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drawings/drawing3.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theme/themeOverride6.xml" ContentType="application/vnd.openxmlformats-officedocument.themeOverrid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7.xml" ContentType="application/vnd.openxmlformats-officedocument.themeOverrid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8.xml" ContentType="application/vnd.openxmlformats-officedocument.themeOverrid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9.xml" ContentType="application/vnd.openxmlformats-officedocument.themeOverride+xml"/>
  <Override PartName="/xl/charts/chart10.xml" ContentType="application/vnd.openxmlformats-officedocument.drawingml.chart+xml"/>
  <Override PartName="/xl/theme/themeOverride10.xml" ContentType="application/vnd.openxmlformats-officedocument.themeOverride+xml"/>
  <Override PartName="/xl/charts/chart11.xml" ContentType="application/vnd.openxmlformats-officedocument.drawingml.chart+xml"/>
  <Override PartName="/xl/theme/themeOverride11.xml" ContentType="application/vnd.openxmlformats-officedocument.themeOverride+xml"/>
  <Override PartName="/xl/drawings/drawing4.xml" ContentType="application/vnd.openxmlformats-officedocument.drawing+xml"/>
  <Override PartName="/xl/ctrlProps/ctrlProp3.xml" ContentType="application/vnd.ms-excel.controlproperties+xml"/>
  <Override PartName="/xl/tables/table14.xml" ContentType="application/vnd.openxmlformats-officedocument.spreadsheetml.table+xml"/>
  <Override PartName="/xl/queryTables/queryTable11.xml" ContentType="application/vnd.openxmlformats-officedocument.spreadsheetml.queryTable+xml"/>
  <Override PartName="/xl/tables/table15.xml" ContentType="application/vnd.openxmlformats-officedocument.spreadsheetml.table+xml"/>
  <Override PartName="/xl/queryTables/queryTable12.xml" ContentType="application/vnd.openxmlformats-officedocument.spreadsheetml.queryTable+xml"/>
  <Override PartName="/xl/tables/table16.xml" ContentType="application/vnd.openxmlformats-officedocument.spreadsheetml.table+xml"/>
  <Override PartName="/xl/queryTables/queryTable13.xml" ContentType="application/vnd.openxmlformats-officedocument.spreadsheetml.queryTable+xml"/>
  <Override PartName="/xl/tables/table17.xml" ContentType="application/vnd.openxmlformats-officedocument.spreadsheetml.table+xml"/>
  <Override PartName="/xl/queryTables/queryTable14.xml" ContentType="application/vnd.openxmlformats-officedocument.spreadsheetml.queryTable+xml"/>
  <Override PartName="/xl/tables/table18.xml" ContentType="application/vnd.openxmlformats-officedocument.spreadsheetml.table+xml"/>
  <Override PartName="/xl/queryTables/queryTable15.xml" ContentType="application/vnd.openxmlformats-officedocument.spreadsheetml.queryTable+xml"/>
  <Override PartName="/xl/tables/table19.xml" ContentType="application/vnd.openxmlformats-officedocument.spreadsheetml.table+xml"/>
  <Override PartName="/xl/queryTables/queryTable16.xml" ContentType="application/vnd.openxmlformats-officedocument.spreadsheetml.query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tables/table22.xml" ContentType="application/vnd.openxmlformats-officedocument.spreadsheetml.table+xml"/>
  <Override PartName="/xl/queryTables/queryTable19.xml" ContentType="application/vnd.openxmlformats-officedocument.spreadsheetml.queryTable+xml"/>
  <Override PartName="/xl/tables/table23.xml" ContentType="application/vnd.openxmlformats-officedocument.spreadsheetml.table+xml"/>
  <Override PartName="/xl/queryTables/queryTable20.xml" ContentType="application/vnd.openxmlformats-officedocument.spreadsheetml.queryTable+xml"/>
  <Override PartName="/xl/tables/table24.xml" ContentType="application/vnd.openxmlformats-officedocument.spreadsheetml.table+xml"/>
  <Override PartName="/xl/queryTables/queryTable21.xml" ContentType="application/vnd.openxmlformats-officedocument.spreadsheetml.queryTable+xml"/>
  <Override PartName="/xl/tables/table25.xml" ContentType="application/vnd.openxmlformats-officedocument.spreadsheetml.table+xml"/>
  <Override PartName="/xl/queryTables/queryTable22.xml" ContentType="application/vnd.openxmlformats-officedocument.spreadsheetml.queryTable+xml"/>
  <Override PartName="/xl/drawings/drawing5.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12.xml" ContentType="application/vnd.openxmlformats-officedocument.themeOverrid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3.xml" ContentType="application/vnd.openxmlformats-officedocument.themeOverride+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4.xml" ContentType="application/vnd.openxmlformats-officedocument.themeOverrid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5.xml" ContentType="application/vnd.openxmlformats-officedocument.themeOverride+xml"/>
  <Override PartName="/xl/charts/chart16.xml" ContentType="application/vnd.openxmlformats-officedocument.drawingml.chart+xml"/>
  <Override PartName="/xl/theme/themeOverride16.xml" ContentType="application/vnd.openxmlformats-officedocument.themeOverrid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theme/themeOverride17.xml" ContentType="application/vnd.openxmlformats-officedocument.themeOverride+xml"/>
  <Override PartName="/xl/charts/chart20.xml" ContentType="application/vnd.openxmlformats-officedocument.drawingml.chart+xml"/>
  <Override PartName="/xl/theme/themeOverride18.xml" ContentType="application/vnd.openxmlformats-officedocument.themeOverride+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9.xml" ContentType="application/vnd.openxmlformats-officedocument.themeOverride+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20.xml" ContentType="application/vnd.openxmlformats-officedocument.themeOverride+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21.xml" ContentType="application/vnd.openxmlformats-officedocument.themeOverride+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22.xml" ContentType="application/vnd.openxmlformats-officedocument.themeOverride+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23.xml" ContentType="application/vnd.openxmlformats-officedocument.themeOverride+xml"/>
  <Override PartName="/xl/charts/chart26.xml" ContentType="application/vnd.openxmlformats-officedocument.drawingml.chart+xml"/>
  <Override PartName="/xl/theme/themeOverride24.xml" ContentType="application/vnd.openxmlformats-officedocument.themeOverride+xml"/>
  <Override PartName="/xl/charts/chart27.xml" ContentType="application/vnd.openxmlformats-officedocument.drawingml.chart+xml"/>
  <Override PartName="/xl/theme/themeOverride25.xml" ContentType="application/vnd.openxmlformats-officedocument.themeOverride+xml"/>
  <Override PartName="/xl/charts/chart2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26.xml" ContentType="application/vnd.openxmlformats-officedocument.themeOverride+xml"/>
  <Override PartName="/xl/charts/chart2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27.xml" ContentType="application/vnd.openxmlformats-officedocument.themeOverride+xml"/>
  <Override PartName="/xl/charts/chart3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28.xml" ContentType="application/vnd.openxmlformats-officedocument.themeOverride+xml"/>
  <Override PartName="/xl/charts/chart3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9.xml" ContentType="application/vnd.openxmlformats-officedocument.themeOverride+xml"/>
  <Override PartName="/xl/drawings/drawing6.xml" ContentType="application/vnd.openxmlformats-officedocument.drawing+xml"/>
  <Override PartName="/xl/ctrlProps/ctrlProp4.xml" ContentType="application/vnd.ms-excel.controlproperties+xml"/>
  <Override PartName="/xl/tables/table36.xml" ContentType="application/vnd.openxmlformats-officedocument.spreadsheetml.table+xml"/>
  <Override PartName="/xl/queryTables/queryTable23.xml" ContentType="application/vnd.openxmlformats-officedocument.spreadsheetml.queryTable+xml"/>
  <Override PartName="/xl/tables/table37.xml" ContentType="application/vnd.openxmlformats-officedocument.spreadsheetml.table+xml"/>
  <Override PartName="/xl/queryTables/queryTable24.xml" ContentType="application/vnd.openxmlformats-officedocument.spreadsheetml.queryTable+xml"/>
  <Override PartName="/xl/tables/table38.xml" ContentType="application/vnd.openxmlformats-officedocument.spreadsheetml.table+xml"/>
  <Override PartName="/xl/queryTables/queryTable25.xml" ContentType="application/vnd.openxmlformats-officedocument.spreadsheetml.queryTable+xml"/>
  <Override PartName="/xl/tables/table39.xml" ContentType="application/vnd.openxmlformats-officedocument.spreadsheetml.table+xml"/>
  <Override PartName="/xl/queryTables/queryTable26.xml" ContentType="application/vnd.openxmlformats-officedocument.spreadsheetml.queryTable+xml"/>
  <Override PartName="/xl/tables/table40.xml" ContentType="application/vnd.openxmlformats-officedocument.spreadsheetml.table+xml"/>
  <Override PartName="/xl/queryTables/queryTable27.xml" ContentType="application/vnd.openxmlformats-officedocument.spreadsheetml.queryTable+xml"/>
  <Override PartName="/xl/tables/table41.xml" ContentType="application/vnd.openxmlformats-officedocument.spreadsheetml.table+xml"/>
  <Override PartName="/xl/queryTables/queryTable28.xml" ContentType="application/vnd.openxmlformats-officedocument.spreadsheetml.queryTable+xml"/>
  <Override PartName="/xl/comments2.xml" ContentType="application/vnd.openxmlformats-officedocument.spreadsheetml.comments+xml"/>
  <Override PartName="/xl/drawings/drawing7.xml" ContentType="application/vnd.openxmlformats-officedocument.drawing+xml"/>
  <Override PartName="/xl/tables/table42.xml" ContentType="application/vnd.openxmlformats-officedocument.spreadsheetml.table+xml"/>
  <Override PartName="/xl/queryTables/queryTable29.xml" ContentType="application/vnd.openxmlformats-officedocument.spreadsheetml.queryTable+xml"/>
  <Override PartName="/xl/tables/table43.xml" ContentType="application/vnd.openxmlformats-officedocument.spreadsheetml.table+xml"/>
  <Override PartName="/xl/queryTables/queryTable30.xml" ContentType="application/vnd.openxmlformats-officedocument.spreadsheetml.query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drawings/drawing8.xml" ContentType="application/vnd.openxmlformats-officedocument.drawing+xml"/>
  <Override PartName="/xl/ctrlProps/ctrlProp5.xml" ContentType="application/vnd.ms-excel.controlproperties+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queryTables/queryTable32.xml" ContentType="application/vnd.openxmlformats-officedocument.spreadsheetml.queryTable+xml"/>
  <Override PartName="/xl/tables/table52.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hidePivotFieldList="1"/>
  <mc:AlternateContent xmlns:mc="http://schemas.openxmlformats.org/markup-compatibility/2006">
    <mc:Choice Requires="x15">
      <x15ac:absPath xmlns:x15ac="http://schemas.microsoft.com/office/spreadsheetml/2010/11/ac" url="Z:\0 DCM Base\4 Markets\Data\"/>
    </mc:Choice>
  </mc:AlternateContent>
  <xr:revisionPtr revIDLastSave="0" documentId="13_ncr:1_{0238D0D0-0054-42D5-9894-39D0AF828474}" xr6:coauthVersionLast="36" xr6:coauthVersionMax="47" xr10:uidLastSave="{00000000-0000-0000-0000-000000000000}"/>
  <bookViews>
    <workbookView xWindow="-120" yWindow="-120" windowWidth="29040" windowHeight="15720" tabRatio="814" xr2:uid="{00000000-000D-0000-FFFF-FFFF00000000}"/>
  </bookViews>
  <sheets>
    <sheet name="1.EXE" sheetId="52" r:id="rId1"/>
    <sheet name="【2】Indice" sheetId="115" r:id="rId2"/>
    <sheet name="Chart" sheetId="119" r:id="rId3"/>
    <sheet name="【3】Deal" sheetId="113" r:id="rId4"/>
    <sheet name="Pie" sheetId="114" r:id="rId5"/>
    <sheet name="4.WRITER" sheetId="123" r:id="rId6"/>
    <sheet name="4a.SYND" sheetId="120" r:id="rId7"/>
    <sheet name="Tables" sheetId="65" r:id="rId8"/>
    <sheet name="5.PPT" sheetId="129" r:id="rId9"/>
    <sheet name="refBackup" sheetId="121" r:id="rId10"/>
    <sheet name="DLD_Econ" sheetId="130" state="hidden" r:id="rId11"/>
    <sheet name="wDeal2" sheetId="125" state="hidden" r:id="rId12"/>
  </sheets>
  <functionGroups builtInGroupCount="19"/>
  <definedNames>
    <definedName name="BasePPT_Path">'1.EXE'!$F$15</definedName>
    <definedName name="BMK_Year">'1.EXE'!$F$25</definedName>
    <definedName name="commentaryhdbox">'5.PPT'!$E$9</definedName>
    <definedName name="coverdatebox">'5.PPT'!$E$8</definedName>
    <definedName name="DimMonday">dd_DimMonday[dd_DimMonday]</definedName>
    <definedName name="DM_Path">'1.EXE'!$F$23</definedName>
    <definedName name="Due.Date">'1.EXE'!$F$26</definedName>
    <definedName name="ExternalData_1" localSheetId="3" hidden="1">【3】Deal!$CX$6:$DD$10</definedName>
    <definedName name="ExternalData_1" localSheetId="8" hidden="1">'5.PPT'!#REF!</definedName>
    <definedName name="ExternalData_1" localSheetId="11" hidden="1">wDeal2!$A$1:$FO$63</definedName>
    <definedName name="ExternalData_14" localSheetId="0" hidden="1">'1.EXE'!#REF!</definedName>
    <definedName name="ExternalData_19" localSheetId="3" hidden="1">【3】Deal!$AZ$6:$BF$34</definedName>
    <definedName name="ExternalData_2" localSheetId="1" hidden="1">【2】Indice!$A$5:$P$1310</definedName>
    <definedName name="ExternalData_2" localSheetId="3" hidden="1">【3】Deal!$CB$6:$CF$19</definedName>
    <definedName name="ExternalData_2" localSheetId="0" hidden="1">'1.EXE'!$A$3:$A$6</definedName>
    <definedName name="ExternalData_20" localSheetId="3" hidden="1">【3】Deal!#REF!</definedName>
    <definedName name="ExternalData_21" localSheetId="1" hidden="1">【2】Indice!#REF!</definedName>
    <definedName name="ExternalData_21" localSheetId="3" hidden="1">【3】Deal!#REF!</definedName>
    <definedName name="ExternalData_22" localSheetId="3" hidden="1">【3】Deal!$BI$6:$BO$36</definedName>
    <definedName name="ExternalData_23" localSheetId="1" hidden="1">【2】Indice!#REF!</definedName>
    <definedName name="ExternalData_23" localSheetId="3" hidden="1">【3】Deal!$BR$6:$BX$24</definedName>
    <definedName name="ExternalData_25" localSheetId="3" hidden="1">【3】Deal!$DG$6:$DK$9</definedName>
    <definedName name="ExternalData_26" localSheetId="1" hidden="1">【2】Indice!$AL$5:$AR$7</definedName>
    <definedName name="ExternalData_26" localSheetId="5" hidden="1">'4.WRITER'!$B$2:$R$62</definedName>
    <definedName name="ExternalData_27" localSheetId="3" hidden="1">【3】Deal!$T$6:$AG$66</definedName>
    <definedName name="ExternalData_27" localSheetId="5" hidden="1">'4.WRITER'!$U$2:$AQ$63</definedName>
    <definedName name="ExternalData_28" localSheetId="1" hidden="1">【2】Indice!$AD$5:$AI$9</definedName>
    <definedName name="ExternalData_28" localSheetId="3" hidden="1">【3】Deal!$AI$6:$AX$66</definedName>
    <definedName name="ExternalData_29" localSheetId="1" hidden="1">【2】Indice!$AT$5:$BB$8</definedName>
    <definedName name="ExternalData_29" localSheetId="3" hidden="1">【3】Deal!$CN$6:$CV$14</definedName>
    <definedName name="ExternalData_3" localSheetId="0" hidden="1">'1.EXE'!$A$8:$A$16</definedName>
    <definedName name="ExternalData_3" localSheetId="5" hidden="1">'4.WRITER'!$AU$2:$AY$8</definedName>
    <definedName name="ExternalData_30" localSheetId="3" hidden="1">【3】Deal!$DO$6:$DS$25</definedName>
    <definedName name="ExternalData_31" localSheetId="3" hidden="1">【3】Deal!$DV$6:$DX$10</definedName>
    <definedName name="ExternalData_32" localSheetId="3" hidden="1">【3】Deal!$CH$6:$CL$16</definedName>
    <definedName name="ExternalData_33" localSheetId="5" hidden="1">'4.WRITER'!$BB$2:$BD$5</definedName>
    <definedName name="ExternalData_33" localSheetId="8" hidden="1">'5.PPT'!$C$7:$F$26</definedName>
    <definedName name="ExternalData_4" localSheetId="1" hidden="1">【2】Indice!$R$5:$Z$265</definedName>
    <definedName name="ExternalData_4" localSheetId="3" hidden="1">【3】Deal!#REF!</definedName>
    <definedName name="ExternalData_4" localSheetId="0" hidden="1">'1.EXE'!$I$5:$U$19</definedName>
    <definedName name="ExternalData_4" localSheetId="5" hidden="1">'4.WRITER'!$AU$10:$AY$16</definedName>
    <definedName name="ExternalData_5" localSheetId="0" hidden="1">'1.EXE'!$W$5:$AI$13</definedName>
    <definedName name="ExternalData_5" localSheetId="5" hidden="1">'4.WRITER'!$BG$2:$HT$20</definedName>
    <definedName name="ExternalData_5" localSheetId="6" hidden="1">'4a.SYND'!$B$3:$F$4</definedName>
    <definedName name="ExternalData_6" localSheetId="0" hidden="1">'1.EXE'!#REF!</definedName>
    <definedName name="ExternalData_6" localSheetId="6" hidden="1">'4a.SYND'!$M$12:$R$20</definedName>
    <definedName name="ExternalData_7" localSheetId="0" hidden="1">'1.EXE'!$E$15:$F$26</definedName>
    <definedName name="ExternalData_8" localSheetId="10" hidden="1">DLD_Econ!$A$1:$K$119</definedName>
    <definedName name="FullPath">'1.EXE'!$F$24</definedName>
    <definedName name="GPS">'1.EXE'!$A$1</definedName>
    <definedName name="ipgtighteningbox">'5.PPT'!$E$19</definedName>
    <definedName name="lgfvusdbox">'5.PPT'!#REF!</definedName>
    <definedName name="Monday">'1.EXE'!$E$2</definedName>
    <definedName name="newsbox">'5.PPT'!$E$10</definedName>
    <definedName name="nimigbox">'5.PPT'!$E$21</definedName>
    <definedName name="nimigsumbox">'5.PPT'!$E$22</definedName>
    <definedName name="nimlgfvbox">'5.PPT'!$E$23</definedName>
    <definedName name="nimlgfvsumbox">'5.PPT'!$E$24</definedName>
    <definedName name="nimothersbox">'5.PPT'!#REF!</definedName>
    <definedName name="nimotherssumbox">'5.PPT'!#REF!</definedName>
    <definedName name="nimsummarybox">'5.PPT'!$E$25</definedName>
    <definedName name="OldPPT_File">'1.EXE'!$F$17</definedName>
    <definedName name="OldPPT_Folder">'1.EXE'!$F$16</definedName>
    <definedName name="OldPPT_Path">'1.EXE'!$F$16</definedName>
    <definedName name="performancebox">'5.PPT'!$E$15</definedName>
    <definedName name="PPT_File">'1.EXE'!$F$19</definedName>
    <definedName name="PPT_Folder">'1.EXE'!$F$18</definedName>
    <definedName name="syndboxmarketcolorhy">'5.PPT'!$E$11</definedName>
    <definedName name="syndboxmarketcolorig">'5.PPT'!$E$12</definedName>
    <definedName name="syndboxmarketcolorlgfv">'5.PPT'!$E$13</definedName>
    <definedName name="syndboxmarketcolorsum">'5.PPT'!$E$14</definedName>
    <definedName name="syndboxpipeline">'5.PPT'!#REF!</definedName>
    <definedName name="syndboxustcurve">'5.PPT'!$E$17</definedName>
    <definedName name="Syndinput_Folder">'1.EXE'!$F$20</definedName>
    <definedName name="Syndtxt_Folder">'1.EXE'!$F$21</definedName>
    <definedName name="Updator">dd_Updator[Updator]</definedName>
    <definedName name="UpdatorWeekly">'1.EXE'!$E$4</definedName>
    <definedName name="ustbox">'5.PPT'!$E$16</definedName>
    <definedName name="ustcgbspdbox">'5.PPT'!$E$18</definedName>
    <definedName name="wEcon_GPS">Tables!$BU$64</definedName>
    <definedName name="WeeklyList_Path">'1.EXE'!$F$22</definedName>
    <definedName name="wFuture_GPS">Tables!$BU$72</definedName>
    <definedName name="wNIMSum_Load_Clear">wNIMSum_Load[[Column1]:[Column3]]</definedName>
    <definedName name="yearlynimbox">'5.PPT'!$E$20</definedName>
    <definedName name="上周主要经济数据">wEcon[上周主要经济数据]</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8" i="120" l="1"/>
  <c r="BE3" i="123" l="1"/>
  <c r="BE4" i="123"/>
  <c r="BE5" i="123"/>
  <c r="A1" i="52" l="1"/>
  <c r="F7" i="114" l="1"/>
  <c r="B17" i="65" l="1"/>
  <c r="C17" i="65"/>
  <c r="B18" i="65"/>
  <c r="C18" i="65"/>
  <c r="M5" i="119" l="1"/>
  <c r="K5" i="119"/>
  <c r="K6" i="119"/>
  <c r="K7" i="119"/>
  <c r="L5" i="119"/>
  <c r="L6" i="119"/>
  <c r="L7" i="119"/>
  <c r="M6" i="119"/>
  <c r="M7" i="119"/>
  <c r="N5" i="119"/>
  <c r="N6" i="119"/>
  <c r="N7" i="119"/>
  <c r="O5" i="119"/>
  <c r="O6" i="119"/>
  <c r="O7" i="119"/>
  <c r="P5" i="119"/>
  <c r="P6" i="119"/>
  <c r="P7" i="119"/>
  <c r="Q5" i="119"/>
  <c r="Q6" i="119"/>
  <c r="Q7" i="119"/>
  <c r="J5" i="119"/>
  <c r="J6" i="119"/>
  <c r="J7" i="119"/>
  <c r="Q35" i="114" l="1"/>
  <c r="U35" i="114" s="1"/>
  <c r="P35" i="114"/>
  <c r="T35" i="114" s="1"/>
  <c r="O35" i="114"/>
  <c r="S35" i="114" s="1"/>
  <c r="N35" i="114"/>
  <c r="R35" i="114" s="1"/>
  <c r="M35" i="114"/>
  <c r="L35" i="114"/>
  <c r="CC10" i="114" l="1"/>
  <c r="CD10" i="114"/>
  <c r="CD7" i="114"/>
  <c r="CD8" i="114"/>
  <c r="CD9" i="114"/>
  <c r="CC7" i="114"/>
  <c r="CC8" i="114"/>
  <c r="CC9" i="114"/>
  <c r="D1" i="65" l="1"/>
  <c r="E2" i="129"/>
  <c r="D18" i="65" l="1"/>
  <c r="D17" i="65"/>
  <c r="I4" i="52"/>
  <c r="W4" i="52"/>
  <c r="N7" i="114" l="1"/>
  <c r="N62" i="114" s="1"/>
  <c r="N8" i="114"/>
  <c r="N9" i="114"/>
  <c r="N10" i="114"/>
  <c r="N11" i="114"/>
  <c r="N12" i="114"/>
  <c r="N13" i="114"/>
  <c r="N14" i="114"/>
  <c r="N15" i="114"/>
  <c r="N16" i="114"/>
  <c r="N17" i="114"/>
  <c r="N18" i="114"/>
  <c r="N19" i="114"/>
  <c r="N20" i="114"/>
  <c r="N21" i="114"/>
  <c r="N22" i="114"/>
  <c r="N23" i="114"/>
  <c r="N24" i="114"/>
  <c r="N25" i="114"/>
  <c r="N26" i="114"/>
  <c r="N27" i="114"/>
  <c r="N28" i="114"/>
  <c r="N29" i="114"/>
  <c r="N30" i="114"/>
  <c r="N31" i="114"/>
  <c r="N32" i="114"/>
  <c r="N33" i="114"/>
  <c r="N34" i="114"/>
  <c r="L34" i="114"/>
  <c r="M34" i="114"/>
  <c r="O34" i="114"/>
  <c r="S34" i="114" s="1"/>
  <c r="P34" i="114"/>
  <c r="T34" i="114" s="1"/>
  <c r="Q34" i="114"/>
  <c r="U34" i="114" s="1"/>
  <c r="L33" i="114"/>
  <c r="M33" i="114"/>
  <c r="O33" i="114"/>
  <c r="S33" i="114" s="1"/>
  <c r="P33" i="114"/>
  <c r="T33" i="114" s="1"/>
  <c r="Q33" i="114"/>
  <c r="U33" i="114" s="1"/>
  <c r="N63" i="114" l="1"/>
  <c r="R1" i="65"/>
  <c r="K1" i="65"/>
  <c r="F21" i="114" l="1"/>
  <c r="F22" i="114"/>
  <c r="F23" i="114"/>
  <c r="F24" i="114"/>
  <c r="F25" i="114"/>
  <c r="F26" i="114"/>
  <c r="F27" i="114"/>
  <c r="F28" i="114"/>
  <c r="F29" i="114"/>
  <c r="F30" i="114"/>
  <c r="F31" i="114"/>
  <c r="F32" i="114"/>
  <c r="F33" i="114"/>
  <c r="F34" i="114"/>
  <c r="F35" i="114"/>
  <c r="F36" i="114"/>
  <c r="E21" i="114"/>
  <c r="I7" i="114"/>
  <c r="F8" i="114"/>
  <c r="I8" i="114" s="1"/>
  <c r="F9" i="114"/>
  <c r="I9" i="114" s="1"/>
  <c r="F10" i="114"/>
  <c r="I10" i="114" s="1"/>
  <c r="F11" i="114"/>
  <c r="I11" i="114" s="1"/>
  <c r="F12" i="114"/>
  <c r="I12" i="114" s="1"/>
  <c r="F13" i="114"/>
  <c r="I13" i="114" s="1"/>
  <c r="F14" i="114"/>
  <c r="I14" i="114" s="1"/>
  <c r="F15" i="114"/>
  <c r="I15" i="114" s="1"/>
  <c r="F16" i="114"/>
  <c r="I16" i="114" s="1"/>
  <c r="F17" i="114"/>
  <c r="I17" i="114" s="1"/>
  <c r="F18" i="114"/>
  <c r="I18" i="114" s="1"/>
  <c r="E7" i="114"/>
  <c r="H7" i="114" s="1"/>
  <c r="G21" i="114" l="1"/>
  <c r="BF7" i="114"/>
  <c r="BJ7" i="114" s="1"/>
  <c r="BF8" i="114"/>
  <c r="BJ8" i="114" s="1"/>
  <c r="BF9" i="114"/>
  <c r="BG9" i="114" s="1"/>
  <c r="BF10" i="114"/>
  <c r="BJ10" i="114" s="1"/>
  <c r="BF11" i="114"/>
  <c r="BI11" i="114" s="1"/>
  <c r="BF12" i="114"/>
  <c r="BH12" i="114" s="1"/>
  <c r="BF13" i="114"/>
  <c r="BG13" i="114" s="1"/>
  <c r="BF14" i="114"/>
  <c r="BG14" i="114" s="1"/>
  <c r="BF15" i="114"/>
  <c r="BG15" i="114" s="1"/>
  <c r="BF16" i="114"/>
  <c r="BG16" i="114" s="1"/>
  <c r="BG12" i="114" l="1"/>
  <c r="BG11" i="114"/>
  <c r="BH11" i="114"/>
  <c r="BJ16" i="114"/>
  <c r="BI10" i="114"/>
  <c r="BH10" i="114"/>
  <c r="BG10" i="114"/>
  <c r="BI16" i="114"/>
  <c r="BJ15" i="114"/>
  <c r="BH16" i="114"/>
  <c r="BI15" i="114"/>
  <c r="BJ14" i="114"/>
  <c r="BH15" i="114"/>
  <c r="BI14" i="114"/>
  <c r="BJ13" i="114"/>
  <c r="BH14" i="114"/>
  <c r="BI13" i="114"/>
  <c r="BJ12" i="114"/>
  <c r="BH13" i="114"/>
  <c r="BI12" i="114"/>
  <c r="BJ11" i="114"/>
  <c r="BG8" i="114"/>
  <c r="BG7" i="114"/>
  <c r="BH9" i="114"/>
  <c r="BH8" i="114"/>
  <c r="BH7" i="114"/>
  <c r="BI9" i="114"/>
  <c r="BI8" i="114"/>
  <c r="BI7" i="114"/>
  <c r="BJ9" i="114"/>
  <c r="X8" i="114"/>
  <c r="X9" i="114"/>
  <c r="X10" i="114"/>
  <c r="X11" i="114"/>
  <c r="X12" i="114"/>
  <c r="X13" i="114"/>
  <c r="X14" i="114"/>
  <c r="X15" i="114"/>
  <c r="X16" i="114"/>
  <c r="X17" i="114"/>
  <c r="X18" i="114"/>
  <c r="X19" i="114"/>
  <c r="X20" i="114"/>
  <c r="X21" i="114"/>
  <c r="X22" i="114"/>
  <c r="X23" i="114"/>
  <c r="X24" i="114"/>
  <c r="X7" i="114"/>
  <c r="AA7" i="114" s="1"/>
  <c r="Q3" i="65" l="1"/>
  <c r="Q4" i="65"/>
  <c r="BY7" i="114" l="1"/>
  <c r="BY8" i="114"/>
  <c r="BY9" i="114"/>
  <c r="BY10" i="114"/>
  <c r="BY11" i="114"/>
  <c r="BY12" i="114"/>
  <c r="BY13" i="114"/>
  <c r="BY14" i="114"/>
  <c r="BY15" i="114"/>
  <c r="BY16" i="114"/>
  <c r="BY17" i="114"/>
  <c r="BY18" i="114"/>
  <c r="BY19" i="114"/>
  <c r="BY20" i="114"/>
  <c r="BY21" i="114"/>
  <c r="BY22" i="114"/>
  <c r="BY23" i="114"/>
  <c r="BY24" i="114"/>
  <c r="BY25" i="114"/>
  <c r="BX7" i="114" l="1"/>
  <c r="BX8" i="114"/>
  <c r="BX9" i="114"/>
  <c r="BX10" i="114"/>
  <c r="BX12" i="114"/>
  <c r="BX11" i="114"/>
  <c r="BX13" i="114"/>
  <c r="BX14" i="114"/>
  <c r="BX15" i="114"/>
  <c r="BX16" i="114"/>
  <c r="BX17" i="114"/>
  <c r="BX18" i="114"/>
  <c r="BX19" i="114"/>
  <c r="BX20" i="114"/>
  <c r="BX21" i="114"/>
  <c r="BX22" i="114"/>
  <c r="BX23" i="114"/>
  <c r="BX24" i="114"/>
  <c r="BX25" i="114"/>
  <c r="BW7" i="114"/>
  <c r="BW8" i="114"/>
  <c r="BW9" i="114"/>
  <c r="BW10" i="114"/>
  <c r="BW12" i="114"/>
  <c r="BW11" i="114"/>
  <c r="BW13" i="114"/>
  <c r="BW14" i="114"/>
  <c r="BW15" i="114"/>
  <c r="BW16" i="114"/>
  <c r="BW17" i="114"/>
  <c r="BW18" i="114"/>
  <c r="BW19" i="114"/>
  <c r="BW20" i="114"/>
  <c r="BW21" i="114"/>
  <c r="BW22" i="114"/>
  <c r="BW23" i="114"/>
  <c r="BW24" i="114"/>
  <c r="BW25" i="114"/>
  <c r="BV7" i="114"/>
  <c r="BV8" i="114"/>
  <c r="BV9" i="114"/>
  <c r="BV10" i="114"/>
  <c r="BV12" i="114"/>
  <c r="BV11" i="114"/>
  <c r="BV13" i="114"/>
  <c r="BV14" i="114"/>
  <c r="BV15" i="114"/>
  <c r="BV16" i="114"/>
  <c r="BV17" i="114"/>
  <c r="BV18" i="114"/>
  <c r="BV19" i="114"/>
  <c r="BV20" i="114"/>
  <c r="BV21" i="114"/>
  <c r="BV22" i="114"/>
  <c r="BV23" i="114"/>
  <c r="BV24" i="114"/>
  <c r="BV25" i="114"/>
  <c r="E36" i="114" l="1"/>
  <c r="G36" i="114" s="1"/>
  <c r="D36" i="114"/>
  <c r="C36" i="114"/>
  <c r="E35" i="114"/>
  <c r="G35" i="114" s="1"/>
  <c r="D35" i="114"/>
  <c r="C35" i="114"/>
  <c r="E34" i="114"/>
  <c r="G34" i="114" s="1"/>
  <c r="D34" i="114"/>
  <c r="C34" i="114"/>
  <c r="E33" i="114"/>
  <c r="G33" i="114" s="1"/>
  <c r="D33" i="114"/>
  <c r="C33" i="114"/>
  <c r="Q32" i="114"/>
  <c r="U32" i="114" s="1"/>
  <c r="P32" i="114"/>
  <c r="T32" i="114" s="1"/>
  <c r="O32" i="114"/>
  <c r="S32" i="114" s="1"/>
  <c r="M32" i="114"/>
  <c r="L32" i="114"/>
  <c r="E32" i="114"/>
  <c r="G32" i="114" s="1"/>
  <c r="D32" i="114"/>
  <c r="C32" i="114"/>
  <c r="Q31" i="114"/>
  <c r="U31" i="114" s="1"/>
  <c r="P31" i="114"/>
  <c r="T31" i="114" s="1"/>
  <c r="O31" i="114"/>
  <c r="S31" i="114" s="1"/>
  <c r="M31" i="114"/>
  <c r="L31" i="114"/>
  <c r="E31" i="114"/>
  <c r="G31" i="114" s="1"/>
  <c r="D31" i="114"/>
  <c r="C31" i="114"/>
  <c r="Q30" i="114"/>
  <c r="U30" i="114" s="1"/>
  <c r="P30" i="114"/>
  <c r="T30" i="114" s="1"/>
  <c r="O30" i="114"/>
  <c r="S30" i="114" s="1"/>
  <c r="M30" i="114"/>
  <c r="L30" i="114"/>
  <c r="E30" i="114"/>
  <c r="G30" i="114" s="1"/>
  <c r="D30" i="114"/>
  <c r="C30" i="114"/>
  <c r="Q29" i="114"/>
  <c r="U29" i="114" s="1"/>
  <c r="P29" i="114"/>
  <c r="T29" i="114" s="1"/>
  <c r="O29" i="114"/>
  <c r="S29" i="114" s="1"/>
  <c r="M29" i="114"/>
  <c r="L29" i="114"/>
  <c r="E29" i="114"/>
  <c r="G29" i="114" s="1"/>
  <c r="D29" i="114"/>
  <c r="C29" i="114"/>
  <c r="Q28" i="114"/>
  <c r="U28" i="114" s="1"/>
  <c r="P28" i="114"/>
  <c r="T28" i="114" s="1"/>
  <c r="O28" i="114"/>
  <c r="S28" i="114" s="1"/>
  <c r="M28" i="114"/>
  <c r="L28" i="114"/>
  <c r="E28" i="114"/>
  <c r="G28" i="114" s="1"/>
  <c r="D28" i="114"/>
  <c r="C28" i="114"/>
  <c r="Q27" i="114"/>
  <c r="U27" i="114" s="1"/>
  <c r="P27" i="114"/>
  <c r="T27" i="114" s="1"/>
  <c r="O27" i="114"/>
  <c r="S27" i="114" s="1"/>
  <c r="M27" i="114"/>
  <c r="L27" i="114"/>
  <c r="E27" i="114"/>
  <c r="G27" i="114" s="1"/>
  <c r="D27" i="114"/>
  <c r="C27" i="114"/>
  <c r="Q26" i="114"/>
  <c r="U26" i="114" s="1"/>
  <c r="P26" i="114"/>
  <c r="T26" i="114" s="1"/>
  <c r="O26" i="114"/>
  <c r="S26" i="114" s="1"/>
  <c r="M26" i="114"/>
  <c r="L26" i="114"/>
  <c r="E26" i="114"/>
  <c r="G26" i="114" s="1"/>
  <c r="D26" i="114"/>
  <c r="C26" i="114"/>
  <c r="Q25" i="114"/>
  <c r="U25" i="114" s="1"/>
  <c r="P25" i="114"/>
  <c r="T25" i="114" s="1"/>
  <c r="O25" i="114"/>
  <c r="S25" i="114" s="1"/>
  <c r="M25" i="114"/>
  <c r="L25" i="114"/>
  <c r="E25" i="114"/>
  <c r="G25" i="114" s="1"/>
  <c r="D25" i="114"/>
  <c r="C25" i="114"/>
  <c r="AC24" i="114"/>
  <c r="Q24" i="114"/>
  <c r="U24" i="114" s="1"/>
  <c r="P24" i="114"/>
  <c r="T24" i="114" s="1"/>
  <c r="O24" i="114"/>
  <c r="S24" i="114" s="1"/>
  <c r="M24" i="114"/>
  <c r="L24" i="114"/>
  <c r="E24" i="114"/>
  <c r="G24" i="114" s="1"/>
  <c r="D24" i="114"/>
  <c r="C24" i="114"/>
  <c r="AB23" i="114"/>
  <c r="Q23" i="114"/>
  <c r="U23" i="114" s="1"/>
  <c r="P23" i="114"/>
  <c r="T23" i="114" s="1"/>
  <c r="O23" i="114"/>
  <c r="S23" i="114" s="1"/>
  <c r="M23" i="114"/>
  <c r="L23" i="114"/>
  <c r="E23" i="114"/>
  <c r="G23" i="114" s="1"/>
  <c r="D23" i="114"/>
  <c r="C23" i="114"/>
  <c r="AA22" i="114"/>
  <c r="Q22" i="114"/>
  <c r="U22" i="114" s="1"/>
  <c r="P22" i="114"/>
  <c r="T22" i="114" s="1"/>
  <c r="O22" i="114"/>
  <c r="S22" i="114" s="1"/>
  <c r="M22" i="114"/>
  <c r="L22" i="114"/>
  <c r="E22" i="114"/>
  <c r="G22" i="114" s="1"/>
  <c r="D22" i="114"/>
  <c r="C22" i="114"/>
  <c r="Z21" i="114"/>
  <c r="Q21" i="114"/>
  <c r="U21" i="114" s="1"/>
  <c r="P21" i="114"/>
  <c r="T21" i="114" s="1"/>
  <c r="O21" i="114"/>
  <c r="S21" i="114" s="1"/>
  <c r="M21" i="114"/>
  <c r="L21" i="114"/>
  <c r="D21" i="114"/>
  <c r="C21" i="114"/>
  <c r="Y20" i="114"/>
  <c r="Q20" i="114"/>
  <c r="U20" i="114" s="1"/>
  <c r="P20" i="114"/>
  <c r="T20" i="114" s="1"/>
  <c r="O20" i="114"/>
  <c r="S20" i="114" s="1"/>
  <c r="M20" i="114"/>
  <c r="L20" i="114"/>
  <c r="AI19" i="114"/>
  <c r="AK19" i="114" s="1"/>
  <c r="Q19" i="114"/>
  <c r="U19" i="114" s="1"/>
  <c r="P19" i="114"/>
  <c r="T19" i="114" s="1"/>
  <c r="O19" i="114"/>
  <c r="S19" i="114" s="1"/>
  <c r="M19" i="114"/>
  <c r="L19" i="114"/>
  <c r="AI18" i="114"/>
  <c r="AL18" i="114" s="1"/>
  <c r="AC18" i="114"/>
  <c r="Q18" i="114"/>
  <c r="U18" i="114" s="1"/>
  <c r="P18" i="114"/>
  <c r="T18" i="114" s="1"/>
  <c r="O18" i="114"/>
  <c r="S18" i="114" s="1"/>
  <c r="R18" i="114"/>
  <c r="M18" i="114"/>
  <c r="L18" i="114"/>
  <c r="E18" i="114"/>
  <c r="H18" i="114" s="1"/>
  <c r="D18" i="114"/>
  <c r="G18" i="114" s="1"/>
  <c r="AI17" i="114"/>
  <c r="Z17" i="114"/>
  <c r="Q17" i="114"/>
  <c r="U17" i="114" s="1"/>
  <c r="P17" i="114"/>
  <c r="T17" i="114" s="1"/>
  <c r="O17" i="114"/>
  <c r="S17" i="114" s="1"/>
  <c r="R17" i="114"/>
  <c r="M17" i="114"/>
  <c r="L17" i="114"/>
  <c r="E17" i="114"/>
  <c r="H17" i="114" s="1"/>
  <c r="D17" i="114"/>
  <c r="G17" i="114" s="1"/>
  <c r="AI16" i="114"/>
  <c r="AK16" i="114" s="1"/>
  <c r="Q16" i="114"/>
  <c r="U16" i="114" s="1"/>
  <c r="P16" i="114"/>
  <c r="T16" i="114" s="1"/>
  <c r="O16" i="114"/>
  <c r="S16" i="114" s="1"/>
  <c r="R16" i="114"/>
  <c r="M16" i="114"/>
  <c r="L16" i="114"/>
  <c r="E16" i="114"/>
  <c r="H16" i="114" s="1"/>
  <c r="D16" i="114"/>
  <c r="G16" i="114" s="1"/>
  <c r="AI15" i="114"/>
  <c r="AL15" i="114" s="1"/>
  <c r="Q15" i="114"/>
  <c r="U15" i="114" s="1"/>
  <c r="P15" i="114"/>
  <c r="T15" i="114" s="1"/>
  <c r="O15" i="114"/>
  <c r="S15" i="114" s="1"/>
  <c r="R15" i="114"/>
  <c r="M15" i="114"/>
  <c r="L15" i="114"/>
  <c r="E15" i="114"/>
  <c r="H15" i="114" s="1"/>
  <c r="D15" i="114"/>
  <c r="G15" i="114" s="1"/>
  <c r="AI14" i="114"/>
  <c r="Z14" i="114"/>
  <c r="Q14" i="114"/>
  <c r="U14" i="114" s="1"/>
  <c r="P14" i="114"/>
  <c r="T14" i="114" s="1"/>
  <c r="O14" i="114"/>
  <c r="S14" i="114" s="1"/>
  <c r="R14" i="114"/>
  <c r="M14" i="114"/>
  <c r="L14" i="114"/>
  <c r="E14" i="114"/>
  <c r="H14" i="114" s="1"/>
  <c r="D14" i="114"/>
  <c r="G14" i="114" s="1"/>
  <c r="AI13" i="114"/>
  <c r="AK13" i="114" s="1"/>
  <c r="Q13" i="114"/>
  <c r="U13" i="114" s="1"/>
  <c r="P13" i="114"/>
  <c r="T13" i="114" s="1"/>
  <c r="O13" i="114"/>
  <c r="S13" i="114" s="1"/>
  <c r="R13" i="114"/>
  <c r="M13" i="114"/>
  <c r="L13" i="114"/>
  <c r="E13" i="114"/>
  <c r="H13" i="114" s="1"/>
  <c r="D13" i="114"/>
  <c r="G13" i="114" s="1"/>
  <c r="AI12" i="114"/>
  <c r="AL12" i="114" s="1"/>
  <c r="Q12" i="114"/>
  <c r="U12" i="114" s="1"/>
  <c r="P12" i="114"/>
  <c r="T12" i="114" s="1"/>
  <c r="O12" i="114"/>
  <c r="S12" i="114" s="1"/>
  <c r="R12" i="114"/>
  <c r="M12" i="114"/>
  <c r="L12" i="114"/>
  <c r="E12" i="114"/>
  <c r="H12" i="114" s="1"/>
  <c r="D12" i="114"/>
  <c r="G12" i="114" s="1"/>
  <c r="AI11" i="114"/>
  <c r="Z11" i="114"/>
  <c r="Q11" i="114"/>
  <c r="U11" i="114" s="1"/>
  <c r="P11" i="114"/>
  <c r="T11" i="114" s="1"/>
  <c r="O11" i="114"/>
  <c r="S11" i="114" s="1"/>
  <c r="R11" i="114"/>
  <c r="M11" i="114"/>
  <c r="L11" i="114"/>
  <c r="E11" i="114"/>
  <c r="H11" i="114" s="1"/>
  <c r="D11" i="114"/>
  <c r="G11" i="114" s="1"/>
  <c r="AU10" i="114"/>
  <c r="AT10" i="114"/>
  <c r="AS10" i="114"/>
  <c r="AR10" i="114"/>
  <c r="AQ10" i="114"/>
  <c r="AI10" i="114"/>
  <c r="AK10" i="114" s="1"/>
  <c r="AC10" i="114"/>
  <c r="Q10" i="114"/>
  <c r="U10" i="114" s="1"/>
  <c r="P10" i="114"/>
  <c r="T10" i="114" s="1"/>
  <c r="O10" i="114"/>
  <c r="S10" i="114" s="1"/>
  <c r="R10" i="114"/>
  <c r="M10" i="114"/>
  <c r="L10" i="114"/>
  <c r="E10" i="114"/>
  <c r="H10" i="114" s="1"/>
  <c r="D10" i="114"/>
  <c r="G10" i="114" s="1"/>
  <c r="BC9" i="114"/>
  <c r="BB9" i="114"/>
  <c r="BA9" i="114"/>
  <c r="AZ9" i="114"/>
  <c r="AU9" i="114"/>
  <c r="AT9" i="114"/>
  <c r="AS9" i="114"/>
  <c r="AR9" i="114"/>
  <c r="AQ9" i="114"/>
  <c r="AI9" i="114"/>
  <c r="AK9" i="114" s="1"/>
  <c r="Z9" i="114"/>
  <c r="Q9" i="114"/>
  <c r="U9" i="114" s="1"/>
  <c r="P9" i="114"/>
  <c r="T9" i="114" s="1"/>
  <c r="O9" i="114"/>
  <c r="S9" i="114" s="1"/>
  <c r="R9" i="114"/>
  <c r="M9" i="114"/>
  <c r="L9" i="114"/>
  <c r="E9" i="114"/>
  <c r="H9" i="114" s="1"/>
  <c r="D9" i="114"/>
  <c r="G9" i="114" s="1"/>
  <c r="BC8" i="114"/>
  <c r="BB8" i="114"/>
  <c r="BA8" i="114"/>
  <c r="AZ8" i="114"/>
  <c r="AU8" i="114"/>
  <c r="AT8" i="114"/>
  <c r="AS8" i="114"/>
  <c r="AR8" i="114"/>
  <c r="AQ8" i="114"/>
  <c r="AI8" i="114"/>
  <c r="Q8" i="114"/>
  <c r="P8" i="114"/>
  <c r="O8" i="114"/>
  <c r="R8" i="114"/>
  <c r="M8" i="114"/>
  <c r="L8" i="114"/>
  <c r="E8" i="114"/>
  <c r="H8" i="114" s="1"/>
  <c r="D8" i="114"/>
  <c r="G8" i="114" s="1"/>
  <c r="BC7" i="114"/>
  <c r="BB7" i="114"/>
  <c r="BA7" i="114"/>
  <c r="AZ7" i="114"/>
  <c r="AU7" i="114"/>
  <c r="AT7" i="114"/>
  <c r="AS7" i="114"/>
  <c r="AR7" i="114"/>
  <c r="AQ7" i="114"/>
  <c r="AI7" i="114"/>
  <c r="Z7" i="114"/>
  <c r="Q7" i="114"/>
  <c r="P7" i="114"/>
  <c r="O7" i="114"/>
  <c r="R7" i="114"/>
  <c r="M7" i="114"/>
  <c r="M62" i="114" s="1"/>
  <c r="L7" i="114"/>
  <c r="D7" i="114"/>
  <c r="G7" i="114" s="1"/>
  <c r="AL63" i="65"/>
  <c r="AK63" i="65"/>
  <c r="AJ63" i="65"/>
  <c r="AI63" i="65"/>
  <c r="AH63" i="65"/>
  <c r="AG63" i="65"/>
  <c r="AF63" i="65"/>
  <c r="AE63" i="65"/>
  <c r="AD63" i="65"/>
  <c r="AC63" i="65"/>
  <c r="AB63" i="65"/>
  <c r="AA63" i="65"/>
  <c r="Z63" i="65"/>
  <c r="Y63" i="65"/>
  <c r="W63" i="65"/>
  <c r="BR62" i="65"/>
  <c r="BQ62" i="65"/>
  <c r="BP62" i="65"/>
  <c r="BO62" i="65"/>
  <c r="BN62" i="65"/>
  <c r="BM62" i="65"/>
  <c r="BL62" i="65"/>
  <c r="BK62" i="65"/>
  <c r="BJ62" i="65"/>
  <c r="BI62" i="65"/>
  <c r="BH62" i="65"/>
  <c r="BG62" i="65"/>
  <c r="BF62" i="65"/>
  <c r="BE62" i="65"/>
  <c r="BD62" i="65"/>
  <c r="BA62" i="65"/>
  <c r="AZ62" i="65"/>
  <c r="AY62" i="65"/>
  <c r="AX62" i="65"/>
  <c r="AW62" i="65"/>
  <c r="AV62" i="65"/>
  <c r="AU62" i="65"/>
  <c r="AT62" i="65"/>
  <c r="AS62" i="65"/>
  <c r="AR62" i="65"/>
  <c r="AQ62" i="65"/>
  <c r="AP62" i="65"/>
  <c r="AO62" i="65"/>
  <c r="V62" i="65"/>
  <c r="BR61" i="65"/>
  <c r="BQ61" i="65"/>
  <c r="BP61" i="65"/>
  <c r="BO61" i="65"/>
  <c r="BN61" i="65"/>
  <c r="BM61" i="65"/>
  <c r="BL61" i="65"/>
  <c r="BK61" i="65"/>
  <c r="BJ61" i="65"/>
  <c r="BI61" i="65"/>
  <c r="BH61" i="65"/>
  <c r="BG61" i="65"/>
  <c r="BF61" i="65"/>
  <c r="BE61" i="65"/>
  <c r="BD61" i="65"/>
  <c r="BA61" i="65"/>
  <c r="AZ61" i="65"/>
  <c r="AY61" i="65"/>
  <c r="AX61" i="65"/>
  <c r="AW61" i="65"/>
  <c r="AV61" i="65"/>
  <c r="AU61" i="65"/>
  <c r="AT61" i="65"/>
  <c r="AS61" i="65"/>
  <c r="AR61" i="65"/>
  <c r="AQ61" i="65"/>
  <c r="AP61" i="65"/>
  <c r="AO61" i="65"/>
  <c r="V61" i="65"/>
  <c r="Y61" i="65" s="1"/>
  <c r="BR60" i="65"/>
  <c r="BQ60" i="65"/>
  <c r="BP60" i="65"/>
  <c r="BO60" i="65"/>
  <c r="BN60" i="65"/>
  <c r="BM60" i="65"/>
  <c r="BL60" i="65"/>
  <c r="BK60" i="65"/>
  <c r="BJ60" i="65"/>
  <c r="BI60" i="65"/>
  <c r="BH60" i="65"/>
  <c r="BG60" i="65"/>
  <c r="BF60" i="65"/>
  <c r="BE60" i="65"/>
  <c r="BD60" i="65"/>
  <c r="BA60" i="65"/>
  <c r="AZ60" i="65"/>
  <c r="AY60" i="65"/>
  <c r="AX60" i="65"/>
  <c r="AW60" i="65"/>
  <c r="AV60" i="65"/>
  <c r="AU60" i="65"/>
  <c r="AT60" i="65"/>
  <c r="AS60" i="65"/>
  <c r="AR60" i="65"/>
  <c r="AQ60" i="65"/>
  <c r="AP60" i="65"/>
  <c r="AO60" i="65"/>
  <c r="V60" i="65"/>
  <c r="Y60" i="65" s="1"/>
  <c r="BR59" i="65"/>
  <c r="BQ59" i="65"/>
  <c r="BP59" i="65"/>
  <c r="BO59" i="65"/>
  <c r="BN59" i="65"/>
  <c r="BM59" i="65"/>
  <c r="BL59" i="65"/>
  <c r="BK59" i="65"/>
  <c r="BJ59" i="65"/>
  <c r="BI59" i="65"/>
  <c r="BH59" i="65"/>
  <c r="BG59" i="65"/>
  <c r="BF59" i="65"/>
  <c r="BE59" i="65"/>
  <c r="BD59" i="65"/>
  <c r="BA59" i="65"/>
  <c r="AZ59" i="65"/>
  <c r="AY59" i="65"/>
  <c r="AX59" i="65"/>
  <c r="AW59" i="65"/>
  <c r="AV59" i="65"/>
  <c r="AU59" i="65"/>
  <c r="AT59" i="65"/>
  <c r="AS59" i="65"/>
  <c r="AR59" i="65"/>
  <c r="AQ59" i="65"/>
  <c r="AP59" i="65"/>
  <c r="AO59" i="65"/>
  <c r="V59" i="65"/>
  <c r="Y59" i="65" s="1"/>
  <c r="BR58" i="65"/>
  <c r="BQ58" i="65"/>
  <c r="BP58" i="65"/>
  <c r="BO58" i="65"/>
  <c r="BN58" i="65"/>
  <c r="BM58" i="65"/>
  <c r="BL58" i="65"/>
  <c r="BK58" i="65"/>
  <c r="BJ58" i="65"/>
  <c r="BI58" i="65"/>
  <c r="BH58" i="65"/>
  <c r="BG58" i="65"/>
  <c r="BF58" i="65"/>
  <c r="BE58" i="65"/>
  <c r="BD58" i="65"/>
  <c r="BA58" i="65"/>
  <c r="AZ58" i="65"/>
  <c r="AY58" i="65"/>
  <c r="AX58" i="65"/>
  <c r="AW58" i="65"/>
  <c r="AV58" i="65"/>
  <c r="AU58" i="65"/>
  <c r="AT58" i="65"/>
  <c r="AS58" i="65"/>
  <c r="AR58" i="65"/>
  <c r="AQ58" i="65"/>
  <c r="AP58" i="65"/>
  <c r="AO58" i="65"/>
  <c r="V58" i="65"/>
  <c r="BR57" i="65"/>
  <c r="BQ57" i="65"/>
  <c r="BP57" i="65"/>
  <c r="BO57" i="65"/>
  <c r="BN57" i="65"/>
  <c r="BM57" i="65"/>
  <c r="BL57" i="65"/>
  <c r="BK57" i="65"/>
  <c r="BJ57" i="65"/>
  <c r="BI57" i="65"/>
  <c r="BH57" i="65"/>
  <c r="BG57" i="65"/>
  <c r="BF57" i="65"/>
  <c r="BE57" i="65"/>
  <c r="BD57" i="65"/>
  <c r="BA57" i="65"/>
  <c r="AZ57" i="65"/>
  <c r="AY57" i="65"/>
  <c r="AX57" i="65"/>
  <c r="AW57" i="65"/>
  <c r="AV57" i="65"/>
  <c r="AU57" i="65"/>
  <c r="AT57" i="65"/>
  <c r="AS57" i="65"/>
  <c r="AR57" i="65"/>
  <c r="AQ57" i="65"/>
  <c r="AP57" i="65"/>
  <c r="AO57" i="65"/>
  <c r="V57" i="65"/>
  <c r="Y57" i="65" s="1"/>
  <c r="BR56" i="65"/>
  <c r="BQ56" i="65"/>
  <c r="BP56" i="65"/>
  <c r="BO56" i="65"/>
  <c r="BN56" i="65"/>
  <c r="BM56" i="65"/>
  <c r="BL56" i="65"/>
  <c r="BK56" i="65"/>
  <c r="BJ56" i="65"/>
  <c r="BI56" i="65"/>
  <c r="BH56" i="65"/>
  <c r="BG56" i="65"/>
  <c r="BF56" i="65"/>
  <c r="BE56" i="65"/>
  <c r="BD56" i="65"/>
  <c r="BA56" i="65"/>
  <c r="AZ56" i="65"/>
  <c r="AY56" i="65"/>
  <c r="AX56" i="65"/>
  <c r="AW56" i="65"/>
  <c r="AV56" i="65"/>
  <c r="AU56" i="65"/>
  <c r="AT56" i="65"/>
  <c r="AS56" i="65"/>
  <c r="AR56" i="65"/>
  <c r="AQ56" i="65"/>
  <c r="AP56" i="65"/>
  <c r="AO56" i="65"/>
  <c r="V56" i="65"/>
  <c r="Y56" i="65" s="1"/>
  <c r="BR55" i="65"/>
  <c r="BQ55" i="65"/>
  <c r="BP55" i="65"/>
  <c r="BO55" i="65"/>
  <c r="BN55" i="65"/>
  <c r="BM55" i="65"/>
  <c r="BL55" i="65"/>
  <c r="BK55" i="65"/>
  <c r="BJ55" i="65"/>
  <c r="BI55" i="65"/>
  <c r="BH55" i="65"/>
  <c r="BG55" i="65"/>
  <c r="BF55" i="65"/>
  <c r="BE55" i="65"/>
  <c r="BD55" i="65"/>
  <c r="BA55" i="65"/>
  <c r="AZ55" i="65"/>
  <c r="AY55" i="65"/>
  <c r="AX55" i="65"/>
  <c r="AW55" i="65"/>
  <c r="AV55" i="65"/>
  <c r="AU55" i="65"/>
  <c r="AT55" i="65"/>
  <c r="AS55" i="65"/>
  <c r="AR55" i="65"/>
  <c r="AQ55" i="65"/>
  <c r="AP55" i="65"/>
  <c r="AO55" i="65"/>
  <c r="V55" i="65"/>
  <c r="Y55" i="65" s="1"/>
  <c r="BR54" i="65"/>
  <c r="BQ54" i="65"/>
  <c r="BP54" i="65"/>
  <c r="BO54" i="65"/>
  <c r="BN54" i="65"/>
  <c r="BM54" i="65"/>
  <c r="BL54" i="65"/>
  <c r="BK54" i="65"/>
  <c r="BJ54" i="65"/>
  <c r="BI54" i="65"/>
  <c r="BH54" i="65"/>
  <c r="BG54" i="65"/>
  <c r="BF54" i="65"/>
  <c r="BE54" i="65"/>
  <c r="BD54" i="65"/>
  <c r="BA54" i="65"/>
  <c r="AZ54" i="65"/>
  <c r="AY54" i="65"/>
  <c r="AX54" i="65"/>
  <c r="AW54" i="65"/>
  <c r="AV54" i="65"/>
  <c r="AU54" i="65"/>
  <c r="AT54" i="65"/>
  <c r="AS54" i="65"/>
  <c r="AR54" i="65"/>
  <c r="AQ54" i="65"/>
  <c r="AP54" i="65"/>
  <c r="AO54" i="65"/>
  <c r="V54" i="65"/>
  <c r="BR53" i="65"/>
  <c r="BQ53" i="65"/>
  <c r="BP53" i="65"/>
  <c r="BO53" i="65"/>
  <c r="BN53" i="65"/>
  <c r="BM53" i="65"/>
  <c r="BL53" i="65"/>
  <c r="BK53" i="65"/>
  <c r="BJ53" i="65"/>
  <c r="BI53" i="65"/>
  <c r="BH53" i="65"/>
  <c r="BG53" i="65"/>
  <c r="BF53" i="65"/>
  <c r="BE53" i="65"/>
  <c r="BD53" i="65"/>
  <c r="BA53" i="65"/>
  <c r="AZ53" i="65"/>
  <c r="AY53" i="65"/>
  <c r="AX53" i="65"/>
  <c r="AW53" i="65"/>
  <c r="AV53" i="65"/>
  <c r="AU53" i="65"/>
  <c r="AT53" i="65"/>
  <c r="AS53" i="65"/>
  <c r="AR53" i="65"/>
  <c r="AQ53" i="65"/>
  <c r="AP53" i="65"/>
  <c r="AO53" i="65"/>
  <c r="V53" i="65"/>
  <c r="Y53" i="65" s="1"/>
  <c r="BR52" i="65"/>
  <c r="BQ52" i="65"/>
  <c r="BP52" i="65"/>
  <c r="BO52" i="65"/>
  <c r="BN52" i="65"/>
  <c r="BM52" i="65"/>
  <c r="BL52" i="65"/>
  <c r="BK52" i="65"/>
  <c r="BJ52" i="65"/>
  <c r="BI52" i="65"/>
  <c r="BH52" i="65"/>
  <c r="BG52" i="65"/>
  <c r="BF52" i="65"/>
  <c r="BE52" i="65"/>
  <c r="BD52" i="65"/>
  <c r="BA52" i="65"/>
  <c r="AZ52" i="65"/>
  <c r="AY52" i="65"/>
  <c r="AX52" i="65"/>
  <c r="AW52" i="65"/>
  <c r="AV52" i="65"/>
  <c r="AU52" i="65"/>
  <c r="AT52" i="65"/>
  <c r="AS52" i="65"/>
  <c r="AR52" i="65"/>
  <c r="AQ52" i="65"/>
  <c r="AP52" i="65"/>
  <c r="AO52" i="65"/>
  <c r="V52" i="65"/>
  <c r="Y52" i="65" s="1"/>
  <c r="BR51" i="65"/>
  <c r="BQ51" i="65"/>
  <c r="BP51" i="65"/>
  <c r="BO51" i="65"/>
  <c r="BN51" i="65"/>
  <c r="BM51" i="65"/>
  <c r="BL51" i="65"/>
  <c r="BK51" i="65"/>
  <c r="BJ51" i="65"/>
  <c r="BI51" i="65"/>
  <c r="BH51" i="65"/>
  <c r="BG51" i="65"/>
  <c r="BF51" i="65"/>
  <c r="BE51" i="65"/>
  <c r="BD51" i="65"/>
  <c r="BA51" i="65"/>
  <c r="AZ51" i="65"/>
  <c r="AY51" i="65"/>
  <c r="AX51" i="65"/>
  <c r="AW51" i="65"/>
  <c r="AV51" i="65"/>
  <c r="AU51" i="65"/>
  <c r="AT51" i="65"/>
  <c r="AS51" i="65"/>
  <c r="AR51" i="65"/>
  <c r="AQ51" i="65"/>
  <c r="AP51" i="65"/>
  <c r="AO51" i="65"/>
  <c r="V51" i="65"/>
  <c r="Y51" i="65" s="1"/>
  <c r="BR50" i="65"/>
  <c r="BQ50" i="65"/>
  <c r="BP50" i="65"/>
  <c r="BO50" i="65"/>
  <c r="BN50" i="65"/>
  <c r="BM50" i="65"/>
  <c r="BL50" i="65"/>
  <c r="BK50" i="65"/>
  <c r="BJ50" i="65"/>
  <c r="BI50" i="65"/>
  <c r="BH50" i="65"/>
  <c r="BG50" i="65"/>
  <c r="BF50" i="65"/>
  <c r="BE50" i="65"/>
  <c r="BD50" i="65"/>
  <c r="BA50" i="65"/>
  <c r="AZ50" i="65"/>
  <c r="AY50" i="65"/>
  <c r="AX50" i="65"/>
  <c r="AW50" i="65"/>
  <c r="AV50" i="65"/>
  <c r="AU50" i="65"/>
  <c r="AT50" i="65"/>
  <c r="AS50" i="65"/>
  <c r="AR50" i="65"/>
  <c r="AQ50" i="65"/>
  <c r="AP50" i="65"/>
  <c r="AO50" i="65"/>
  <c r="V50" i="65"/>
  <c r="BR49" i="65"/>
  <c r="BQ49" i="65"/>
  <c r="BP49" i="65"/>
  <c r="BO49" i="65"/>
  <c r="BN49" i="65"/>
  <c r="BM49" i="65"/>
  <c r="BL49" i="65"/>
  <c r="BK49" i="65"/>
  <c r="BJ49" i="65"/>
  <c r="BI49" i="65"/>
  <c r="BH49" i="65"/>
  <c r="BG49" i="65"/>
  <c r="BF49" i="65"/>
  <c r="BE49" i="65"/>
  <c r="BD49" i="65"/>
  <c r="BA49" i="65"/>
  <c r="AZ49" i="65"/>
  <c r="AY49" i="65"/>
  <c r="AX49" i="65"/>
  <c r="AW49" i="65"/>
  <c r="AV49" i="65"/>
  <c r="AU49" i="65"/>
  <c r="AT49" i="65"/>
  <c r="AS49" i="65"/>
  <c r="AR49" i="65"/>
  <c r="AQ49" i="65"/>
  <c r="AP49" i="65"/>
  <c r="AO49" i="65"/>
  <c r="V49" i="65"/>
  <c r="Y49" i="65" s="1"/>
  <c r="BR48" i="65"/>
  <c r="BQ48" i="65"/>
  <c r="BP48" i="65"/>
  <c r="BO48" i="65"/>
  <c r="BN48" i="65"/>
  <c r="BM48" i="65"/>
  <c r="BL48" i="65"/>
  <c r="BK48" i="65"/>
  <c r="BJ48" i="65"/>
  <c r="BI48" i="65"/>
  <c r="BH48" i="65"/>
  <c r="BG48" i="65"/>
  <c r="BF48" i="65"/>
  <c r="BE48" i="65"/>
  <c r="BD48" i="65"/>
  <c r="BA48" i="65"/>
  <c r="AZ48" i="65"/>
  <c r="AY48" i="65"/>
  <c r="AX48" i="65"/>
  <c r="AW48" i="65"/>
  <c r="AV48" i="65"/>
  <c r="AU48" i="65"/>
  <c r="AT48" i="65"/>
  <c r="AS48" i="65"/>
  <c r="AR48" i="65"/>
  <c r="AQ48" i="65"/>
  <c r="AP48" i="65"/>
  <c r="AO48" i="65"/>
  <c r="V48" i="65"/>
  <c r="Y48" i="65" s="1"/>
  <c r="BR47" i="65"/>
  <c r="BQ47" i="65"/>
  <c r="BP47" i="65"/>
  <c r="BO47" i="65"/>
  <c r="BN47" i="65"/>
  <c r="BM47" i="65"/>
  <c r="BL47" i="65"/>
  <c r="BK47" i="65"/>
  <c r="BJ47" i="65"/>
  <c r="BI47" i="65"/>
  <c r="BH47" i="65"/>
  <c r="BG47" i="65"/>
  <c r="BF47" i="65"/>
  <c r="BE47" i="65"/>
  <c r="BD47" i="65"/>
  <c r="BA47" i="65"/>
  <c r="AZ47" i="65"/>
  <c r="AY47" i="65"/>
  <c r="AX47" i="65"/>
  <c r="AW47" i="65"/>
  <c r="AV47" i="65"/>
  <c r="AU47" i="65"/>
  <c r="AT47" i="65"/>
  <c r="AS47" i="65"/>
  <c r="AR47" i="65"/>
  <c r="AQ47" i="65"/>
  <c r="AP47" i="65"/>
  <c r="AO47" i="65"/>
  <c r="V47" i="65"/>
  <c r="Y47" i="65" s="1"/>
  <c r="BR46" i="65"/>
  <c r="BQ46" i="65"/>
  <c r="BP46" i="65"/>
  <c r="BO46" i="65"/>
  <c r="BN46" i="65"/>
  <c r="BM46" i="65"/>
  <c r="BL46" i="65"/>
  <c r="BK46" i="65"/>
  <c r="BJ46" i="65"/>
  <c r="BI46" i="65"/>
  <c r="BH46" i="65"/>
  <c r="BG46" i="65"/>
  <c r="BF46" i="65"/>
  <c r="BE46" i="65"/>
  <c r="BD46" i="65"/>
  <c r="BA46" i="65"/>
  <c r="AZ46" i="65"/>
  <c r="AY46" i="65"/>
  <c r="AX46" i="65"/>
  <c r="AW46" i="65"/>
  <c r="AV46" i="65"/>
  <c r="AU46" i="65"/>
  <c r="AT46" i="65"/>
  <c r="AS46" i="65"/>
  <c r="AR46" i="65"/>
  <c r="AQ46" i="65"/>
  <c r="AP46" i="65"/>
  <c r="AO46" i="65"/>
  <c r="V46" i="65"/>
  <c r="BR45" i="65"/>
  <c r="BQ45" i="65"/>
  <c r="BP45" i="65"/>
  <c r="BO45" i="65"/>
  <c r="BN45" i="65"/>
  <c r="BM45" i="65"/>
  <c r="BL45" i="65"/>
  <c r="BK45" i="65"/>
  <c r="BJ45" i="65"/>
  <c r="BI45" i="65"/>
  <c r="BH45" i="65"/>
  <c r="BG45" i="65"/>
  <c r="BF45" i="65"/>
  <c r="BE45" i="65"/>
  <c r="BD45" i="65"/>
  <c r="BA45" i="65"/>
  <c r="AZ45" i="65"/>
  <c r="AY45" i="65"/>
  <c r="AX45" i="65"/>
  <c r="AW45" i="65"/>
  <c r="AV45" i="65"/>
  <c r="AU45" i="65"/>
  <c r="AT45" i="65"/>
  <c r="AS45" i="65"/>
  <c r="AR45" i="65"/>
  <c r="AQ45" i="65"/>
  <c r="AP45" i="65"/>
  <c r="AO45" i="65"/>
  <c r="V45" i="65"/>
  <c r="Y45" i="65" s="1"/>
  <c r="BR44" i="65"/>
  <c r="BQ44" i="65"/>
  <c r="BP44" i="65"/>
  <c r="BO44" i="65"/>
  <c r="BN44" i="65"/>
  <c r="BM44" i="65"/>
  <c r="BL44" i="65"/>
  <c r="BK44" i="65"/>
  <c r="BJ44" i="65"/>
  <c r="BI44" i="65"/>
  <c r="BH44" i="65"/>
  <c r="BG44" i="65"/>
  <c r="BF44" i="65"/>
  <c r="BE44" i="65"/>
  <c r="BD44" i="65"/>
  <c r="BA44" i="65"/>
  <c r="AZ44" i="65"/>
  <c r="AY44" i="65"/>
  <c r="AX44" i="65"/>
  <c r="AW44" i="65"/>
  <c r="AV44" i="65"/>
  <c r="AU44" i="65"/>
  <c r="AT44" i="65"/>
  <c r="AS44" i="65"/>
  <c r="AR44" i="65"/>
  <c r="AQ44" i="65"/>
  <c r="AP44" i="65"/>
  <c r="AO44" i="65"/>
  <c r="V44" i="65"/>
  <c r="Y44" i="65" s="1"/>
  <c r="BR43" i="65"/>
  <c r="BQ43" i="65"/>
  <c r="BP43" i="65"/>
  <c r="BO43" i="65"/>
  <c r="BN43" i="65"/>
  <c r="BM43" i="65"/>
  <c r="BL43" i="65"/>
  <c r="BK43" i="65"/>
  <c r="BJ43" i="65"/>
  <c r="BI43" i="65"/>
  <c r="BH43" i="65"/>
  <c r="BG43" i="65"/>
  <c r="BF43" i="65"/>
  <c r="BE43" i="65"/>
  <c r="BD43" i="65"/>
  <c r="BA43" i="65"/>
  <c r="AZ43" i="65"/>
  <c r="AY43" i="65"/>
  <c r="AX43" i="65"/>
  <c r="AW43" i="65"/>
  <c r="AV43" i="65"/>
  <c r="AU43" i="65"/>
  <c r="AT43" i="65"/>
  <c r="AS43" i="65"/>
  <c r="AR43" i="65"/>
  <c r="AQ43" i="65"/>
  <c r="AP43" i="65"/>
  <c r="AO43" i="65"/>
  <c r="V43" i="65"/>
  <c r="Y43" i="65" s="1"/>
  <c r="BR42" i="65"/>
  <c r="BQ42" i="65"/>
  <c r="BP42" i="65"/>
  <c r="BO42" i="65"/>
  <c r="BN42" i="65"/>
  <c r="BM42" i="65"/>
  <c r="BL42" i="65"/>
  <c r="BK42" i="65"/>
  <c r="BJ42" i="65"/>
  <c r="BI42" i="65"/>
  <c r="BH42" i="65"/>
  <c r="BG42" i="65"/>
  <c r="BF42" i="65"/>
  <c r="BE42" i="65"/>
  <c r="BD42" i="65"/>
  <c r="BA42" i="65"/>
  <c r="AZ42" i="65"/>
  <c r="AY42" i="65"/>
  <c r="AX42" i="65"/>
  <c r="AW42" i="65"/>
  <c r="AV42" i="65"/>
  <c r="AU42" i="65"/>
  <c r="AT42" i="65"/>
  <c r="AS42" i="65"/>
  <c r="AR42" i="65"/>
  <c r="AQ42" i="65"/>
  <c r="AP42" i="65"/>
  <c r="AO42" i="65"/>
  <c r="V42" i="65"/>
  <c r="BR41" i="65"/>
  <c r="BQ41" i="65"/>
  <c r="BP41" i="65"/>
  <c r="BO41" i="65"/>
  <c r="BN41" i="65"/>
  <c r="BM41" i="65"/>
  <c r="BL41" i="65"/>
  <c r="BK41" i="65"/>
  <c r="BJ41" i="65"/>
  <c r="BI41" i="65"/>
  <c r="BH41" i="65"/>
  <c r="BG41" i="65"/>
  <c r="BF41" i="65"/>
  <c r="BE41" i="65"/>
  <c r="BD41" i="65"/>
  <c r="BA41" i="65"/>
  <c r="AZ41" i="65"/>
  <c r="AY41" i="65"/>
  <c r="AX41" i="65"/>
  <c r="AW41" i="65"/>
  <c r="AV41" i="65"/>
  <c r="AU41" i="65"/>
  <c r="AT41" i="65"/>
  <c r="AS41" i="65"/>
  <c r="AR41" i="65"/>
  <c r="AQ41" i="65"/>
  <c r="AP41" i="65"/>
  <c r="AO41" i="65"/>
  <c r="V41" i="65"/>
  <c r="Y41" i="65" s="1"/>
  <c r="BR40" i="65"/>
  <c r="BQ40" i="65"/>
  <c r="BP40" i="65"/>
  <c r="BO40" i="65"/>
  <c r="BN40" i="65"/>
  <c r="BM40" i="65"/>
  <c r="BL40" i="65"/>
  <c r="BK40" i="65"/>
  <c r="BJ40" i="65"/>
  <c r="BI40" i="65"/>
  <c r="BH40" i="65"/>
  <c r="BG40" i="65"/>
  <c r="BF40" i="65"/>
  <c r="BE40" i="65"/>
  <c r="BD40" i="65"/>
  <c r="BA40" i="65"/>
  <c r="AZ40" i="65"/>
  <c r="AY40" i="65"/>
  <c r="AX40" i="65"/>
  <c r="AW40" i="65"/>
  <c r="AV40" i="65"/>
  <c r="AU40" i="65"/>
  <c r="AT40" i="65"/>
  <c r="AS40" i="65"/>
  <c r="AR40" i="65"/>
  <c r="AQ40" i="65"/>
  <c r="AP40" i="65"/>
  <c r="AO40" i="65"/>
  <c r="V40" i="65"/>
  <c r="Y40" i="65" s="1"/>
  <c r="BR39" i="65"/>
  <c r="BQ39" i="65"/>
  <c r="BP39" i="65"/>
  <c r="BO39" i="65"/>
  <c r="BN39" i="65"/>
  <c r="BM39" i="65"/>
  <c r="BL39" i="65"/>
  <c r="BK39" i="65"/>
  <c r="BJ39" i="65"/>
  <c r="BI39" i="65"/>
  <c r="BH39" i="65"/>
  <c r="BG39" i="65"/>
  <c r="BF39" i="65"/>
  <c r="BE39" i="65"/>
  <c r="BD39" i="65"/>
  <c r="BA39" i="65"/>
  <c r="AZ39" i="65"/>
  <c r="AY39" i="65"/>
  <c r="AX39" i="65"/>
  <c r="AW39" i="65"/>
  <c r="AV39" i="65"/>
  <c r="AU39" i="65"/>
  <c r="AT39" i="65"/>
  <c r="AS39" i="65"/>
  <c r="AR39" i="65"/>
  <c r="AQ39" i="65"/>
  <c r="AP39" i="65"/>
  <c r="AO39" i="65"/>
  <c r="V39" i="65"/>
  <c r="Y39" i="65" s="1"/>
  <c r="BR38" i="65"/>
  <c r="BQ38" i="65"/>
  <c r="BP38" i="65"/>
  <c r="BO38" i="65"/>
  <c r="BN38" i="65"/>
  <c r="BM38" i="65"/>
  <c r="BL38" i="65"/>
  <c r="BK38" i="65"/>
  <c r="BJ38" i="65"/>
  <c r="BI38" i="65"/>
  <c r="BH38" i="65"/>
  <c r="BG38" i="65"/>
  <c r="BF38" i="65"/>
  <c r="BE38" i="65"/>
  <c r="BD38" i="65"/>
  <c r="BA38" i="65"/>
  <c r="AZ38" i="65"/>
  <c r="AY38" i="65"/>
  <c r="AX38" i="65"/>
  <c r="AW38" i="65"/>
  <c r="AV38" i="65"/>
  <c r="AU38" i="65"/>
  <c r="AT38" i="65"/>
  <c r="AS38" i="65"/>
  <c r="AR38" i="65"/>
  <c r="AQ38" i="65"/>
  <c r="AP38" i="65"/>
  <c r="AO38" i="65"/>
  <c r="V38" i="65"/>
  <c r="BR37" i="65"/>
  <c r="BQ37" i="65"/>
  <c r="BP37" i="65"/>
  <c r="BO37" i="65"/>
  <c r="BN37" i="65"/>
  <c r="BM37" i="65"/>
  <c r="BL37" i="65"/>
  <c r="BK37" i="65"/>
  <c r="BJ37" i="65"/>
  <c r="BI37" i="65"/>
  <c r="BH37" i="65"/>
  <c r="BG37" i="65"/>
  <c r="BF37" i="65"/>
  <c r="BE37" i="65"/>
  <c r="BD37" i="65"/>
  <c r="BA37" i="65"/>
  <c r="AZ37" i="65"/>
  <c r="AY37" i="65"/>
  <c r="AX37" i="65"/>
  <c r="AW37" i="65"/>
  <c r="AV37" i="65"/>
  <c r="AU37" i="65"/>
  <c r="AT37" i="65"/>
  <c r="AS37" i="65"/>
  <c r="AR37" i="65"/>
  <c r="AQ37" i="65"/>
  <c r="AP37" i="65"/>
  <c r="AO37" i="65"/>
  <c r="V37" i="65"/>
  <c r="Y37" i="65" s="1"/>
  <c r="BR36" i="65"/>
  <c r="BQ36" i="65"/>
  <c r="BP36" i="65"/>
  <c r="BO36" i="65"/>
  <c r="BN36" i="65"/>
  <c r="BM36" i="65"/>
  <c r="BL36" i="65"/>
  <c r="BK36" i="65"/>
  <c r="BJ36" i="65"/>
  <c r="BI36" i="65"/>
  <c r="BH36" i="65"/>
  <c r="BG36" i="65"/>
  <c r="BF36" i="65"/>
  <c r="BE36" i="65"/>
  <c r="BD36" i="65"/>
  <c r="BA36" i="65"/>
  <c r="AZ36" i="65"/>
  <c r="AY36" i="65"/>
  <c r="AX36" i="65"/>
  <c r="AW36" i="65"/>
  <c r="AV36" i="65"/>
  <c r="AU36" i="65"/>
  <c r="AT36" i="65"/>
  <c r="AS36" i="65"/>
  <c r="AR36" i="65"/>
  <c r="AQ36" i="65"/>
  <c r="AP36" i="65"/>
  <c r="AO36" i="65"/>
  <c r="V36" i="65"/>
  <c r="Y36" i="65" s="1"/>
  <c r="BR35" i="65"/>
  <c r="BQ35" i="65"/>
  <c r="BP35" i="65"/>
  <c r="BO35" i="65"/>
  <c r="BN35" i="65"/>
  <c r="BM35" i="65"/>
  <c r="BL35" i="65"/>
  <c r="BK35" i="65"/>
  <c r="BJ35" i="65"/>
  <c r="BI35" i="65"/>
  <c r="BH35" i="65"/>
  <c r="BG35" i="65"/>
  <c r="BF35" i="65"/>
  <c r="BE35" i="65"/>
  <c r="BD35" i="65"/>
  <c r="BA35" i="65"/>
  <c r="AZ35" i="65"/>
  <c r="AY35" i="65"/>
  <c r="AX35" i="65"/>
  <c r="AW35" i="65"/>
  <c r="AV35" i="65"/>
  <c r="AU35" i="65"/>
  <c r="AT35" i="65"/>
  <c r="AS35" i="65"/>
  <c r="AR35" i="65"/>
  <c r="AQ35" i="65"/>
  <c r="AP35" i="65"/>
  <c r="AO35" i="65"/>
  <c r="V35" i="65"/>
  <c r="Y35" i="65" s="1"/>
  <c r="BR34" i="65"/>
  <c r="BQ34" i="65"/>
  <c r="BP34" i="65"/>
  <c r="BO34" i="65"/>
  <c r="BN34" i="65"/>
  <c r="BM34" i="65"/>
  <c r="BL34" i="65"/>
  <c r="BK34" i="65"/>
  <c r="BJ34" i="65"/>
  <c r="BI34" i="65"/>
  <c r="BH34" i="65"/>
  <c r="BG34" i="65"/>
  <c r="BF34" i="65"/>
  <c r="BE34" i="65"/>
  <c r="BD34" i="65"/>
  <c r="BA34" i="65"/>
  <c r="AZ34" i="65"/>
  <c r="AY34" i="65"/>
  <c r="AX34" i="65"/>
  <c r="AW34" i="65"/>
  <c r="AV34" i="65"/>
  <c r="AU34" i="65"/>
  <c r="AT34" i="65"/>
  <c r="AS34" i="65"/>
  <c r="AR34" i="65"/>
  <c r="AQ34" i="65"/>
  <c r="AP34" i="65"/>
  <c r="AO34" i="65"/>
  <c r="V34" i="65"/>
  <c r="BR33" i="65"/>
  <c r="BQ33" i="65"/>
  <c r="BP33" i="65"/>
  <c r="BO33" i="65"/>
  <c r="BN33" i="65"/>
  <c r="BM33" i="65"/>
  <c r="BL33" i="65"/>
  <c r="BK33" i="65"/>
  <c r="BJ33" i="65"/>
  <c r="BI33" i="65"/>
  <c r="BH33" i="65"/>
  <c r="BG33" i="65"/>
  <c r="BF33" i="65"/>
  <c r="BE33" i="65"/>
  <c r="BD33" i="65"/>
  <c r="BA33" i="65"/>
  <c r="AZ33" i="65"/>
  <c r="AY33" i="65"/>
  <c r="AX33" i="65"/>
  <c r="AW33" i="65"/>
  <c r="AV33" i="65"/>
  <c r="AU33" i="65"/>
  <c r="AT33" i="65"/>
  <c r="AS33" i="65"/>
  <c r="AR33" i="65"/>
  <c r="AQ33" i="65"/>
  <c r="AP33" i="65"/>
  <c r="AO33" i="65"/>
  <c r="V33" i="65"/>
  <c r="Y33" i="65" s="1"/>
  <c r="BR32" i="65"/>
  <c r="BQ32" i="65"/>
  <c r="BP32" i="65"/>
  <c r="BO32" i="65"/>
  <c r="BN32" i="65"/>
  <c r="BM32" i="65"/>
  <c r="BL32" i="65"/>
  <c r="BK32" i="65"/>
  <c r="BJ32" i="65"/>
  <c r="BI32" i="65"/>
  <c r="BH32" i="65"/>
  <c r="BG32" i="65"/>
  <c r="BF32" i="65"/>
  <c r="BE32" i="65"/>
  <c r="BD32" i="65"/>
  <c r="BA32" i="65"/>
  <c r="AZ32" i="65"/>
  <c r="AY32" i="65"/>
  <c r="AX32" i="65"/>
  <c r="AW32" i="65"/>
  <c r="AV32" i="65"/>
  <c r="AU32" i="65"/>
  <c r="AT32" i="65"/>
  <c r="AS32" i="65"/>
  <c r="AR32" i="65"/>
  <c r="AQ32" i="65"/>
  <c r="AP32" i="65"/>
  <c r="AO32" i="65"/>
  <c r="V32" i="65"/>
  <c r="Y32" i="65" s="1"/>
  <c r="BR31" i="65"/>
  <c r="BQ31" i="65"/>
  <c r="BP31" i="65"/>
  <c r="BO31" i="65"/>
  <c r="BN31" i="65"/>
  <c r="BM31" i="65"/>
  <c r="BL31" i="65"/>
  <c r="BK31" i="65"/>
  <c r="BJ31" i="65"/>
  <c r="BI31" i="65"/>
  <c r="BH31" i="65"/>
  <c r="BG31" i="65"/>
  <c r="BF31" i="65"/>
  <c r="BE31" i="65"/>
  <c r="BD31" i="65"/>
  <c r="BA31" i="65"/>
  <c r="AZ31" i="65"/>
  <c r="AY31" i="65"/>
  <c r="AX31" i="65"/>
  <c r="AW31" i="65"/>
  <c r="AV31" i="65"/>
  <c r="AU31" i="65"/>
  <c r="AT31" i="65"/>
  <c r="AS31" i="65"/>
  <c r="AR31" i="65"/>
  <c r="AQ31" i="65"/>
  <c r="AP31" i="65"/>
  <c r="AO31" i="65"/>
  <c r="V31" i="65"/>
  <c r="Y31" i="65" s="1"/>
  <c r="BR30" i="65"/>
  <c r="BQ30" i="65"/>
  <c r="BP30" i="65"/>
  <c r="BO30" i="65"/>
  <c r="BN30" i="65"/>
  <c r="BM30" i="65"/>
  <c r="BL30" i="65"/>
  <c r="BK30" i="65"/>
  <c r="BJ30" i="65"/>
  <c r="BI30" i="65"/>
  <c r="BH30" i="65"/>
  <c r="BG30" i="65"/>
  <c r="BF30" i="65"/>
  <c r="BE30" i="65"/>
  <c r="BD30" i="65"/>
  <c r="BA30" i="65"/>
  <c r="AZ30" i="65"/>
  <c r="AY30" i="65"/>
  <c r="AX30" i="65"/>
  <c r="AW30" i="65"/>
  <c r="AV30" i="65"/>
  <c r="AU30" i="65"/>
  <c r="AT30" i="65"/>
  <c r="AS30" i="65"/>
  <c r="AR30" i="65"/>
  <c r="AQ30" i="65"/>
  <c r="AP30" i="65"/>
  <c r="AO30" i="65"/>
  <c r="V30" i="65"/>
  <c r="BR29" i="65"/>
  <c r="BQ29" i="65"/>
  <c r="BP29" i="65"/>
  <c r="BO29" i="65"/>
  <c r="BN29" i="65"/>
  <c r="BM29" i="65"/>
  <c r="BL29" i="65"/>
  <c r="BK29" i="65"/>
  <c r="BJ29" i="65"/>
  <c r="BI29" i="65"/>
  <c r="BH29" i="65"/>
  <c r="BG29" i="65"/>
  <c r="BF29" i="65"/>
  <c r="BE29" i="65"/>
  <c r="BD29" i="65"/>
  <c r="BA29" i="65"/>
  <c r="AZ29" i="65"/>
  <c r="AY29" i="65"/>
  <c r="AX29" i="65"/>
  <c r="AW29" i="65"/>
  <c r="AV29" i="65"/>
  <c r="AU29" i="65"/>
  <c r="AT29" i="65"/>
  <c r="AS29" i="65"/>
  <c r="AR29" i="65"/>
  <c r="AQ29" i="65"/>
  <c r="AP29" i="65"/>
  <c r="AO29" i="65"/>
  <c r="V29" i="65"/>
  <c r="BR28" i="65"/>
  <c r="BQ28" i="65"/>
  <c r="BP28" i="65"/>
  <c r="BO28" i="65"/>
  <c r="BN28" i="65"/>
  <c r="BM28" i="65"/>
  <c r="BL28" i="65"/>
  <c r="BK28" i="65"/>
  <c r="BJ28" i="65"/>
  <c r="BI28" i="65"/>
  <c r="BH28" i="65"/>
  <c r="BG28" i="65"/>
  <c r="BF28" i="65"/>
  <c r="BE28" i="65"/>
  <c r="BD28" i="65"/>
  <c r="BA28" i="65"/>
  <c r="AZ28" i="65"/>
  <c r="AY28" i="65"/>
  <c r="AX28" i="65"/>
  <c r="AW28" i="65"/>
  <c r="AV28" i="65"/>
  <c r="AU28" i="65"/>
  <c r="AT28" i="65"/>
  <c r="AS28" i="65"/>
  <c r="AR28" i="65"/>
  <c r="AQ28" i="65"/>
  <c r="AP28" i="65"/>
  <c r="AO28" i="65"/>
  <c r="V28" i="65"/>
  <c r="Y28" i="65" s="1"/>
  <c r="D30" i="65"/>
  <c r="C30" i="65"/>
  <c r="B30" i="65"/>
  <c r="BR27" i="65"/>
  <c r="BQ27" i="65"/>
  <c r="BP27" i="65"/>
  <c r="BO27" i="65"/>
  <c r="BN27" i="65"/>
  <c r="BM27" i="65"/>
  <c r="BL27" i="65"/>
  <c r="BK27" i="65"/>
  <c r="BJ27" i="65"/>
  <c r="BI27" i="65"/>
  <c r="BH27" i="65"/>
  <c r="BG27" i="65"/>
  <c r="BF27" i="65"/>
  <c r="BE27" i="65"/>
  <c r="BD27" i="65"/>
  <c r="BA27" i="65"/>
  <c r="AZ27" i="65"/>
  <c r="AY27" i="65"/>
  <c r="AX27" i="65"/>
  <c r="AW27" i="65"/>
  <c r="AV27" i="65"/>
  <c r="AU27" i="65"/>
  <c r="AT27" i="65"/>
  <c r="AS27" i="65"/>
  <c r="AR27" i="65"/>
  <c r="AQ27" i="65"/>
  <c r="AP27" i="65"/>
  <c r="AO27" i="65"/>
  <c r="V27" i="65"/>
  <c r="D29" i="65"/>
  <c r="C29" i="65"/>
  <c r="B29" i="65"/>
  <c r="BR26" i="65"/>
  <c r="BQ26" i="65"/>
  <c r="BP26" i="65"/>
  <c r="BO26" i="65"/>
  <c r="BN26" i="65"/>
  <c r="BM26" i="65"/>
  <c r="BL26" i="65"/>
  <c r="BK26" i="65"/>
  <c r="BJ26" i="65"/>
  <c r="BI26" i="65"/>
  <c r="BH26" i="65"/>
  <c r="BG26" i="65"/>
  <c r="BF26" i="65"/>
  <c r="BE26" i="65"/>
  <c r="BD26" i="65"/>
  <c r="BA26" i="65"/>
  <c r="AZ26" i="65"/>
  <c r="AY26" i="65"/>
  <c r="AX26" i="65"/>
  <c r="AW26" i="65"/>
  <c r="AV26" i="65"/>
  <c r="AU26" i="65"/>
  <c r="AT26" i="65"/>
  <c r="AS26" i="65"/>
  <c r="AR26" i="65"/>
  <c r="AQ26" i="65"/>
  <c r="AP26" i="65"/>
  <c r="AO26" i="65"/>
  <c r="V26" i="65"/>
  <c r="D28" i="65"/>
  <c r="C28" i="65"/>
  <c r="B28" i="65"/>
  <c r="BR25" i="65"/>
  <c r="BQ25" i="65"/>
  <c r="BP25" i="65"/>
  <c r="BO25" i="65"/>
  <c r="BN25" i="65"/>
  <c r="BM25" i="65"/>
  <c r="BL25" i="65"/>
  <c r="BK25" i="65"/>
  <c r="BJ25" i="65"/>
  <c r="BI25" i="65"/>
  <c r="BH25" i="65"/>
  <c r="BG25" i="65"/>
  <c r="BF25" i="65"/>
  <c r="BE25" i="65"/>
  <c r="BD25" i="65"/>
  <c r="BA25" i="65"/>
  <c r="AZ25" i="65"/>
  <c r="AY25" i="65"/>
  <c r="AX25" i="65"/>
  <c r="AW25" i="65"/>
  <c r="AV25" i="65"/>
  <c r="AU25" i="65"/>
  <c r="AT25" i="65"/>
  <c r="AS25" i="65"/>
  <c r="AR25" i="65"/>
  <c r="AQ25" i="65"/>
  <c r="AP25" i="65"/>
  <c r="AO25" i="65"/>
  <c r="V25" i="65"/>
  <c r="Y25" i="65" s="1"/>
  <c r="D27" i="65"/>
  <c r="C27" i="65"/>
  <c r="B27" i="65"/>
  <c r="BR24" i="65"/>
  <c r="BQ24" i="65"/>
  <c r="BP24" i="65"/>
  <c r="BO24" i="65"/>
  <c r="BN24" i="65"/>
  <c r="BM24" i="65"/>
  <c r="BL24" i="65"/>
  <c r="BK24" i="65"/>
  <c r="BJ24" i="65"/>
  <c r="BI24" i="65"/>
  <c r="BH24" i="65"/>
  <c r="BG24" i="65"/>
  <c r="BF24" i="65"/>
  <c r="BE24" i="65"/>
  <c r="BD24" i="65"/>
  <c r="BA24" i="65"/>
  <c r="AZ24" i="65"/>
  <c r="AY24" i="65"/>
  <c r="AX24" i="65"/>
  <c r="AW24" i="65"/>
  <c r="AV24" i="65"/>
  <c r="AU24" i="65"/>
  <c r="AT24" i="65"/>
  <c r="AS24" i="65"/>
  <c r="AR24" i="65"/>
  <c r="AQ24" i="65"/>
  <c r="AP24" i="65"/>
  <c r="AO24" i="65"/>
  <c r="V24" i="65"/>
  <c r="D26" i="65"/>
  <c r="C26" i="65"/>
  <c r="B26" i="65"/>
  <c r="BR23" i="65"/>
  <c r="BQ23" i="65"/>
  <c r="BP23" i="65"/>
  <c r="BO23" i="65"/>
  <c r="BN23" i="65"/>
  <c r="BM23" i="65"/>
  <c r="BL23" i="65"/>
  <c r="BK23" i="65"/>
  <c r="BJ23" i="65"/>
  <c r="BI23" i="65"/>
  <c r="BH23" i="65"/>
  <c r="BG23" i="65"/>
  <c r="BF23" i="65"/>
  <c r="BE23" i="65"/>
  <c r="BD23" i="65"/>
  <c r="BA23" i="65"/>
  <c r="AZ23" i="65"/>
  <c r="AY23" i="65"/>
  <c r="AX23" i="65"/>
  <c r="AW23" i="65"/>
  <c r="AV23" i="65"/>
  <c r="AU23" i="65"/>
  <c r="AT23" i="65"/>
  <c r="AS23" i="65"/>
  <c r="AR23" i="65"/>
  <c r="AQ23" i="65"/>
  <c r="AP23" i="65"/>
  <c r="AO23" i="65"/>
  <c r="V23" i="65"/>
  <c r="D25" i="65"/>
  <c r="C25" i="65"/>
  <c r="B25" i="65"/>
  <c r="BR22" i="65"/>
  <c r="BQ22" i="65"/>
  <c r="BP22" i="65"/>
  <c r="BO22" i="65"/>
  <c r="BN22" i="65"/>
  <c r="BM22" i="65"/>
  <c r="BL22" i="65"/>
  <c r="BK22" i="65"/>
  <c r="BJ22" i="65"/>
  <c r="BI22" i="65"/>
  <c r="BH22" i="65"/>
  <c r="BG22" i="65"/>
  <c r="BF22" i="65"/>
  <c r="BE22" i="65"/>
  <c r="BD22" i="65"/>
  <c r="BA22" i="65"/>
  <c r="AZ22" i="65"/>
  <c r="AY22" i="65"/>
  <c r="AX22" i="65"/>
  <c r="AW22" i="65"/>
  <c r="AV22" i="65"/>
  <c r="AU22" i="65"/>
  <c r="AT22" i="65"/>
  <c r="AS22" i="65"/>
  <c r="AR22" i="65"/>
  <c r="AQ22" i="65"/>
  <c r="AP22" i="65"/>
  <c r="AO22" i="65"/>
  <c r="V22" i="65"/>
  <c r="Y22" i="65" s="1"/>
  <c r="D24" i="65"/>
  <c r="C24" i="65"/>
  <c r="B24" i="65"/>
  <c r="BR21" i="65"/>
  <c r="BQ21" i="65"/>
  <c r="BP21" i="65"/>
  <c r="BO21" i="65"/>
  <c r="BN21" i="65"/>
  <c r="BM21" i="65"/>
  <c r="BL21" i="65"/>
  <c r="BK21" i="65"/>
  <c r="BJ21" i="65"/>
  <c r="BI21" i="65"/>
  <c r="BH21" i="65"/>
  <c r="BG21" i="65"/>
  <c r="BF21" i="65"/>
  <c r="BE21" i="65"/>
  <c r="BD21" i="65"/>
  <c r="BA21" i="65"/>
  <c r="AZ21" i="65"/>
  <c r="AY21" i="65"/>
  <c r="AX21" i="65"/>
  <c r="AW21" i="65"/>
  <c r="AV21" i="65"/>
  <c r="AU21" i="65"/>
  <c r="AT21" i="65"/>
  <c r="AS21" i="65"/>
  <c r="AR21" i="65"/>
  <c r="AQ21" i="65"/>
  <c r="AP21" i="65"/>
  <c r="AO21" i="65"/>
  <c r="V21" i="65"/>
  <c r="D23" i="65"/>
  <c r="C23" i="65"/>
  <c r="B23" i="65"/>
  <c r="BR20" i="65"/>
  <c r="BQ20" i="65"/>
  <c r="BP20" i="65"/>
  <c r="BO20" i="65"/>
  <c r="BN20" i="65"/>
  <c r="BM20" i="65"/>
  <c r="BL20" i="65"/>
  <c r="BK20" i="65"/>
  <c r="BJ20" i="65"/>
  <c r="BI20" i="65"/>
  <c r="BH20" i="65"/>
  <c r="BG20" i="65"/>
  <c r="BF20" i="65"/>
  <c r="BE20" i="65"/>
  <c r="BD20" i="65"/>
  <c r="BA20" i="65"/>
  <c r="AZ20" i="65"/>
  <c r="AY20" i="65"/>
  <c r="AX20" i="65"/>
  <c r="AW20" i="65"/>
  <c r="AV20" i="65"/>
  <c r="AU20" i="65"/>
  <c r="AT20" i="65"/>
  <c r="AS20" i="65"/>
  <c r="AR20" i="65"/>
  <c r="AQ20" i="65"/>
  <c r="AP20" i="65"/>
  <c r="AO20" i="65"/>
  <c r="V20" i="65"/>
  <c r="D22" i="65"/>
  <c r="C22" i="65"/>
  <c r="B22" i="65"/>
  <c r="BR19" i="65"/>
  <c r="BQ19" i="65"/>
  <c r="BP19" i="65"/>
  <c r="BO19" i="65"/>
  <c r="BN19" i="65"/>
  <c r="BM19" i="65"/>
  <c r="BL19" i="65"/>
  <c r="BK19" i="65"/>
  <c r="BJ19" i="65"/>
  <c r="BI19" i="65"/>
  <c r="BH19" i="65"/>
  <c r="BG19" i="65"/>
  <c r="BF19" i="65"/>
  <c r="BE19" i="65"/>
  <c r="BD19" i="65"/>
  <c r="BA19" i="65"/>
  <c r="AZ19" i="65"/>
  <c r="AY19" i="65"/>
  <c r="AX19" i="65"/>
  <c r="AW19" i="65"/>
  <c r="AV19" i="65"/>
  <c r="AU19" i="65"/>
  <c r="AT19" i="65"/>
  <c r="AS19" i="65"/>
  <c r="AR19" i="65"/>
  <c r="AQ19" i="65"/>
  <c r="AP19" i="65"/>
  <c r="AO19" i="65"/>
  <c r="V19" i="65"/>
  <c r="D21" i="65"/>
  <c r="C21" i="65"/>
  <c r="B21" i="65"/>
  <c r="BR18" i="65"/>
  <c r="BQ18" i="65"/>
  <c r="BP18" i="65"/>
  <c r="BO18" i="65"/>
  <c r="BN18" i="65"/>
  <c r="BM18" i="65"/>
  <c r="BL18" i="65"/>
  <c r="BK18" i="65"/>
  <c r="BJ18" i="65"/>
  <c r="BI18" i="65"/>
  <c r="BH18" i="65"/>
  <c r="BG18" i="65"/>
  <c r="BF18" i="65"/>
  <c r="BE18" i="65"/>
  <c r="BD18" i="65"/>
  <c r="BA18" i="65"/>
  <c r="AZ18" i="65"/>
  <c r="AY18" i="65"/>
  <c r="AX18" i="65"/>
  <c r="AW18" i="65"/>
  <c r="AV18" i="65"/>
  <c r="AU18" i="65"/>
  <c r="AT18" i="65"/>
  <c r="AS18" i="65"/>
  <c r="AR18" i="65"/>
  <c r="AQ18" i="65"/>
  <c r="AP18" i="65"/>
  <c r="AO18" i="65"/>
  <c r="V18" i="65"/>
  <c r="D20" i="65"/>
  <c r="C20" i="65"/>
  <c r="B20" i="65"/>
  <c r="BR17" i="65"/>
  <c r="BQ17" i="65"/>
  <c r="BP17" i="65"/>
  <c r="BO17" i="65"/>
  <c r="BN17" i="65"/>
  <c r="BM17" i="65"/>
  <c r="BL17" i="65"/>
  <c r="BK17" i="65"/>
  <c r="BJ17" i="65"/>
  <c r="BI17" i="65"/>
  <c r="BH17" i="65"/>
  <c r="BG17" i="65"/>
  <c r="BF17" i="65"/>
  <c r="BE17" i="65"/>
  <c r="BD17" i="65"/>
  <c r="BA17" i="65"/>
  <c r="AZ17" i="65"/>
  <c r="AY17" i="65"/>
  <c r="AX17" i="65"/>
  <c r="AW17" i="65"/>
  <c r="AV17" i="65"/>
  <c r="AU17" i="65"/>
  <c r="AT17" i="65"/>
  <c r="AS17" i="65"/>
  <c r="AR17" i="65"/>
  <c r="AQ17" i="65"/>
  <c r="AP17" i="65"/>
  <c r="AO17" i="65"/>
  <c r="V17" i="65"/>
  <c r="D19" i="65"/>
  <c r="C19" i="65"/>
  <c r="B19" i="65"/>
  <c r="BR16" i="65"/>
  <c r="BQ16" i="65"/>
  <c r="BP16" i="65"/>
  <c r="BO16" i="65"/>
  <c r="BN16" i="65"/>
  <c r="BM16" i="65"/>
  <c r="BL16" i="65"/>
  <c r="BK16" i="65"/>
  <c r="BJ16" i="65"/>
  <c r="BI16" i="65"/>
  <c r="BH16" i="65"/>
  <c r="BG16" i="65"/>
  <c r="BF16" i="65"/>
  <c r="BE16" i="65"/>
  <c r="BD16" i="65"/>
  <c r="BA16" i="65"/>
  <c r="AZ16" i="65"/>
  <c r="AY16" i="65"/>
  <c r="AX16" i="65"/>
  <c r="AW16" i="65"/>
  <c r="AV16" i="65"/>
  <c r="AU16" i="65"/>
  <c r="AT16" i="65"/>
  <c r="AS16" i="65"/>
  <c r="AR16" i="65"/>
  <c r="AQ16" i="65"/>
  <c r="AP16" i="65"/>
  <c r="AO16" i="65"/>
  <c r="V16" i="65"/>
  <c r="D16" i="65"/>
  <c r="C16" i="65"/>
  <c r="B16" i="65"/>
  <c r="BR15" i="65"/>
  <c r="BQ15" i="65"/>
  <c r="BP15" i="65"/>
  <c r="BO15" i="65"/>
  <c r="BN15" i="65"/>
  <c r="BM15" i="65"/>
  <c r="BL15" i="65"/>
  <c r="BK15" i="65"/>
  <c r="BJ15" i="65"/>
  <c r="BI15" i="65"/>
  <c r="BH15" i="65"/>
  <c r="BG15" i="65"/>
  <c r="BF15" i="65"/>
  <c r="BE15" i="65"/>
  <c r="BD15" i="65"/>
  <c r="BA15" i="65"/>
  <c r="AZ15" i="65"/>
  <c r="AY15" i="65"/>
  <c r="AX15" i="65"/>
  <c r="AW15" i="65"/>
  <c r="AV15" i="65"/>
  <c r="AU15" i="65"/>
  <c r="AT15" i="65"/>
  <c r="AS15" i="65"/>
  <c r="AR15" i="65"/>
  <c r="AQ15" i="65"/>
  <c r="AP15" i="65"/>
  <c r="AO15" i="65"/>
  <c r="V15" i="65"/>
  <c r="D15" i="65"/>
  <c r="C15" i="65"/>
  <c r="B15" i="65"/>
  <c r="BR14" i="65"/>
  <c r="BQ14" i="65"/>
  <c r="BP14" i="65"/>
  <c r="BO14" i="65"/>
  <c r="BN14" i="65"/>
  <c r="BM14" i="65"/>
  <c r="BL14" i="65"/>
  <c r="BK14" i="65"/>
  <c r="BJ14" i="65"/>
  <c r="BI14" i="65"/>
  <c r="BH14" i="65"/>
  <c r="BG14" i="65"/>
  <c r="BF14" i="65"/>
  <c r="BE14" i="65"/>
  <c r="BD14" i="65"/>
  <c r="BA14" i="65"/>
  <c r="AZ14" i="65"/>
  <c r="AY14" i="65"/>
  <c r="AX14" i="65"/>
  <c r="AW14" i="65"/>
  <c r="AV14" i="65"/>
  <c r="AU14" i="65"/>
  <c r="AT14" i="65"/>
  <c r="AS14" i="65"/>
  <c r="AR14" i="65"/>
  <c r="AQ14" i="65"/>
  <c r="AP14" i="65"/>
  <c r="AO14" i="65"/>
  <c r="V14" i="65"/>
  <c r="D14" i="65"/>
  <c r="C14" i="65"/>
  <c r="B14" i="65"/>
  <c r="BR13" i="65"/>
  <c r="BQ13" i="65"/>
  <c r="BP13" i="65"/>
  <c r="BO13" i="65"/>
  <c r="BN13" i="65"/>
  <c r="BM13" i="65"/>
  <c r="BL13" i="65"/>
  <c r="BK13" i="65"/>
  <c r="BJ13" i="65"/>
  <c r="BI13" i="65"/>
  <c r="BH13" i="65"/>
  <c r="BG13" i="65"/>
  <c r="BF13" i="65"/>
  <c r="BE13" i="65"/>
  <c r="BD13" i="65"/>
  <c r="BA13" i="65"/>
  <c r="AZ13" i="65"/>
  <c r="AY13" i="65"/>
  <c r="AX13" i="65"/>
  <c r="AW13" i="65"/>
  <c r="AV13" i="65"/>
  <c r="AU13" i="65"/>
  <c r="AT13" i="65"/>
  <c r="AS13" i="65"/>
  <c r="AR13" i="65"/>
  <c r="AQ13" i="65"/>
  <c r="AP13" i="65"/>
  <c r="AO13" i="65"/>
  <c r="V13" i="65"/>
  <c r="Y13" i="65" s="1"/>
  <c r="D13" i="65"/>
  <c r="C13" i="65"/>
  <c r="B13" i="65"/>
  <c r="BR12" i="65"/>
  <c r="BQ12" i="65"/>
  <c r="BP12" i="65"/>
  <c r="BO12" i="65"/>
  <c r="BN12" i="65"/>
  <c r="BM12" i="65"/>
  <c r="BL12" i="65"/>
  <c r="BK12" i="65"/>
  <c r="BJ12" i="65"/>
  <c r="BI12" i="65"/>
  <c r="BH12" i="65"/>
  <c r="BG12" i="65"/>
  <c r="BF12" i="65"/>
  <c r="BE12" i="65"/>
  <c r="BD12" i="65"/>
  <c r="BA12" i="65"/>
  <c r="AZ12" i="65"/>
  <c r="AY12" i="65"/>
  <c r="AX12" i="65"/>
  <c r="AW12" i="65"/>
  <c r="AV12" i="65"/>
  <c r="AU12" i="65"/>
  <c r="AT12" i="65"/>
  <c r="AS12" i="65"/>
  <c r="AR12" i="65"/>
  <c r="AQ12" i="65"/>
  <c r="AP12" i="65"/>
  <c r="AO12" i="65"/>
  <c r="V12" i="65"/>
  <c r="S12" i="65"/>
  <c r="R12" i="65"/>
  <c r="Q12" i="65"/>
  <c r="P12" i="65"/>
  <c r="D12" i="65"/>
  <c r="C12" i="65"/>
  <c r="B12" i="65"/>
  <c r="BR11" i="65"/>
  <c r="BQ11" i="65"/>
  <c r="BP11" i="65"/>
  <c r="BO11" i="65"/>
  <c r="BN11" i="65"/>
  <c r="BM11" i="65"/>
  <c r="BL11" i="65"/>
  <c r="BK11" i="65"/>
  <c r="BJ11" i="65"/>
  <c r="BI11" i="65"/>
  <c r="BH11" i="65"/>
  <c r="BG11" i="65"/>
  <c r="BF11" i="65"/>
  <c r="BE11" i="65"/>
  <c r="BD11" i="65"/>
  <c r="BA11" i="65"/>
  <c r="AZ11" i="65"/>
  <c r="AY11" i="65"/>
  <c r="AX11" i="65"/>
  <c r="AW11" i="65"/>
  <c r="AV11" i="65"/>
  <c r="AU11" i="65"/>
  <c r="AT11" i="65"/>
  <c r="AS11" i="65"/>
  <c r="AR11" i="65"/>
  <c r="AQ11" i="65"/>
  <c r="AP11" i="65"/>
  <c r="AO11" i="65"/>
  <c r="V11" i="65"/>
  <c r="S11" i="65"/>
  <c r="R11" i="65"/>
  <c r="Q11" i="65"/>
  <c r="P11" i="65"/>
  <c r="D11" i="65"/>
  <c r="C11" i="65"/>
  <c r="B11" i="65"/>
  <c r="BR10" i="65"/>
  <c r="BQ10" i="65"/>
  <c r="BP10" i="65"/>
  <c r="BO10" i="65"/>
  <c r="BN10" i="65"/>
  <c r="BM10" i="65"/>
  <c r="BL10" i="65"/>
  <c r="BK10" i="65"/>
  <c r="BJ10" i="65"/>
  <c r="BI10" i="65"/>
  <c r="BH10" i="65"/>
  <c r="BG10" i="65"/>
  <c r="BF10" i="65"/>
  <c r="BE10" i="65"/>
  <c r="BD10" i="65"/>
  <c r="BA10" i="65"/>
  <c r="AZ10" i="65"/>
  <c r="AY10" i="65"/>
  <c r="AX10" i="65"/>
  <c r="AW10" i="65"/>
  <c r="AV10" i="65"/>
  <c r="AU10" i="65"/>
  <c r="AT10" i="65"/>
  <c r="AS10" i="65"/>
  <c r="AR10" i="65"/>
  <c r="AQ10" i="65"/>
  <c r="AP10" i="65"/>
  <c r="AO10" i="65"/>
  <c r="V10" i="65"/>
  <c r="S10" i="65"/>
  <c r="R10" i="65"/>
  <c r="Q10" i="65"/>
  <c r="P10" i="65"/>
  <c r="D10" i="65"/>
  <c r="C10" i="65"/>
  <c r="B10" i="65"/>
  <c r="BR9" i="65"/>
  <c r="BQ9" i="65"/>
  <c r="BP9" i="65"/>
  <c r="BO9" i="65"/>
  <c r="BN9" i="65"/>
  <c r="BM9" i="65"/>
  <c r="BL9" i="65"/>
  <c r="BK9" i="65"/>
  <c r="BJ9" i="65"/>
  <c r="BI9" i="65"/>
  <c r="BH9" i="65"/>
  <c r="BG9" i="65"/>
  <c r="BF9" i="65"/>
  <c r="BE9" i="65"/>
  <c r="BD9" i="65"/>
  <c r="BA9" i="65"/>
  <c r="AZ9" i="65"/>
  <c r="AY9" i="65"/>
  <c r="AX9" i="65"/>
  <c r="AW9" i="65"/>
  <c r="AV9" i="65"/>
  <c r="AU9" i="65"/>
  <c r="AT9" i="65"/>
  <c r="AS9" i="65"/>
  <c r="AR9" i="65"/>
  <c r="AQ9" i="65"/>
  <c r="AP9" i="65"/>
  <c r="AO9" i="65"/>
  <c r="V9" i="65"/>
  <c r="Y9" i="65" s="1"/>
  <c r="S9" i="65"/>
  <c r="R9" i="65"/>
  <c r="Q9" i="65"/>
  <c r="P9" i="65"/>
  <c r="D9" i="65"/>
  <c r="C9" i="65"/>
  <c r="B9" i="65"/>
  <c r="BR8" i="65"/>
  <c r="BQ8" i="65"/>
  <c r="BP8" i="65"/>
  <c r="BO8" i="65"/>
  <c r="BN8" i="65"/>
  <c r="BM8" i="65"/>
  <c r="BL8" i="65"/>
  <c r="BK8" i="65"/>
  <c r="BJ8" i="65"/>
  <c r="BI8" i="65"/>
  <c r="BH8" i="65"/>
  <c r="BG8" i="65"/>
  <c r="BF8" i="65"/>
  <c r="BE8" i="65"/>
  <c r="BD8" i="65"/>
  <c r="BA8" i="65"/>
  <c r="AZ8" i="65"/>
  <c r="AY8" i="65"/>
  <c r="AX8" i="65"/>
  <c r="AW8" i="65"/>
  <c r="AV8" i="65"/>
  <c r="AU8" i="65"/>
  <c r="AT8" i="65"/>
  <c r="AS8" i="65"/>
  <c r="AR8" i="65"/>
  <c r="AQ8" i="65"/>
  <c r="AP8" i="65"/>
  <c r="AO8" i="65"/>
  <c r="V8" i="65"/>
  <c r="S8" i="65"/>
  <c r="R8" i="65"/>
  <c r="Q8" i="65"/>
  <c r="P8" i="65"/>
  <c r="K8" i="65"/>
  <c r="J8" i="65"/>
  <c r="I8" i="65"/>
  <c r="D8" i="65"/>
  <c r="C8" i="65"/>
  <c r="B8" i="65"/>
  <c r="BR7" i="65"/>
  <c r="BQ7" i="65"/>
  <c r="BP7" i="65"/>
  <c r="BO7" i="65"/>
  <c r="BN7" i="65"/>
  <c r="BM7" i="65"/>
  <c r="BL7" i="65"/>
  <c r="BK7" i="65"/>
  <c r="BJ7" i="65"/>
  <c r="BI7" i="65"/>
  <c r="BH7" i="65"/>
  <c r="BG7" i="65"/>
  <c r="BF7" i="65"/>
  <c r="BE7" i="65"/>
  <c r="BD7" i="65"/>
  <c r="BA7" i="65"/>
  <c r="AZ7" i="65"/>
  <c r="AY7" i="65"/>
  <c r="AX7" i="65"/>
  <c r="AW7" i="65"/>
  <c r="AV7" i="65"/>
  <c r="AU7" i="65"/>
  <c r="AT7" i="65"/>
  <c r="AS7" i="65"/>
  <c r="AR7" i="65"/>
  <c r="AQ7" i="65"/>
  <c r="AP7" i="65"/>
  <c r="AO7" i="65"/>
  <c r="V7" i="65"/>
  <c r="S7" i="65"/>
  <c r="R7" i="65"/>
  <c r="Q7" i="65"/>
  <c r="P7" i="65"/>
  <c r="K7" i="65"/>
  <c r="J7" i="65"/>
  <c r="I7" i="65"/>
  <c r="D7" i="65"/>
  <c r="C7" i="65"/>
  <c r="B7" i="65"/>
  <c r="BR6" i="65"/>
  <c r="BQ6" i="65"/>
  <c r="BP6" i="65"/>
  <c r="BO6" i="65"/>
  <c r="BN6" i="65"/>
  <c r="BM6" i="65"/>
  <c r="BL6" i="65"/>
  <c r="BK6" i="65"/>
  <c r="BJ6" i="65"/>
  <c r="BI6" i="65"/>
  <c r="BH6" i="65"/>
  <c r="BG6" i="65"/>
  <c r="BF6" i="65"/>
  <c r="BE6" i="65"/>
  <c r="BD6" i="65"/>
  <c r="BA6" i="65"/>
  <c r="AZ6" i="65"/>
  <c r="AY6" i="65"/>
  <c r="AX6" i="65"/>
  <c r="AW6" i="65"/>
  <c r="AV6" i="65"/>
  <c r="AU6" i="65"/>
  <c r="AT6" i="65"/>
  <c r="AS6" i="65"/>
  <c r="AR6" i="65"/>
  <c r="AQ6" i="65"/>
  <c r="AP6" i="65"/>
  <c r="AO6" i="65"/>
  <c r="V6" i="65"/>
  <c r="S6" i="65"/>
  <c r="R6" i="65"/>
  <c r="Q6" i="65"/>
  <c r="P6" i="65"/>
  <c r="K6" i="65"/>
  <c r="J6" i="65"/>
  <c r="I6" i="65"/>
  <c r="D6" i="65"/>
  <c r="C6" i="65"/>
  <c r="B6" i="65"/>
  <c r="BR5" i="65"/>
  <c r="BQ5" i="65"/>
  <c r="BP5" i="65"/>
  <c r="BO5" i="65"/>
  <c r="BN5" i="65"/>
  <c r="BM5" i="65"/>
  <c r="BL5" i="65"/>
  <c r="BK5" i="65"/>
  <c r="BJ5" i="65"/>
  <c r="BI5" i="65"/>
  <c r="BH5" i="65"/>
  <c r="BG5" i="65"/>
  <c r="BF5" i="65"/>
  <c r="BE5" i="65"/>
  <c r="BD5" i="65"/>
  <c r="BA5" i="65"/>
  <c r="AZ5" i="65"/>
  <c r="AY5" i="65"/>
  <c r="AX5" i="65"/>
  <c r="AW5" i="65"/>
  <c r="AV5" i="65"/>
  <c r="AU5" i="65"/>
  <c r="AT5" i="65"/>
  <c r="AS5" i="65"/>
  <c r="AR5" i="65"/>
  <c r="AQ5" i="65"/>
  <c r="AP5" i="65"/>
  <c r="AO5" i="65"/>
  <c r="V5" i="65"/>
  <c r="Y5" i="65" s="1"/>
  <c r="S5" i="65"/>
  <c r="R5" i="65"/>
  <c r="Q5" i="65"/>
  <c r="P5" i="65"/>
  <c r="K5" i="65"/>
  <c r="J5" i="65"/>
  <c r="I5" i="65"/>
  <c r="D5" i="65"/>
  <c r="C5" i="65"/>
  <c r="B5" i="65"/>
  <c r="BR4" i="65"/>
  <c r="BQ4" i="65"/>
  <c r="BP4" i="65"/>
  <c r="BO4" i="65"/>
  <c r="BN4" i="65"/>
  <c r="BM4" i="65"/>
  <c r="BL4" i="65"/>
  <c r="BK4" i="65"/>
  <c r="BJ4" i="65"/>
  <c r="BI4" i="65"/>
  <c r="BH4" i="65"/>
  <c r="BG4" i="65"/>
  <c r="BF4" i="65"/>
  <c r="BE4" i="65"/>
  <c r="BD4" i="65"/>
  <c r="BA4" i="65"/>
  <c r="AZ4" i="65"/>
  <c r="AY4" i="65"/>
  <c r="AX4" i="65"/>
  <c r="AW4" i="65"/>
  <c r="AV4" i="65"/>
  <c r="AU4" i="65"/>
  <c r="AT4" i="65"/>
  <c r="AS4" i="65"/>
  <c r="AR4" i="65"/>
  <c r="AQ4" i="65"/>
  <c r="AP4" i="65"/>
  <c r="AO4" i="65"/>
  <c r="V4" i="65"/>
  <c r="S4" i="65"/>
  <c r="R4" i="65"/>
  <c r="P4" i="65"/>
  <c r="K4" i="65"/>
  <c r="J4" i="65"/>
  <c r="I4" i="65"/>
  <c r="D4" i="65"/>
  <c r="C4" i="65"/>
  <c r="B4" i="65"/>
  <c r="BR3" i="65"/>
  <c r="BQ3" i="65"/>
  <c r="BP3" i="65"/>
  <c r="BO3" i="65"/>
  <c r="BN3" i="65"/>
  <c r="BM3" i="65"/>
  <c r="BL3" i="65"/>
  <c r="BK3" i="65"/>
  <c r="BJ3" i="65"/>
  <c r="BI3" i="65"/>
  <c r="BH3" i="65"/>
  <c r="BG3" i="65"/>
  <c r="BF3" i="65"/>
  <c r="BE3" i="65"/>
  <c r="BD3" i="65"/>
  <c r="BA3" i="65"/>
  <c r="AZ3" i="65"/>
  <c r="AY3" i="65"/>
  <c r="AX3" i="65"/>
  <c r="AW3" i="65"/>
  <c r="AV3" i="65"/>
  <c r="AU3" i="65"/>
  <c r="AT3" i="65"/>
  <c r="AS3" i="65"/>
  <c r="AR3" i="65"/>
  <c r="AQ3" i="65"/>
  <c r="AP3" i="65"/>
  <c r="AO3" i="65"/>
  <c r="V3" i="65"/>
  <c r="S3" i="65"/>
  <c r="R3" i="65"/>
  <c r="P3" i="65"/>
  <c r="K3" i="65"/>
  <c r="J3" i="65"/>
  <c r="I3" i="65"/>
  <c r="D3" i="65"/>
  <c r="C3" i="65"/>
  <c r="B3" i="65"/>
  <c r="BC1" i="65"/>
  <c r="AN1" i="65"/>
  <c r="Z1" i="65"/>
  <c r="X1" i="65"/>
  <c r="AD8" i="119"/>
  <c r="AC8" i="119"/>
  <c r="AD7" i="119"/>
  <c r="AC7" i="119"/>
  <c r="AD6" i="119"/>
  <c r="AC6" i="119"/>
  <c r="Z6" i="119"/>
  <c r="Y6" i="119"/>
  <c r="X6" i="119"/>
  <c r="W6" i="119"/>
  <c r="V6" i="119"/>
  <c r="U6" i="119"/>
  <c r="AD5" i="119"/>
  <c r="AC5" i="119"/>
  <c r="Z5" i="119"/>
  <c r="Y5" i="119"/>
  <c r="X5" i="119"/>
  <c r="W5" i="119"/>
  <c r="V5" i="119"/>
  <c r="A2" i="52"/>
  <c r="AV10" i="114" l="1"/>
  <c r="AV9" i="114"/>
  <c r="AV8" i="114"/>
  <c r="S7" i="114"/>
  <c r="O62" i="114"/>
  <c r="T7" i="114"/>
  <c r="P62" i="114"/>
  <c r="U7" i="114"/>
  <c r="Q62" i="114"/>
  <c r="S8" i="114"/>
  <c r="O63" i="114"/>
  <c r="AV7" i="114"/>
  <c r="T8" i="114"/>
  <c r="P63" i="114"/>
  <c r="U8" i="114"/>
  <c r="Q63" i="114"/>
  <c r="BB14" i="65"/>
  <c r="BB17" i="65"/>
  <c r="BB24" i="65"/>
  <c r="BB36" i="65"/>
  <c r="BB44" i="65"/>
  <c r="BB52" i="65"/>
  <c r="BB60" i="65"/>
  <c r="BB8" i="65"/>
  <c r="BB15" i="65"/>
  <c r="BB19" i="65"/>
  <c r="BB22" i="65"/>
  <c r="BB26" i="65"/>
  <c r="BB33" i="65"/>
  <c r="BB41" i="65"/>
  <c r="BB49" i="65"/>
  <c r="BB57" i="65"/>
  <c r="BB12" i="65"/>
  <c r="BB27" i="65"/>
  <c r="BB6" i="65"/>
  <c r="BB30" i="65"/>
  <c r="BB38" i="65"/>
  <c r="BB46" i="65"/>
  <c r="BB54" i="65"/>
  <c r="BB62" i="65"/>
  <c r="BB20" i="65"/>
  <c r="BB5" i="65"/>
  <c r="BB35" i="65"/>
  <c r="BB43" i="65"/>
  <c r="BB51" i="65"/>
  <c r="BB59" i="65"/>
  <c r="BB10" i="65"/>
  <c r="BB13" i="65"/>
  <c r="BB16" i="65"/>
  <c r="BB23" i="65"/>
  <c r="BB25" i="65"/>
  <c r="BB28" i="65"/>
  <c r="BB7" i="65"/>
  <c r="BB4" i="65"/>
  <c r="BB9" i="65"/>
  <c r="BB11" i="65"/>
  <c r="BB32" i="65"/>
  <c r="BB40" i="65"/>
  <c r="BB48" i="65"/>
  <c r="BB56" i="65"/>
  <c r="BB18" i="65"/>
  <c r="BB29" i="65"/>
  <c r="BB37" i="65"/>
  <c r="BB45" i="65"/>
  <c r="BB53" i="65"/>
  <c r="BB61" i="65"/>
  <c r="BB21" i="65"/>
  <c r="BB3" i="65"/>
  <c r="BB34" i="65"/>
  <c r="BB42" i="65"/>
  <c r="BB50" i="65"/>
  <c r="BB58" i="65"/>
  <c r="BB31" i="65"/>
  <c r="BB39" i="65"/>
  <c r="BB47" i="65"/>
  <c r="BB55" i="65"/>
  <c r="AL10" i="114"/>
  <c r="AL16" i="114"/>
  <c r="AL13" i="114"/>
  <c r="AJ13" i="114"/>
  <c r="AB22" i="114"/>
  <c r="AB7" i="114"/>
  <c r="AA11" i="114"/>
  <c r="AB11" i="114"/>
  <c r="AC11" i="114"/>
  <c r="AJ19" i="114"/>
  <c r="AA17" i="114"/>
  <c r="AA23" i="114"/>
  <c r="Y14" i="114"/>
  <c r="AB17" i="114"/>
  <c r="Y23" i="114"/>
  <c r="AA14" i="114"/>
  <c r="Y17" i="114"/>
  <c r="AB14" i="114"/>
  <c r="Z20" i="114"/>
  <c r="AA8" i="114"/>
  <c r="AC9" i="114"/>
  <c r="AB20" i="114"/>
  <c r="AK15" i="114"/>
  <c r="AJ16" i="114"/>
  <c r="AC20" i="114"/>
  <c r="AB8" i="114"/>
  <c r="AJ15" i="114"/>
  <c r="AL19" i="114"/>
  <c r="AC23" i="114"/>
  <c r="AD23" i="114" s="1"/>
  <c r="AK12" i="114"/>
  <c r="Y13" i="114"/>
  <c r="Z16" i="114"/>
  <c r="Y19" i="114"/>
  <c r="AA21" i="114"/>
  <c r="Z24" i="114"/>
  <c r="AJ9" i="114"/>
  <c r="Z13" i="114"/>
  <c r="AC14" i="114"/>
  <c r="AB16" i="114"/>
  <c r="AC17" i="114"/>
  <c r="Z19" i="114"/>
  <c r="AB21" i="114"/>
  <c r="AJ12" i="114"/>
  <c r="Y16" i="114"/>
  <c r="AL9" i="114"/>
  <c r="Z10" i="114"/>
  <c r="AB13" i="114"/>
  <c r="AC16" i="114"/>
  <c r="AA19" i="114"/>
  <c r="AC21" i="114"/>
  <c r="Y21" i="114"/>
  <c r="Y11" i="114"/>
  <c r="AC13" i="114"/>
  <c r="AB19" i="114"/>
  <c r="AC19" i="114"/>
  <c r="AJ10" i="114"/>
  <c r="Y8" i="114"/>
  <c r="AA9" i="114"/>
  <c r="Y7" i="114"/>
  <c r="Z8" i="114"/>
  <c r="AB9" i="114"/>
  <c r="AC7" i="114"/>
  <c r="AC8" i="114"/>
  <c r="Y9" i="114"/>
  <c r="V7" i="119"/>
  <c r="V8" i="119" s="1"/>
  <c r="Z7" i="119"/>
  <c r="Z8" i="119" s="1"/>
  <c r="W7" i="119"/>
  <c r="W8" i="119" s="1"/>
  <c r="X7" i="119"/>
  <c r="X8" i="119" s="1"/>
  <c r="Y7" i="119"/>
  <c r="Y8" i="119" s="1"/>
  <c r="Z15" i="65"/>
  <c r="Z5" i="65"/>
  <c r="Z22" i="65"/>
  <c r="Z25" i="65"/>
  <c r="Z28" i="65"/>
  <c r="AC15" i="114"/>
  <c r="AB15" i="114"/>
  <c r="AA15" i="114"/>
  <c r="Z15" i="114"/>
  <c r="Y15" i="114"/>
  <c r="AL17" i="114"/>
  <c r="AK17" i="114"/>
  <c r="AJ17" i="114"/>
  <c r="AB18" i="114"/>
  <c r="AD18" i="114" s="1"/>
  <c r="AA18" i="114"/>
  <c r="Z18" i="114"/>
  <c r="Y18" i="114"/>
  <c r="Y7" i="65"/>
  <c r="Y10" i="65"/>
  <c r="Z14" i="65"/>
  <c r="Y15" i="65"/>
  <c r="Y19" i="65"/>
  <c r="Z18" i="65"/>
  <c r="AL11" i="114"/>
  <c r="AK11" i="114"/>
  <c r="AJ11" i="114"/>
  <c r="Z13" i="65"/>
  <c r="Y14" i="65"/>
  <c r="Y11" i="65"/>
  <c r="Y18" i="65"/>
  <c r="Z21" i="65"/>
  <c r="Z24" i="65"/>
  <c r="Z27" i="65"/>
  <c r="Z11" i="65"/>
  <c r="Z12" i="65"/>
  <c r="Z17" i="65"/>
  <c r="Y29" i="65"/>
  <c r="Z33" i="65"/>
  <c r="Z62" i="65"/>
  <c r="Z58" i="65"/>
  <c r="Z54" i="65"/>
  <c r="Z50" i="65"/>
  <c r="Z46" i="65"/>
  <c r="Z42" i="65"/>
  <c r="Z38" i="65"/>
  <c r="Z34" i="65"/>
  <c r="Z59" i="65"/>
  <c r="Z55" i="65"/>
  <c r="Z51" i="65"/>
  <c r="Z47" i="65"/>
  <c r="Z43" i="65"/>
  <c r="Z39" i="65"/>
  <c r="Z35" i="65"/>
  <c r="Z31" i="65"/>
  <c r="Y6" i="65"/>
  <c r="Y21" i="65"/>
  <c r="Y24" i="65"/>
  <c r="Y27" i="65"/>
  <c r="Z29" i="65"/>
  <c r="Y12" i="65"/>
  <c r="Y17" i="65"/>
  <c r="AC12" i="114"/>
  <c r="AB12" i="114"/>
  <c r="AA12" i="114"/>
  <c r="Z12" i="114"/>
  <c r="Y12" i="114"/>
  <c r="AL14" i="114"/>
  <c r="AK14" i="114"/>
  <c r="AJ14" i="114"/>
  <c r="Y8" i="65"/>
  <c r="Z16" i="65"/>
  <c r="Z20" i="65"/>
  <c r="Z23" i="65"/>
  <c r="Z26" i="65"/>
  <c r="Z7" i="65"/>
  <c r="Z10" i="65"/>
  <c r="Z4" i="65"/>
  <c r="Y3" i="65"/>
  <c r="Z19" i="65"/>
  <c r="Y4" i="65"/>
  <c r="AA1" i="65"/>
  <c r="AA4" i="65" s="1"/>
  <c r="Z6" i="65"/>
  <c r="Z8" i="65"/>
  <c r="Z9" i="65"/>
  <c r="Z3" i="65"/>
  <c r="Y16" i="65"/>
  <c r="Y20" i="65"/>
  <c r="Y23" i="65"/>
  <c r="Y26" i="65"/>
  <c r="Z30" i="65"/>
  <c r="AL7" i="114"/>
  <c r="AK7" i="114"/>
  <c r="AJ7" i="114"/>
  <c r="AL8" i="114"/>
  <c r="AK8" i="114"/>
  <c r="AJ8" i="114"/>
  <c r="Z37" i="65"/>
  <c r="Z41" i="65"/>
  <c r="Z45" i="65"/>
  <c r="Z49" i="65"/>
  <c r="Z53" i="65"/>
  <c r="Z57" i="65"/>
  <c r="Z61" i="65"/>
  <c r="AA20" i="114"/>
  <c r="AC22" i="114"/>
  <c r="Z32" i="65"/>
  <c r="Z36" i="65"/>
  <c r="Z40" i="65"/>
  <c r="Z44" i="65"/>
  <c r="Z48" i="65"/>
  <c r="Z52" i="65"/>
  <c r="Z56" i="65"/>
  <c r="Z60" i="65"/>
  <c r="AA13" i="114"/>
  <c r="AA16" i="114"/>
  <c r="Y10" i="114"/>
  <c r="Y24" i="114"/>
  <c r="Y30" i="65"/>
  <c r="Y34" i="65"/>
  <c r="Y38" i="65"/>
  <c r="Y42" i="65"/>
  <c r="Y46" i="65"/>
  <c r="Y50" i="65"/>
  <c r="Y54" i="65"/>
  <c r="Y58" i="65"/>
  <c r="Y62" i="65"/>
  <c r="AA10" i="114"/>
  <c r="AJ18" i="114"/>
  <c r="Y22" i="114"/>
  <c r="Z23" i="114"/>
  <c r="AA24" i="114"/>
  <c r="AB10" i="114"/>
  <c r="AD10" i="114" s="1"/>
  <c r="AK18" i="114"/>
  <c r="Z22" i="114"/>
  <c r="AB24" i="114"/>
  <c r="AD24" i="114" s="1"/>
  <c r="AD11" i="114" l="1"/>
  <c r="AD21" i="114"/>
  <c r="AD14" i="114"/>
  <c r="AD7" i="114"/>
  <c r="AD16" i="114"/>
  <c r="AD20" i="114"/>
  <c r="AD13" i="114"/>
  <c r="AD12" i="114"/>
  <c r="AD19" i="114"/>
  <c r="AD22" i="114"/>
  <c r="AD15" i="114"/>
  <c r="AD8" i="114"/>
  <c r="AD17" i="114"/>
  <c r="AD9" i="114"/>
  <c r="R19" i="114"/>
  <c r="AA58" i="65"/>
  <c r="AA9" i="65"/>
  <c r="AM14" i="114"/>
  <c r="AM17" i="114"/>
  <c r="AM19" i="114"/>
  <c r="AM18" i="114"/>
  <c r="AM16" i="114"/>
  <c r="AM15" i="114"/>
  <c r="AM11" i="114"/>
  <c r="AM13" i="114"/>
  <c r="AA15" i="65"/>
  <c r="AA46" i="65"/>
  <c r="AA14" i="65"/>
  <c r="AA19" i="65"/>
  <c r="AA50" i="65"/>
  <c r="AA34" i="65"/>
  <c r="AA28" i="65"/>
  <c r="AA10" i="65"/>
  <c r="AM8" i="114"/>
  <c r="AA17" i="65"/>
  <c r="AA29" i="65"/>
  <c r="AA25" i="65"/>
  <c r="AA27" i="65"/>
  <c r="AA22" i="65"/>
  <c r="AA7" i="65"/>
  <c r="AA30" i="65"/>
  <c r="AA6" i="65"/>
  <c r="AA24" i="65"/>
  <c r="AA18" i="65"/>
  <c r="AA54" i="65"/>
  <c r="AM7" i="114"/>
  <c r="AA59" i="65"/>
  <c r="AA55" i="65"/>
  <c r="AA51" i="65"/>
  <c r="AA61" i="65"/>
  <c r="AA57" i="65"/>
  <c r="AA53" i="65"/>
  <c r="AA49" i="65"/>
  <c r="AA45" i="65"/>
  <c r="AA41" i="65"/>
  <c r="AA37" i="65"/>
  <c r="AA52" i="65"/>
  <c r="AA47" i="65"/>
  <c r="AB1" i="65"/>
  <c r="AA23" i="65"/>
  <c r="AA48" i="65"/>
  <c r="AA33" i="65"/>
  <c r="AA21" i="65"/>
  <c r="AA35" i="65"/>
  <c r="AA13" i="65"/>
  <c r="AA3" i="65"/>
  <c r="AA32" i="65"/>
  <c r="AA39" i="65"/>
  <c r="AA16" i="65"/>
  <c r="AA31" i="65"/>
  <c r="AA60" i="65"/>
  <c r="AA56" i="65"/>
  <c r="AA43" i="65"/>
  <c r="AA40" i="65"/>
  <c r="AA5" i="65"/>
  <c r="AA36" i="65"/>
  <c r="AA44" i="65"/>
  <c r="AA26" i="65"/>
  <c r="AA20" i="65"/>
  <c r="AA62" i="65"/>
  <c r="AA42" i="65"/>
  <c r="AA38" i="65"/>
  <c r="AA11" i="65"/>
  <c r="AM12" i="114"/>
  <c r="AA8" i="65"/>
  <c r="AM9" i="114"/>
  <c r="AM10" i="114"/>
  <c r="AA12" i="65"/>
  <c r="R20" i="114" l="1"/>
  <c r="R21" i="114"/>
  <c r="AB59" i="65"/>
  <c r="AB55" i="65"/>
  <c r="AB51" i="65"/>
  <c r="AB47" i="65"/>
  <c r="AB43" i="65"/>
  <c r="AB39" i="65"/>
  <c r="AB35" i="65"/>
  <c r="AB31" i="65"/>
  <c r="AB60" i="65"/>
  <c r="AB56" i="65"/>
  <c r="AB52" i="65"/>
  <c r="AB48" i="65"/>
  <c r="AB44" i="65"/>
  <c r="AB61" i="65"/>
  <c r="AB45" i="65"/>
  <c r="AC1" i="65"/>
  <c r="AB46" i="65"/>
  <c r="AB34" i="65"/>
  <c r="AB58" i="65"/>
  <c r="AB53" i="65"/>
  <c r="AB30" i="65"/>
  <c r="AB62" i="65"/>
  <c r="AB13" i="65"/>
  <c r="AB32" i="65"/>
  <c r="AB5" i="65"/>
  <c r="AB54" i="65"/>
  <c r="AB49" i="65"/>
  <c r="AB14" i="65"/>
  <c r="AB28" i="65"/>
  <c r="AB25" i="65"/>
  <c r="AB22" i="65"/>
  <c r="AB8" i="65"/>
  <c r="AB50" i="65"/>
  <c r="AB40" i="65"/>
  <c r="AB42" i="65"/>
  <c r="AB41" i="65"/>
  <c r="AB38" i="65"/>
  <c r="AB37" i="65"/>
  <c r="AB36" i="65"/>
  <c r="AB9" i="65"/>
  <c r="AB57" i="65"/>
  <c r="AB26" i="65"/>
  <c r="AB23" i="65"/>
  <c r="AB20" i="65"/>
  <c r="AB16" i="65"/>
  <c r="AB11" i="65"/>
  <c r="AB12" i="65"/>
  <c r="AB21" i="65"/>
  <c r="AB27" i="65"/>
  <c r="AB17" i="65"/>
  <c r="AB3" i="65"/>
  <c r="AB15" i="65"/>
  <c r="AB29" i="65"/>
  <c r="AB19" i="65"/>
  <c r="AB7" i="65"/>
  <c r="AB10" i="65"/>
  <c r="AB33" i="65"/>
  <c r="AB18" i="65"/>
  <c r="AB24" i="65"/>
  <c r="AB4" i="65"/>
  <c r="AB6" i="65"/>
  <c r="R23" i="114" l="1"/>
  <c r="R22" i="114"/>
  <c r="AC59" i="65"/>
  <c r="AC55" i="65"/>
  <c r="AC51" i="65"/>
  <c r="AC47" i="65"/>
  <c r="AC43" i="65"/>
  <c r="AC39" i="65"/>
  <c r="AC35" i="65"/>
  <c r="AC62" i="65"/>
  <c r="AC58" i="65"/>
  <c r="AC54" i="65"/>
  <c r="AC50" i="65"/>
  <c r="AC46" i="65"/>
  <c r="AC42" i="65"/>
  <c r="AC38" i="65"/>
  <c r="AC34" i="65"/>
  <c r="AD1" i="65"/>
  <c r="AC21" i="65"/>
  <c r="AC9" i="65"/>
  <c r="AC25" i="65"/>
  <c r="AC22" i="65"/>
  <c r="AC31" i="65"/>
  <c r="AC26" i="65"/>
  <c r="AC23" i="65"/>
  <c r="AC20" i="65"/>
  <c r="AC16" i="65"/>
  <c r="AC3" i="65"/>
  <c r="AC30" i="65"/>
  <c r="AC33" i="65"/>
  <c r="AC17" i="65"/>
  <c r="AC40" i="65"/>
  <c r="AC56" i="65"/>
  <c r="AC53" i="65"/>
  <c r="AC19" i="65"/>
  <c r="AC13" i="65"/>
  <c r="AC7" i="65"/>
  <c r="AC45" i="65"/>
  <c r="AC44" i="65"/>
  <c r="AC60" i="65"/>
  <c r="AC61" i="65"/>
  <c r="AC18" i="65"/>
  <c r="AC4" i="65"/>
  <c r="AC24" i="65"/>
  <c r="AC5" i="65"/>
  <c r="AC29" i="65"/>
  <c r="AC27" i="65"/>
  <c r="AC37" i="65"/>
  <c r="AC28" i="65"/>
  <c r="AC14" i="65"/>
  <c r="AC57" i="65"/>
  <c r="AC48" i="65"/>
  <c r="AC12" i="65"/>
  <c r="AC32" i="65"/>
  <c r="AC6" i="65"/>
  <c r="AC10" i="65"/>
  <c r="AC49" i="65"/>
  <c r="AC36" i="65"/>
  <c r="AC52" i="65"/>
  <c r="AC41" i="65"/>
  <c r="AC15" i="65"/>
  <c r="AC11" i="65"/>
  <c r="AC8" i="65"/>
  <c r="R24" i="114" l="1"/>
  <c r="AD60" i="65"/>
  <c r="AD56" i="65"/>
  <c r="AD52" i="65"/>
  <c r="AD48" i="65"/>
  <c r="AD62" i="65"/>
  <c r="AD58" i="65"/>
  <c r="AD54" i="65"/>
  <c r="AD50" i="65"/>
  <c r="AD46" i="65"/>
  <c r="AD42" i="65"/>
  <c r="AD38" i="65"/>
  <c r="AD34" i="65"/>
  <c r="AD41" i="65"/>
  <c r="AD37" i="65"/>
  <c r="AD20" i="65"/>
  <c r="AD16" i="65"/>
  <c r="AD6" i="65"/>
  <c r="AD53" i="65"/>
  <c r="AD13" i="65"/>
  <c r="AD3" i="65"/>
  <c r="AD32" i="65"/>
  <c r="AD23" i="65"/>
  <c r="AD49" i="65"/>
  <c r="AD25" i="65"/>
  <c r="AD22" i="65"/>
  <c r="AD17" i="65"/>
  <c r="AD28" i="65"/>
  <c r="AD5" i="65"/>
  <c r="AD36" i="65"/>
  <c r="AD40" i="65"/>
  <c r="AD26" i="65"/>
  <c r="AE1" i="65"/>
  <c r="AD30" i="65"/>
  <c r="AD45" i="65"/>
  <c r="AD57" i="65"/>
  <c r="AD44" i="65"/>
  <c r="AD61" i="65"/>
  <c r="AD12" i="65"/>
  <c r="AD59" i="65"/>
  <c r="AD39" i="65"/>
  <c r="AD15" i="65"/>
  <c r="AD7" i="65"/>
  <c r="AD47" i="65"/>
  <c r="AD14" i="65"/>
  <c r="AD10" i="65"/>
  <c r="AD8" i="65"/>
  <c r="AD43" i="65"/>
  <c r="AD55" i="65"/>
  <c r="AD21" i="65"/>
  <c r="AD51" i="65"/>
  <c r="AD29" i="65"/>
  <c r="AD19" i="65"/>
  <c r="AD33" i="65"/>
  <c r="AD24" i="65"/>
  <c r="AD9" i="65"/>
  <c r="AD35" i="65"/>
  <c r="AD4" i="65"/>
  <c r="AD11" i="65"/>
  <c r="AD18" i="65"/>
  <c r="AD31" i="65"/>
  <c r="AD27" i="65"/>
  <c r="R25" i="114" l="1"/>
  <c r="AE61" i="65"/>
  <c r="AE57" i="65"/>
  <c r="AE53" i="65"/>
  <c r="AE49" i="65"/>
  <c r="AE45" i="65"/>
  <c r="AE62" i="65"/>
  <c r="AE58" i="65"/>
  <c r="AE47" i="65"/>
  <c r="AE46" i="65"/>
  <c r="AE34" i="65"/>
  <c r="AE5" i="65"/>
  <c r="AE38" i="65"/>
  <c r="AE30" i="65"/>
  <c r="AE59" i="65"/>
  <c r="AE54" i="65"/>
  <c r="AE31" i="65"/>
  <c r="AE55" i="65"/>
  <c r="AE9" i="65"/>
  <c r="AE50" i="65"/>
  <c r="AE41" i="65"/>
  <c r="AE39" i="65"/>
  <c r="AE37" i="65"/>
  <c r="AE16" i="65"/>
  <c r="AE43" i="65"/>
  <c r="AE42" i="65"/>
  <c r="AE51" i="65"/>
  <c r="AE8" i="65"/>
  <c r="AE35" i="65"/>
  <c r="AF1" i="65"/>
  <c r="AE25" i="65"/>
  <c r="AE20" i="65"/>
  <c r="AE26" i="65"/>
  <c r="AE18" i="65"/>
  <c r="AE29" i="65"/>
  <c r="AE56" i="65"/>
  <c r="AE10" i="65"/>
  <c r="AE44" i="65"/>
  <c r="AE12" i="65"/>
  <c r="AE14" i="65"/>
  <c r="AE33" i="65"/>
  <c r="AE36" i="65"/>
  <c r="AE48" i="65"/>
  <c r="AE60" i="65"/>
  <c r="AE17" i="65"/>
  <c r="AE3" i="65"/>
  <c r="AE21" i="65"/>
  <c r="AE28" i="65"/>
  <c r="AE11" i="65"/>
  <c r="AE23" i="65"/>
  <c r="AE40" i="65"/>
  <c r="AE52" i="65"/>
  <c r="AE22" i="65"/>
  <c r="AE24" i="65"/>
  <c r="AE15" i="65"/>
  <c r="AE32" i="65"/>
  <c r="AE4" i="65"/>
  <c r="AE6" i="65"/>
  <c r="AE13" i="65"/>
  <c r="AE19" i="65"/>
  <c r="AE27" i="65"/>
  <c r="AE7" i="65"/>
  <c r="R26" i="114" l="1"/>
  <c r="AF60" i="65"/>
  <c r="AF56" i="65"/>
  <c r="AF52" i="65"/>
  <c r="AF48" i="65"/>
  <c r="AF44" i="65"/>
  <c r="AF40" i="65"/>
  <c r="AF36" i="65"/>
  <c r="AF59" i="65"/>
  <c r="AF55" i="65"/>
  <c r="AF51" i="65"/>
  <c r="AF47" i="65"/>
  <c r="AF43" i="65"/>
  <c r="AF39" i="65"/>
  <c r="AF35" i="65"/>
  <c r="AF31" i="65"/>
  <c r="AF3" i="65"/>
  <c r="AF32" i="65"/>
  <c r="AF25" i="65"/>
  <c r="AF22" i="65"/>
  <c r="AF27" i="65"/>
  <c r="AF28" i="65"/>
  <c r="AF5" i="65"/>
  <c r="AF9" i="65"/>
  <c r="AF16" i="65"/>
  <c r="AF8" i="65"/>
  <c r="AF21" i="65"/>
  <c r="AF26" i="65"/>
  <c r="AF23" i="65"/>
  <c r="AF20" i="65"/>
  <c r="AF4" i="65"/>
  <c r="AF6" i="65"/>
  <c r="AG1" i="65"/>
  <c r="AF24" i="65"/>
  <c r="AF13" i="65"/>
  <c r="AF12" i="65"/>
  <c r="AF62" i="65"/>
  <c r="AF41" i="65"/>
  <c r="AF57" i="65"/>
  <c r="AF14" i="65"/>
  <c r="AF18" i="65"/>
  <c r="AF34" i="65"/>
  <c r="AF61" i="65"/>
  <c r="AF37" i="65"/>
  <c r="AF15" i="65"/>
  <c r="AF54" i="65"/>
  <c r="AF45" i="65"/>
  <c r="AF53" i="65"/>
  <c r="AF29" i="65"/>
  <c r="AF46" i="65"/>
  <c r="AF42" i="65"/>
  <c r="AF17" i="65"/>
  <c r="AF19" i="65"/>
  <c r="AF11" i="65"/>
  <c r="AF38" i="65"/>
  <c r="AF7" i="65"/>
  <c r="AF58" i="65"/>
  <c r="AF49" i="65"/>
  <c r="AF30" i="65"/>
  <c r="AF50" i="65"/>
  <c r="AF33" i="65"/>
  <c r="AF10" i="65"/>
  <c r="R27" i="114" l="1"/>
  <c r="AG61" i="65"/>
  <c r="AG57" i="65"/>
  <c r="AG53" i="65"/>
  <c r="AG49" i="65"/>
  <c r="AG59" i="65"/>
  <c r="AG55" i="65"/>
  <c r="AG51" i="65"/>
  <c r="AG47" i="65"/>
  <c r="AG43" i="65"/>
  <c r="AG39" i="65"/>
  <c r="AG5" i="65"/>
  <c r="AG58" i="65"/>
  <c r="AG62" i="65"/>
  <c r="AG6" i="65"/>
  <c r="AG54" i="65"/>
  <c r="AG3" i="65"/>
  <c r="AG31" i="65"/>
  <c r="AG9" i="65"/>
  <c r="AH1" i="65"/>
  <c r="AG50" i="65"/>
  <c r="AG41" i="65"/>
  <c r="AG37" i="65"/>
  <c r="AG33" i="65"/>
  <c r="AG29" i="65"/>
  <c r="AG42" i="65"/>
  <c r="AG38" i="65"/>
  <c r="AG30" i="65"/>
  <c r="AG12" i="65"/>
  <c r="AG11" i="65"/>
  <c r="AG35" i="65"/>
  <c r="AG45" i="65"/>
  <c r="AG34" i="65"/>
  <c r="AG13" i="65"/>
  <c r="AG46" i="65"/>
  <c r="AG60" i="65"/>
  <c r="AG8" i="65"/>
  <c r="AG56" i="65"/>
  <c r="AG21" i="65"/>
  <c r="AG17" i="65"/>
  <c r="AG48" i="65"/>
  <c r="AG28" i="65"/>
  <c r="AG16" i="65"/>
  <c r="AG4" i="65"/>
  <c r="AG40" i="65"/>
  <c r="AG23" i="65"/>
  <c r="AG25" i="65"/>
  <c r="AG22" i="65"/>
  <c r="AG24" i="65"/>
  <c r="AG19" i="65"/>
  <c r="AG26" i="65"/>
  <c r="AG18" i="65"/>
  <c r="AG36" i="65"/>
  <c r="AG44" i="65"/>
  <c r="AG14" i="65"/>
  <c r="AG20" i="65"/>
  <c r="AG7" i="65"/>
  <c r="AG15" i="65"/>
  <c r="AG27" i="65"/>
  <c r="AG32" i="65"/>
  <c r="AG52" i="65"/>
  <c r="AG10" i="65"/>
  <c r="R28" i="114" l="1"/>
  <c r="AH62" i="65"/>
  <c r="AH58" i="65"/>
  <c r="AH54" i="65"/>
  <c r="AH50" i="65"/>
  <c r="AH46" i="65"/>
  <c r="AH42" i="65"/>
  <c r="AH59" i="65"/>
  <c r="AH17" i="65"/>
  <c r="AH32" i="65"/>
  <c r="AH18" i="65"/>
  <c r="AH48" i="65"/>
  <c r="AH31" i="65"/>
  <c r="AH28" i="65"/>
  <c r="AH9" i="65"/>
  <c r="AH35" i="65"/>
  <c r="AH14" i="65"/>
  <c r="AH3" i="65"/>
  <c r="AH55" i="65"/>
  <c r="AH16" i="65"/>
  <c r="AH56" i="65"/>
  <c r="AH40" i="65"/>
  <c r="AH39" i="65"/>
  <c r="AH38" i="65"/>
  <c r="AH30" i="65"/>
  <c r="AH26" i="65"/>
  <c r="AH23" i="65"/>
  <c r="AH20" i="65"/>
  <c r="AH8" i="65"/>
  <c r="AH60" i="65"/>
  <c r="AH43" i="65"/>
  <c r="AH36" i="65"/>
  <c r="AI1" i="65"/>
  <c r="AH51" i="65"/>
  <c r="AH44" i="65"/>
  <c r="AH34" i="65"/>
  <c r="AH13" i="65"/>
  <c r="AH47" i="65"/>
  <c r="AH52" i="65"/>
  <c r="AH49" i="65"/>
  <c r="AH11" i="65"/>
  <c r="AH61" i="65"/>
  <c r="AH37" i="65"/>
  <c r="AH27" i="65"/>
  <c r="AH29" i="65"/>
  <c r="AH15" i="65"/>
  <c r="AH57" i="65"/>
  <c r="AH22" i="65"/>
  <c r="AH7" i="65"/>
  <c r="AH21" i="65"/>
  <c r="AH5" i="65"/>
  <c r="AH4" i="65"/>
  <c r="AH6" i="65"/>
  <c r="AH12" i="65"/>
  <c r="AH41" i="65"/>
  <c r="AH53" i="65"/>
  <c r="AH10" i="65"/>
  <c r="AH24" i="65"/>
  <c r="AH33" i="65"/>
  <c r="AH19" i="65"/>
  <c r="AH25" i="65"/>
  <c r="AH45" i="65"/>
  <c r="R29" i="114" l="1"/>
  <c r="AI25" i="65"/>
  <c r="AI22" i="65"/>
  <c r="AI16" i="65"/>
  <c r="AI26" i="65"/>
  <c r="AI23" i="65"/>
  <c r="AI20" i="65"/>
  <c r="AI8" i="65"/>
  <c r="AJ1" i="65"/>
  <c r="AI13" i="65"/>
  <c r="AI9" i="65"/>
  <c r="AI43" i="65"/>
  <c r="AI57" i="65"/>
  <c r="AI38" i="65"/>
  <c r="AI19" i="65"/>
  <c r="AI32" i="65"/>
  <c r="AI61" i="65"/>
  <c r="AI54" i="65"/>
  <c r="AI7" i="65"/>
  <c r="AI15" i="65"/>
  <c r="AI36" i="65"/>
  <c r="AI52" i="65"/>
  <c r="AI35" i="65"/>
  <c r="AI42" i="65"/>
  <c r="AI58" i="65"/>
  <c r="AI53" i="65"/>
  <c r="AI55" i="65"/>
  <c r="AI18" i="65"/>
  <c r="AI28" i="65"/>
  <c r="AI12" i="65"/>
  <c r="AI17" i="65"/>
  <c r="AI6" i="65"/>
  <c r="AI10" i="65"/>
  <c r="AI40" i="65"/>
  <c r="AI56" i="65"/>
  <c r="AI47" i="65"/>
  <c r="AI46" i="65"/>
  <c r="AI62" i="65"/>
  <c r="AI51" i="65"/>
  <c r="AI14" i="65"/>
  <c r="AI30" i="65"/>
  <c r="AI21" i="65"/>
  <c r="AI39" i="65"/>
  <c r="AI37" i="65"/>
  <c r="AI45" i="65"/>
  <c r="AI31" i="65"/>
  <c r="AI49" i="65"/>
  <c r="AI11" i="65"/>
  <c r="AI24" i="65"/>
  <c r="AI44" i="65"/>
  <c r="AI60" i="65"/>
  <c r="AI59" i="65"/>
  <c r="AI34" i="65"/>
  <c r="AI50" i="65"/>
  <c r="AI41" i="65"/>
  <c r="AI29" i="65"/>
  <c r="AI27" i="65"/>
  <c r="AI5" i="65"/>
  <c r="AI4" i="65"/>
  <c r="AI33" i="65"/>
  <c r="AI48" i="65"/>
  <c r="AI3" i="65"/>
  <c r="R30" i="114" l="1"/>
  <c r="AJ62" i="65"/>
  <c r="AJ58" i="65"/>
  <c r="AJ54" i="65"/>
  <c r="AJ50" i="65"/>
  <c r="AJ60" i="65"/>
  <c r="AJ56" i="65"/>
  <c r="AJ52" i="65"/>
  <c r="AJ48" i="65"/>
  <c r="AJ44" i="65"/>
  <c r="AJ40" i="65"/>
  <c r="AJ32" i="65"/>
  <c r="AJ28" i="65"/>
  <c r="AJ31" i="65"/>
  <c r="AJ16" i="65"/>
  <c r="AK1" i="65"/>
  <c r="AJ27" i="65"/>
  <c r="AJ59" i="65"/>
  <c r="AJ55" i="65"/>
  <c r="AJ26" i="65"/>
  <c r="AJ23" i="65"/>
  <c r="AJ20" i="65"/>
  <c r="AJ39" i="65"/>
  <c r="AJ38" i="65"/>
  <c r="AJ30" i="65"/>
  <c r="AJ21" i="65"/>
  <c r="AJ43" i="65"/>
  <c r="AJ42" i="65"/>
  <c r="AJ36" i="65"/>
  <c r="AJ34" i="65"/>
  <c r="AJ24" i="65"/>
  <c r="AJ51" i="65"/>
  <c r="AJ35" i="65"/>
  <c r="AJ47" i="65"/>
  <c r="AJ46" i="65"/>
  <c r="AJ5" i="65"/>
  <c r="AJ12" i="65"/>
  <c r="AJ17" i="65"/>
  <c r="AJ13" i="65"/>
  <c r="AJ29" i="65"/>
  <c r="AJ6" i="65"/>
  <c r="AJ19" i="65"/>
  <c r="AJ14" i="65"/>
  <c r="AJ10" i="65"/>
  <c r="AJ37" i="65"/>
  <c r="AJ53" i="65"/>
  <c r="AJ3" i="65"/>
  <c r="AJ4" i="65"/>
  <c r="AJ8" i="65"/>
  <c r="AJ41" i="65"/>
  <c r="AJ22" i="65"/>
  <c r="AJ11" i="65"/>
  <c r="AJ18" i="65"/>
  <c r="AJ25" i="65"/>
  <c r="AJ7" i="65"/>
  <c r="AJ33" i="65"/>
  <c r="AJ45" i="65"/>
  <c r="AJ9" i="65"/>
  <c r="AJ61" i="65"/>
  <c r="AJ49" i="65"/>
  <c r="AJ57" i="65"/>
  <c r="AJ15" i="65"/>
  <c r="R31" i="114" l="1"/>
  <c r="AK59" i="65"/>
  <c r="AK55" i="65"/>
  <c r="AK51" i="65"/>
  <c r="AK47" i="65"/>
  <c r="AK43" i="65"/>
  <c r="AK60" i="65"/>
  <c r="AK53" i="65"/>
  <c r="AK14" i="65"/>
  <c r="AK32" i="65"/>
  <c r="AK25" i="65"/>
  <c r="AK48" i="65"/>
  <c r="AK31" i="65"/>
  <c r="AK8" i="65"/>
  <c r="AK49" i="65"/>
  <c r="AK26" i="65"/>
  <c r="AK23" i="65"/>
  <c r="AK20" i="65"/>
  <c r="AK39" i="65"/>
  <c r="AL1" i="65"/>
  <c r="AK41" i="65"/>
  <c r="AK40" i="65"/>
  <c r="AK37" i="65"/>
  <c r="AK36" i="65"/>
  <c r="AK35" i="65"/>
  <c r="AK13" i="65"/>
  <c r="AK44" i="65"/>
  <c r="AK56" i="65"/>
  <c r="AK22" i="65"/>
  <c r="AK5" i="65"/>
  <c r="AK57" i="65"/>
  <c r="AK45" i="65"/>
  <c r="AK61" i="65"/>
  <c r="AK52" i="65"/>
  <c r="AK10" i="65"/>
  <c r="AK46" i="65"/>
  <c r="AK58" i="65"/>
  <c r="AK6" i="65"/>
  <c r="AK4" i="65"/>
  <c r="AK34" i="65"/>
  <c r="AK21" i="65"/>
  <c r="AK29" i="65"/>
  <c r="AK27" i="65"/>
  <c r="AK9" i="65"/>
  <c r="AK17" i="65"/>
  <c r="AK12" i="65"/>
  <c r="AK38" i="65"/>
  <c r="AK50" i="65"/>
  <c r="AK62" i="65"/>
  <c r="AK24" i="65"/>
  <c r="AK15" i="65"/>
  <c r="AK16" i="65"/>
  <c r="AK3" i="65"/>
  <c r="AK30" i="65"/>
  <c r="AK7" i="65"/>
  <c r="AK33" i="65"/>
  <c r="AK19" i="65"/>
  <c r="AK42" i="65"/>
  <c r="AK54" i="65"/>
  <c r="AK28" i="65"/>
  <c r="AK11" i="65"/>
  <c r="AK18" i="65"/>
  <c r="R32" i="114" l="1"/>
  <c r="R33" i="114"/>
  <c r="AL62" i="65"/>
  <c r="W62" i="65" s="1"/>
  <c r="AL58" i="65"/>
  <c r="W58" i="65" s="1"/>
  <c r="AL54" i="65"/>
  <c r="W54" i="65" s="1"/>
  <c r="AL50" i="65"/>
  <c r="W50" i="65" s="1"/>
  <c r="AL46" i="65"/>
  <c r="W46" i="65" s="1"/>
  <c r="AL42" i="65"/>
  <c r="W42" i="65" s="1"/>
  <c r="AL38" i="65"/>
  <c r="W38" i="65" s="1"/>
  <c r="AL34" i="65"/>
  <c r="W34" i="65" s="1"/>
  <c r="AL59" i="65"/>
  <c r="W59" i="65" s="1"/>
  <c r="AL55" i="65"/>
  <c r="W55" i="65" s="1"/>
  <c r="AL51" i="65"/>
  <c r="W51" i="65" s="1"/>
  <c r="AL47" i="65"/>
  <c r="W47" i="65" s="1"/>
  <c r="AL43" i="65"/>
  <c r="W43" i="65" s="1"/>
  <c r="AL39" i="65"/>
  <c r="W39" i="65" s="1"/>
  <c r="AL35" i="65"/>
  <c r="W35" i="65" s="1"/>
  <c r="AL31" i="65"/>
  <c r="W31" i="65" s="1"/>
  <c r="AL30" i="65"/>
  <c r="W30" i="65" s="1"/>
  <c r="AL29" i="65"/>
  <c r="W29" i="65" s="1"/>
  <c r="AL13" i="65"/>
  <c r="W13" i="65" s="1"/>
  <c r="AL27" i="65"/>
  <c r="W27" i="65" s="1"/>
  <c r="AL6" i="65"/>
  <c r="W6" i="65" s="1"/>
  <c r="AL32" i="65"/>
  <c r="W32" i="65" s="1"/>
  <c r="AL52" i="65"/>
  <c r="W52" i="65" s="1"/>
  <c r="AL49" i="65"/>
  <c r="W49" i="65" s="1"/>
  <c r="AL45" i="65"/>
  <c r="W45" i="65" s="1"/>
  <c r="AL60" i="65"/>
  <c r="W60" i="65" s="1"/>
  <c r="AL25" i="65"/>
  <c r="W25" i="65" s="1"/>
  <c r="AL14" i="65"/>
  <c r="W14" i="65" s="1"/>
  <c r="AL33" i="65"/>
  <c r="W33" i="65" s="1"/>
  <c r="AL20" i="65"/>
  <c r="W20" i="65" s="1"/>
  <c r="AL26" i="65"/>
  <c r="W26" i="65" s="1"/>
  <c r="AL44" i="65"/>
  <c r="W44" i="65" s="1"/>
  <c r="AL17" i="65"/>
  <c r="W17" i="65" s="1"/>
  <c r="AL61" i="65"/>
  <c r="W61" i="65" s="1"/>
  <c r="AL21" i="65"/>
  <c r="W21" i="65" s="1"/>
  <c r="AL4" i="65"/>
  <c r="W4" i="65" s="1"/>
  <c r="AL37" i="65"/>
  <c r="W37" i="65" s="1"/>
  <c r="AL53" i="65"/>
  <c r="W53" i="65" s="1"/>
  <c r="AL36" i="65"/>
  <c r="W36" i="65" s="1"/>
  <c r="AL15" i="65"/>
  <c r="W15" i="65" s="1"/>
  <c r="AL16" i="65"/>
  <c r="W16" i="65" s="1"/>
  <c r="AL56" i="65"/>
  <c r="W56" i="65" s="1"/>
  <c r="AL3" i="65"/>
  <c r="W3" i="65" s="1"/>
  <c r="AL5" i="65"/>
  <c r="W5" i="65" s="1"/>
  <c r="AL28" i="65"/>
  <c r="W28" i="65" s="1"/>
  <c r="AL23" i="65"/>
  <c r="W23" i="65" s="1"/>
  <c r="AL19" i="65"/>
  <c r="W19" i="65" s="1"/>
  <c r="AL9" i="65"/>
  <c r="W9" i="65" s="1"/>
  <c r="AL41" i="65"/>
  <c r="W41" i="65" s="1"/>
  <c r="AL57" i="65"/>
  <c r="W57" i="65" s="1"/>
  <c r="AL48" i="65"/>
  <c r="W48" i="65" s="1"/>
  <c r="AL22" i="65"/>
  <c r="W22" i="65" s="1"/>
  <c r="AL18" i="65"/>
  <c r="W18" i="65" s="1"/>
  <c r="AL24" i="65"/>
  <c r="W24" i="65" s="1"/>
  <c r="AL11" i="65"/>
  <c r="W11" i="65" s="1"/>
  <c r="AL7" i="65"/>
  <c r="W7" i="65" s="1"/>
  <c r="AL8" i="65"/>
  <c r="W8" i="65" s="1"/>
  <c r="AL40" i="65"/>
  <c r="W40" i="65" s="1"/>
  <c r="AL10" i="65"/>
  <c r="W10" i="65" s="1"/>
  <c r="AL12" i="65"/>
  <c r="W12" i="65" s="1"/>
  <c r="R34" i="1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Kingsley Tong 童富涵</author>
    <author>Eugenia Sen 孫穎芝</author>
  </authors>
  <commentList>
    <comment ref="J4" authorId="0" shapeId="0" xr:uid="{71412505-3B92-4001-948A-5F1BF0C0B7EC}">
      <text>
        <r>
          <rPr>
            <b/>
            <sz val="9"/>
            <color indexed="81"/>
            <rFont val="Tahoma"/>
            <family val="2"/>
          </rPr>
          <t>Chart_CNYCNHSPD</t>
        </r>
      </text>
    </comment>
    <comment ref="U4" authorId="0" shapeId="0" xr:uid="{D553CB6A-1C6A-4BCD-A588-F07E7293BA18}">
      <text>
        <r>
          <rPr>
            <b/>
            <sz val="9"/>
            <color indexed="81"/>
            <rFont val="Tahoma"/>
            <family val="2"/>
          </rPr>
          <t>Chart_CNYCNHSPD</t>
        </r>
      </text>
    </comment>
    <comment ref="AC4" authorId="1" shapeId="0" xr:uid="{AA1BEBAA-8D24-4FD0-BCE9-BC3495DD10FE}">
      <text>
        <r>
          <rPr>
            <b/>
            <sz val="9"/>
            <color indexed="81"/>
            <rFont val="Tahoma"/>
            <family val="2"/>
          </rPr>
          <t>Table_RMBEstimate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BB2" authorId="0" shapeId="0" xr:uid="{73669DCA-38B3-4301-8F01-D6DBC13A8765}">
      <text>
        <r>
          <rPr>
            <sz val="16"/>
            <color indexed="81"/>
            <rFont val="Tahoma"/>
            <family val="2"/>
          </rPr>
          <t>【Sample】
上周中资离岸债券一级市场发行有所上升，共有11笔约25亿美元等值的债券定价，同比前一周发行12笔约24亿美元等值的发行规模上升4%。</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B000000}" keepAlive="1" name="Query - Chart_1Y" description="Connection to the 'Chart_1Y' query in the workbook." type="5" refreshedVersion="6" background="1" saveData="1">
    <dbPr connection="Provider=Microsoft.Mashup.OleDb.1;Data Source=$Workbook$;Location=Chart_1Y;Extended Properties=&quot;&quot;" command="SELECT * FROM [Chart_1Y]"/>
    <extLst>
      <ext xmlns:x15="http://schemas.microsoft.com/office/spreadsheetml/2010/11/main" uri="{DE250136-89BD-433C-8126-D09CA5730AF9}">
        <x15:connection id="" excludeFromRefreshAll="1"/>
      </ext>
    </extLst>
  </connection>
  <connection id="2" xr16:uid="{00000000-0015-0000-FFFF-FFFF0C000000}" keepAlive="1" name="Query - Chart_5Y" description="Connection to the 'Chart_5Y' query in the workbook." type="5" refreshedVersion="6" background="1" saveData="1">
    <dbPr connection="Provider=Microsoft.Mashup.OleDb.1;Data Source=$Workbook$;Location=Chart_5Y;Extended Properties=&quot;&quot;" command="SELECT * FROM [Chart_5Y]"/>
    <extLst>
      <ext xmlns:x15="http://schemas.microsoft.com/office/spreadsheetml/2010/11/main" uri="{DE250136-89BD-433C-8126-D09CA5730AF9}">
        <x15:connection id="" excludeFromRefreshAll="1"/>
      </ext>
    </extLst>
  </connection>
  <connection id="3" xr16:uid="{7FC00C49-9268-48BC-9F86-5D824D9BC3CD}" keepAlive="1" name="Query - Chart_CNYCNHSPD" description="Connection to the 'Chart_CNYCNHSPD' query in the workbook." type="5" refreshedVersion="6" background="1" saveData="1">
    <dbPr connection="Provider=Microsoft.Mashup.OleDb.1;Data Source=$Workbook$;Location=Chart_CNYCNHSPD;Extended Properties=&quot;&quot;" command="SELECT * FROM [Chart_CNYCNHSPD]"/>
  </connection>
  <connection id="4" xr16:uid="{C5A2C8A9-17A9-4307-90A5-B7B3715893AF}" keepAlive="1" name="Query - Chart_Curve2" description="Connection to the 'Chart_Curve2' query in the workbook." type="5" refreshedVersion="6" background="1" saveData="1">
    <dbPr connection="Provider=Microsoft.Mashup.OleDb.1;Data Source=$Workbook$;Location=Chart_Curve2;Extended Properties=&quot;&quot;" command="SELECT * FROM [Chart_Curve2]"/>
  </connection>
  <connection id="5" xr16:uid="{6917A950-2103-4E3E-A41E-466AEDF15E2F}" keepAlive="1" name="Query - chart_master" description="Connection to the 'chart_master' query in the workbook." type="5" refreshedVersion="6" background="1" saveData="1">
    <dbPr connection="Provider=Microsoft.Mashup.OleDb.1;Data Source=$Workbook$;Location=chart_master;Extended Properties=&quot;&quot;" command="SELECT * FROM [chart_master]"/>
  </connection>
  <connection id="6" xr16:uid="{9B49B4F8-2374-41A0-8A79-7FB79BF71BBC}" keepAlive="1" name="Query - CNH_Data" description="Connection to the 'CNH_Data' query in the workbook." type="5" refreshedVersion="6" background="1" saveData="1">
    <dbPr connection="Provider=Microsoft.Mashup.OleDb.1;Data Source=$Workbook$;Location=CNH_Data;Extended Properties=&quot;&quot;" command="SELECT * FROM [CNH_Data]"/>
  </connection>
  <connection id="7" xr16:uid="{E112FA24-7C31-4721-9FF6-B360A14E4266}" keepAlive="1" name="Query - CNH_Pie" description="Connection to the 'CNH_Pie' query in the workbook." type="5" refreshedVersion="6" background="1" saveData="1">
    <dbPr connection="Provider=Microsoft.Mashup.OleDb.1;Data Source=$Workbook$;Location=CNH_Pie;Extended Properties=&quot;&quot;" command="SELECT * FROM [CNH_Pie]"/>
  </connection>
  <connection id="8" xr16:uid="{B324D629-9716-44FD-9109-4CC6B7EB4F93}"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9" xr16:uid="{076F1578-C0A2-418F-8150-8D7A652724C9}"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10" xr16:uid="{9A24A59A-E851-4F26-BA39-5BEEDD2348AE}" keepAlive="1" name="Query - Controltext" description="Connection to the 'Controltext' query in the workbook." type="5" refreshedVersion="0" background="1">
    <dbPr connection="Provider=Microsoft.Mashup.OleDb.1;Data Source=$Workbook$;Location=Controltext;Extended Properties=&quot;&quot;" command="SELECT * FROM [Controltext]"/>
  </connection>
  <connection id="11" xr16:uid="{564B5E71-A9BF-4BFA-92DA-150B6833C31F}" keepAlive="1" name="Query - ControlWB" description="Connection to the 'ControlWB' query in the workbook." type="5" refreshedVersion="6" background="1" saveData="1">
    <dbPr connection="Provider=Microsoft.Mashup.OleDb.1;Data Source=$Workbook$;Location=ControlWB;Extended Properties=&quot;&quot;" command="SELECT * FROM [ControlWB]"/>
    <extLst>
      <ext xmlns:x15="http://schemas.microsoft.com/office/spreadsheetml/2010/11/main" uri="{DE250136-89BD-433C-8126-D09CA5730AF9}">
        <x15:connection id="" excludeFromRefreshAll="1"/>
      </ext>
    </extLst>
  </connection>
  <connection id="12" xr16:uid="{A3AA632C-7EF7-4E12-8398-8B3044E14431}" keepAlive="1" name="Query - CWB" description="Connection to the 'CWB' query in the workbook." type="5" refreshedVersion="0" background="1">
    <dbPr connection="Provider=Microsoft.Mashup.OleDb.1;Data Source=$Workbook$;Location=CWB;Extended Properties=&quot;&quot;" command="SELECT * FROM [CWB]"/>
  </connection>
  <connection id="13" xr16:uid="{F939E5E9-9994-4B3C-B325-77671492800D}" keepAlive="1" name="Query - DateNotWeekly" description="Connection to the 'DateNotWeekly' query in the workbook." type="5" refreshedVersion="0" background="1">
    <dbPr connection="Provider=Microsoft.Mashup.OleDb.1;Data Source=$Workbook$;Location=DateNotWeekly;Extended Properties=&quot;&quot;" command="SELECT * FROM [DateNotWeekly]"/>
  </connection>
  <connection id="14" xr16:uid="{209E8AB8-A1EC-4FDA-A639-9FACFB64C0B4}" keepAlive="1" name="Query - dd_DimMonday" description="Connection to the 'dd_DimMonday' query in the workbook." type="5" refreshedVersion="6" background="1" saveData="1">
    <dbPr connection="Provider=Microsoft.Mashup.OleDb.1;Data Source=$Workbook$;Location=dd_DimMonday;Extended Properties=&quot;&quot;" command="SELECT * FROM [dd_DimMonday]"/>
  </connection>
  <connection id="15" xr16:uid="{CE148CA0-B732-470F-B578-0FCCFEEB7E04}" keepAlive="1" name="Query - dd_Updator" description="Connection to the 'dd_Updator' query in the workbook." type="5" refreshedVersion="6" background="1" saveData="1">
    <dbPr connection="Provider=Microsoft.Mashup.OleDb.1;Data Source=$Workbook$;Location=dd_Updator;Extended Properties=&quot;&quot;" command="SELECT * FROM [dd_Updator]"/>
  </connection>
  <connection id="16" xr16:uid="{CB0EC375-16E8-490E-916E-5A777B5A7DF0}" keepAlive="1" name="Query - deal_master" description="Connection to the 'deal_master' query in the workbook." type="5" refreshedVersion="6" background="1" saveData="1">
    <dbPr connection="Provider=Microsoft.Mashup.OleDb.1;Data Source=$Workbook$;Location=deal_master;Extended Properties=&quot;&quot;" command="SELECT * FROM [deal_master]"/>
  </connection>
  <connection id="17" xr16:uid="{087142FD-4B00-4105-A65C-665B0ECA80E7}"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8" xr16:uid="{1594C07E-8419-484B-B942-BFEB200CD79C}" keepAlive="1" name="Query - DimParameter" description="Connection to the 'DimParameter' query in the workbook." type="5" refreshedVersion="0" background="1">
    <dbPr connection="Provider=Microsoft.Mashup.OleDb.1;Data Source=$Workbook$;Location=DimParameter;Extended Properties=&quot;&quot;" command="SELECT * FROM [DimParameter]"/>
  </connection>
  <connection id="19" xr16:uid="{23988D2C-BF65-48A5-91F4-C84F3E74C41A}" keepAlive="1" name="Query - DimSum_Data" description="Connection to the 'DimSum_Data' query in the workbook." type="5" refreshedVersion="6" background="1" saveData="1">
    <dbPr connection="Provider=Microsoft.Mashup.OleDb.1;Data Source=$Workbook$;Location=DimSum_Data;Extended Properties=&quot;&quot;" command="SELECT * FROM [DimSum_Data]"/>
  </connection>
  <connection id="20" xr16:uid="{89F9E8D0-1875-413C-A143-C19D982372B8}" keepAlive="1" name="Query - DimSum_Pie" description="Connection to the 'DimSum_Pie' query in the workbook." type="5" refreshedVersion="6" background="1" saveData="1">
    <dbPr connection="Provider=Microsoft.Mashup.OleDb.1;Data Source=$Workbook$;Location=DimSum_Pie;Extended Properties=&quot;&quot;" command="SELECT * FROM [DimSum_Pie]"/>
  </connection>
  <connection id="21" xr16:uid="{8E7FC208-CF4F-42F7-9BF4-1CB35AD43F8A}" keepAlive="1" name="Query - DimSum60" description="Connection to the 'DimSum60' query in the workbook." type="5" refreshedVersion="6" background="1" saveData="1">
    <dbPr connection="Provider=Microsoft.Mashup.OleDb.1;Data Source=$Workbook$;Location=DimSum60;Extended Properties=&quot;&quot;" command="SELECT * FROM [DimSum60]"/>
  </connection>
  <connection id="22" xr16:uid="{18C1A636-65AA-41D5-B3D6-4B9902CB039B}" keepAlive="1" name="Query - Dimtbl_Indice" description="Connection to the 'Dimtbl_Indice' query in the workbook." type="5" refreshedVersion="6" background="1" saveData="1">
    <dbPr connection="Provider=Microsoft.Mashup.OleDb.1;Data Source=$Workbook$;Location=Dimtbl_Indice;Extended Properties=&quot;&quot;" command="SELECT * FROM [Dimtbl_Indice]"/>
  </connection>
  <connection id="23" xr16:uid="{5B74F124-BA46-4D65-B88D-E61318E95DD8}" keepAlive="1" name="Query - DLD_Econ" description="Connection to the 'DLD_Econ' query in the workbook." type="5" refreshedVersion="6" background="1" saveData="1">
    <dbPr connection="Provider=Microsoft.Mashup.OleDb.1;Data Source=$Workbook$;Location=DLD_Econ;Extended Properties=&quot;&quot;" command="SELECT * FROM [DLD_Econ]"/>
    <extLst>
      <ext xmlns:x15="http://schemas.microsoft.com/office/spreadsheetml/2010/11/main" uri="{DE250136-89BD-433C-8126-D09CA5730AF9}">
        <x15:connection id="" excludeFromRefreshAll="1"/>
      </ext>
    </extLst>
  </connection>
  <connection id="24" xr16:uid="{A0185852-BC7A-4DCC-A8CE-327417C49B9E}" keepAlive="1" name="Query - fx" description="Connection to the 'fx' query in the workbook." type="5" refreshedVersion="0" background="1">
    <dbPr connection="Provider=Microsoft.Mashup.OleDb.1;Data Source=$Workbook$;Location=fx;Extended Properties=&quot;&quot;" command="SELECT * FROM [fx]"/>
  </connection>
  <connection id="25" xr16:uid="{5EAA6C1D-9CE2-442B-BFA1-17B29B56CA47}" keepAlive="1" name="Query - fxAddpt" description="Connection to the 'fxAddpt' query in the workbook." type="5" refreshedVersion="0" background="1">
    <dbPr connection="Provider=Microsoft.Mashup.OleDb.1;Data Source=$Workbook$;Location=fxAddpt;Extended Properties=&quot;&quot;" command="SELECT * FROM [fxAddpt]"/>
  </connection>
  <connection id="26" xr16:uid="{7A8555BD-C1A7-4DFC-BA15-5C9BB908759E}"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27" xr16:uid="{9CBDBCED-B8FF-4BDF-AF4B-07BDFAC47ACF}" keepAlive="1" name="Query - fxData" description="Connection to the 'fxData' query in the workbook." type="5" refreshedVersion="0" background="1">
    <dbPr connection="Provider=Microsoft.Mashup.OleDb.1;Data Source=$Workbook$;Location=fxData;Extended Properties=&quot;&quot;" command="SELECT * FROM [fxData]"/>
  </connection>
  <connection id="28" xr16:uid="{0A80DCFF-5D57-467B-ADA9-25C8F029733A}" keepAlive="1" name="Query - fxDBMonitor" description="Connection to the 'fxDBMonitor' query in the workbook." type="5" refreshedVersion="0" background="1">
    <dbPr connection="Provider=Microsoft.Mashup.OleDb.1;Data Source=$Workbook$;Location=fxDBMonitor;Extended Properties=&quot;&quot;" command="SELECT * FROM [fxDBMonitor]"/>
  </connection>
  <connection id="29" xr16:uid="{9EF16F78-F152-4046-ACC1-502587DB1168}"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30" xr16:uid="{5F76CD8D-FEC4-42F3-8690-AD454591C179}"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31" xr16:uid="{4039747A-D30C-4473-B528-F2DA4EEEEB9F}" keepAlive="1" name="Query - Get" description="Connection to the 'Get' query in the workbook." type="5" refreshedVersion="0" background="1">
    <dbPr connection="Provider=Microsoft.Mashup.OleDb.1;Data Source=$Workbook$;Location=Get;Extended Properties=&quot;&quot;" command="SELECT * FROM [Get]"/>
  </connection>
  <connection id="32" xr16:uid="{124A997D-A5D4-4E15-A2BA-068799A171BA}" keepAlive="1" name="Query - Indice_Table" description="Connection to the 'Indice_Table' query in the workbook." type="5" refreshedVersion="6" background="1" saveData="1">
    <dbPr connection="Provider=Microsoft.Mashup.OleDb.1;Data Source=$Workbook$;Location=Indice_Table;Extended Properties=&quot;&quot;" command="SELECT * FROM [Indice_Table]"/>
  </connection>
  <connection id="33" xr16:uid="{A79ADD02-BE75-4702-AF8A-DCC17204D072}" keepAlive="1" name="Query - Indice_Table_Data" description="Connection to the 'Indice_Table_Data' query in the workbook." type="5" refreshedVersion="6" background="1" saveData="1">
    <dbPr connection="Provider=Microsoft.Mashup.OleDb.1;Data Source=$Workbook$;Location=Indice_Table_Data;Extended Properties=&quot;&quot;" command="SELECT * FROM [Indice_Table_Data]"/>
  </connection>
  <connection id="34" xr16:uid="{D64C4678-23AF-489F-B46E-A33F11B273C7}" keepAlive="1" name="Query - LastWeeklyDate (2)" description="Connection to the 'LastWeeklyDate (2)' query in the workbook." type="5" refreshedVersion="0" background="1">
    <dbPr connection="Provider=Microsoft.Mashup.OleDb.1;Data Source=$Workbook$;Location=&quot;LastWeeklyDate (2)&quot;;Extended Properties=&quot;&quot;" command="SELECT * FROM [LastWeeklyDate (2)]"/>
  </connection>
  <connection id="35" xr16:uid="{3E339DEC-73C7-4317-98F6-B290EBEF4329}" keepAlive="1" name="Query - Load" description="Connection to the 'Load' query in the workbook." type="5" refreshedVersion="0" background="1">
    <dbPr connection="Provider=Microsoft.Mashup.OleDb.1;Data Source=$Workbook$;Location=Load;Extended Properties=&quot;&quot;" command="SELECT * FROM [Load]"/>
  </connection>
  <connection id="36" xr16:uid="{CBA5CF0C-4539-4553-98AD-FE6A156ABC42}" keepAlive="1" name="Query - mIndice" description="Connection to the 'mIndice' query in the workbook." type="5" refreshedVersion="0" background="1">
    <dbPr connection="Provider=Microsoft.Mashup.OleDb.1;Data Source=$Workbook$;Location=mIndice;Extended Properties=&quot;&quot;" command="SELECT * FROM [mIndice]"/>
  </connection>
  <connection id="37" xr16:uid="{1D9799DB-38D8-47C4-B10F-C4612FD4F4C9}" keepAlive="1" name="Query - NonCN_tbl" description="Connection to the 'NonCN_tbl' query in the workbook." type="5" refreshedVersion="0" background="1">
    <dbPr connection="Provider=Microsoft.Mashup.OleDb.1;Data Source=$Workbook$;Location=NonCN_tbl;Extended Properties=&quot;&quot;" command="SELECT * FROM [NonCN_tbl]"/>
  </connection>
  <connection id="38" xr16:uid="{1F64B53D-80A5-4A36-87EB-0E468619FE6E}"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39" xr16:uid="{E6949AB3-E62D-465A-859D-A235C12D84A4}" keepAlive="1" name="Query - PPT_Launcher" description="Connection to the 'PPT_Launcher' query in the workbook." type="5" refreshedVersion="6" background="1" saveData="1">
    <dbPr connection="Provider=Microsoft.Mashup.OleDb.1;Data Source=$Workbook$;Location=PPT_Launcher;Extended Properties=&quot;&quot;" command="SELECT * FROM [PPT_Launcher]"/>
    <extLst>
      <ext xmlns:x15="http://schemas.microsoft.com/office/spreadsheetml/2010/11/main" uri="{DE250136-89BD-433C-8126-D09CA5730AF9}">
        <x15:connection id="" excludeFromRefreshAll="1"/>
      </ext>
    </extLst>
  </connection>
  <connection id="40" xr16:uid="{47EBE093-BB3A-462C-B6DB-012039C6416C}" keepAlive="1" name="Query - PPTCoder" description="Connection to the 'PPTCoder' query in the workbook." type="5" refreshedVersion="6" background="1" saveData="1">
    <dbPr connection="Provider=Microsoft.Mashup.OleDb.1;Data Source=$Workbook$;Location=PPTCoder;Extended Properties=&quot;&quot;" command="SELECT * FROM [PPTCoder]"/>
  </connection>
  <connection id="41" xr16:uid="{00000000-0015-0000-FFFF-FFFF11000000}" keepAlive="1" name="Query - qry_Tables_Index" description="Connection to the 'qry_Tables_Index' query in the workbook." type="5" refreshedVersion="0" background="1">
    <dbPr connection="Provider=Microsoft.Mashup.OleDb.1;Data Source=$Workbook$;Location=qry_tables_index;Extended Properties=&quot;&quot;" command="SELECT * FROM [qry_Tables_Index]"/>
  </connection>
  <connection id="42" xr16:uid="{71BA9B40-08C7-42BE-ACAB-C18015727A8B}"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43" xr16:uid="{F14BC1A8-C615-43CE-B9AB-CE44B8C98F22}" keepAlive="1" name="Query - Recent_Data" description="Connection to the 'Recent_Data' query in the workbook." type="5" refreshedVersion="0" background="1">
    <dbPr connection="Provider=Microsoft.Mashup.OleDb.1;Data Source=$Workbook$;Location=Recent_Data;Extended Properties=&quot;&quot;" command="SELECT * FROM [Recent_Data]"/>
  </connection>
  <connection id="44" xr16:uid="{815F4E60-42A2-482E-8929-407EFE9F65E1}" keepAlive="1" name="Query - Recent60" description="Connection to the 'Recent60' query in the workbook." type="5" refreshedVersion="6" background="1" saveData="1">
    <dbPr connection="Provider=Microsoft.Mashup.OleDb.1;Data Source=$Workbook$;Location=Recent60;Extended Properties=&quot;&quot;" command="SELECT * FROM [Recent60]"/>
  </connection>
  <connection id="45" xr16:uid="{48B91579-ADCE-4BB7-8592-63FAB1E34ACB}" keepAlive="1" name="Query - Reporter_Sector" description="Connection to the 'Reporter_Sector' query in the workbook." type="5" refreshedVersion="6" background="1" saveData="1">
    <dbPr connection="Provider=Microsoft.Mashup.OleDb.1;Data Source=$Workbook$;Location=Reporter_Sector;Extended Properties=&quot;&quot;" command="SELECT * FROM [Reporter_Sector]"/>
    <extLst>
      <ext xmlns:x15="http://schemas.microsoft.com/office/spreadsheetml/2010/11/main" uri="{DE250136-89BD-433C-8126-D09CA5730AF9}">
        <x15:connection id="" excludeFromRefreshAll="1"/>
      </ext>
    </extLst>
  </connection>
  <connection id="46" xr16:uid="{788AB8E6-FE1C-49B0-A21A-D3E48CEF1F55}" keepAlive="1" name="Query - RlvLvl" description="Connection to the 'RlvLvl' query in the workbook." type="5" refreshedVersion="0" background="1">
    <dbPr connection="Provider=Microsoft.Mashup.OleDb.1;Data Source=$Workbook$;Location=RlvLvl;Extended Properties=&quot;&quot;" command="SELECT * FROM [RlvLvl]"/>
  </connection>
  <connection id="47" xr16:uid="{2DC2449D-2AE5-4BDF-8A62-10691AA43EDE}" keepAlive="1" name="Query - SBLC_Bank" description="Connection to the 'SBLC_Bank' query in the workbook." type="5" refreshedVersion="6" background="1" saveData="1">
    <dbPr connection="Provider=Microsoft.Mashup.OleDb.1;Data Source=$Workbook$;Location=SBLC_Bank;Extended Properties=&quot;&quot;" command="SELECT * FROM [SBLC_Bank]"/>
  </connection>
  <connection id="48" xr16:uid="{8652C642-2CFF-4707-9278-C5D679BCEBCA}" keepAlive="1" name="Query - SBLC_Data" description="Connection to the 'SBLC_Data' query in the workbook." type="5" refreshedVersion="6" background="1" saveData="1">
    <dbPr connection="Provider=Microsoft.Mashup.OleDb.1;Data Source=$Workbook$;Location=SBLC_Data;Extended Properties=&quot;&quot;" command="SELECT * FROM [SBLC_Data]"/>
  </connection>
  <connection id="49" xr16:uid="{DB4D6DDA-6823-44FC-9B3C-BCD91054957C}" keepAlive="1" name="Query - SBLC_HasRtg" description="Connection to the 'SBLC_HasRtg' query in the workbook." type="5" refreshedVersion="6" background="1" saveData="1">
    <dbPr connection="Provider=Microsoft.Mashup.OleDb.1;Data Source=$Workbook$;Location=SBLC_HasRtg;Extended Properties=&quot;&quot;" command="SELECT * FROM [SBLC_HasRtg]"/>
  </connection>
  <connection id="50" xr16:uid="{E12D2D71-97B2-4898-86E6-576F9202331C}" keepAlive="1" name="Query - SBLC_Pie_Count" description="Connection to the 'SBLC_Pie_Count' query in the workbook." type="5" refreshedVersion="6" background="1" saveData="1">
    <dbPr connection="Provider=Microsoft.Mashup.OleDb.1;Data Source=$Workbook$;Location=SBLC_Pie_Count;Extended Properties=&quot;&quot;" command="SELECT * FROM [SBLC_Pie_Count]"/>
  </connection>
  <connection id="51" xr16:uid="{0072B693-8D0B-4A16-B0C6-F14767A65970}" keepAlive="1" name="Query - SBLC_Pie_Size" description="Connection to the 'SBLC_Pie_Size' query in the workbook." type="5" refreshedVersion="6" background="1" saveData="1">
    <dbPr connection="Provider=Microsoft.Mashup.OleDb.1;Data Source=$Workbook$;Location=SBLC_Pie_Size;Extended Properties=&quot;&quot;" command="SELECT * FROM [SBLC_Pie_Size]"/>
  </connection>
  <connection id="52" xr16:uid="{15211F8C-0631-402D-A51C-3C1D1E43C725}" keepAlive="1" name="Query - SBLC_Pie_SizeNYr" description="Connection to the 'SBLC_Pie_SizeNYr' query in the workbook." type="5" refreshedVersion="6" background="1" saveData="1">
    <dbPr connection="Provider=Microsoft.Mashup.OleDb.1;Data Source=$Workbook$;Location=SBLC_Pie_SizeNYr;Extended Properties=&quot;&quot;" command="SELECT * FROM [SBLC_Pie_SizeNYr]"/>
  </connection>
  <connection id="53" xr16:uid="{69B95E2D-3E88-434C-AF78-D198F81022D2}" keepAlive="1" name="Query - SBLC60" description="Connection to the 'SBLC60' query in the workbook." type="5" refreshedVersion="6" background="1" saveData="1">
    <dbPr connection="Provider=Microsoft.Mashup.OleDb.1;Data Source=$Workbook$;Location=SBLC60;Extended Properties=&quot;&quot;" command="SELECT * FROM [SBLC60]"/>
  </connection>
  <connection id="54" xr16:uid="{E54CDE7A-849A-4404-BF66-E7A5B4EDB4E0}" keepAlive="1" name="Query - SBLCBankLEAG" description="Connection to the 'SBLCBankLEAG' query in the workbook." type="5" refreshedVersion="6" background="1" saveData="1">
    <dbPr connection="Provider=Microsoft.Mashup.OleDb.1;Data Source=$Workbook$;Location=SBLCBankLEAG;Extended Properties=&quot;&quot;" command="SELECT * FROM [SBLCBankLEAG]"/>
  </connection>
  <connection id="55" xr16:uid="{68064130-9B4F-46CA-AFD9-8119B653158A}" keepAlive="1" name="Query - Spd_TrendPQ" description="Connection to the 'Spd_TrendPQ' query in the workbook." type="5" refreshedVersion="6" background="1" saveData="1">
    <dbPr connection="Provider=Microsoft.Mashup.OleDb.1;Data Source=$Workbook$;Location=Spd_TrendPQ;Extended Properties=&quot;&quot;" command="SELECT * FROM [Spd_TrendPQ]"/>
  </connection>
  <connection id="56" xr16:uid="{68FAE862-E780-4251-8CE8-F64559D4BEB5}" keepAlive="1" name="Query - Table_RMBEstimate" description="Connection to the 'Table_RMBEstimate' query in the workbook." type="5" refreshedVersion="6" background="1" saveData="1">
    <dbPr connection="Provider=Microsoft.Mashup.OleDb.1;Data Source=$Workbook$;Location=Table_RMBEstimate;Extended Properties=&quot;&quot;" command="SELECT * FROM [Table_RMBEstimate]"/>
  </connection>
  <connection id="57" xr16:uid="{9EBCFE17-9D02-4B26-B02E-66547AFA7DFC}" keepAlive="1" name="Query - US_addon" description="Connection to the 'US_addon' query in the workbook." type="5" refreshedVersion="0" background="1">
    <dbPr connection="Provider=Microsoft.Mashup.OleDb.1;Data Source=$Workbook$;Location=US_addon;Extended Properties=&quot;&quot;" command="SELECT * FROM [US_addon]"/>
  </connection>
  <connection id="58" xr16:uid="{F3289653-DE25-4B74-B58B-FBE1F761CC70}" keepAlive="1" name="Query - USDCNH_Data" description="Connection to the 'USDCNH_Data' query in the workbook." type="5" refreshedVersion="6" background="1" saveData="1">
    <dbPr connection="Provider=Microsoft.Mashup.OleDb.1;Data Source=$Workbook$;Location=USDCNH_Data;Extended Properties=&quot;&quot;" command="SELECT * FROM [USDCNH_Data]"/>
  </connection>
  <connection id="59" xr16:uid="{744698AB-C541-4672-89E3-F62B924BB030}" keepAlive="1" name="Query - USDCNH_Pie" description="Connection to the 'USDCNH_Pie' query in the workbook." type="5" refreshedVersion="6" background="1" saveData="1">
    <dbPr connection="Provider=Microsoft.Mashup.OleDb.1;Data Source=$Workbook$;Location=USDCNH_Pie;Extended Properties=&quot;&quot;" command="SELECT * FROM [USDCNH_Pie]"/>
  </connection>
  <connection id="60" xr16:uid="{4DE210B0-CE81-4796-861B-2CEA1647C3D0}" keepAlive="1" name="Query - USDCNH_Tighten" description="Connection to the 'USDCNH_Tighten' query in the workbook." type="5" refreshedVersion="6" background="1" saveData="1">
    <dbPr connection="Provider=Microsoft.Mashup.OleDb.1;Data Source=$Workbook$;Location=USDCNH_Tighten;Extended Properties=&quot;&quot;" command="SELECT * FROM [USDCNH_Tighten]"/>
  </connection>
  <connection id="61" xr16:uid="{C6A1A05E-05DD-483D-BEAF-AC92FE8FC596}" keepAlive="1" name="Query - USDCNH_Tighten_Pivot3M(1)" description="Connection to the 'USDCNH_Tighten_Pivot3M' query in the workbook." type="5" refreshedVersion="6" background="1" saveData="1">
    <dbPr connection="Provider=Microsoft.Mashup.OleDb.1;Data Source=$Workbook$;Location=USDCNH_Tighten_Pivot3M;Extended Properties=&quot;&quot;" command="SELECT * FROM [USDCNH_Tighten_Pivot3M]"/>
  </connection>
  <connection id="62" xr16:uid="{342B50AA-E45F-4A9A-939B-A9531E51C62D}" keepAlive="1" name="Query - wEcon" description="Connection to the 'wEcon' query in the workbook." type="5" refreshedVersion="6" background="1" saveData="1">
    <dbPr connection="Provider=Microsoft.Mashup.OleDb.1;Data Source=$Workbook$;Location=wEcon;Extended Properties=&quot;&quot;" command="SELECT * FROM [wEcon]"/>
    <extLst>
      <ext xmlns:x15="http://schemas.microsoft.com/office/spreadsheetml/2010/11/main" uri="{DE250136-89BD-433C-8126-D09CA5730AF9}">
        <x15:connection id="" excludeFromRefreshAll="1"/>
      </ext>
    </extLst>
  </connection>
  <connection id="63" xr16:uid="{17E78AA1-60A9-42F4-A914-2579DEF311F0}" keepAlive="1" name="Query - wEcon_PPT" description="Connection to the 'wEcon_PPT' query in the workbook." type="5" refreshedVersion="6" background="1" saveData="1">
    <dbPr connection="Provider=Microsoft.Mashup.OleDb.1;Data Source=$Workbook$;Location=wEcon_PPT;Extended Properties=&quot;&quot;" command="SELECT * FROM [wEcon_PPT]"/>
  </connection>
  <connection id="64" xr16:uid="{4891E682-40B5-4CF2-BEAD-E6FA4B9C438C}" keepAlive="1" name="Query - wFuture" description="Connection to the 'wFuture' query in the workbook." type="5" refreshedVersion="6" background="1" saveData="1">
    <dbPr connection="Provider=Microsoft.Mashup.OleDb.1;Data Source=$Workbook$;Location=wFuture;Extended Properties=&quot;&quot;" command="SELECT * FROM [wFuture]"/>
    <extLst>
      <ext xmlns:x15="http://schemas.microsoft.com/office/spreadsheetml/2010/11/main" uri="{DE250136-89BD-433C-8126-D09CA5730AF9}">
        <x15:connection id="" excludeFromRefreshAll="1"/>
      </ext>
    </extLst>
  </connection>
  <connection id="65" xr16:uid="{D2536172-3DB9-45DA-B757-10621FD91554}" keepAlive="1" name="Query - wFuture_PPT" description="Connection to the 'wFuture_PPT' query in the workbook." type="5" refreshedVersion="6" background="1" saveData="1">
    <dbPr connection="Provider=Microsoft.Mashup.OleDb.1;Data Source=$Workbook$;Location=wFuture_PPT;Extended Properties=&quot;&quot;" command="SELECT * FROM [wFuture_PPT]"/>
  </connection>
  <connection id="66" xr16:uid="{D748167B-798E-4D1D-B2AD-A93734495A86}" keepAlive="1" name="Query - wNIMSum_Load" description="Connection to the 'wNIMSum_Load' query in the workbook." type="5" refreshedVersion="6" background="1" saveData="1">
    <dbPr connection="Provider=Microsoft.Mashup.OleDb.1;Data Source=$Workbook$;Location=wNIMSum_Load;Extended Properties=&quot;&quot;" command="SELECT * FROM [wNIMSum_Load]"/>
  </connection>
  <connection id="67" xr16:uid="{8D8D49EA-F596-4D9B-A7B4-DE13920766C3}" keepAlive="1" name="Query - wNIMSum_Writer" description="Connection to the 'wNIMSum_Writer' query in the workbook." type="5" refreshedVersion="0" background="1">
    <dbPr connection="Provider=Microsoft.Mashup.OleDb.1;Data Source=$Workbook$;Location=wNIMSum_Writer;Extended Properties=&quot;&quot;" command="SELECT * FROM [wNIMSum_Writer]"/>
  </connection>
  <connection id="68" xr16:uid="{8A838AF6-BE52-4D30-B28D-F1B0FBE1EDBE}" keepAlive="1" name="Query - Writer_DealPQ" description="Connection to the 'Writer_DealPQ' query in the workbook." type="5" refreshedVersion="8" background="1" saveData="1">
    <dbPr connection="Provider=Microsoft.Mashup.OleDb.1;Data Source=$Workbook$;Location=Writer_DealPQ;Extended Properties=&quot;&quot;" command="SELECT * FROM [Writer_DealPQ]"/>
    <extLst>
      <ext xmlns:x15="http://schemas.microsoft.com/office/spreadsheetml/2010/11/main" uri="{DE250136-89BD-433C-8126-D09CA5730AF9}">
        <x15:connection id="" excludeFromRefreshAll="1"/>
      </ext>
    </extLst>
  </connection>
  <connection id="69" xr16:uid="{86628857-DD8F-473F-8DF2-07696BF6A31F}" keepAlive="1" name="Query - Writer_Dealtbl" description="Connection to the 'Writer_Dealtbl' query in the workbook." type="5" refreshedVersion="6" background="1" saveData="1">
    <dbPr connection="Provider=Microsoft.Mashup.OleDb.1;Data Source=$Workbook$;Location=Writer_Dealtbl;Extended Properties=&quot;&quot;" command="SELECT * FROM [Writer_Dealtbl]"/>
    <extLst>
      <ext xmlns:x15="http://schemas.microsoft.com/office/spreadsheetml/2010/11/main" uri="{DE250136-89BD-433C-8126-D09CA5730AF9}">
        <x15:connection id="" excludeFromRefreshAll="1"/>
      </ext>
    </extLst>
  </connection>
  <connection id="70" xr16:uid="{5A13F1CA-28EA-4019-A177-30255CA35E04}" keepAlive="1" name="Query - wSynd" description="Connection to the 'wSynd' query in the workbook." type="5" refreshedVersion="6" background="1" saveData="1">
    <dbPr connection="Provider=Microsoft.Mashup.OleDb.1;Data Source=$Workbook$;Location=wSynd;Extended Properties=&quot;&quot;" command="SELECT * FROM [wSynd]"/>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<sst xmlns="http://schemas.openxmlformats.org/spreadsheetml/2006/main" count="16085" uniqueCount="2810">
  <si>
    <t>GRAPH</t>
  </si>
  <si>
    <t>Index</t>
  </si>
  <si>
    <t>Trend</t>
  </si>
  <si>
    <t>2年期</t>
  </si>
  <si>
    <t>3年期</t>
  </si>
  <si>
    <t>5年期</t>
  </si>
  <si>
    <t>10年期</t>
  </si>
  <si>
    <t>30年期</t>
  </si>
  <si>
    <t>Column1</t>
  </si>
  <si>
    <t>Updator</t>
  </si>
  <si>
    <t>KT</t>
  </si>
  <si>
    <t>CL</t>
  </si>
  <si>
    <t>ES</t>
  </si>
  <si>
    <t>Column2</t>
  </si>
  <si>
    <t>Column3</t>
  </si>
  <si>
    <t>股指 / 波动率指数</t>
  </si>
  <si>
    <t>道琼斯工业指数</t>
  </si>
  <si>
    <t>标普500指数</t>
  </si>
  <si>
    <t>纳斯达克指数</t>
  </si>
  <si>
    <t>英国富时100指数</t>
  </si>
  <si>
    <t>日经225指数</t>
  </si>
  <si>
    <t>恒生指数</t>
  </si>
  <si>
    <t>上证指数</t>
  </si>
  <si>
    <t>波动率指数</t>
  </si>
  <si>
    <t>国债利率</t>
  </si>
  <si>
    <t>彭博债券指数</t>
  </si>
  <si>
    <t>中资美元债指数</t>
  </si>
  <si>
    <t>中资投资级美元债指数</t>
  </si>
  <si>
    <t>中资高收益级美元债指数</t>
  </si>
  <si>
    <t>大宗商品</t>
  </si>
  <si>
    <t>布伦特原油</t>
  </si>
  <si>
    <t>黄金</t>
  </si>
  <si>
    <t>外汇</t>
  </si>
  <si>
    <t>美元指数</t>
  </si>
  <si>
    <t>美元兑离岸人民币</t>
  </si>
  <si>
    <t>Monday:</t>
  </si>
  <si>
    <t>Updator:</t>
  </si>
  <si>
    <t>板块</t>
  </si>
  <si>
    <t>货币</t>
  </si>
  <si>
    <t>Writer</t>
  </si>
  <si>
    <t>Index_Writer</t>
  </si>
  <si>
    <t>金融机构</t>
  </si>
  <si>
    <t>笔数</t>
  </si>
  <si>
    <t>地方平台</t>
  </si>
  <si>
    <t>CNH</t>
  </si>
  <si>
    <t>亿美元</t>
  </si>
  <si>
    <t>USD</t>
  </si>
  <si>
    <t>EUR</t>
  </si>
  <si>
    <t>Recent60</t>
  </si>
  <si>
    <t>ISIN</t>
  </si>
  <si>
    <t>定价日</t>
  </si>
  <si>
    <t>信用主体</t>
  </si>
  <si>
    <t>评级分类</t>
  </si>
  <si>
    <t>年期分类</t>
  </si>
  <si>
    <t>货币细分</t>
  </si>
  <si>
    <t>Check</t>
  </si>
  <si>
    <t>信用主体(备证行)</t>
  </si>
  <si>
    <t>发行评级</t>
  </si>
  <si>
    <t>发行规模(亿)</t>
  </si>
  <si>
    <t>年期</t>
  </si>
  <si>
    <t>票息</t>
  </si>
  <si>
    <t>IPG</t>
  </si>
  <si>
    <t>收窄基点</t>
  </si>
  <si>
    <t>结构</t>
  </si>
  <si>
    <t>主题</t>
  </si>
  <si>
    <t>地区</t>
  </si>
  <si>
    <t>BOCOM_DEAL?</t>
  </si>
  <si>
    <t>22年亿美元</t>
  </si>
  <si>
    <t>23年亿美元</t>
  </si>
  <si>
    <t>变动</t>
  </si>
  <si>
    <t>无评级</t>
  </si>
  <si>
    <t>1-3年</t>
  </si>
  <si>
    <t>点心债</t>
  </si>
  <si>
    <t/>
  </si>
  <si>
    <t>--/--/--</t>
  </si>
  <si>
    <t>4.8%</t>
  </si>
  <si>
    <t>--</t>
  </si>
  <si>
    <t>备证+担保</t>
  </si>
  <si>
    <t>山东</t>
  </si>
  <si>
    <t>投资级</t>
  </si>
  <si>
    <t>月</t>
  </si>
  <si>
    <t>01月</t>
  </si>
  <si>
    <t>≤1年</t>
  </si>
  <si>
    <t>美元债</t>
  </si>
  <si>
    <t>Baa3/--/--</t>
  </si>
  <si>
    <t>1</t>
  </si>
  <si>
    <t>维好</t>
  </si>
  <si>
    <t>浙江</t>
  </si>
  <si>
    <t>BISL,港分</t>
  </si>
  <si>
    <t>02月</t>
  </si>
  <si>
    <t>3</t>
  </si>
  <si>
    <t>直发</t>
  </si>
  <si>
    <t>绿色债券</t>
  </si>
  <si>
    <t>北京</t>
  </si>
  <si>
    <t>港分</t>
  </si>
  <si>
    <t>03月</t>
  </si>
  <si>
    <t>江苏</t>
  </si>
  <si>
    <t>04月</t>
  </si>
  <si>
    <t>2</t>
  </si>
  <si>
    <t>绿色点心债</t>
  </si>
  <si>
    <t>05月</t>
  </si>
  <si>
    <t>2.9</t>
  </si>
  <si>
    <t>3.9%</t>
  </si>
  <si>
    <t>4%a</t>
  </si>
  <si>
    <t>备证</t>
  </si>
  <si>
    <t>湖北</t>
  </si>
  <si>
    <t>06月</t>
  </si>
  <si>
    <t>6%</t>
  </si>
  <si>
    <t>07月</t>
  </si>
  <si>
    <t>--/--/BBB</t>
  </si>
  <si>
    <t>08月</t>
  </si>
  <si>
    <t>7.5%</t>
  </si>
  <si>
    <t>09月</t>
  </si>
  <si>
    <t>陕西</t>
  </si>
  <si>
    <t>10月</t>
  </si>
  <si>
    <t>4.8%a</t>
  </si>
  <si>
    <t>四川</t>
  </si>
  <si>
    <t>11月</t>
  </si>
  <si>
    <t>--/--/A+</t>
  </si>
  <si>
    <t>5.9%</t>
  </si>
  <si>
    <t>湖南</t>
  </si>
  <si>
    <t>BISL</t>
  </si>
  <si>
    <t>12月</t>
  </si>
  <si>
    <t>江西</t>
  </si>
  <si>
    <t>河南</t>
  </si>
  <si>
    <t>主权/政府</t>
  </si>
  <si>
    <t>自贸债</t>
  </si>
  <si>
    <t>担保</t>
  </si>
  <si>
    <t>产业</t>
  </si>
  <si>
    <t>4.1%a</t>
  </si>
  <si>
    <t>房地产</t>
  </si>
  <si>
    <t>&gt;5年</t>
  </si>
  <si>
    <t>4.7%a</t>
  </si>
  <si>
    <t>福建</t>
  </si>
  <si>
    <t>3-5年</t>
  </si>
  <si>
    <t>5</t>
  </si>
  <si>
    <t>永续</t>
  </si>
  <si>
    <t>5.5%</t>
  </si>
  <si>
    <t>高收益</t>
  </si>
  <si>
    <t>新疆</t>
  </si>
  <si>
    <t>JPY</t>
  </si>
  <si>
    <t>2.3%</t>
  </si>
  <si>
    <t>3.7%</t>
  </si>
  <si>
    <t>5.8%</t>
  </si>
  <si>
    <t>广东</t>
  </si>
  <si>
    <t>天津</t>
  </si>
  <si>
    <t>6%a</t>
  </si>
  <si>
    <t>备证+担保+维好</t>
  </si>
  <si>
    <t>7%</t>
  </si>
  <si>
    <t>--/--/BBB-</t>
  </si>
  <si>
    <t>Chart_5Y</t>
  </si>
  <si>
    <t>Chart_1Y</t>
  </si>
  <si>
    <t>Chart_CNYCNHSPD</t>
  </si>
  <si>
    <t>Date</t>
  </si>
  <si>
    <t>I_FX_DXY</t>
  </si>
  <si>
    <t>I_RMBDEPO_SG</t>
  </si>
  <si>
    <t>I_RMBDEPO_TW</t>
  </si>
  <si>
    <t>I_RMBDEPO_HK</t>
  </si>
  <si>
    <t>R_UST_3M</t>
  </si>
  <si>
    <t>R_UST_2Y</t>
  </si>
  <si>
    <t>R_UST_3Y</t>
  </si>
  <si>
    <t>R_UST_5Y</t>
  </si>
  <si>
    <t>R_UST_10Y</t>
  </si>
  <si>
    <t>R_CGB_3Y</t>
  </si>
  <si>
    <t>C_CNH_USD</t>
  </si>
  <si>
    <t>C_CNY_USD</t>
  </si>
  <si>
    <t>S_DAX_CGBUSTSPD</t>
  </si>
  <si>
    <t>S_DAX_CGBUSTSPD_AVG</t>
  </si>
  <si>
    <t>I_CDS_ITRXAEJ_IG5Y</t>
  </si>
  <si>
    <t>I_BD_KUNGFUIG</t>
  </si>
  <si>
    <t>I_BD_KUNGFUHY</t>
  </si>
  <si>
    <t>R_CNHIRS_2Y</t>
  </si>
  <si>
    <t>R_CNHIRS_3Y</t>
  </si>
  <si>
    <t>R_CNHIRS_5Y</t>
  </si>
  <si>
    <t>KEY_INDICE</t>
  </si>
  <si>
    <t>Index_GM</t>
  </si>
  <si>
    <t>Index_UST</t>
  </si>
  <si>
    <t>Index_RMBRATES</t>
  </si>
  <si>
    <t>市场指数</t>
  </si>
  <si>
    <t>当前</t>
  </si>
  <si>
    <t>上周</t>
  </si>
  <si>
    <t>Text_Suffix</t>
  </si>
  <si>
    <t>Text_当前</t>
  </si>
  <si>
    <t>△上周</t>
  </si>
  <si>
    <t>Text_△上周</t>
  </si>
  <si>
    <t>7年期</t>
  </si>
  <si>
    <t>1年期</t>
  </si>
  <si>
    <t>EQUITY</t>
  </si>
  <si>
    <t>股票市场</t>
  </si>
  <si>
    <t>0.0%</t>
  </si>
  <si>
    <t>点</t>
  </si>
  <si>
    <t>/</t>
  </si>
  <si>
    <t>中国国债利率</t>
  </si>
  <si>
    <t>INDU</t>
  </si>
  <si>
    <t>道琼斯工业平均指数</t>
  </si>
  <si>
    <t>离岸人民币国债利率</t>
  </si>
  <si>
    <t>SP500</t>
  </si>
  <si>
    <t>境内外利差</t>
  </si>
  <si>
    <t>NASDAQ</t>
  </si>
  <si>
    <t>纳斯达克综合指数</t>
  </si>
  <si>
    <t>Data label</t>
  </si>
  <si>
    <t>FTSE100</t>
  </si>
  <si>
    <t>NK225</t>
  </si>
  <si>
    <t>4.3%</t>
  </si>
  <si>
    <t>HSI</t>
  </si>
  <si>
    <t>SHCOMP</t>
  </si>
  <si>
    <t>VIX</t>
  </si>
  <si>
    <t>CDS</t>
  </si>
  <si>
    <t>信用违约息差</t>
  </si>
  <si>
    <t>CDS_ITRXAEJ_IG5Y</t>
  </si>
  <si>
    <t>iTraxx亚洲除日本外投资级5年期</t>
  </si>
  <si>
    <t>BD</t>
  </si>
  <si>
    <t>债券指数</t>
  </si>
  <si>
    <t>BD_KUNGFUTOTAL</t>
  </si>
  <si>
    <t>彭博中资美元债指数</t>
  </si>
  <si>
    <t>BD_KUNGFUIG</t>
  </si>
  <si>
    <t>彭博中资投资级美元债指数</t>
  </si>
  <si>
    <t>BD_KUNGFUHY</t>
  </si>
  <si>
    <t>彭博中资高收益级美元债指数</t>
  </si>
  <si>
    <t>CMDT</t>
  </si>
  <si>
    <t>CMDT_OIL</t>
  </si>
  <si>
    <t>CMDT_GOLD</t>
  </si>
  <si>
    <t>FX</t>
  </si>
  <si>
    <t>FX_DXY</t>
  </si>
  <si>
    <t>RMBDEPO</t>
  </si>
  <si>
    <t>人民币存款余额</t>
  </si>
  <si>
    <t>RMBDEPO_SG</t>
  </si>
  <si>
    <t>新加坡人民币存款余额</t>
  </si>
  <si>
    <t>RMBDEPO_TW</t>
  </si>
  <si>
    <t>台湾人民币存款余额</t>
  </si>
  <si>
    <t>RMBDEPO_HK</t>
  </si>
  <si>
    <t>香港人民币存款余额</t>
  </si>
  <si>
    <t>UST</t>
  </si>
  <si>
    <t>美国国债利率</t>
  </si>
  <si>
    <t>0bps</t>
  </si>
  <si>
    <t>UST_3M</t>
  </si>
  <si>
    <t>3个月美国国债利率</t>
  </si>
  <si>
    <t>UST_2Y</t>
  </si>
  <si>
    <t>2年期美国国债利率</t>
  </si>
  <si>
    <t>UST_3Y</t>
  </si>
  <si>
    <t>3年期美国国债利率</t>
  </si>
  <si>
    <t>UST_5Y</t>
  </si>
  <si>
    <t>5年期美国国债利率</t>
  </si>
  <si>
    <t>UST_7Y</t>
  </si>
  <si>
    <t>7年期美国国债利率</t>
  </si>
  <si>
    <t>UST_10Y</t>
  </si>
  <si>
    <t>10年期美国国债利率</t>
  </si>
  <si>
    <t>UST_30Y</t>
  </si>
  <si>
    <t>30年期美国国债利率</t>
  </si>
  <si>
    <t>CGB</t>
  </si>
  <si>
    <t>CGB_1Y</t>
  </si>
  <si>
    <t>1年期中国国债利率</t>
  </si>
  <si>
    <t>CGB_2Y</t>
  </si>
  <si>
    <t>2年期中国国债利率</t>
  </si>
  <si>
    <t>CGB_3Y</t>
  </si>
  <si>
    <t>3年期中国国债利率</t>
  </si>
  <si>
    <t>CGB_5Y</t>
  </si>
  <si>
    <t>5年期中国国债利率</t>
  </si>
  <si>
    <t>CGB_10Y</t>
  </si>
  <si>
    <t>10年期中国国债利率</t>
  </si>
  <si>
    <t>CNYREPO_7D</t>
  </si>
  <si>
    <t>7天在岸人民币回购利率</t>
  </si>
  <si>
    <t>CNYIRS7P_2Y</t>
  </si>
  <si>
    <t>2年期在岸人民币7天回购利率互换</t>
  </si>
  <si>
    <t>CNYIRS7P_3Y</t>
  </si>
  <si>
    <t>3年期在岸人民币7天回购利率互换</t>
  </si>
  <si>
    <t>CNYIRS7P_5Y</t>
  </si>
  <si>
    <t>5年期在岸人民币7天回购利率互换</t>
  </si>
  <si>
    <t>CNHIRS_2Y</t>
  </si>
  <si>
    <t>2年期离岸人民币利率互换</t>
  </si>
  <si>
    <t>CNHIRS_3Y</t>
  </si>
  <si>
    <t>3年期离岸人民币利率互换</t>
  </si>
  <si>
    <t>CNHIRS_5Y</t>
  </si>
  <si>
    <t>5年期离岸人民币利率互换</t>
  </si>
  <si>
    <t>CNHB_1Y</t>
  </si>
  <si>
    <t>1年期离岸人民币国债利率</t>
  </si>
  <si>
    <t>CNHB_2Y</t>
  </si>
  <si>
    <t>2年期离岸人民币国债利率</t>
  </si>
  <si>
    <t>CNHB_3Y</t>
  </si>
  <si>
    <t>3年期离岸人民币国债利率</t>
  </si>
  <si>
    <t>CNHB_5Y</t>
  </si>
  <si>
    <t>5年期离岸人民币国债利率</t>
  </si>
  <si>
    <t>CNHB_10Y</t>
  </si>
  <si>
    <t>10年期离岸人民币国债利率</t>
  </si>
  <si>
    <t>CNHHIBOR_1M</t>
  </si>
  <si>
    <t>1个月香港同业人民币拆息</t>
  </si>
  <si>
    <t>CNH_USD</t>
  </si>
  <si>
    <t>美元兑离岸人民币汇率</t>
  </si>
  <si>
    <t>元</t>
  </si>
  <si>
    <t>CNY_USD</t>
  </si>
  <si>
    <t>美元兑在岸人民币汇率</t>
  </si>
  <si>
    <t>DAX_CGBUSTSPD</t>
  </si>
  <si>
    <t>中美利差计算</t>
  </si>
  <si>
    <t>DAX_CGBUSTSPD_AVG</t>
  </si>
  <si>
    <t>平均中美利差计算</t>
  </si>
  <si>
    <t>上周主要经济数据</t>
  </si>
  <si>
    <t>前值</t>
  </si>
  <si>
    <t>预期</t>
  </si>
  <si>
    <t>现值</t>
  </si>
  <si>
    <t>未来一周主要经济数据</t>
  </si>
  <si>
    <t>Relevance</t>
  </si>
  <si>
    <t>范围</t>
  </si>
  <si>
    <t>九月</t>
  </si>
  <si>
    <t>美国</t>
  </si>
  <si>
    <t>十月</t>
  </si>
  <si>
    <t>月份</t>
  </si>
  <si>
    <t>DataLabel 22'</t>
  </si>
  <si>
    <t>DataLabel 23'</t>
  </si>
  <si>
    <t>一月</t>
  </si>
  <si>
    <t>二月</t>
  </si>
  <si>
    <t>三月</t>
  </si>
  <si>
    <t>四月</t>
  </si>
  <si>
    <t>五月</t>
  </si>
  <si>
    <t>六月</t>
  </si>
  <si>
    <t>七月</t>
  </si>
  <si>
    <t>八月</t>
  </si>
  <si>
    <t>十一月</t>
  </si>
  <si>
    <t>十二月</t>
  </si>
  <si>
    <t>Pie</t>
  </si>
  <si>
    <t>∆ 过去1年</t>
  </si>
  <si>
    <t>VLookupNum</t>
  </si>
  <si>
    <t xml:space="preserve"> </t>
  </si>
  <si>
    <r>
      <t>∆</t>
    </r>
    <r>
      <rPr>
        <b/>
        <sz val="8"/>
        <color theme="0"/>
        <rFont val="Arial"/>
        <family val="2"/>
        <scheme val="major"/>
      </rPr>
      <t>1</t>
    </r>
    <r>
      <rPr>
        <b/>
        <sz val="8"/>
        <color theme="0"/>
        <rFont val="KaiTi"/>
        <family val="3"/>
      </rPr>
      <t>周</t>
    </r>
  </si>
  <si>
    <t>美国国债年期</t>
  </si>
  <si>
    <t>利率指标</t>
  </si>
  <si>
    <r>
      <t>∆ 过去</t>
    </r>
    <r>
      <rPr>
        <b/>
        <sz val="8"/>
        <color theme="0"/>
        <rFont val="Arial"/>
        <family val="2"/>
        <scheme val="major"/>
      </rPr>
      <t>1</t>
    </r>
    <r>
      <rPr>
        <b/>
        <sz val="8"/>
        <color theme="0"/>
        <rFont val="KaiTi"/>
        <family val="3"/>
      </rPr>
      <t>年</t>
    </r>
  </si>
  <si>
    <r>
      <t>3</t>
    </r>
    <r>
      <rPr>
        <sz val="8"/>
        <rFont val="KaiTi"/>
        <family val="3"/>
      </rPr>
      <t>个月</t>
    </r>
  </si>
  <si>
    <r>
      <rPr>
        <sz val="8"/>
        <color theme="1"/>
        <rFont val="Arial"/>
        <family val="2"/>
        <scheme val="major"/>
      </rPr>
      <t>7D Repo</t>
    </r>
    <r>
      <rPr>
        <sz val="8"/>
        <color theme="1"/>
        <rFont val="KaiTi"/>
        <family val="2"/>
      </rPr>
      <t>利率-在岸人民币</t>
    </r>
  </si>
  <si>
    <r>
      <t>2</t>
    </r>
    <r>
      <rPr>
        <sz val="8"/>
        <rFont val="KaiTi"/>
        <family val="3"/>
      </rPr>
      <t>年期</t>
    </r>
  </si>
  <si>
    <r>
      <rPr>
        <sz val="8"/>
        <color theme="1"/>
        <rFont val="Arial"/>
        <family val="2"/>
        <scheme val="major"/>
      </rPr>
      <t>5</t>
    </r>
    <r>
      <rPr>
        <sz val="8"/>
        <color theme="1"/>
        <rFont val="KaiTi"/>
        <family val="2"/>
      </rPr>
      <t>年期在岸人民币国债利率</t>
    </r>
  </si>
  <si>
    <r>
      <t>标普</t>
    </r>
    <r>
      <rPr>
        <sz val="8"/>
        <color theme="1"/>
        <rFont val="Arial"/>
        <family val="2"/>
        <scheme val="major"/>
      </rPr>
      <t>500</t>
    </r>
    <r>
      <rPr>
        <sz val="8"/>
        <color theme="1"/>
        <rFont val="KaiTi"/>
        <family val="3"/>
      </rPr>
      <t>指数</t>
    </r>
  </si>
  <si>
    <r>
      <t>3</t>
    </r>
    <r>
      <rPr>
        <sz val="8"/>
        <rFont val="KaiTi"/>
        <family val="3"/>
      </rPr>
      <t>年期</t>
    </r>
  </si>
  <si>
    <r>
      <rPr>
        <sz val="8"/>
        <color theme="1"/>
        <rFont val="Arial"/>
        <family val="2"/>
        <scheme val="major"/>
      </rPr>
      <t>10</t>
    </r>
    <r>
      <rPr>
        <sz val="8"/>
        <color theme="1"/>
        <rFont val="KaiTi"/>
        <family val="2"/>
      </rPr>
      <t>年期在岸人民币国债利率</t>
    </r>
  </si>
  <si>
    <r>
      <t>5</t>
    </r>
    <r>
      <rPr>
        <sz val="8"/>
        <rFont val="KaiTi"/>
        <family val="3"/>
      </rPr>
      <t>年期</t>
    </r>
  </si>
  <si>
    <r>
      <rPr>
        <sz val="8"/>
        <color theme="1"/>
        <rFont val="Arial"/>
        <family val="2"/>
        <scheme val="major"/>
      </rPr>
      <t>2</t>
    </r>
    <r>
      <rPr>
        <sz val="8"/>
        <color theme="1"/>
        <rFont val="KaiTi"/>
        <family val="2"/>
      </rPr>
      <t>年期在岸人民币</t>
    </r>
    <r>
      <rPr>
        <sz val="8"/>
        <color theme="1"/>
        <rFont val="Arial"/>
        <family val="2"/>
        <scheme val="major"/>
      </rPr>
      <t>IRS-7D Repo</t>
    </r>
  </si>
  <si>
    <r>
      <t>英国富时</t>
    </r>
    <r>
      <rPr>
        <sz val="8"/>
        <color theme="1"/>
        <rFont val="Arial"/>
        <family val="2"/>
        <scheme val="major"/>
      </rPr>
      <t>100</t>
    </r>
    <r>
      <rPr>
        <sz val="8"/>
        <color theme="1"/>
        <rFont val="KaiTi"/>
        <family val="3"/>
      </rPr>
      <t>指数</t>
    </r>
  </si>
  <si>
    <r>
      <t>10</t>
    </r>
    <r>
      <rPr>
        <sz val="8"/>
        <rFont val="KaiTi"/>
        <family val="3"/>
      </rPr>
      <t>年期</t>
    </r>
  </si>
  <si>
    <r>
      <rPr>
        <sz val="8"/>
        <color theme="1"/>
        <rFont val="Arial"/>
        <family val="2"/>
        <scheme val="major"/>
      </rPr>
      <t>3</t>
    </r>
    <r>
      <rPr>
        <sz val="8"/>
        <color theme="1"/>
        <rFont val="KaiTi"/>
        <family val="2"/>
      </rPr>
      <t>年期在岸人民币</t>
    </r>
    <r>
      <rPr>
        <sz val="8"/>
        <color theme="1"/>
        <rFont val="Arial"/>
        <family val="2"/>
        <scheme val="major"/>
      </rPr>
      <t>IRS-7D Repo</t>
    </r>
  </si>
  <si>
    <r>
      <t>日经</t>
    </r>
    <r>
      <rPr>
        <sz val="8"/>
        <color theme="1"/>
        <rFont val="Arial"/>
        <family val="2"/>
        <scheme val="major"/>
      </rPr>
      <t>225</t>
    </r>
    <r>
      <rPr>
        <sz val="8"/>
        <color theme="1"/>
        <rFont val="KaiTi"/>
        <family val="3"/>
      </rPr>
      <t>指数</t>
    </r>
  </si>
  <si>
    <r>
      <t>30</t>
    </r>
    <r>
      <rPr>
        <sz val="8"/>
        <rFont val="KaiTi"/>
        <family val="3"/>
      </rPr>
      <t>年期</t>
    </r>
  </si>
  <si>
    <r>
      <rPr>
        <sz val="8"/>
        <color theme="1"/>
        <rFont val="Arial"/>
        <family val="2"/>
        <scheme val="major"/>
      </rPr>
      <t>5</t>
    </r>
    <r>
      <rPr>
        <sz val="8"/>
        <color theme="1"/>
        <rFont val="KaiTi"/>
        <family val="2"/>
      </rPr>
      <t>年期在岸人民币</t>
    </r>
    <r>
      <rPr>
        <sz val="8"/>
        <color theme="1"/>
        <rFont val="Arial"/>
        <family val="2"/>
        <scheme val="major"/>
      </rPr>
      <t>IRS-7D Repo</t>
    </r>
  </si>
  <si>
    <r>
      <rPr>
        <sz val="8"/>
        <color theme="1"/>
        <rFont val="Arial"/>
        <family val="2"/>
        <scheme val="major"/>
      </rPr>
      <t>1</t>
    </r>
    <r>
      <rPr>
        <sz val="8"/>
        <color theme="1"/>
        <rFont val="KaiTi"/>
        <family val="2"/>
      </rPr>
      <t>个月</t>
    </r>
    <r>
      <rPr>
        <sz val="8"/>
        <color theme="1"/>
        <rFont val="Arial"/>
        <family val="2"/>
        <scheme val="major"/>
      </rPr>
      <t>CNH HIBOR</t>
    </r>
  </si>
  <si>
    <t xml:space="preserve"> </t>
    <phoneticPr fontId="7" type="noConversion"/>
  </si>
  <si>
    <r>
      <rPr>
        <sz val="8"/>
        <color theme="1"/>
        <rFont val="Arial"/>
        <family val="2"/>
        <scheme val="major"/>
      </rPr>
      <t>2</t>
    </r>
    <r>
      <rPr>
        <sz val="8"/>
        <color theme="1"/>
        <rFont val="KaiTi"/>
        <family val="2"/>
      </rPr>
      <t>年期</t>
    </r>
    <r>
      <rPr>
        <sz val="8"/>
        <color theme="1"/>
        <rFont val="Arial"/>
        <family val="2"/>
        <scheme val="major"/>
      </rPr>
      <t>CNHUSD</t>
    </r>
    <r>
      <rPr>
        <sz val="8"/>
        <color theme="1"/>
        <rFont val="KaiTi"/>
        <family val="2"/>
      </rPr>
      <t xml:space="preserve"> 货币交叉掉期</t>
    </r>
  </si>
  <si>
    <r>
      <rPr>
        <sz val="8"/>
        <color theme="1"/>
        <rFont val="Arial"/>
        <family val="2"/>
        <scheme val="major"/>
      </rPr>
      <t>3</t>
    </r>
    <r>
      <rPr>
        <sz val="8"/>
        <color theme="1"/>
        <rFont val="KaiTi"/>
        <family val="2"/>
      </rPr>
      <t>年期</t>
    </r>
    <r>
      <rPr>
        <sz val="8"/>
        <color theme="1"/>
        <rFont val="Arial"/>
        <family val="2"/>
        <scheme val="major"/>
      </rPr>
      <t xml:space="preserve">CNHUSD </t>
    </r>
    <r>
      <rPr>
        <sz val="8"/>
        <color theme="1"/>
        <rFont val="KaiTi"/>
        <family val="2"/>
      </rPr>
      <t>货币交叉掉期</t>
    </r>
  </si>
  <si>
    <r>
      <rPr>
        <sz val="8"/>
        <color theme="1"/>
        <rFont val="Arial"/>
        <family val="2"/>
        <scheme val="major"/>
      </rPr>
      <t>5</t>
    </r>
    <r>
      <rPr>
        <sz val="8"/>
        <color theme="1"/>
        <rFont val="KaiTi"/>
        <family val="2"/>
      </rPr>
      <t>年期</t>
    </r>
    <r>
      <rPr>
        <sz val="8"/>
        <color theme="1"/>
        <rFont val="Arial"/>
        <family val="2"/>
        <scheme val="major"/>
      </rPr>
      <t>CNHUSD</t>
    </r>
    <r>
      <rPr>
        <sz val="8"/>
        <color theme="1"/>
        <rFont val="KaiTi"/>
        <family val="2"/>
      </rPr>
      <t xml:space="preserve"> 货币交叉掉期</t>
    </r>
  </si>
  <si>
    <r>
      <rPr>
        <sz val="8"/>
        <color theme="1"/>
        <rFont val="Arial"/>
        <family val="2"/>
        <scheme val="major"/>
      </rPr>
      <t>2</t>
    </r>
    <r>
      <rPr>
        <sz val="8"/>
        <color theme="1"/>
        <rFont val="KaiTi"/>
        <family val="3"/>
      </rPr>
      <t>年美国国债利率</t>
    </r>
  </si>
  <si>
    <r>
      <rPr>
        <sz val="8"/>
        <color theme="1"/>
        <rFont val="Arial"/>
        <family val="2"/>
        <scheme val="major"/>
      </rPr>
      <t>5</t>
    </r>
    <r>
      <rPr>
        <sz val="8"/>
        <color theme="1"/>
        <rFont val="KaiTi"/>
        <family val="3"/>
      </rPr>
      <t>年美国国债利率</t>
    </r>
  </si>
  <si>
    <r>
      <rPr>
        <sz val="8"/>
        <color theme="1"/>
        <rFont val="Arial"/>
        <family val="2"/>
        <scheme val="major"/>
      </rPr>
      <t>10</t>
    </r>
    <r>
      <rPr>
        <sz val="8"/>
        <color theme="1"/>
        <rFont val="KaiTi"/>
        <family val="3"/>
      </rPr>
      <t>年美国国债利率</t>
    </r>
  </si>
  <si>
    <r>
      <rPr>
        <sz val="8"/>
        <color theme="1"/>
        <rFont val="Arial"/>
        <family val="2"/>
        <scheme val="major"/>
      </rPr>
      <t>30</t>
    </r>
    <r>
      <rPr>
        <sz val="8"/>
        <color theme="1"/>
        <rFont val="KaiTi"/>
        <family val="3"/>
      </rPr>
      <t>年美国国债利率</t>
    </r>
  </si>
  <si>
    <t>信用息差</t>
    <phoneticPr fontId="7" type="noConversion"/>
  </si>
  <si>
    <t>iTraxx AEJ IG</t>
    <phoneticPr fontId="7" type="noConversion"/>
  </si>
  <si>
    <t>布伦特原油</t>
    <phoneticPr fontId="7" type="noConversion"/>
  </si>
  <si>
    <t>黄金</t>
    <phoneticPr fontId="7" type="noConversion"/>
  </si>
  <si>
    <t>美元指数</t>
    <phoneticPr fontId="7" type="noConversion"/>
  </si>
  <si>
    <t>主要金融机构对在岸人民币走势预测</t>
  </si>
  <si>
    <t>23年Q4</t>
  </si>
  <si>
    <t>24年Q1</t>
  </si>
  <si>
    <t>24年Q2</t>
  </si>
  <si>
    <t>24年Q3</t>
  </si>
  <si>
    <t>最高预测</t>
  </si>
  <si>
    <t>中位数</t>
  </si>
  <si>
    <t>平均数</t>
  </si>
  <si>
    <t>最低预测</t>
  </si>
  <si>
    <t>NR</t>
  </si>
  <si>
    <t>13</t>
  </si>
  <si>
    <t>6</t>
  </si>
  <si>
    <t>A1/--/--</t>
  </si>
  <si>
    <t>主体评级</t>
  </si>
  <si>
    <t>清算地</t>
  </si>
  <si>
    <t>境内主体评级</t>
  </si>
  <si>
    <t>BISL_ROLE</t>
  </si>
  <si>
    <t>上市</t>
  </si>
  <si>
    <t>上市分类</t>
  </si>
  <si>
    <t>付息频率</t>
  </si>
  <si>
    <t>年月</t>
  </si>
  <si>
    <t>CMU</t>
  </si>
  <si>
    <t>AA+</t>
  </si>
  <si>
    <t>澳交所</t>
  </si>
  <si>
    <t>23年10月</t>
  </si>
  <si>
    <t>AAA</t>
  </si>
  <si>
    <t>多地上市</t>
  </si>
  <si>
    <t>AA</t>
  </si>
  <si>
    <t>欧清/明讯</t>
  </si>
  <si>
    <t>港交所</t>
  </si>
  <si>
    <t>未上市</t>
  </si>
  <si>
    <t>23年09月</t>
  </si>
  <si>
    <t>4.7%</t>
  </si>
  <si>
    <t>5%</t>
  </si>
  <si>
    <t>JBR</t>
  </si>
  <si>
    <t>3.6%</t>
  </si>
  <si>
    <t>3.58%</t>
  </si>
  <si>
    <t>备证+维好</t>
  </si>
  <si>
    <t>23年08月</t>
  </si>
  <si>
    <t>4.5%a</t>
  </si>
  <si>
    <t>--/--/BB+</t>
  </si>
  <si>
    <t>JGC</t>
  </si>
  <si>
    <t>2.5</t>
  </si>
  <si>
    <t>重庆</t>
  </si>
  <si>
    <t>新交所</t>
  </si>
  <si>
    <t>23年07月</t>
  </si>
  <si>
    <t>23年06月</t>
  </si>
  <si>
    <t>7.8%</t>
  </si>
  <si>
    <t>23年05月</t>
  </si>
  <si>
    <t>上清所</t>
  </si>
  <si>
    <t>上海</t>
  </si>
  <si>
    <t>4.5%</t>
  </si>
  <si>
    <t>23年04月</t>
  </si>
  <si>
    <t>23年03月</t>
  </si>
  <si>
    <t>23年02月</t>
  </si>
  <si>
    <t>23年01月</t>
  </si>
  <si>
    <t>--/BBB-/--</t>
  </si>
  <si>
    <t>22年12月</t>
  </si>
  <si>
    <t>22年11月</t>
  </si>
  <si>
    <t>22年10月</t>
  </si>
  <si>
    <t>22年09月</t>
  </si>
  <si>
    <t>22年08月</t>
  </si>
  <si>
    <t>22年07月</t>
  </si>
  <si>
    <t>22年06月</t>
  </si>
  <si>
    <t>22年05月</t>
  </si>
  <si>
    <t>22年03月</t>
  </si>
  <si>
    <t>22年02月</t>
  </si>
  <si>
    <t>22年01月</t>
  </si>
  <si>
    <t>22年</t>
  </si>
  <si>
    <t>23年</t>
  </si>
  <si>
    <t>3年</t>
  </si>
  <si>
    <t>2年</t>
  </si>
  <si>
    <t>5年</t>
  </si>
  <si>
    <t>其他</t>
  </si>
  <si>
    <t>22年04月</t>
  </si>
  <si>
    <t>信用主体简称</t>
  </si>
  <si>
    <t>备证行</t>
  </si>
  <si>
    <t>年</t>
  </si>
  <si>
    <t>恒丰银行</t>
  </si>
  <si>
    <t>邮储银行</t>
  </si>
  <si>
    <t>常德城投</t>
  </si>
  <si>
    <t>西安银行</t>
  </si>
  <si>
    <t>甘肃公航旅</t>
  </si>
  <si>
    <t>青岛银行</t>
  </si>
  <si>
    <t>滨海建投</t>
  </si>
  <si>
    <t>天津银行</t>
  </si>
  <si>
    <t>上海银行</t>
  </si>
  <si>
    <t>1.8%a</t>
  </si>
  <si>
    <t>江苏银行</t>
  </si>
  <si>
    <t>南京银行</t>
  </si>
  <si>
    <t>北京银行</t>
  </si>
  <si>
    <t>蒙城兴蒙投资</t>
  </si>
  <si>
    <t>宜宾丝丽雅</t>
  </si>
  <si>
    <t>6.5%a</t>
  </si>
  <si>
    <t>重庆三峡银行</t>
  </si>
  <si>
    <t>成都东进准投</t>
  </si>
  <si>
    <t>工商银行</t>
  </si>
  <si>
    <t>重庆农商行</t>
  </si>
  <si>
    <t>中国银行</t>
  </si>
  <si>
    <t>宁波银行</t>
  </si>
  <si>
    <t>3.8%</t>
  </si>
  <si>
    <t>3.8%a</t>
  </si>
  <si>
    <t>5.5%a</t>
  </si>
  <si>
    <t>徽商银行</t>
  </si>
  <si>
    <t>杭州银行</t>
  </si>
  <si>
    <t>4.6%</t>
  </si>
  <si>
    <t>4.4%</t>
  </si>
  <si>
    <t>4.4%a</t>
  </si>
  <si>
    <t>4.6%a</t>
  </si>
  <si>
    <t>5.2%</t>
  </si>
  <si>
    <t>5.1%</t>
  </si>
  <si>
    <t>渤海银行</t>
  </si>
  <si>
    <t>3.3%</t>
  </si>
  <si>
    <t>浙商银行</t>
  </si>
  <si>
    <t>1年</t>
  </si>
  <si>
    <t>亿元</t>
  </si>
  <si>
    <t>成都经开资管</t>
  </si>
  <si>
    <t>3.75%</t>
  </si>
  <si>
    <t>4.9%a</t>
  </si>
  <si>
    <t>--/--/BBB+</t>
  </si>
  <si>
    <t>济南城建</t>
  </si>
  <si>
    <t>Mon</t>
  </si>
  <si>
    <t>Tue</t>
  </si>
  <si>
    <t>Wed</t>
  </si>
  <si>
    <t>Thu</t>
  </si>
  <si>
    <t>Fri</t>
  </si>
  <si>
    <t>欧元区</t>
  </si>
  <si>
    <t>区域</t>
  </si>
  <si>
    <t>融资租赁</t>
  </si>
  <si>
    <t>0%</t>
  </si>
  <si>
    <t>维好+担保</t>
  </si>
  <si>
    <t>T2</t>
  </si>
  <si>
    <t>吉林</t>
  </si>
  <si>
    <t>4</t>
  </si>
  <si>
    <t>FPG</t>
  </si>
  <si>
    <t>增发判定</t>
  </si>
  <si>
    <t>发行人</t>
  </si>
  <si>
    <t>担保人</t>
  </si>
  <si>
    <t>维好协议提供者</t>
  </si>
  <si>
    <t>首次付息日</t>
  </si>
  <si>
    <t>兑付日</t>
  </si>
  <si>
    <t>定价</t>
  </si>
  <si>
    <t>发行价</t>
  </si>
  <si>
    <t>债券余额</t>
  </si>
  <si>
    <t>ESG</t>
  </si>
  <si>
    <t>利率类型</t>
  </si>
  <si>
    <t>城市</t>
  </si>
  <si>
    <t>区县</t>
  </si>
  <si>
    <t>IS_CLIENT</t>
  </si>
  <si>
    <t>PROJECT_NAME</t>
  </si>
  <si>
    <t>期数</t>
  </si>
  <si>
    <t>85</t>
  </si>
  <si>
    <t>新规角色</t>
  </si>
  <si>
    <t>COVERAGE</t>
  </si>
  <si>
    <t>Entity</t>
  </si>
  <si>
    <t>23年至今</t>
  </si>
  <si>
    <t>∆上周</t>
  </si>
  <si>
    <t>Monday</t>
  </si>
  <si>
    <t>占比</t>
  </si>
  <si>
    <t>Column4</t>
  </si>
  <si>
    <t>环球市场概览</t>
  </si>
  <si>
    <t>中美利差</t>
  </si>
  <si>
    <t>I_VIX</t>
  </si>
  <si>
    <t>点心债年期分类</t>
  </si>
  <si>
    <t>备证年期分类</t>
  </si>
  <si>
    <t>2.9年</t>
  </si>
  <si>
    <t>点心债_发行规模(亿)</t>
  </si>
  <si>
    <t>点心债_笔数</t>
  </si>
  <si>
    <t>自贸债_发行规模(亿)</t>
  </si>
  <si>
    <t>自贸债_笔数</t>
  </si>
  <si>
    <t>22年笔数</t>
  </si>
  <si>
    <t>23年笔数</t>
  </si>
  <si>
    <t>dd_DimMonday</t>
  </si>
  <si>
    <t>结构分类</t>
  </si>
  <si>
    <t>红筹</t>
  </si>
  <si>
    <t>SBLC60</t>
  </si>
  <si>
    <t>DimSum60</t>
  </si>
  <si>
    <t>Table_RMBEstimate</t>
  </si>
  <si>
    <t>IS_1Y</t>
  </si>
  <si>
    <t>IS_5Y</t>
  </si>
  <si>
    <t>ITRX</t>
  </si>
  <si>
    <t>BBGBD</t>
  </si>
  <si>
    <t>RMBFX</t>
  </si>
  <si>
    <t>RMBPOOL</t>
  </si>
  <si>
    <t>USTGP</t>
  </si>
  <si>
    <t>USTGP;CGBSPD</t>
  </si>
  <si>
    <t>CGBSPD</t>
  </si>
  <si>
    <t>CNHIRS</t>
  </si>
  <si>
    <t>Weekly PPT</t>
  </si>
  <si>
    <t>DimSum Deck</t>
  </si>
  <si>
    <t>Indice_Table</t>
  </si>
  <si>
    <t>笔数占比</t>
  </si>
  <si>
    <t>Label点心规模</t>
  </si>
  <si>
    <t>Label点心笔数</t>
  </si>
  <si>
    <t>Label自贸规模</t>
  </si>
  <si>
    <t>Label自贸笔数</t>
  </si>
  <si>
    <t>CNH_Pie</t>
  </si>
  <si>
    <t>DimSum_Pie</t>
  </si>
  <si>
    <t>SBLC_Pie_Count</t>
  </si>
  <si>
    <t>SBLCBankLEAG</t>
  </si>
  <si>
    <t>SBLC_Pie_SizeNYr</t>
  </si>
  <si>
    <t>SBLC_Pie_Size</t>
  </si>
  <si>
    <t>Baa2/--/--</t>
  </si>
  <si>
    <t>5.3%</t>
  </si>
  <si>
    <t>卓越商管</t>
  </si>
  <si>
    <t>招商永隆银行</t>
  </si>
  <si>
    <t>远洋集团</t>
  </si>
  <si>
    <t>2.91%</t>
  </si>
  <si>
    <t>绿城中国</t>
  </si>
  <si>
    <t>SBLC_HasRtg</t>
  </si>
  <si>
    <t>SBLC Deck</t>
  </si>
  <si>
    <t>22年初</t>
  </si>
  <si>
    <t>3个月</t>
  </si>
  <si>
    <t>Chart_Curve2</t>
  </si>
  <si>
    <t>23年初</t>
  </si>
  <si>
    <t>密歇根大学消费者信心指数</t>
  </si>
  <si>
    <t>Moody's</t>
  </si>
  <si>
    <t>SP</t>
  </si>
  <si>
    <t>FITCH</t>
  </si>
  <si>
    <t>A1</t>
  </si>
  <si>
    <t>A</t>
  </si>
  <si>
    <t>A+</t>
  </si>
  <si>
    <t>A2</t>
  </si>
  <si>
    <t>南洋商业银行</t>
  </si>
  <si>
    <t>招商银行</t>
  </si>
  <si>
    <t>BBB+</t>
  </si>
  <si>
    <t>A-</t>
  </si>
  <si>
    <t>Baa2</t>
  </si>
  <si>
    <t>浦发银行</t>
  </si>
  <si>
    <t>BBB</t>
  </si>
  <si>
    <t>Baa3</t>
  </si>
  <si>
    <t>BBB-</t>
  </si>
  <si>
    <t>BB+</t>
  </si>
  <si>
    <t>华夏银行</t>
  </si>
  <si>
    <t>SBLC_Bankrating</t>
  </si>
  <si>
    <t>银行名称</t>
  </si>
  <si>
    <t>穆迪</t>
  </si>
  <si>
    <t>标普</t>
  </si>
  <si>
    <t>惠誉</t>
  </si>
  <si>
    <t>23年11月</t>
  </si>
  <si>
    <t>都江堰城投</t>
  </si>
  <si>
    <t>8%</t>
  </si>
  <si>
    <t>经济数据</t>
  </si>
  <si>
    <t>freq</t>
  </si>
  <si>
    <t>Definition</t>
  </si>
  <si>
    <t>重要性</t>
  </si>
  <si>
    <t>制造业PMI</t>
  </si>
  <si>
    <t>制造业采购经理指数(PMI)，量度制造业采购经理的活动。指数超过50，表示制造业扩大；小于50表示制造业缩小。因为采购经理人可以提前知道公司表现，外汇交易员会密切关注指数。指数亦是整体经济的重要指标之一。如果指标比预期高，应视为美元强势/上涨，反之，则应视为美元弱势/走跌。</t>
  </si>
  <si>
    <t>首次申领失业救济人数</t>
  </si>
  <si>
    <t>周度</t>
  </si>
  <si>
    <t>初领失业救济金人数，量度上星期首次申请失业救济金人数，是美国最早公布的经济数据。由于数字每星期公布，因此其影响性亦随之而变。如果指标比预期高，应视为美元强势/上涨，反之，则应视为美元弱势/走跌。</t>
  </si>
  <si>
    <t>CPI</t>
  </si>
  <si>
    <t>月同比环比</t>
  </si>
  <si>
    <t>在经济学上，是反映与居民生活有关的产品及劳务价格统计出来的物价变动指标，以百分比变化为表达形式。</t>
  </si>
  <si>
    <t>MBA抵押贷款申请指数</t>
  </si>
  <si>
    <t>周度环比</t>
  </si>
  <si>
    <t>全美抵押贷款银行家协会(MBA)抵押贷款申请，计算特定星期内，由MBA提供的新贷款申请数量。如果指标比预期高，应视为美元强势/上涨，反之，则应视为美元弱势/走跌。</t>
  </si>
  <si>
    <t>GDP</t>
  </si>
  <si>
    <t>季度环比折合年率季</t>
  </si>
  <si>
    <t>国内生产毛额，亦称国内生产总额、国内生产总值，在描述地区性生产时称地区生产毛额，是一定时期内一个区域的经济活动中所生产出之全部最终成果的市场价值。国内生产毛额是国民经济核算的核心指标，在衡量一个国家或地区经济状况和发展水平亦有相当重要性。</t>
  </si>
  <si>
    <t>美国密歇根大学的调查研究中心为了研究消费需求对经济周期的影响，首先编制了消费者信心指数，随后欧洲一些国家也先后开始建立和编制消费者信心指数</t>
  </si>
  <si>
    <t>耐用品订单</t>
  </si>
  <si>
    <t>月环比</t>
  </si>
  <si>
    <t>耐用商品订单量度所有耐用商品新订单的总价值变化(含括运输工具)。如果指标比预期高，应视为美元强势/上涨，反之，则应视为美元弱势/走跌。</t>
  </si>
  <si>
    <t>ISM制造业指数</t>
  </si>
  <si>
    <t>ISM制造业指数（Institute of Supply Management Manufacturing Index）是由美国供应管理协会（ISM）公布的重要数据。ISM制造业指数是首份以制造业为焦点的月度经济报告，分为制造业指数和非制造业指数两项，对反映美国经济繁荣度及美元走势均有重要影响。</t>
  </si>
  <si>
    <t>非农就业人数增减</t>
  </si>
  <si>
    <t>非农业就业变化量度上一个月受聘人数(不含农业)的变化。创造新工作机会是衡量消费者支出的重要指标。而消费者支出亦是经济活动的重要元素。如果指标比预期高，应视为美元强势/上涨，反之，则应视为美元弱势/走跌。</t>
  </si>
  <si>
    <t>世界大型企业研究会消费者信心指数</t>
  </si>
  <si>
    <t>在美国，独立经济研究机构世界大型企业联合会每月发布5000个家庭的消费者信心指数。这些衡量指标表明国内生产总值的消费构成水平。美联储在决定改变利率时会考虑 CCI。 世界大型企业联合会将消费者信心定义为消费者通过储蓄和支出活动表达的对美国经济状况的乐观程度。全球消费者信心并未得到衡量。逐个国家的分析揭示了全球范围内的显着差异。</t>
  </si>
  <si>
    <t>欧洲央行主要再融资利率</t>
  </si>
  <si>
    <t>ECB 每周固定调节日常流动性的公开市场操作工具，金融机构以合格的担保品向 ECB 借入长达一周的资金，一周后 ECB 再以逆回购的方式将担保品卖回予金融机构。而 ECB 所规定银行的最低准备金亦适用于此利率（0%）。</t>
  </si>
  <si>
    <t>工业增加值</t>
  </si>
  <si>
    <t>是指工业企业在报告期内以货币形式表现的工业生产活动的最终成果，是指工业企业在一定时期内工业生产活动创造的价值，是国内生产总值的组成部分。</t>
  </si>
  <si>
    <t>零售销售</t>
  </si>
  <si>
    <r>
      <t>零售销售</t>
    </r>
    <r>
      <rPr>
        <sz val="11"/>
        <rFont val="Arial"/>
        <family val="2"/>
      </rPr>
      <t>（Retail Sale）是指零售销售数额的统计汇总，包括所有主要从事零售业务的商店以现金或信用形式销售的商品价值总额。</t>
    </r>
  </si>
  <si>
    <t>PPI</t>
  </si>
  <si>
    <t>生产者价格指数(PPI)，量度制造商生产的商品总值变化，其总值占是整体通胀的主要部份，因此指数亦是衡量消费者通胀的领先指标。如果指标比预期高，应视为美元强势/上涨，反之，则应视为美元弱势/走跌。</t>
  </si>
  <si>
    <t>FOMC利率决策(上限</t>
  </si>
  <si>
    <t>YYQQ</t>
  </si>
  <si>
    <t>23Q4</t>
  </si>
  <si>
    <t>23Q3</t>
  </si>
  <si>
    <t>23Q2</t>
  </si>
  <si>
    <t>USDCNH_Tighten</t>
  </si>
  <si>
    <t>日期</t>
  </si>
  <si>
    <t>时间</t>
  </si>
  <si>
    <t>TICKER</t>
  </si>
  <si>
    <t>参考：重要经济数据</t>
  </si>
  <si>
    <t>绍兴银行</t>
  </si>
  <si>
    <t>7.8%a</t>
  </si>
  <si>
    <t>8.8%</t>
  </si>
  <si>
    <t>6.3%</t>
  </si>
  <si>
    <t>23年12月</t>
  </si>
  <si>
    <t>4.68%</t>
  </si>
  <si>
    <t>临沂城投</t>
  </si>
  <si>
    <t>内江路桥</t>
  </si>
  <si>
    <t>陕西榆神能源</t>
  </si>
  <si>
    <t>泰州华信药业</t>
  </si>
  <si>
    <t>6.2%a</t>
  </si>
  <si>
    <t>长兴经开</t>
  </si>
  <si>
    <t>6.15%</t>
  </si>
  <si>
    <t>美国周度首次申领失业救济人数</t>
  </si>
  <si>
    <t>美国周度MBA抵押贷款申请指数环比</t>
  </si>
  <si>
    <t>5.7%</t>
  </si>
  <si>
    <t>如东交投</t>
  </si>
  <si>
    <t>济南章丘</t>
  </si>
  <si>
    <t>成都新津城发</t>
  </si>
  <si>
    <t>洛阳国苑</t>
  </si>
  <si>
    <t>山东正方</t>
  </si>
  <si>
    <t>平潭城发</t>
  </si>
  <si>
    <t>5.6%</t>
  </si>
  <si>
    <t>5.8%a</t>
  </si>
  <si>
    <t>郴州福天建发</t>
  </si>
  <si>
    <t>郴州福天建发(渤海银行)</t>
  </si>
  <si>
    <t>0.1%</t>
  </si>
  <si>
    <t>三明城建</t>
  </si>
  <si>
    <t>常德城发</t>
  </si>
  <si>
    <t>扬州江淮建发(南京银行)</t>
  </si>
  <si>
    <t>厦门国际银行</t>
  </si>
  <si>
    <t>新希望集团</t>
  </si>
  <si>
    <t>成都沄崃</t>
  </si>
  <si>
    <t>成都银行</t>
  </si>
  <si>
    <t>扬州江淮建发</t>
  </si>
  <si>
    <t>5%a</t>
  </si>
  <si>
    <t>笔数排名</t>
  </si>
  <si>
    <t>江苏东和投资</t>
  </si>
  <si>
    <t>XS2730874786</t>
  </si>
  <si>
    <t>济南章丘(浦发银行)</t>
  </si>
  <si>
    <t>0.9</t>
  </si>
  <si>
    <t>5.907%</t>
  </si>
  <si>
    <t>HK0000979903</t>
  </si>
  <si>
    <t>江苏钟吾城投(邮储银行)</t>
  </si>
  <si>
    <t>XS2734722239</t>
  </si>
  <si>
    <t>青岛军民融发(青岛银行)</t>
  </si>
  <si>
    <t>XS2731859414</t>
  </si>
  <si>
    <t>乌经开建发</t>
  </si>
  <si>
    <t>7.5%a</t>
  </si>
  <si>
    <t>24年亿美元</t>
  </si>
  <si>
    <t>24年</t>
  </si>
  <si>
    <t>24年01月</t>
  </si>
  <si>
    <t>DataLabel 24'</t>
  </si>
  <si>
    <t>Name</t>
  </si>
  <si>
    <t>I_INDU</t>
  </si>
  <si>
    <t>I_SP500</t>
  </si>
  <si>
    <t>I_NASDAQ</t>
  </si>
  <si>
    <t>I_FTSE100</t>
  </si>
  <si>
    <t>I_NK225</t>
  </si>
  <si>
    <t>I_HSI</t>
  </si>
  <si>
    <t>I_SHCOMP</t>
  </si>
  <si>
    <t>I_BD_KUNGFUTOTAL</t>
  </si>
  <si>
    <t>I_CMDT_OIL</t>
  </si>
  <si>
    <t>I_CMDT_GOLD</t>
  </si>
  <si>
    <t>R_UST_7Y</t>
  </si>
  <si>
    <t>R_UST_30Y</t>
  </si>
  <si>
    <t>R_CGB_1Y</t>
  </si>
  <si>
    <t>R_CGB_2Y</t>
  </si>
  <si>
    <t>R_CGB_5Y</t>
  </si>
  <si>
    <t>R_CGB_10Y</t>
  </si>
  <si>
    <t>R_CNYREPO_7D</t>
  </si>
  <si>
    <t>R_CNYIRS7P_2Y</t>
  </si>
  <si>
    <t>R_CNYIRS7P_3Y</t>
  </si>
  <si>
    <t>R_CNYIRS7P_5Y</t>
  </si>
  <si>
    <t>R_CNHB_1Y</t>
  </si>
  <si>
    <t>R_CNHB_2Y</t>
  </si>
  <si>
    <t>R_CNHB_3Y</t>
  </si>
  <si>
    <t>R_CNHB_5Y</t>
  </si>
  <si>
    <t>R_CNHB_10Y</t>
  </si>
  <si>
    <t>R_CNHHIBOR_1M</t>
  </si>
  <si>
    <t>24年笔数</t>
  </si>
  <si>
    <t>江苏钟吾城投</t>
  </si>
  <si>
    <t>青岛军民融发</t>
  </si>
  <si>
    <t>24年Q4</t>
  </si>
  <si>
    <t>23年至今亿美元</t>
  </si>
  <si>
    <t>NIM_1D</t>
  </si>
  <si>
    <t>每日中资离岸债券一级市场规模</t>
  </si>
  <si>
    <t>每日中资离岸债券一级市场笔数</t>
  </si>
  <si>
    <t>笔</t>
  </si>
  <si>
    <t>NIM_7D</t>
  </si>
  <si>
    <t>每周中资离岸债券一级市场规模</t>
  </si>
  <si>
    <t>每周中资离岸债券一级市场笔数</t>
  </si>
  <si>
    <t>24Q1</t>
  </si>
  <si>
    <t>1月</t>
  </si>
  <si>
    <t>4季度</t>
  </si>
  <si>
    <t>7.6%</t>
  </si>
  <si>
    <t>永州零陵资产(长沙银行)</t>
  </si>
  <si>
    <t>都江堰城投(成都农商行)</t>
  </si>
  <si>
    <t>永州零陵资产</t>
  </si>
  <si>
    <t>长沙银行</t>
  </si>
  <si>
    <t>成都农商行</t>
  </si>
  <si>
    <t>5.55%</t>
  </si>
  <si>
    <t>吉安城投</t>
  </si>
  <si>
    <t>5.9%a</t>
  </si>
  <si>
    <t>HK0000979499</t>
  </si>
  <si>
    <t>HK0000979580</t>
  </si>
  <si>
    <t>XS2736032470</t>
  </si>
  <si>
    <t>泰州华信药业(邮储银行)</t>
  </si>
  <si>
    <t>XS2745346051</t>
  </si>
  <si>
    <t>中金公司</t>
  </si>
  <si>
    <t>SOFR+95</t>
  </si>
  <si>
    <t>SOFR+140a</t>
  </si>
  <si>
    <t>浮息债券</t>
  </si>
  <si>
    <t>XS2745345087</t>
  </si>
  <si>
    <t>5.012%</t>
  </si>
  <si>
    <t>T3+130a</t>
  </si>
  <si>
    <t>XS2740254177</t>
  </si>
  <si>
    <t>中银航空租赁</t>
  </si>
  <si>
    <t>--/A-/A-</t>
  </si>
  <si>
    <t>T5+150a</t>
  </si>
  <si>
    <t>XS2744828265</t>
  </si>
  <si>
    <t>吉安城投(邮储银行)</t>
  </si>
  <si>
    <t>XS2736277232</t>
  </si>
  <si>
    <t>新昌投资</t>
  </si>
  <si>
    <t>6.8%a</t>
  </si>
  <si>
    <t>20240205</t>
  </si>
  <si>
    <t>HCOB欧元区综合PMI</t>
  </si>
  <si>
    <t>淄博张店国资</t>
  </si>
  <si>
    <t>可持续发展债券</t>
  </si>
  <si>
    <t>泸州航发</t>
  </si>
  <si>
    <t>绵阳科技</t>
  </si>
  <si>
    <t>可持续发展挂钩点心债</t>
  </si>
  <si>
    <t>可持续发展点心债</t>
  </si>
  <si>
    <t>XS2713911886</t>
  </si>
  <si>
    <t>泰州华信药业(江苏银行)</t>
  </si>
  <si>
    <t>20240212</t>
  </si>
  <si>
    <t>216k</t>
  </si>
  <si>
    <t>2.8</t>
  </si>
  <si>
    <t>6.45%</t>
  </si>
  <si>
    <t>郴州晟达资管</t>
  </si>
  <si>
    <t>XS2701555968</t>
  </si>
  <si>
    <t>7.3%a</t>
  </si>
  <si>
    <t>6.65%a</t>
  </si>
  <si>
    <t>每周第一天</t>
  </si>
  <si>
    <t>SOFR+90</t>
  </si>
  <si>
    <t>Baa1</t>
  </si>
  <si>
    <t>SortValue</t>
  </si>
  <si>
    <t>交割T+n</t>
  </si>
  <si>
    <t>交割日</t>
  </si>
  <si>
    <t>删除及隐藏</t>
  </si>
  <si>
    <t>YYYY.至今</t>
  </si>
  <si>
    <t>DDMMMYYYY</t>
  </si>
  <si>
    <t>DayOfWeek.Num</t>
  </si>
  <si>
    <t>港分_ROLE</t>
  </si>
  <si>
    <t>DayName.CN</t>
  </si>
  <si>
    <t>澳分_ROLE</t>
  </si>
  <si>
    <t>MonthName.CN</t>
  </si>
  <si>
    <t>年M月</t>
  </si>
  <si>
    <t>通过分行</t>
  </si>
  <si>
    <t>备证行全称</t>
  </si>
  <si>
    <t>品种主题</t>
  </si>
  <si>
    <t>期限备注</t>
  </si>
  <si>
    <t>债券备注</t>
  </si>
  <si>
    <t>Date_Onboarded</t>
  </si>
  <si>
    <t>EXE</t>
  </si>
  <si>
    <t>PROJECT_CN</t>
  </si>
  <si>
    <t>PROJECT_CODE</t>
  </si>
  <si>
    <t>项目来源</t>
  </si>
  <si>
    <t>项目亮点</t>
  </si>
  <si>
    <t>定价会时间</t>
  </si>
  <si>
    <t>台账序号</t>
  </si>
  <si>
    <t>FolderName</t>
  </si>
  <si>
    <t>PRJ对账号</t>
  </si>
  <si>
    <t>板块二级</t>
  </si>
  <si>
    <t>板块三级</t>
  </si>
  <si>
    <t>板块标签</t>
  </si>
  <si>
    <t>中资属性</t>
  </si>
  <si>
    <t>级别</t>
  </si>
  <si>
    <t>首次违约日</t>
  </si>
  <si>
    <t>DEBUT_DATE</t>
  </si>
  <si>
    <t>最终账簿(亿)</t>
  </si>
  <si>
    <t>账户数</t>
  </si>
  <si>
    <t>地区分布</t>
  </si>
  <si>
    <t>类型分布</t>
  </si>
  <si>
    <t>FolderPath</t>
  </si>
  <si>
    <t>亿港币</t>
  </si>
  <si>
    <t>Stats</t>
  </si>
  <si>
    <t>筹款用途</t>
  </si>
  <si>
    <t>外部评审方式</t>
  </si>
  <si>
    <t>外部评审机构</t>
  </si>
  <si>
    <t>覆盖地区</t>
  </si>
  <si>
    <t>覆盖团队</t>
  </si>
  <si>
    <t>备证行标签</t>
  </si>
  <si>
    <t>兑付日.YearNum</t>
  </si>
  <si>
    <t>备证行评级</t>
  </si>
  <si>
    <t>超额认购倍数</t>
  </si>
  <si>
    <t>期限</t>
  </si>
  <si>
    <t>币种单位</t>
  </si>
  <si>
    <t>备证行曾用名</t>
  </si>
  <si>
    <t>币种规模</t>
  </si>
  <si>
    <t>ESG主题</t>
  </si>
  <si>
    <t>发行品种</t>
  </si>
  <si>
    <t>角色</t>
  </si>
  <si>
    <t>交易简称</t>
  </si>
  <si>
    <t>YYYY</t>
  </si>
  <si>
    <t>Year.Num</t>
  </si>
  <si>
    <t>MM</t>
  </si>
  <si>
    <t>WeekNum</t>
  </si>
  <si>
    <t>WeekStartDate</t>
  </si>
  <si>
    <t>季</t>
  </si>
  <si>
    <t>QEndDate</t>
  </si>
  <si>
    <t>周</t>
  </si>
  <si>
    <t>YYMMDD</t>
  </si>
  <si>
    <t>DayName</t>
  </si>
  <si>
    <t>DayShortName</t>
  </si>
  <si>
    <t>Count_BISLDeal</t>
  </si>
  <si>
    <t>Count_JBR</t>
  </si>
  <si>
    <t>Count_JGC</t>
  </si>
  <si>
    <t>ISIN_144A</t>
  </si>
  <si>
    <t>ISIN_TEMP</t>
  </si>
  <si>
    <t>OTHER_ROLE</t>
  </si>
  <si>
    <t>IS_BISLDeal</t>
  </si>
  <si>
    <t>IS_DEFAULT</t>
  </si>
  <si>
    <t>IS_ISSUER</t>
  </si>
  <si>
    <t>IS_KYC_DONE</t>
  </si>
  <si>
    <t>IS_LEAD</t>
  </si>
  <si>
    <t>IS_SBLC</t>
  </si>
  <si>
    <t>主体评级分类</t>
  </si>
  <si>
    <t>备证分类</t>
  </si>
  <si>
    <t>投标资历分类</t>
  </si>
  <si>
    <t>是否IG</t>
  </si>
  <si>
    <t>是否债券违约</t>
  </si>
  <si>
    <t>是否合名</t>
  </si>
  <si>
    <t>是否首发</t>
  </si>
  <si>
    <t>角色资历分类</t>
  </si>
  <si>
    <t>美元规模分类</t>
  </si>
  <si>
    <t>覆盖分类</t>
  </si>
  <si>
    <t>T+4</t>
  </si>
  <si>
    <t>增发</t>
  </si>
  <si>
    <t>2023</t>
  </si>
  <si>
    <t>24年1月</t>
  </si>
  <si>
    <t>长春市城市发展投资控股(集团)有限公司</t>
  </si>
  <si>
    <t>Baa2/--/BBB</t>
  </si>
  <si>
    <t>长发国际有限公司</t>
  </si>
  <si>
    <t>绿色</t>
  </si>
  <si>
    <t>长发集团</t>
  </si>
  <si>
    <t>综合</t>
  </si>
  <si>
    <t>地方国企</t>
  </si>
  <si>
    <t>市级</t>
  </si>
  <si>
    <t>长春市</t>
  </si>
  <si>
    <t>CCUDIH</t>
  </si>
  <si>
    <t>M6</t>
  </si>
  <si>
    <t>固定利率</t>
  </si>
  <si>
    <t>净收益拟用于根据绿色金融框架和国家发展和改革委员会（NDRC）证书，用于一年内到期的再融资中长期海外债务。</t>
  </si>
  <si>
    <t>第二方意见</t>
  </si>
  <si>
    <t>S&amp;P+Moody's</t>
  </si>
  <si>
    <t>SOE组</t>
  </si>
  <si>
    <t>2.5年</t>
  </si>
  <si>
    <t>2024</t>
  </si>
  <si>
    <t>24年1季度</t>
  </si>
  <si>
    <t>Friday</t>
  </si>
  <si>
    <t>Y</t>
  </si>
  <si>
    <t>IG</t>
  </si>
  <si>
    <t>SOE Creds</t>
  </si>
  <si>
    <t>主体及债项</t>
  </si>
  <si>
    <t>≤2亿</t>
  </si>
  <si>
    <t>SOE组覆盖地区</t>
  </si>
  <si>
    <t>T+5</t>
  </si>
  <si>
    <t>基建</t>
  </si>
  <si>
    <t>区县级</t>
  </si>
  <si>
    <t>成都市</t>
  </si>
  <si>
    <t>POE组</t>
  </si>
  <si>
    <t>人民币3亿元</t>
  </si>
  <si>
    <t>POE组覆盖地区</t>
  </si>
  <si>
    <t>浮息</t>
  </si>
  <si>
    <t>III</t>
  </si>
  <si>
    <t>SCMI</t>
  </si>
  <si>
    <t>FI组</t>
  </si>
  <si>
    <t>非银</t>
  </si>
  <si>
    <t>证券</t>
  </si>
  <si>
    <t>福州市</t>
  </si>
  <si>
    <t>【FI】</t>
  </si>
  <si>
    <t>3亿美元</t>
  </si>
  <si>
    <t>账簿管理人</t>
  </si>
  <si>
    <t>FI Creds</t>
  </si>
  <si>
    <t>2-3亿</t>
  </si>
  <si>
    <t>Thursday</t>
  </si>
  <si>
    <t>城商行备证</t>
  </si>
  <si>
    <t>T+3</t>
  </si>
  <si>
    <t>可持续发展</t>
  </si>
  <si>
    <t>OC</t>
  </si>
  <si>
    <t>绍兴市</t>
  </si>
  <si>
    <t>Active</t>
  </si>
  <si>
    <t>JGC资历</t>
  </si>
  <si>
    <t>T+2</t>
  </si>
  <si>
    <t>如东县金鑫交通工程建设投资有限公司</t>
  </si>
  <si>
    <t>江苏银行股份有限公司</t>
  </si>
  <si>
    <t>南通市</t>
  </si>
  <si>
    <t>如东县</t>
  </si>
  <si>
    <t>城商行第一梯队</t>
  </si>
  <si>
    <t>万美元</t>
  </si>
  <si>
    <t>5000万美元</t>
  </si>
  <si>
    <t>信用增强债券</t>
  </si>
  <si>
    <t>央企(子)</t>
  </si>
  <si>
    <t>高级债</t>
  </si>
  <si>
    <t>&gt;5亿</t>
  </si>
  <si>
    <t>园区</t>
  </si>
  <si>
    <t>Wednesday</t>
  </si>
  <si>
    <t>城商行第二梯队</t>
  </si>
  <si>
    <t>省级</t>
  </si>
  <si>
    <t>Tuesday</t>
  </si>
  <si>
    <t>II</t>
  </si>
  <si>
    <t>济南市</t>
  </si>
  <si>
    <t>仅主体</t>
  </si>
  <si>
    <t>收窄Num</t>
  </si>
  <si>
    <t>Y1</t>
  </si>
  <si>
    <t>青岛市</t>
  </si>
  <si>
    <t>股份行第三梯队</t>
  </si>
  <si>
    <t>人民币9亿元</t>
  </si>
  <si>
    <t>股份行备证</t>
  </si>
  <si>
    <t>央企</t>
  </si>
  <si>
    <t>扬州江淮建设发展有限公司</t>
  </si>
  <si>
    <t>龙川海外投资有限公司</t>
  </si>
  <si>
    <t>扬州市</t>
  </si>
  <si>
    <t>江都区</t>
  </si>
  <si>
    <t>LCOSIV</t>
  </si>
  <si>
    <t>12 Jan 2024</t>
  </si>
  <si>
    <t>都江堰市城乡建设集团有限公司</t>
  </si>
  <si>
    <t>成都农村商业银行股份有限公司</t>
  </si>
  <si>
    <t>Tianfu Source</t>
  </si>
  <si>
    <t>DJYCAA</t>
  </si>
  <si>
    <t>Tianfu Source II</t>
  </si>
  <si>
    <t>项目开发和补充营运资本</t>
  </si>
  <si>
    <t>联合绿色发展</t>
  </si>
  <si>
    <t>农商行</t>
  </si>
  <si>
    <t>人民币4.6亿元</t>
  </si>
  <si>
    <t>都江堰城投SBLC CNH 4.7%</t>
  </si>
  <si>
    <t>2024年01月08日起一周</t>
  </si>
  <si>
    <t>02周</t>
  </si>
  <si>
    <t>240112</t>
  </si>
  <si>
    <t>农商行备证</t>
  </si>
  <si>
    <t>240112HK0000979580</t>
  </si>
  <si>
    <t>永州市零陵资产经营有限责任公司</t>
  </si>
  <si>
    <t>港交所;澳交所</t>
  </si>
  <si>
    <t>长沙银行股份有限公司</t>
  </si>
  <si>
    <t>永州市</t>
  </si>
  <si>
    <t>YZLLAM</t>
  </si>
  <si>
    <t>项目开发和补充营运资金</t>
  </si>
  <si>
    <t>城商行第三梯队</t>
  </si>
  <si>
    <t>人民币12.6亿元</t>
  </si>
  <si>
    <t>永州零陵资产SBLC CNH 4.4%</t>
  </si>
  <si>
    <t>240112HK0000979499</t>
  </si>
  <si>
    <t>11 Jan 2024</t>
  </si>
  <si>
    <t>泰州华信药业投资有限公司</t>
  </si>
  <si>
    <t>--/--/BB</t>
  </si>
  <si>
    <t>华信药业(香港)有限公司</t>
  </si>
  <si>
    <t>中国邮政储蓄银行股份有限公司</t>
  </si>
  <si>
    <t>泰州市</t>
  </si>
  <si>
    <t>TAIHUA</t>
  </si>
  <si>
    <t>用于偿还一年内到期的现有中长期离岸债务。</t>
  </si>
  <si>
    <t>国有行</t>
  </si>
  <si>
    <t>A1/A/A+</t>
  </si>
  <si>
    <t>6000万美元</t>
  </si>
  <si>
    <t>泰州华信药业SBLC USD 5.55% 27'</t>
  </si>
  <si>
    <t>240111</t>
  </si>
  <si>
    <t>HY</t>
  </si>
  <si>
    <t>国有行备证</t>
  </si>
  <si>
    <t>240111XS2736032470</t>
  </si>
  <si>
    <t>T+6</t>
  </si>
  <si>
    <t>10 Jan 2024</t>
  </si>
  <si>
    <t>中国国际金融股份有限公司</t>
  </si>
  <si>
    <t>Baa1/BBB+/BBB+</t>
  </si>
  <si>
    <t>CICC HONG KONG FINANCE 2016 MTN LIMITED</t>
  </si>
  <si>
    <t>中国国际金融(国际)有限公司</t>
  </si>
  <si>
    <t>I</t>
  </si>
  <si>
    <t>朝阳区</t>
  </si>
  <si>
    <t>亚洲100%</t>
  </si>
  <si>
    <t>银行/金融机构83%，基金/资管13%，保险4%</t>
  </si>
  <si>
    <t>CICCHK</t>
  </si>
  <si>
    <t>M3</t>
  </si>
  <si>
    <t>I 2024</t>
  </si>
  <si>
    <t>超81个账户参与，认购额超13亿美元，超额认购约1.9倍；
地区分布：亚洲100%；
类型分布：银行/金融机构83%，基金/资管13%，保险4%</t>
  </si>
  <si>
    <t>浮动利率</t>
  </si>
  <si>
    <t>债券发行所得净额将用于偿还特定的现有债务，并用于担保人及其子公司的营运资金和其他一般公司用途。</t>
  </si>
  <si>
    <t>7亿美元</t>
  </si>
  <si>
    <t>中金公司 USD FRN 27'</t>
  </si>
  <si>
    <t>240110</t>
  </si>
  <si>
    <t>合名</t>
  </si>
  <si>
    <t>240110XS2745346051</t>
  </si>
  <si>
    <t>T3+90</t>
  </si>
  <si>
    <t>银行/金融机构78%，基金/资管20%，保险2%</t>
  </si>
  <si>
    <t>超86个账户参与，认购额超14亿美元，超额认购约2.8倍；
地区分布：亚洲100%；
类型分布：银行/金融机构78%，基金/资管20%，保险2%</t>
  </si>
  <si>
    <t>5亿美元</t>
  </si>
  <si>
    <t>中金公司 USD 5.012% 27'</t>
  </si>
  <si>
    <t>3-5亿</t>
  </si>
  <si>
    <t>240110XS2745345087</t>
  </si>
  <si>
    <t>09 Jan 2024</t>
  </si>
  <si>
    <t>吉安城投控股集团有限公司</t>
  </si>
  <si>
    <t>CY</t>
  </si>
  <si>
    <t>Ji'An</t>
  </si>
  <si>
    <t>吉安市</t>
  </si>
  <si>
    <t>JNCCIH</t>
  </si>
  <si>
    <t>Ji'An 2023</t>
  </si>
  <si>
    <t>根据集团的绿色融资框架和国家发展和改革委员会（NDRC）的证书，用于融资或再融资现有负债。</t>
  </si>
  <si>
    <t>惠誉常青</t>
  </si>
  <si>
    <t>9630万美元</t>
  </si>
  <si>
    <t>吉安城投SBLC USD 5.55% 27'</t>
  </si>
  <si>
    <t>240109</t>
  </si>
  <si>
    <t>240109XS2744828265</t>
  </si>
  <si>
    <t>T5+125</t>
  </si>
  <si>
    <t>中银航空租赁有限公司</t>
  </si>
  <si>
    <t>BOC AVIATION USA CORP</t>
  </si>
  <si>
    <t>亚洲86%，欧洲/中东/非洲10%，美国4%</t>
  </si>
  <si>
    <t>银行/金融机构55%，基金22%，保险/养老基金20%，私行2%，企业1%</t>
  </si>
  <si>
    <t>BOCAVI</t>
  </si>
  <si>
    <t>超92个账户参与，认购额超11亿美元，超额认购约2.2倍；
地区分布：亚洲86%，欧洲/中东/非洲10%，美国4%；
类型分布：银行/金融机构55%，基金22%，保险/养老基金20%，私行2%，企业1%</t>
  </si>
  <si>
    <t>中银航空租赁 USD 5% 29'</t>
  </si>
  <si>
    <t>240109XS2740254177</t>
  </si>
  <si>
    <t>08 Jan 2024</t>
  </si>
  <si>
    <t>浙江省新昌县投资发展集团有限公司</t>
  </si>
  <si>
    <t>新昌县</t>
  </si>
  <si>
    <t>ZJXCID</t>
  </si>
  <si>
    <t>再融资现有的债务</t>
  </si>
  <si>
    <t>联合绿色发展+中诚信绿金国际</t>
  </si>
  <si>
    <t>新昌投资 USD 6% 27'</t>
  </si>
  <si>
    <t>240108</t>
  </si>
  <si>
    <t>240108XS2736277232</t>
  </si>
  <si>
    <t>04 Jan 2024</t>
  </si>
  <si>
    <t>济南章丘控股集团有限公司</t>
  </si>
  <si>
    <t>金龙山实业(英属维尔京群岛)有限公司</t>
  </si>
  <si>
    <t>上海浦东发展银行股份有限公司</t>
  </si>
  <si>
    <t>330天</t>
  </si>
  <si>
    <t>Longshan</t>
  </si>
  <si>
    <t>RFP</t>
  </si>
  <si>
    <t>章丘区</t>
  </si>
  <si>
    <t>JNZQHD</t>
  </si>
  <si>
    <t>Longshan III</t>
  </si>
  <si>
    <t>募集资金将用于再融资现有的离岸负债。</t>
  </si>
  <si>
    <t>股份行第一梯队</t>
  </si>
  <si>
    <t>Baa2/BBB/BBB</t>
  </si>
  <si>
    <t>1.188亿美元</t>
  </si>
  <si>
    <t>全球协调人及交割行</t>
  </si>
  <si>
    <t>济南章丘SBLC USD 5.907% 24'</t>
  </si>
  <si>
    <t>2024年01月01日起一周</t>
  </si>
  <si>
    <t>01周</t>
  </si>
  <si>
    <t>240104</t>
  </si>
  <si>
    <t>B&amp;D FOP</t>
  </si>
  <si>
    <t>240104XS2730874786</t>
  </si>
  <si>
    <t>03 Jan 2024</t>
  </si>
  <si>
    <t>青岛军民融合发展集团有限公司</t>
  </si>
  <si>
    <t>晟海投资有限公司</t>
  </si>
  <si>
    <t>青岛银行股份有限公司</t>
  </si>
  <si>
    <t>市级开发区</t>
  </si>
  <si>
    <t>西海岸新区</t>
  </si>
  <si>
    <t>SHINVS</t>
  </si>
  <si>
    <t>根据国家发展和改革委员会的证书，用于项目建设和补充营运资金。</t>
  </si>
  <si>
    <t>城商行第四梯队</t>
  </si>
  <si>
    <t>青岛军民融发SBLC CNH 4.5% 27'</t>
  </si>
  <si>
    <t>240103</t>
  </si>
  <si>
    <t>240103XS2734722239</t>
  </si>
  <si>
    <t>江苏钟吾城乡投资发展集团有限公司</t>
  </si>
  <si>
    <t>徐州市</t>
  </si>
  <si>
    <t>新沂市</t>
  </si>
  <si>
    <t>ZWURID</t>
  </si>
  <si>
    <t>用于项目建设和补充营运资金。</t>
  </si>
  <si>
    <t>人民币2.87亿元</t>
  </si>
  <si>
    <t>江苏钟吾城投SBLC CNH 3.6% 27'</t>
  </si>
  <si>
    <t>240103HK0000979903</t>
  </si>
  <si>
    <t>02 Jan 2024</t>
  </si>
  <si>
    <t>乌鲁木齐经济技术开发区建发国有资本投资运营(集团)有限公司</t>
  </si>
  <si>
    <t>WJF</t>
  </si>
  <si>
    <t>乌鲁木齐市</t>
  </si>
  <si>
    <t>头屯河区</t>
  </si>
  <si>
    <t>UECTED</t>
  </si>
  <si>
    <t>WJF I 2024</t>
  </si>
  <si>
    <t>项目建设及营运资金补充</t>
  </si>
  <si>
    <t>7450万美元</t>
  </si>
  <si>
    <t>全球协调人</t>
  </si>
  <si>
    <t>乌经开建发 USD 7.5% 27'</t>
  </si>
  <si>
    <t>240102</t>
  </si>
  <si>
    <t>240102XS2731859414</t>
  </si>
  <si>
    <t>29 Dec 2023</t>
  </si>
  <si>
    <t>用于偿还一年内到期的现有中长期离岸债务</t>
  </si>
  <si>
    <t>5350万美元</t>
  </si>
  <si>
    <t>泰州华信药业SBLC USD 5.6% 27'</t>
  </si>
  <si>
    <t>2023年12月25日起一周</t>
  </si>
  <si>
    <t>23年4季度</t>
  </si>
  <si>
    <t>53周</t>
  </si>
  <si>
    <t>231229</t>
  </si>
  <si>
    <t>231229XS2713911886</t>
  </si>
  <si>
    <t>HK0000979747</t>
  </si>
  <si>
    <t>22 Dec 2023</t>
  </si>
  <si>
    <t>三明市城市建设发展集团有限公司</t>
  </si>
  <si>
    <t>三明市</t>
  </si>
  <si>
    <t>SAUCDG</t>
  </si>
  <si>
    <t>项目建设和补充营运资本。</t>
  </si>
  <si>
    <t>人民币4.4亿元</t>
  </si>
  <si>
    <t>三明城建 CNH 5.3% 27'</t>
  </si>
  <si>
    <t>2023年12月18日起一周</t>
  </si>
  <si>
    <t>52周</t>
  </si>
  <si>
    <t>231222</t>
  </si>
  <si>
    <t>231222HK0000979747</t>
  </si>
  <si>
    <t>XS2720193981</t>
  </si>
  <si>
    <t>澳门国际银行*</t>
  </si>
  <si>
    <t>二级资本债</t>
  </si>
  <si>
    <t>澳门</t>
  </si>
  <si>
    <t>21 Dec 2023</t>
  </si>
  <si>
    <t>澳门国际银行股份有限公司</t>
  </si>
  <si>
    <t>澳门国际银行</t>
  </si>
  <si>
    <t>银行</t>
  </si>
  <si>
    <t>港澳行</t>
  </si>
  <si>
    <t>凼仔岛</t>
  </si>
  <si>
    <t>LUSOIB</t>
  </si>
  <si>
    <t>根据适用法律和监管批准，用于补充发行人的二级资本</t>
  </si>
  <si>
    <t>增发1.5亿美元</t>
  </si>
  <si>
    <t>澳门国际银行 T2 7.5% 34' Tap</t>
  </si>
  <si>
    <t>231221</t>
  </si>
  <si>
    <t>231221XS2720193981</t>
  </si>
  <si>
    <t>HK0000971959</t>
  </si>
  <si>
    <t>常德市城市发展集团有限公司</t>
  </si>
  <si>
    <t>港交所;澳交所;卢交所</t>
  </si>
  <si>
    <t>常德市</t>
  </si>
  <si>
    <t>CDURDE</t>
  </si>
  <si>
    <t>用于补充发行人的营运资本并按照集团的可持续融资框架和国家发展和改革委员会（NDRC）的证书，为符合条件的绿色和社会项目提供融资。</t>
  </si>
  <si>
    <t>人民币14亿元</t>
  </si>
  <si>
    <t>常德城发 CNH 4.7% 26'</t>
  </si>
  <si>
    <t>231221HK0000971959</t>
  </si>
  <si>
    <t>HK0000963691</t>
  </si>
  <si>
    <t>18 Dec 2023</t>
  </si>
  <si>
    <t>南京银行股份有限公司</t>
  </si>
  <si>
    <t>营运资本补充和项目建设。</t>
  </si>
  <si>
    <t>人民币3.5亿元</t>
  </si>
  <si>
    <t>扬州江淮建发SBLC CNH 3.75% 26'</t>
  </si>
  <si>
    <t>231218</t>
  </si>
  <si>
    <t>231218HK0000963691</t>
  </si>
  <si>
    <t>XS2732943688</t>
  </si>
  <si>
    <t>成都沄崃(成都银行)</t>
  </si>
  <si>
    <t>成都市沄崃投资集团有限公司</t>
  </si>
  <si>
    <t>成都银行股份有限公司</t>
  </si>
  <si>
    <t>沄崃</t>
  </si>
  <si>
    <t>Yunlai</t>
  </si>
  <si>
    <t>同业/挂名</t>
  </si>
  <si>
    <t>3900万美元</t>
  </si>
  <si>
    <t>成都沄崃SBLC USD 6.3% 26'</t>
  </si>
  <si>
    <t>231218XS2732943688</t>
  </si>
  <si>
    <t>XS2735676236</t>
  </si>
  <si>
    <t>慈溪国投</t>
  </si>
  <si>
    <t>6.3%a</t>
  </si>
  <si>
    <t>慈溪市国有资产投资控股有限公司</t>
  </si>
  <si>
    <t>慈溪国投海外发展有限公司</t>
  </si>
  <si>
    <t>宁波市</t>
  </si>
  <si>
    <t>慈溪市</t>
  </si>
  <si>
    <t>2亿美元</t>
  </si>
  <si>
    <t>慈溪国投 USD 5.8% 26'</t>
  </si>
  <si>
    <t>231218XS2735676236</t>
  </si>
  <si>
    <t>HK0000976032</t>
  </si>
  <si>
    <t>15 Dec 2023</t>
  </si>
  <si>
    <t>郴州市福天建设发展有限公司</t>
  </si>
  <si>
    <t>渤海银行股份有限公司</t>
  </si>
  <si>
    <t>郴州市</t>
  </si>
  <si>
    <t>CZFTCD</t>
  </si>
  <si>
    <t>用于项目建设及补充发行人营运资金</t>
  </si>
  <si>
    <t>Baa3/BBB-/--</t>
  </si>
  <si>
    <t>人民币5.36亿元</t>
  </si>
  <si>
    <t>郴州福天建发SBLC CNH 4.6% 26'</t>
  </si>
  <si>
    <t>2023年12月11日起一周</t>
  </si>
  <si>
    <t>51周</t>
  </si>
  <si>
    <t>231215</t>
  </si>
  <si>
    <t>231215HK0000976032</t>
  </si>
  <si>
    <t>XS2721113756</t>
  </si>
  <si>
    <t>泰安城投</t>
  </si>
  <si>
    <t>8.9%</t>
  </si>
  <si>
    <t>9.1%a</t>
  </si>
  <si>
    <t>泰安市城市发展投资有限公司</t>
  </si>
  <si>
    <t>泰山城市投资有限公司</t>
  </si>
  <si>
    <t>364天</t>
  </si>
  <si>
    <t>泰安市</t>
  </si>
  <si>
    <t>TAICIT</t>
  </si>
  <si>
    <t>用于一般企业用途和现有债务再融资</t>
  </si>
  <si>
    <t>1.2亿美元</t>
  </si>
  <si>
    <t>泰安城投 USD 8.9% 24'</t>
  </si>
  <si>
    <t>231215XS2721113756</t>
  </si>
  <si>
    <t>XS2736886412</t>
  </si>
  <si>
    <t>如东交投(南京银行)</t>
  </si>
  <si>
    <t>RUDOTR</t>
  </si>
  <si>
    <t>为离岸债务再融资</t>
  </si>
  <si>
    <t>如东交投SBLC USD 5.7% 26'</t>
  </si>
  <si>
    <t>231215XS2736886412</t>
  </si>
  <si>
    <t>HK0000954526</t>
  </si>
  <si>
    <t>11 Dec 2023</t>
  </si>
  <si>
    <t>平潭综合实验区城市发展集团有限公司</t>
  </si>
  <si>
    <t>平潭县</t>
  </si>
  <si>
    <t>PTCFJT</t>
  </si>
  <si>
    <t>为了资助和/或再融资发行人在其绿色金融框架中定义的符合条件的绿色项目，并作为与这些符合条件的绿色项目相关的运营资金。</t>
  </si>
  <si>
    <t>发行前认证</t>
  </si>
  <si>
    <t>HKQAA</t>
  </si>
  <si>
    <t>人民币5.8亿元</t>
  </si>
  <si>
    <t>平潭城发 CNH 5.6% 26'</t>
  </si>
  <si>
    <t>231211</t>
  </si>
  <si>
    <t>231211HK0000954526</t>
  </si>
  <si>
    <t>济宁市</t>
  </si>
  <si>
    <t>邹城市</t>
  </si>
  <si>
    <t>临沂城投(邮储银行)</t>
  </si>
  <si>
    <t>临沂城市建设投资集团有限公司</t>
  </si>
  <si>
    <t>沂晟国际有限公司</t>
  </si>
  <si>
    <t>临沂市</t>
  </si>
  <si>
    <t>LYURBN</t>
  </si>
  <si>
    <t>漳州市</t>
  </si>
  <si>
    <t>北京银行股份有限公司</t>
  </si>
  <si>
    <t>盐城市</t>
  </si>
  <si>
    <t>宜宾丝丽雅(邮储银行)</t>
  </si>
  <si>
    <t>广州市</t>
  </si>
  <si>
    <t>中国工商银行股份有限公司</t>
  </si>
  <si>
    <t>A1/A/A</t>
  </si>
  <si>
    <t>人民币4亿元</t>
  </si>
  <si>
    <t>2.8亿美元</t>
  </si>
  <si>
    <t>BISL Sole(2)</t>
  </si>
  <si>
    <t>1.5亿美元</t>
  </si>
  <si>
    <t>USDCNH_Pie: {AZ}</t>
  </si>
  <si>
    <t>RESIDENCE</t>
  </si>
  <si>
    <t>一级市场</t>
  </si>
  <si>
    <t>CN_描述</t>
  </si>
  <si>
    <t>股票市场维持不变，</t>
  </si>
  <si>
    <t>信用违约息差维持不变，</t>
  </si>
  <si>
    <t>债券指数维持不变，</t>
  </si>
  <si>
    <t>大宗商品维持不变，</t>
  </si>
  <si>
    <t>外汇维持不变，</t>
  </si>
  <si>
    <t>人民币存款余额维持不变，</t>
  </si>
  <si>
    <t>美国国债利率持平</t>
  </si>
  <si>
    <t>中国国债利率持平</t>
  </si>
  <si>
    <t>每日中资离岸债券一级市场规模持平，</t>
  </si>
  <si>
    <t>每日中资离岸债券一级市场笔数持平，</t>
  </si>
  <si>
    <t>每周中资离岸债券一级市场规模持平，</t>
  </si>
  <si>
    <t>每周中资离岸债券一级市场笔数持平，</t>
  </si>
  <si>
    <t>Description</t>
  </si>
  <si>
    <t>PPTSlide</t>
  </si>
  <si>
    <t>newsbox</t>
  </si>
  <si>
    <t>performancebox</t>
  </si>
  <si>
    <t>ustbox</t>
  </si>
  <si>
    <t>ustcgbspdbox</t>
  </si>
  <si>
    <t>yearlynimbox</t>
  </si>
  <si>
    <t>ipgtighteningbox</t>
  </si>
  <si>
    <t>nimsummarybox</t>
  </si>
  <si>
    <t>ObjectName</t>
  </si>
  <si>
    <t>FullPath</t>
  </si>
  <si>
    <t>IS_ECON</t>
  </si>
  <si>
    <t>YYYYMMDD</t>
  </si>
  <si>
    <t>MBAVCHNG INDEX</t>
  </si>
  <si>
    <t>INJCJC INDEX</t>
  </si>
  <si>
    <t>MPMIEZCA INDEX</t>
  </si>
  <si>
    <t>CONSSENT INDEX</t>
  </si>
  <si>
    <t>发布(HKT)</t>
  </si>
  <si>
    <t>nimlgfvbox</t>
  </si>
  <si>
    <t>nimlgfvsumbox</t>
  </si>
  <si>
    <t>WeeklyList_Path</t>
  </si>
  <si>
    <r>
      <t>发布</t>
    </r>
    <r>
      <rPr>
        <b/>
        <sz val="9"/>
        <color theme="0"/>
        <rFont val="Arial"/>
        <family val="2"/>
      </rPr>
      <t>(HKT)</t>
    </r>
  </si>
  <si>
    <t>Due.Date</t>
  </si>
  <si>
    <t>coverdatebox</t>
  </si>
  <si>
    <t>commentaryhdbox</t>
  </si>
  <si>
    <t>-0.3%</t>
  </si>
  <si>
    <t>7.7%</t>
  </si>
  <si>
    <t>南充嘉陵江实业(天津银行)</t>
  </si>
  <si>
    <t>重庆丰都实发(重庆三峡银行)</t>
  </si>
  <si>
    <t>淄博张店国资*</t>
  </si>
  <si>
    <t>信阳鼎信产投</t>
  </si>
  <si>
    <t>南安能工</t>
  </si>
  <si>
    <t>5.15%</t>
  </si>
  <si>
    <t>5.3%a</t>
  </si>
  <si>
    <t>潍坊水务</t>
  </si>
  <si>
    <t>8.6%</t>
  </si>
  <si>
    <t>湖北光谷东国投</t>
  </si>
  <si>
    <t>中国石油</t>
  </si>
  <si>
    <t>--/A+/--</t>
  </si>
  <si>
    <t>2.6%</t>
  </si>
  <si>
    <t>3%a</t>
  </si>
  <si>
    <t>聊城国泰东昌</t>
  </si>
  <si>
    <t>青岛崂山科创(恒丰银行)</t>
  </si>
  <si>
    <t>4.05%</t>
  </si>
  <si>
    <t>扬州江淮建发(江苏银行)</t>
  </si>
  <si>
    <t>衡阳城发</t>
  </si>
  <si>
    <t>4.86%</t>
  </si>
  <si>
    <t>南充嘉陵江实业</t>
  </si>
  <si>
    <t>重庆丰都实发</t>
  </si>
  <si>
    <t>东阳国投</t>
  </si>
  <si>
    <t>1.45%</t>
  </si>
  <si>
    <t>1.75%a</t>
  </si>
  <si>
    <t>镇江文广</t>
  </si>
  <si>
    <t>1.68%</t>
  </si>
  <si>
    <t>青岛崂山科创</t>
  </si>
  <si>
    <t>XS2742422210</t>
  </si>
  <si>
    <t>兴业证券</t>
  </si>
  <si>
    <t>长发集团*</t>
  </si>
  <si>
    <t>XS2753702401</t>
  </si>
  <si>
    <t>如东交投(江苏银行)</t>
  </si>
  <si>
    <t>XS2757520452</t>
  </si>
  <si>
    <t>东方国际</t>
  </si>
  <si>
    <t>--/BBB/A-</t>
  </si>
  <si>
    <t>T+190a</t>
  </si>
  <si>
    <t>XS2734113991</t>
  </si>
  <si>
    <t>绍兴上虞国资</t>
  </si>
  <si>
    <t>6.05%a</t>
  </si>
  <si>
    <t>XS2756142548</t>
  </si>
  <si>
    <t>XS2752922810</t>
  </si>
  <si>
    <t>海南农垦</t>
  </si>
  <si>
    <t>6.2%</t>
  </si>
  <si>
    <t>海南</t>
  </si>
  <si>
    <t>HK0000984481</t>
  </si>
  <si>
    <t>HK0000979937</t>
  </si>
  <si>
    <t>HK0000980174</t>
  </si>
  <si>
    <t>HK0000984564</t>
  </si>
  <si>
    <t>HK0000985074</t>
  </si>
  <si>
    <t>HK0000984556</t>
  </si>
  <si>
    <t>2024年01月15日起一周</t>
  </si>
  <si>
    <t>2024年01月22日起一周</t>
  </si>
  <si>
    <t>26 Jan 2024</t>
  </si>
  <si>
    <t>兴业证券股份有限公司</t>
  </si>
  <si>
    <t>兴证国际金融集团有限公司</t>
  </si>
  <si>
    <t>Jasmine</t>
  </si>
  <si>
    <t>Jasmine III</t>
  </si>
  <si>
    <t>兴业证券 USD FRN 27'</t>
  </si>
  <si>
    <t>04周</t>
  </si>
  <si>
    <t>240126</t>
  </si>
  <si>
    <t>240126XS2742422210</t>
  </si>
  <si>
    <t>25 Jan 2024</t>
  </si>
  <si>
    <t>绍兴市上虞区国有资本投资运营有限公司</t>
  </si>
  <si>
    <t>Spring Radiance</t>
  </si>
  <si>
    <t>VII</t>
  </si>
  <si>
    <t>12</t>
  </si>
  <si>
    <t>上虞区</t>
  </si>
  <si>
    <t>Spring Radiance VII</t>
  </si>
  <si>
    <t>全球协调人及可持续结构顾问</t>
  </si>
  <si>
    <t>绍兴上虞国资 USD 5.6% 27'</t>
  </si>
  <si>
    <t>240125</t>
  </si>
  <si>
    <t>Sustainability SA</t>
  </si>
  <si>
    <t>240125XS2734113991</t>
  </si>
  <si>
    <t>如东交投SBLC USD 5.5% 27'</t>
  </si>
  <si>
    <t>240125XS2753702401</t>
  </si>
  <si>
    <t>T+155</t>
  </si>
  <si>
    <t>中国东方资产管理(国际)控股有限公司</t>
  </si>
  <si>
    <t>JOY TREASURE ASSETS HOLDINGS INC.</t>
  </si>
  <si>
    <t>金融资管</t>
  </si>
  <si>
    <t>5.5亿美元</t>
  </si>
  <si>
    <t>东方国际 USD 5.5% 27'</t>
  </si>
  <si>
    <t>240125XS2757520452</t>
  </si>
  <si>
    <t>23 Jan 2024</t>
  </si>
  <si>
    <t>海南省农垦投资控股集团有限公司</t>
  </si>
  <si>
    <t>Baa3/--/BBB</t>
  </si>
  <si>
    <t>HAINAN STATE FARMS INTERNATIONAL CAPITAL (HK) CO., LIMITED</t>
  </si>
  <si>
    <t>Haiken</t>
  </si>
  <si>
    <t>9</t>
  </si>
  <si>
    <t>Haiken 2023</t>
  </si>
  <si>
    <t>海南农垦 USD 6.2% 27'</t>
  </si>
  <si>
    <t>240123</t>
  </si>
  <si>
    <t>240123XS2752922810</t>
  </si>
  <si>
    <t>22 Jan 2024</t>
  </si>
  <si>
    <t>济南城市建设集团有限公司</t>
  </si>
  <si>
    <t>Baa1/--/BBB+</t>
  </si>
  <si>
    <t>JNCJ</t>
  </si>
  <si>
    <t>8</t>
  </si>
  <si>
    <t>JNCJ II</t>
  </si>
  <si>
    <t>人民币20亿元</t>
  </si>
  <si>
    <t>济南城建 CNH 3.8% 27'</t>
  </si>
  <si>
    <t>240122</t>
  </si>
  <si>
    <t>240122HK0000984481</t>
  </si>
  <si>
    <t>19 Jan 2024</t>
  </si>
  <si>
    <t>南安市能源工贸投资发展集团有限公司</t>
  </si>
  <si>
    <t>2+1</t>
  </si>
  <si>
    <t>3YNC2NP2</t>
  </si>
  <si>
    <t>泉州市</t>
  </si>
  <si>
    <t>NANCIT</t>
  </si>
  <si>
    <t>项目建设和工作资金补充</t>
  </si>
  <si>
    <t>人民币10.5亿元</t>
  </si>
  <si>
    <t>南安能工 CNH 5.15% 27'</t>
  </si>
  <si>
    <t>03周</t>
  </si>
  <si>
    <t>240119</t>
  </si>
  <si>
    <t>240119HK0000979937</t>
  </si>
  <si>
    <t>18 Jan 2024</t>
  </si>
  <si>
    <t>青岛崂山科技创新发展集团有限公司</t>
  </si>
  <si>
    <t>CHUANG ZHI RONG TONG INTERNATIONAL INVESTMENT BVI CO., LIMITED</t>
  </si>
  <si>
    <t>恒丰银行股份有限公司</t>
  </si>
  <si>
    <t>CZRT</t>
  </si>
  <si>
    <t>青岛崂山科创SBLC CNH 4.05% 27'</t>
  </si>
  <si>
    <t>240118</t>
  </si>
  <si>
    <t>240118HK0000984564</t>
  </si>
  <si>
    <t>中国石油天然气集团有限公司</t>
  </si>
  <si>
    <t>A1/A+/A+</t>
  </si>
  <si>
    <t>CNPC GLOBAL CAPITAL LIMITED</t>
  </si>
  <si>
    <t>西城区</t>
  </si>
  <si>
    <t>CNPCCH</t>
  </si>
  <si>
    <t>一般公司用途</t>
  </si>
  <si>
    <t>【CSOE】</t>
  </si>
  <si>
    <t>人民币10亿元</t>
  </si>
  <si>
    <t>中国石油 CNH 2.6% 26'</t>
  </si>
  <si>
    <t>240118HK0000980174</t>
  </si>
  <si>
    <t>17 Jan 2024</t>
  </si>
  <si>
    <t>衡阳市城市建设投资发展集团有限公司</t>
  </si>
  <si>
    <t>衡阳市</t>
  </si>
  <si>
    <t>HEURBA</t>
  </si>
  <si>
    <t>根据中华人民共和国国家发展和改革委员会于2023年9月5日颁发的预发行登记证书，用于一般企业目的。</t>
  </si>
  <si>
    <t>衡阳城发 CNH 4.86% 27'</t>
  </si>
  <si>
    <t>240117</t>
  </si>
  <si>
    <t>240117HK0000984556</t>
  </si>
  <si>
    <t>补充营运资金和项目建设。</t>
  </si>
  <si>
    <t>人民币7.5亿元</t>
  </si>
  <si>
    <t>扬州江淮建发SBLC CNH 3.58% 27'</t>
  </si>
  <si>
    <t>240117HK0000985074</t>
  </si>
  <si>
    <t>增发(临时ISIN)</t>
  </si>
  <si>
    <t>Date Time</t>
  </si>
  <si>
    <t>Event</t>
  </si>
  <si>
    <t>Column5</t>
  </si>
  <si>
    <t>Survey</t>
  </si>
  <si>
    <t>Actual</t>
  </si>
  <si>
    <t>Prior</t>
  </si>
  <si>
    <t>Revised</t>
  </si>
  <si>
    <t>Ticker</t>
  </si>
  <si>
    <t>US</t>
  </si>
  <si>
    <t>1)</t>
  </si>
  <si>
    <t>2)</t>
  </si>
  <si>
    <t>Jan</t>
  </si>
  <si>
    <t>3)</t>
  </si>
  <si>
    <t>4)</t>
  </si>
  <si>
    <t>5)</t>
  </si>
  <si>
    <t>周度MBA抵押贷款申请指数环比</t>
  </si>
  <si>
    <t>MBAVCHNG Index</t>
  </si>
  <si>
    <t>6)</t>
  </si>
  <si>
    <t>7)</t>
  </si>
  <si>
    <t>标普全球-美国服务业PMI</t>
  </si>
  <si>
    <t>MPMIUSSA Index</t>
  </si>
  <si>
    <t>8)</t>
  </si>
  <si>
    <t>标普全球-美国综合PMI</t>
  </si>
  <si>
    <t>MPMIUSCA Index</t>
  </si>
  <si>
    <t>9)</t>
  </si>
  <si>
    <t>10)</t>
  </si>
  <si>
    <t>11)</t>
  </si>
  <si>
    <t>12)</t>
  </si>
  <si>
    <t>13)</t>
  </si>
  <si>
    <t>14)</t>
  </si>
  <si>
    <t>15)</t>
  </si>
  <si>
    <t>16)</t>
  </si>
  <si>
    <t>17)</t>
  </si>
  <si>
    <t>18)</t>
  </si>
  <si>
    <t>19)</t>
  </si>
  <si>
    <t>20)</t>
  </si>
  <si>
    <t>21)</t>
  </si>
  <si>
    <t>周度首次申领失业救济人数</t>
  </si>
  <si>
    <t>INJCJC Index</t>
  </si>
  <si>
    <t>22)</t>
  </si>
  <si>
    <t>持续领取失业救济人数</t>
  </si>
  <si>
    <t>INJCSP Index</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</si>
  <si>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</si>
  <si>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</si>
  <si>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</si>
  <si>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</si>
  <si>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</si>
  <si>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</si>
  <si>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</si>
  <si>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</si>
  <si>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</si>
  <si>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</si>
  <si>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</si>
  <si>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</si>
  <si>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</si>
  <si>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</si>
  <si>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</si>
  <si>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</si>
  <si>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</si>
  <si>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</si>
  <si>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</si>
  <si>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</si>
  <si>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</si>
  <si>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</si>
  <si>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</si>
  <si>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</si>
  <si>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</si>
  <si>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</si>
  <si>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</si>
  <si>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</si>
  <si>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</si>
  <si>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</si>
  <si>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</si>
  <si>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</si>
  <si>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</si>
  <si>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</si>
  <si>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</si>
  <si>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</si>
  <si>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</si>
  <si>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Jan F</t>
  </si>
  <si>
    <t>60)</t>
  </si>
  <si>
    <t>61)</t>
  </si>
  <si>
    <t>62)</t>
  </si>
  <si>
    <t>CONSSENT Index</t>
  </si>
  <si>
    <t>密歇根大学现况</t>
  </si>
  <si>
    <t>CONSCURR Index</t>
  </si>
  <si>
    <t>密歇根大学预期</t>
  </si>
  <si>
    <t>CONSEXP Index</t>
  </si>
  <si>
    <t>密歇根大学1年通胀</t>
  </si>
  <si>
    <t>CONSPXMD Index</t>
  </si>
  <si>
    <t>密歇根大学5-10年通胀</t>
  </si>
  <si>
    <t>CONSP5MD Index</t>
  </si>
  <si>
    <t>CH</t>
  </si>
  <si>
    <t>EC</t>
  </si>
  <si>
    <t>HCOB欧元区服务业PMI</t>
  </si>
  <si>
    <t>MPMIEZSA Index</t>
  </si>
  <si>
    <t>MPMIEZCA Index</t>
  </si>
  <si>
    <t>CPI 月环比</t>
  </si>
  <si>
    <t>DM_Path</t>
  </si>
  <si>
    <t>BasePPT_Path</t>
  </si>
  <si>
    <t>OldPPT_Folder</t>
  </si>
  <si>
    <t>OldPPT_File</t>
  </si>
  <si>
    <t>PPT_Folder</t>
  </si>
  <si>
    <t>PPT_File</t>
  </si>
  <si>
    <t>syndboxmarketcolorsum</t>
  </si>
  <si>
    <t>syndboxmarketcolorig</t>
  </si>
  <si>
    <t>syndboxmarketcolorlgfv</t>
  </si>
  <si>
    <t>syndboxmarketcolorhy</t>
  </si>
  <si>
    <t>syndboxustcurve</t>
  </si>
  <si>
    <t>建账峰值(亿)</t>
  </si>
  <si>
    <t>建账峰值超11亿美元</t>
  </si>
  <si>
    <t>建账峰值超18亿美元</t>
  </si>
  <si>
    <t>VBACode</t>
  </si>
  <si>
    <t>7</t>
  </si>
  <si>
    <t>PPT Launcher</t>
  </si>
  <si>
    <t xml:space="preserve">
Set oPPSlide = oPPPrsn.Slides(1)
Set oPPShape = oPPSlide.Shapes("coverdatebox")
oPPShape.TextFrame.DeleteText
oPPShape.TextFrame.TextRange.Text = _ 
ThisWorkbook.Sheets("5.PPT").Range("coverdatebox").Value</t>
  </si>
  <si>
    <t xml:space="preserve">
Set oPPSlide = oPPPrsn.Slides(2)
Set oPPShape = oPPSlide.Shapes("commentaryhdbox")
oPPShape.TextFrame.DeleteText
oPPShape.TextFrame.TextRange.Text = _ 
ThisWorkbook.Sheets("5.PPT").Range("commentaryhdbox").Value</t>
  </si>
  <si>
    <t xml:space="preserve">
Set oPPSlide = oPPPrsn.Slides(2)
Set oPPShape = oPPSlide.Shapes("newsbox")
oPPShape.TextFrame.DeleteText
oPPShape.TextFrame.TextRange.Text = _ 
ThisWorkbook.Sheets("5.PPT").Range("newsbox").Value</t>
  </si>
  <si>
    <t xml:space="preserve">
Set oPPSlide = oPPPrsn.Slides(2)
Set oPPShape = oPPSlide.Shapes("syndboxmarketcolorhy")
oPPShape.TextFrame.DeleteText
oPPShape.TextFrame.TextRange.Text = _ 
ThisWorkbook.Sheets("5.PPT").Range("syndboxmarketcolorhy").Value</t>
  </si>
  <si>
    <t xml:space="preserve">
Set oPPSlide = oPPPrsn.Slides(2)
Set oPPShape = oPPSlide.Shapes("syndboxmarketcolorig")
oPPShape.TextFrame.DeleteText
oPPShape.TextFrame.TextRange.Text = _ 
ThisWorkbook.Sheets("5.PPT").Range("syndboxmarketcolorig").Value</t>
  </si>
  <si>
    <t xml:space="preserve">
Set oPPSlide = oPPPrsn.Slides(2)
Set oPPShape = oPPSlide.Shapes("syndboxmarketcolorlgfv")
oPPShape.TextFrame.DeleteText
oPPShape.TextFrame.TextRange.Text = _ 
ThisWorkbook.Sheets("5.PPT").Range("syndboxmarketcolorlgfv").Value</t>
  </si>
  <si>
    <t xml:space="preserve">
Set oPPSlide = oPPPrsn.Slides(2)
Set oPPShape = oPPSlide.Shapes("syndboxmarketcolorsum")
oPPShape.TextFrame.DeleteText
oPPShape.TextFrame.TextRange.Text = _ 
ThisWorkbook.Sheets("5.PPT").Range("syndboxmarketcolorsum").Value</t>
  </si>
  <si>
    <t xml:space="preserve">
Set oPPSlide = oPPPrsn.Slides(3)
Set oPPShape = oPPSlide.Shapes("performancebox")
oPPShape.TextFrame.DeleteText
oPPShape.TextFrame.TextRange.Text = _ 
ThisWorkbook.Sheets("5.PPT").Range("performancebox").Value</t>
  </si>
  <si>
    <t xml:space="preserve">
Set oPPSlide = oPPPrsn.Slides(4)
Set oPPShape = oPPSlide.Shapes("ustbox")
oPPShape.TextFrame.DeleteText
oPPShape.TextFrame.TextRange.Text = _ 
ThisWorkbook.Sheets("5.PPT").Range("ustbox").Value</t>
  </si>
  <si>
    <t xml:space="preserve">
Set oPPSlide = oPPPrsn.Slides(5)
Set oPPShape = oPPSlide.Shapes("syndboxustcurve")
oPPShape.TextFrame.DeleteText
oPPShape.TextFrame.TextRange.Text = _ 
ThisWorkbook.Sheets("5.PPT").Range("syndboxustcurve").Value</t>
  </si>
  <si>
    <t xml:space="preserve">
Set oPPSlide = oPPPrsn.Slides(5)
Set oPPShape = oPPSlide.Shapes("ustcgbspdbox")
oPPShape.TextFrame.DeleteText
oPPShape.TextFrame.TextRange.Text = _ 
ThisWorkbook.Sheets("5.PPT").Range("ustcgbspdbox").Value</t>
  </si>
  <si>
    <t xml:space="preserve">
Set oPPSlide = oPPPrsn.Slides(6)
Set oPPShape = oPPSlide.Shapes("ipgtighteningbox")
oPPShape.TextFrame.DeleteText
oPPShape.TextFrame.TextRange.Text = _ 
ThisWorkbook.Sheets("5.PPT").Range("ipgtighteningbox").Value</t>
  </si>
  <si>
    <t xml:space="preserve">
Set oPPSlide = oPPPrsn.Slides(6)
Set oPPShape = oPPSlide.Shapes("yearlynimbox")
oPPShape.TextFrame.DeleteText
oPPShape.TextFrame.TextRange.Text = _ 
ThisWorkbook.Sheets("5.PPT").Range("yearlynimbox").Value</t>
  </si>
  <si>
    <t xml:space="preserve">
Set oPPSlide = oPPPrsn.Slides(7)
Set oPPShape = oPPSlide.Shapes("nimlgfvbox")
oPPShape.TextFrame.DeleteText
oPPShape.TextFrame.TextRange.Text = _ 
ThisWorkbook.Sheets("5.PPT").Range("nimlgfvbox").Value</t>
  </si>
  <si>
    <t xml:space="preserve">
Set oPPSlide = oPPPrsn.Slides(7)
Set oPPShape = oPPSlide.Shapes("nimlgfvsumbox")
oPPShape.TextFrame.DeleteText
oPPShape.TextFrame.TextRange.Font.Bold = True
oPPShape.TextFrame.TextRange.Text = _ 
ThisWorkbook.Sheets("5.PPT").Range("nimlgfvsumbox").Value</t>
  </si>
  <si>
    <t xml:space="preserve">
Set oPPSlide = oPPPrsn.Slides(7)
Set oPPShape = oPPSlide.Shapes("nimsummarybox")
oPPShape.TextFrame.DeleteText
oPPShape.TextFrame.TextRange.Text = _ 
ThisWorkbook.Sheets("5.PPT").Range("nimsummarybox").Value</t>
  </si>
  <si>
    <t>BMK_Year</t>
  </si>
  <si>
    <t>信用主体及评级</t>
  </si>
  <si>
    <t>新发总结板块</t>
  </si>
  <si>
    <t>Nth_ISIN</t>
  </si>
  <si>
    <t>20240219</t>
  </si>
  <si>
    <t>syndboxpipeline</t>
  </si>
  <si>
    <t xml:space="preserve">
Set oPPSlide = oPPPrsn.Slides(7)
Set oPPShape = oPPSlide.Shapes("syndboxpipeline")
oPPShape.TextFrame.DeleteText
oPPShape.TextFrame.TextRange.Text = _ 
ThisWorkbook.Sheets("5.PPT").Range("syndboxpipeline").Value</t>
  </si>
  <si>
    <t>353k</t>
  </si>
  <si>
    <t>财新中国PMI服务业</t>
  </si>
  <si>
    <t>CPI 同比</t>
  </si>
  <si>
    <t>Feb</t>
  </si>
  <si>
    <t>49.1</t>
  </si>
  <si>
    <t>49.2</t>
  </si>
  <si>
    <t>52.9</t>
  </si>
  <si>
    <t>24年02月</t>
  </si>
  <si>
    <t>寿光城投</t>
  </si>
  <si>
    <t>洛阳盛世城投</t>
  </si>
  <si>
    <t>1.5</t>
  </si>
  <si>
    <t>东营市政(青岛银行)</t>
  </si>
  <si>
    <t>淮北公用(邮储银行)</t>
  </si>
  <si>
    <t>3.5%</t>
  </si>
  <si>
    <t>3.7%a</t>
  </si>
  <si>
    <t>安徽</t>
  </si>
  <si>
    <t>潍坊西部投发</t>
  </si>
  <si>
    <t>开封文旅</t>
  </si>
  <si>
    <t>8.5%</t>
  </si>
  <si>
    <t>洛阳国苑*</t>
  </si>
  <si>
    <t>醴陵渌江投控(渤海银行)</t>
  </si>
  <si>
    <t>邹城利民建发</t>
  </si>
  <si>
    <t>绵阳科技(渤海银行)</t>
  </si>
  <si>
    <t>东营市政</t>
  </si>
  <si>
    <t>淮北公用</t>
  </si>
  <si>
    <t>醴陵渌江投控</t>
  </si>
  <si>
    <t>江苏方洋</t>
  </si>
  <si>
    <t>5.45%</t>
  </si>
  <si>
    <t>Writer_Dealtbl</t>
  </si>
  <si>
    <t>wNIMSum_Load</t>
  </si>
  <si>
    <t>增发2亿美元</t>
  </si>
  <si>
    <t>长发集团 USD 7% 26' Tap</t>
  </si>
  <si>
    <t>XS2753292312</t>
  </si>
  <si>
    <t>240126XS2701555968</t>
  </si>
  <si>
    <t>wEcon_PPT &amp; wFuture_PPT</t>
  </si>
  <si>
    <t>nimigbox</t>
  </si>
  <si>
    <t>nimigsumbox</t>
  </si>
  <si>
    <t xml:space="preserve">
Set oPPSlide = oPPPrsn.Slides(7)
Set oPPShape = oPPSlide.Shapes("nimigbox")
oPPShape.TextFrame.DeleteText
oPPShape.TextFrame.TextRange.Text = _ 
ThisWorkbook.Sheets("5.PPT").Range("nimigbox").Value</t>
  </si>
  <si>
    <t xml:space="preserve">
Set oPPSlide = oPPPrsn.Slides(7)
Set oPPShape = oPPSlide.Shapes("nimigsumbox")
oPPShape.TextFrame.DeleteText
oPPShape.TextFrame.TextRange.Font.Bold = True
oPPShape.TextFrame.TextRange.Text = _ 
ThisWorkbook.Sheets("5.PPT").Range("nimigsumbox").Value</t>
  </si>
  <si>
    <t>Monday.Date</t>
  </si>
  <si>
    <t>开年以来首单投资级地方平台美元债；
创23年以来浙江省境外美元债最低利率</t>
  </si>
  <si>
    <t>FTU(14.9)</t>
  </si>
  <si>
    <t>Synd.Input</t>
  </si>
  <si>
    <t>Monday.Text</t>
  </si>
  <si>
    <t>BISL独家订单</t>
  </si>
  <si>
    <t>BISL下单量</t>
  </si>
  <si>
    <t>BISL分配量</t>
  </si>
  <si>
    <t>交银下单量.除BISL外</t>
  </si>
  <si>
    <t>BOCOM担任</t>
  </si>
  <si>
    <t>A_Date</t>
  </si>
  <si>
    <t>周四</t>
  </si>
  <si>
    <t>交银国际担任账簿管理人</t>
  </si>
  <si>
    <t>周三</t>
  </si>
  <si>
    <t>周二</t>
  </si>
  <si>
    <t>周一</t>
  </si>
  <si>
    <t>长发集团(Baa2/--/BBB)</t>
  </si>
  <si>
    <t>周五</t>
  </si>
  <si>
    <t>兴业证券(--/--/BBB)</t>
  </si>
  <si>
    <t>交通银行担任账簿管理人</t>
  </si>
  <si>
    <t>绍兴上虞国资(--/--/BBB-)</t>
  </si>
  <si>
    <t>交银国际担任全球协调人及可持续结构顾问</t>
  </si>
  <si>
    <t>东方国际(--/BBB/A-)</t>
  </si>
  <si>
    <t>海南农垦(Baa3/--/BBB)</t>
  </si>
  <si>
    <t>济南城建(Baa1/--/BBB+)</t>
  </si>
  <si>
    <t>中国石油(A1/A+/A+)</t>
  </si>
  <si>
    <t>泰州华信药业(--/--/BB)</t>
  </si>
  <si>
    <t>BISL(0.2)</t>
  </si>
  <si>
    <t>中金公司(Baa1/BBB+/BBB+)</t>
  </si>
  <si>
    <t>中银航空租赁(--/A-/A-)</t>
  </si>
  <si>
    <t>交银国际担任全球协调人及交割行</t>
  </si>
  <si>
    <t>交银国际担任全球协调人</t>
  </si>
  <si>
    <t>10.5NC5.5</t>
  </si>
  <si>
    <t>10.5年(前5.5年不可赎回)</t>
  </si>
  <si>
    <t>常德城发(--/--/BBB-)</t>
  </si>
  <si>
    <t>慈溪国投(--/--/BBB)</t>
  </si>
  <si>
    <t>Source.Files</t>
  </si>
  <si>
    <t>Commentary字数</t>
  </si>
  <si>
    <t>Commentary_Sum</t>
  </si>
  <si>
    <t>Commentary_IG</t>
  </si>
  <si>
    <t>Commentary_LGFV</t>
  </si>
  <si>
    <t>Commentary_HY</t>
  </si>
  <si>
    <t>BMK</t>
  </si>
  <si>
    <t>基准利率</t>
  </si>
  <si>
    <t>BMK_SOFR</t>
  </si>
  <si>
    <t>年初</t>
  </si>
  <si>
    <t>△年初至今</t>
  </si>
  <si>
    <t>Text_△年初至今</t>
  </si>
  <si>
    <t>14</t>
  </si>
  <si>
    <t>R_BMK_SOFR</t>
  </si>
  <si>
    <t>20240226</t>
  </si>
  <si>
    <t>XS2763034498</t>
  </si>
  <si>
    <t>XS2763418394</t>
  </si>
  <si>
    <t>XS2758728492</t>
  </si>
  <si>
    <t>HK0000980067</t>
  </si>
  <si>
    <t>XS2741759588</t>
  </si>
  <si>
    <t>XS2753797278</t>
  </si>
  <si>
    <t>XS2742418960</t>
  </si>
  <si>
    <t>HK0000987542</t>
  </si>
  <si>
    <t>XS2756274614</t>
  </si>
  <si>
    <t>广州科学城</t>
  </si>
  <si>
    <t>6.8%</t>
  </si>
  <si>
    <t>7.2%a</t>
  </si>
  <si>
    <t>HK0000988052</t>
  </si>
  <si>
    <t>XS2741790237</t>
  </si>
  <si>
    <t>青岛华通</t>
  </si>
  <si>
    <t>XS2758389261</t>
  </si>
  <si>
    <t>XS2756270208</t>
  </si>
  <si>
    <t>HK0000979770</t>
  </si>
  <si>
    <t>XS2751569810</t>
  </si>
  <si>
    <t>江苏方洋(邮储银行)</t>
  </si>
  <si>
    <t>HK0000987765</t>
  </si>
  <si>
    <t>淮北市公用事业资产运营有限公司</t>
  </si>
  <si>
    <t>公共事业</t>
  </si>
  <si>
    <t>淮北市</t>
  </si>
  <si>
    <t>人民币3.7亿元</t>
  </si>
  <si>
    <t>淮北公用SBLC CNH 3.5% 27'</t>
  </si>
  <si>
    <t>240201</t>
  </si>
  <si>
    <t>01 Feb 2024</t>
  </si>
  <si>
    <t>24年2月</t>
  </si>
  <si>
    <t>05周</t>
  </si>
  <si>
    <t>2024年01月29日起一周</t>
  </si>
  <si>
    <t>240201HK0000980067</t>
  </si>
  <si>
    <t>青岛华通国有资本投资运营集团有限公司</t>
  </si>
  <si>
    <t>华通国际投资控股有限公司</t>
  </si>
  <si>
    <t>Peninsula</t>
  </si>
  <si>
    <t>IV</t>
  </si>
  <si>
    <t>16</t>
  </si>
  <si>
    <t>Peninsula IV</t>
  </si>
  <si>
    <t>青岛华通 USD 6.8% 27'</t>
  </si>
  <si>
    <t>青岛华通(--/--/BBB)</t>
  </si>
  <si>
    <t>240131</t>
  </si>
  <si>
    <t>31 Jan 2024</t>
  </si>
  <si>
    <t>240131XS2741790237</t>
  </si>
  <si>
    <t>科学城(广州)投资集团有限公司</t>
  </si>
  <si>
    <t>Great Bay</t>
  </si>
  <si>
    <t>15</t>
  </si>
  <si>
    <t>BISL Sole(0.2)</t>
  </si>
  <si>
    <t>广州经开区</t>
  </si>
  <si>
    <t>Great Bay III</t>
  </si>
  <si>
    <t>1.5年</t>
  </si>
  <si>
    <t>4亿美元</t>
  </si>
  <si>
    <t>广州科学城 USD 6.8% 25'</t>
  </si>
  <si>
    <t>广州科学城(--/--/BBB)</t>
  </si>
  <si>
    <t>240131XS2756274614</t>
  </si>
  <si>
    <t>人民币4.1亿元</t>
  </si>
  <si>
    <t>三明城建 CNH 5.2% 27'</t>
  </si>
  <si>
    <t>240131HK0000987542</t>
  </si>
  <si>
    <t>Ji An</t>
  </si>
  <si>
    <t>Direct</t>
  </si>
  <si>
    <t>Ji An Direct</t>
  </si>
  <si>
    <t>1.737亿美元</t>
  </si>
  <si>
    <t>吉安城投 USD 7.5% 27'</t>
  </si>
  <si>
    <t>240130</t>
  </si>
  <si>
    <t>30 Jan 2024</t>
  </si>
  <si>
    <t>240130XS2756270208</t>
  </si>
  <si>
    <t>绵阳科技城发展投资(集团)有限公司</t>
  </si>
  <si>
    <t>绵阳市</t>
  </si>
  <si>
    <t>人民币7.7亿元</t>
  </si>
  <si>
    <t>绵阳科技SBLC CNH 4.6% 27'</t>
  </si>
  <si>
    <t>240129</t>
  </si>
  <si>
    <t>29 Jan 2024</t>
  </si>
  <si>
    <t>240129HK0000987765</t>
  </si>
  <si>
    <t>江苏方洋集团有限公司</t>
  </si>
  <si>
    <t>HAICHUAN INTERNATIONAL INVESTMENT CO., LTD.</t>
  </si>
  <si>
    <t>连云港市</t>
  </si>
  <si>
    <t>徐圩新区</t>
  </si>
  <si>
    <t>江苏方洋SBLC USD 5.45% 27'</t>
  </si>
  <si>
    <t>江苏方洋(--/--/BB)</t>
  </si>
  <si>
    <t>240129XS2751569810</t>
  </si>
  <si>
    <t>\\itd-m09-fs02\dcm$\0 DCM Base\4 Markets\Markets - Weekly Update.pptx</t>
  </si>
  <si>
    <t>\\itd-m09-fs02\dcm$\0 DCM Base\4 Markets\Data\5. Weekly List.xlsx</t>
  </si>
  <si>
    <t>\\itd-m09-fs02\dcm$\Team Folder\Execution Team\DataHub\DEALs MASTER.xlsm</t>
  </si>
  <si>
    <t>0.3%</t>
  </si>
  <si>
    <t>0.6%</t>
  </si>
  <si>
    <t>美国2月密歇根大学消费者信心指数</t>
  </si>
  <si>
    <t>2月</t>
  </si>
  <si>
    <t>长沙蓝月谷(渤海银行)</t>
  </si>
  <si>
    <t>曹妃甸国控(北京银行)</t>
  </si>
  <si>
    <t>河北</t>
  </si>
  <si>
    <t>江苏钟吾城投(南京银行)</t>
  </si>
  <si>
    <t>湖州南浔国资(绍兴银行)</t>
  </si>
  <si>
    <t>开封文旅*</t>
  </si>
  <si>
    <t>长沙蓝月谷</t>
  </si>
  <si>
    <t>曹妃甸国控</t>
  </si>
  <si>
    <t>湖州南浔国资</t>
  </si>
  <si>
    <t>XS2756545666</t>
  </si>
  <si>
    <t>HK0000988045</t>
  </si>
  <si>
    <t>HK0000987260</t>
  </si>
  <si>
    <t>HK0000987864</t>
  </si>
  <si>
    <t>HK0000987518</t>
  </si>
  <si>
    <t>XS2761632210</t>
  </si>
  <si>
    <t>4.401%</t>
  </si>
  <si>
    <t>长沙蓝月谷智造产业投资有限公司</t>
  </si>
  <si>
    <t>BlueMoon Valley</t>
  </si>
  <si>
    <t>17</t>
  </si>
  <si>
    <t>长沙市</t>
  </si>
  <si>
    <t>宁乡经开区</t>
  </si>
  <si>
    <t>长沙蓝月谷SBLC CNH 4.4% 27'</t>
  </si>
  <si>
    <t>240207</t>
  </si>
  <si>
    <t>07 Feb 2024</t>
  </si>
  <si>
    <t>06周</t>
  </si>
  <si>
    <t>2024年02月05日起一周</t>
  </si>
  <si>
    <t>240207HK0000988045</t>
  </si>
  <si>
    <t>T+7</t>
  </si>
  <si>
    <t>Ba1/--/BBB-</t>
  </si>
  <si>
    <t>临沂城投SBLC CNH 3.3% 27'</t>
  </si>
  <si>
    <t>临沂城投(Ba1/--/BBB-)</t>
  </si>
  <si>
    <t>240206</t>
  </si>
  <si>
    <t>06 Feb 2024</t>
  </si>
  <si>
    <t>240206HK0000987260</t>
  </si>
  <si>
    <t>T+8</t>
  </si>
  <si>
    <t>人民币1.895亿元</t>
  </si>
  <si>
    <t>江苏钟吾城投SBLC CNH 3.5% 27'</t>
  </si>
  <si>
    <t>240205</t>
  </si>
  <si>
    <t>05 Feb 2024</t>
  </si>
  <si>
    <t>240205HK0000987518</t>
  </si>
  <si>
    <t>曹妃甸国控投资集团有限公司</t>
  </si>
  <si>
    <t>唐山市</t>
  </si>
  <si>
    <t>人民币5.3亿元</t>
  </si>
  <si>
    <t>曹妃甸国控SBLC CNH 3.5% 27'</t>
  </si>
  <si>
    <t>240205HK0000987864</t>
  </si>
  <si>
    <t>20240304</t>
  </si>
  <si>
    <t>79.6</t>
  </si>
  <si>
    <t>50.7</t>
  </si>
  <si>
    <t>-0.4%</t>
  </si>
  <si>
    <t>UST字数</t>
  </si>
  <si>
    <t>Pipeline</t>
  </si>
  <si>
    <t>2240</t>
  </si>
  <si>
    <t>新加坡人民币存款余额维持不变，至2240</t>
  </si>
  <si>
    <t>-1bp</t>
  </si>
  <si>
    <t>-5bps</t>
  </si>
  <si>
    <t>-7bps</t>
  </si>
  <si>
    <t>-11bps</t>
  </si>
  <si>
    <t>-4bps</t>
  </si>
  <si>
    <t>Syndtxt_Folder</t>
  </si>
  <si>
    <t>\\itd-m09-fs02\dcm$\Team Folder\Execution Team\Weekly\Ad Hoc\Syndicate</t>
  </si>
  <si>
    <t>201k</t>
  </si>
  <si>
    <t>耐用品订单环比</t>
  </si>
  <si>
    <t>DGNOCHNG Index</t>
  </si>
  <si>
    <t>耐用消费品(除运输类)</t>
  </si>
  <si>
    <t>DGNOXTCH Index</t>
  </si>
  <si>
    <t>非国防资本货物订单(飞机除外)</t>
  </si>
  <si>
    <t>CGNOXAI% Index</t>
  </si>
  <si>
    <t>非国防资本货物出货(飞机除外)</t>
  </si>
  <si>
    <t>CGSHXAI% Index</t>
  </si>
  <si>
    <t>4Q</t>
  </si>
  <si>
    <t>批发库存月环比</t>
  </si>
  <si>
    <t>MWINCHNG Index</t>
  </si>
  <si>
    <t>210k</t>
  </si>
  <si>
    <t>Feb F</t>
  </si>
  <si>
    <t>63)</t>
  </si>
  <si>
    <t>64)</t>
  </si>
  <si>
    <t>65)</t>
  </si>
  <si>
    <t>财新中国PMI制造业</t>
  </si>
  <si>
    <t>失业率</t>
  </si>
  <si>
    <t>20240311</t>
  </si>
  <si>
    <t>48.9</t>
  </si>
  <si>
    <t>2月28日</t>
  </si>
  <si>
    <t>美国1月耐用品订单环比</t>
  </si>
  <si>
    <t>DGNOCHNG INDEX</t>
  </si>
  <si>
    <t>美国4季度GDP环比折合年率</t>
  </si>
  <si>
    <t>2月29日</t>
  </si>
  <si>
    <t>3月1日</t>
  </si>
  <si>
    <t>美国2月ISM制造业指数</t>
  </si>
  <si>
    <t>49.5</t>
  </si>
  <si>
    <t>中国</t>
  </si>
  <si>
    <t>50.8</t>
  </si>
  <si>
    <t>欧元区2月CPI 月环比</t>
  </si>
  <si>
    <t>1.4%</t>
  </si>
  <si>
    <t>137</t>
  </si>
  <si>
    <t>1.5%</t>
  </si>
  <si>
    <t>-2.5%</t>
  </si>
  <si>
    <t>1038</t>
  </si>
  <si>
    <t>1bp</t>
  </si>
  <si>
    <t>-3bps</t>
  </si>
  <si>
    <t>-2bps</t>
  </si>
  <si>
    <t>-9bps</t>
  </si>
  <si>
    <t>-14bps</t>
  </si>
  <si>
    <t>-25bps</t>
  </si>
  <si>
    <t>2.892%</t>
  </si>
  <si>
    <t>-24bps</t>
  </si>
  <si>
    <t>青岛西海岸融控(渤海银行)</t>
  </si>
  <si>
    <t>4.38%</t>
  </si>
  <si>
    <t>海通证券</t>
  </si>
  <si>
    <t>--/BBB/--</t>
  </si>
  <si>
    <t>3.6%a</t>
  </si>
  <si>
    <t>重庆潼南建工(重庆三峡银行)</t>
  </si>
  <si>
    <t>湘潭振湘国资(长沙银行)</t>
  </si>
  <si>
    <t>4.15%</t>
  </si>
  <si>
    <t>4.3%a</t>
  </si>
  <si>
    <t>青岛西海岸融控</t>
  </si>
  <si>
    <t>重庆潼南建工</t>
  </si>
  <si>
    <t>安吉七彩灵峰旅投</t>
  </si>
  <si>
    <t>湘潭振湘国资</t>
  </si>
  <si>
    <t>HK0000987914</t>
  </si>
  <si>
    <t>CND10007C5K5</t>
  </si>
  <si>
    <t>HK0000980109</t>
  </si>
  <si>
    <t>XS2760878608</t>
  </si>
  <si>
    <t>安吉七彩灵峰旅投(杭州银行)</t>
  </si>
  <si>
    <t>HK0000971967</t>
  </si>
  <si>
    <t>XS2755356727</t>
  </si>
  <si>
    <t>安吉国控</t>
  </si>
  <si>
    <t>USD_Mature</t>
  </si>
  <si>
    <t>海通证券股份有限公司</t>
  </si>
  <si>
    <t>HAITONG INTERNATIONAL FINANCE HOLDINGS LIMITED</t>
  </si>
  <si>
    <t>黄浦区</t>
  </si>
  <si>
    <t>人民币35亿元</t>
  </si>
  <si>
    <t>海通证券 CNH 3.3% 27'</t>
  </si>
  <si>
    <t>海通证券(--/BBB/--)</t>
  </si>
  <si>
    <t>240222</t>
  </si>
  <si>
    <t>22 Feb 2024</t>
  </si>
  <si>
    <t>08周</t>
  </si>
  <si>
    <t>2024年02月19日起一周</t>
  </si>
  <si>
    <t>240222CND10007C5K5</t>
  </si>
  <si>
    <t>湘潭振湘国有资产经营投资有限公司</t>
  </si>
  <si>
    <t>湘潭市</t>
  </si>
  <si>
    <t>人民币8.5亿元</t>
  </si>
  <si>
    <t>湘潭振湘国资SBLC CNH 4.15% 27'</t>
  </si>
  <si>
    <t>240220</t>
  </si>
  <si>
    <t>20 Feb 2024</t>
  </si>
  <si>
    <t>240220HK0000971967</t>
  </si>
  <si>
    <t>NXECTC</t>
  </si>
  <si>
    <t>发行人项目的建设和补充发行人的营运资金。</t>
  </si>
  <si>
    <t>项目开发</t>
  </si>
  <si>
    <t>主要用于补充营运资金</t>
  </si>
  <si>
    <t>CFDGKI</t>
  </si>
  <si>
    <t>用于补充营运资金</t>
  </si>
  <si>
    <t>HBPUAO</t>
  </si>
  <si>
    <t>为了资助淮北市大唐电厂旧址提升改造项目（一期）建设和补充营运资金</t>
  </si>
  <si>
    <t>QDHTCO</t>
  </si>
  <si>
    <t>重新融资发行人的境外债务</t>
  </si>
  <si>
    <t>GZDZCD</t>
  </si>
  <si>
    <t>为发行人绿色金融框架中定义的合格绿色项目融资或再融资</t>
  </si>
  <si>
    <t>项目建设和补充工作资金</t>
  </si>
  <si>
    <t>根据集团的绿色金融框架和国家发展和改革委员会（NDRC）的证书，用于融资或再融资现有债务。</t>
  </si>
  <si>
    <t>MYSTCD</t>
  </si>
  <si>
    <t>对于项目运营和营运资金补充。</t>
  </si>
  <si>
    <t>FANGYA</t>
  </si>
  <si>
    <t>根据绿色金融框架中定义的符合条件的绿色项目进行再融资。</t>
  </si>
  <si>
    <t>CISIFG</t>
  </si>
  <si>
    <t>再融资现有债务</t>
  </si>
  <si>
    <t>SYSTIO</t>
  </si>
  <si>
    <t>重新融资集团现有的负债，并根据可持续融资框架的规定，为新的或现有的符合条件的项目提供融资或重新融资。</t>
  </si>
  <si>
    <t>用于再融资境外负债</t>
  </si>
  <si>
    <t>ORIEAS</t>
  </si>
  <si>
    <t>用于偿还集团现有的境外负债</t>
  </si>
  <si>
    <t>HNFARM</t>
  </si>
  <si>
    <t>用于再融资现有离岸负债</t>
  </si>
  <si>
    <t>JNUCGC</t>
  </si>
  <si>
    <t>募集资金将用于项目投资和补充营运资本。</t>
  </si>
  <si>
    <t>POE\Longshan III 章丘控股</t>
  </si>
  <si>
    <t>\\itd-m09-fs02\dcm$\Deals\Completed\2024 Completed\POE\Longshan III 章丘控股</t>
  </si>
  <si>
    <t>SOE\WJF I 2024 乌鲁木齐经开区建发</t>
  </si>
  <si>
    <t>\\itd-m09-fs02\dcm$\Deals\Completed\2024 Completed\SOE\WJF I 2024 乌鲁木齐经开区建发</t>
  </si>
  <si>
    <t>POE\Yunlai成都云涞</t>
  </si>
  <si>
    <t>\\itd-m09-fs02\dcm$\Deals\Completed\2023 Completed\POE\Yunlai成都云涞</t>
  </si>
  <si>
    <r>
      <t>美国</t>
    </r>
    <r>
      <rPr>
        <sz val="9"/>
        <color theme="1"/>
        <rFont val="Arial"/>
        <family val="2"/>
      </rPr>
      <t>1</t>
    </r>
    <r>
      <rPr>
        <sz val="9"/>
        <color theme="1"/>
        <rFont val="KaiTi"/>
        <family val="3"/>
      </rPr>
      <t>月耐用品订单环比</t>
    </r>
  </si>
  <si>
    <t>玉兰债</t>
  </si>
  <si>
    <t>215k</t>
  </si>
  <si>
    <t>1905k</t>
  </si>
  <si>
    <t>工厂订单</t>
  </si>
  <si>
    <t>TMNOCHNG Index</t>
  </si>
  <si>
    <t>工厂订单不含运输</t>
  </si>
  <si>
    <t>TMNOXTM% Index</t>
  </si>
  <si>
    <t>ISM服务业指数</t>
  </si>
  <si>
    <t>NAPMNMI Index</t>
  </si>
  <si>
    <t>ISM服务业支付价格</t>
  </si>
  <si>
    <t>NAPMNPRC Index</t>
  </si>
  <si>
    <t>ISM服务业就业</t>
  </si>
  <si>
    <t>NAPMNEMP Index</t>
  </si>
  <si>
    <t>ISM服务业新订单</t>
  </si>
  <si>
    <t>NAPMNNO Index</t>
  </si>
  <si>
    <t>66)</t>
  </si>
  <si>
    <t>ADP就业变动指数</t>
  </si>
  <si>
    <t>150k</t>
  </si>
  <si>
    <t>107k</t>
  </si>
  <si>
    <t>ADP CHNG Index</t>
  </si>
  <si>
    <t>67)</t>
  </si>
  <si>
    <t>JOLTS职位空缺</t>
  </si>
  <si>
    <t>9026k</t>
  </si>
  <si>
    <t>JOLTTOTL Index</t>
  </si>
  <si>
    <t>68)</t>
  </si>
  <si>
    <t>69)</t>
  </si>
  <si>
    <t>批发贸易销售月环比</t>
  </si>
  <si>
    <t>MWSLCHNG Index</t>
  </si>
  <si>
    <t>70)</t>
  </si>
  <si>
    <t>Federal Reserve Releases Beige Book</t>
  </si>
  <si>
    <t>71)</t>
  </si>
  <si>
    <t>挑战者企业裁员人数 同比</t>
  </si>
  <si>
    <t>CHALYOY% Index</t>
  </si>
  <si>
    <t>72)</t>
  </si>
  <si>
    <t>贸易余额</t>
  </si>
  <si>
    <t>-$63.5b</t>
  </si>
  <si>
    <t>-$62.2b</t>
  </si>
  <si>
    <t>USTBTOT Index</t>
  </si>
  <si>
    <t>73)</t>
  </si>
  <si>
    <t>非农生产力</t>
  </si>
  <si>
    <t>4Q F</t>
  </si>
  <si>
    <t>PRODNFR% Index</t>
  </si>
  <si>
    <t>74)</t>
  </si>
  <si>
    <t>单位劳务成本</t>
  </si>
  <si>
    <t>COSTNFR% Index</t>
  </si>
  <si>
    <t>75)</t>
  </si>
  <si>
    <t>218k</t>
  </si>
  <si>
    <t>76)</t>
  </si>
  <si>
    <t>家庭净值变动</t>
  </si>
  <si>
    <t>-$1312b</t>
  </si>
  <si>
    <t>NWORCHNG Index</t>
  </si>
  <si>
    <t>消费者信用</t>
  </si>
  <si>
    <t>$10.000b</t>
  </si>
  <si>
    <t>$1.561b</t>
  </si>
  <si>
    <t>CICRTOT Index</t>
  </si>
  <si>
    <t>两个月薪水净修正</t>
  </si>
  <si>
    <t>ECONGECC Index</t>
  </si>
  <si>
    <t>200k</t>
  </si>
  <si>
    <t>NFP TCH Index</t>
  </si>
  <si>
    <t>非农私企就业人数增减</t>
  </si>
  <si>
    <t>317k</t>
  </si>
  <si>
    <t>NFP PCH Index</t>
  </si>
  <si>
    <t>制造业就业人数增减</t>
  </si>
  <si>
    <t>23k</t>
  </si>
  <si>
    <t>USMMMNCH Index</t>
  </si>
  <si>
    <t>USURTOT Index</t>
  </si>
  <si>
    <t>平均小时收入月环比</t>
  </si>
  <si>
    <t>AHE MOM% Index</t>
  </si>
  <si>
    <t>平均小时收入同比</t>
  </si>
  <si>
    <t>AHE YOY% Index</t>
  </si>
  <si>
    <t>周平均工时-所有员工</t>
  </si>
  <si>
    <t>AWH TOTL Index</t>
  </si>
  <si>
    <t>劳动力参与率</t>
  </si>
  <si>
    <t>PRUSTOT Index</t>
  </si>
  <si>
    <t>就业不足率</t>
  </si>
  <si>
    <t>USUDMAER Index</t>
  </si>
  <si>
    <t>彭博2月中国调查 (表格)</t>
  </si>
  <si>
    <t>财新中国PMI综合</t>
  </si>
  <si>
    <t>MPMICNCA Index</t>
  </si>
  <si>
    <t>MPMICNSA Index</t>
  </si>
  <si>
    <t>出口年迄今同比人民币</t>
  </si>
  <si>
    <t>CNTSECCY Index</t>
  </si>
  <si>
    <t>出口年迄今同比</t>
  </si>
  <si>
    <t>CNFRCEXY Index</t>
  </si>
  <si>
    <t>进口年迄今同比人民币</t>
  </si>
  <si>
    <t>CNTSICCY Index</t>
  </si>
  <si>
    <t>贸易收支年迄今人民币</t>
  </si>
  <si>
    <t>CNTSTCNC Index</t>
  </si>
  <si>
    <t>进口年迄今同比</t>
  </si>
  <si>
    <t>CNFRCIMY Index</t>
  </si>
  <si>
    <t>贸易收支年迄今</t>
  </si>
  <si>
    <t>CNFRCBAL Index</t>
  </si>
  <si>
    <t>外汇储备</t>
  </si>
  <si>
    <t>$3217.00b</t>
  </si>
  <si>
    <t>$3219.32b</t>
  </si>
  <si>
    <t>CNGFOREX Index</t>
  </si>
  <si>
    <t>PPI同比</t>
  </si>
  <si>
    <t>CHEFTYOY Index</t>
  </si>
  <si>
    <t>CNCPIYOY Index</t>
  </si>
  <si>
    <t>新增人民币贷款</t>
  </si>
  <si>
    <t>4920.0b</t>
  </si>
  <si>
    <t>CNLNNEW Index</t>
  </si>
  <si>
    <t>货币供应M2同比</t>
  </si>
  <si>
    <t>CNMS2YOY Index</t>
  </si>
  <si>
    <t>货币供应M1年同比</t>
  </si>
  <si>
    <t>CNMS1YOY Index</t>
  </si>
  <si>
    <t>总融资人民币</t>
  </si>
  <si>
    <t>6500.0b</t>
  </si>
  <si>
    <t>6501.7b</t>
  </si>
  <si>
    <t>CNLNASF Index</t>
  </si>
  <si>
    <t>货币供应M0年同比</t>
  </si>
  <si>
    <t>CNMS0YOY Index</t>
  </si>
  <si>
    <t>Sentix投资者信心</t>
  </si>
  <si>
    <t>Mar</t>
  </si>
  <si>
    <t>SNTEEUGX Index</t>
  </si>
  <si>
    <t>PPI月环比</t>
  </si>
  <si>
    <t>EUPPEMUM Index</t>
  </si>
  <si>
    <t>EUPPEMUY Index</t>
  </si>
  <si>
    <t>零售总额月环比</t>
  </si>
  <si>
    <t>RSSAEMUM Index</t>
  </si>
  <si>
    <t>社会消费品零售总额同比</t>
  </si>
  <si>
    <t>RSWAEMUY Index</t>
  </si>
  <si>
    <t>EURR002W Index</t>
  </si>
  <si>
    <t>欧洲央行边际贷款工具</t>
  </si>
  <si>
    <t>EUORMARG Index</t>
  </si>
  <si>
    <t>欧洲央行存款机制利率</t>
  </si>
  <si>
    <t>EUORDEPO Index</t>
  </si>
  <si>
    <t>GDP经季调季环比</t>
  </si>
  <si>
    <t>EUGNEMUQ Index</t>
  </si>
  <si>
    <t>GDP经季调同比</t>
  </si>
  <si>
    <t>EUGNEMUY Index</t>
  </si>
  <si>
    <t>政府支出季环比</t>
  </si>
  <si>
    <t>NGVTEMUQ Index</t>
  </si>
  <si>
    <t>固定资本季环比</t>
  </si>
  <si>
    <t>FCFNEMUQ Index</t>
  </si>
  <si>
    <t>家庭消费季环比</t>
  </si>
  <si>
    <t>EUHNEMUQ Index</t>
  </si>
  <si>
    <t>就业季环比</t>
  </si>
  <si>
    <t>EMEMULQQ Index</t>
  </si>
  <si>
    <t>就业同比</t>
  </si>
  <si>
    <t>EMEMULYY Index</t>
  </si>
  <si>
    <t>\\itd-m09-fs02\dcm$\Team Folder\Execution Team\Weekly\20240304\</t>
  </si>
  <si>
    <t>Markets - Weekly Update - 20240304.pptx</t>
  </si>
  <si>
    <t>20240318</t>
  </si>
  <si>
    <t>-6.1%</t>
  </si>
  <si>
    <t>-5.6%</t>
  </si>
  <si>
    <t>3.2%</t>
  </si>
  <si>
    <t>76.9</t>
  </si>
  <si>
    <t>47.8</t>
  </si>
  <si>
    <t>50.9</t>
  </si>
  <si>
    <t>3.1%</t>
  </si>
  <si>
    <t>3月5日</t>
  </si>
  <si>
    <t>20240305</t>
  </si>
  <si>
    <t>3月6日</t>
  </si>
  <si>
    <t>20240306</t>
  </si>
  <si>
    <t>美国2月ADP就业变动指数</t>
  </si>
  <si>
    <t>ADP CHNG INDEX</t>
  </si>
  <si>
    <t>3月7日</t>
  </si>
  <si>
    <t>20240307</t>
  </si>
  <si>
    <t>美国2月非农就业人数增减</t>
  </si>
  <si>
    <t>3月8日</t>
  </si>
  <si>
    <t>NFP TCH INDEX</t>
  </si>
  <si>
    <t>20240308</t>
  </si>
  <si>
    <t>美国2月失业率</t>
  </si>
  <si>
    <t>USURTOT INDEX</t>
  </si>
  <si>
    <t>52.5</t>
  </si>
  <si>
    <t>MPMICNCA INDEX</t>
  </si>
  <si>
    <t>52.7</t>
  </si>
  <si>
    <t>MPMICNSA INDEX</t>
  </si>
  <si>
    <t>3月9日</t>
  </si>
  <si>
    <t>中国2月CPI 同比</t>
  </si>
  <si>
    <t>-0.8%</t>
  </si>
  <si>
    <t>欧元区欧洲央行主要再融资利率</t>
  </si>
  <si>
    <t>EURR002W INDEX</t>
  </si>
  <si>
    <t>欧元区欧洲央行边际贷款工具</t>
  </si>
  <si>
    <t>4.75%</t>
  </si>
  <si>
    <t>EUORMARG INDEX</t>
  </si>
  <si>
    <t>欧元区欧洲央行存款机制利率</t>
  </si>
  <si>
    <t>4.0%</t>
  </si>
  <si>
    <t>EUORDEPO INDEX</t>
  </si>
  <si>
    <t>欧元区4季度GDP经季调季环比</t>
  </si>
  <si>
    <t>EUGNEMUQ INDEX</t>
  </si>
  <si>
    <t>欧元区4季度GDP经季调同比</t>
  </si>
  <si>
    <t>EUGNEMUY INDEX</t>
  </si>
  <si>
    <t>0.7%</t>
  </si>
  <si>
    <t>180</t>
  </si>
  <si>
    <t>台湾人民币存款余额维持不变，至1038</t>
  </si>
  <si>
    <t>9547</t>
  </si>
  <si>
    <t>-6bps</t>
  </si>
  <si>
    <t>2.29%</t>
  </si>
  <si>
    <t>2.235%</t>
  </si>
  <si>
    <t>10年期离岸人民币国债利率持平，至2.892%</t>
  </si>
  <si>
    <t>23bps</t>
  </si>
  <si>
    <t>1.2%</t>
  </si>
  <si>
    <t>-162bps</t>
  </si>
  <si>
    <t>平均中美利差计算持平，至-162bps</t>
  </si>
  <si>
    <t>24年03月</t>
  </si>
  <si>
    <t>乌经开建发(北京银行)</t>
  </si>
  <si>
    <t>BISL,澳分</t>
  </si>
  <si>
    <t>乌经开建发(邮储银行)</t>
  </si>
  <si>
    <t>3.4%</t>
  </si>
  <si>
    <t>江苏海晟</t>
  </si>
  <si>
    <t>湛江基投</t>
  </si>
  <si>
    <t>3.95%</t>
  </si>
  <si>
    <t>重庆涪陵实业</t>
  </si>
  <si>
    <t>4.2%</t>
  </si>
  <si>
    <t>南昌金开</t>
  </si>
  <si>
    <t>5.25%</t>
  </si>
  <si>
    <t>5.7%a</t>
  </si>
  <si>
    <t>MO0000000352</t>
  </si>
  <si>
    <t>MO0000000345</t>
  </si>
  <si>
    <t>XS2778491865</t>
  </si>
  <si>
    <t>HK0000993615</t>
  </si>
  <si>
    <t>HK0000992922</t>
  </si>
  <si>
    <t>XS2753615934</t>
  </si>
  <si>
    <t>陕西金资</t>
  </si>
  <si>
    <t>XS2771414260</t>
  </si>
  <si>
    <t>6.35%</t>
  </si>
  <si>
    <t>6.9%a</t>
  </si>
  <si>
    <t>XS2776136207</t>
  </si>
  <si>
    <t>南昌金开(工商银行)</t>
  </si>
  <si>
    <t>XS2766049378</t>
  </si>
  <si>
    <t>天风证券</t>
  </si>
  <si>
    <t>6.5%</t>
  </si>
  <si>
    <t>BISL,港分,澳分</t>
  </si>
  <si>
    <t>HK0000984838</t>
  </si>
  <si>
    <t>II 2024</t>
  </si>
  <si>
    <t>21</t>
  </si>
  <si>
    <t>WJF II 2024</t>
  </si>
  <si>
    <t>用于国际陆港商务商贸区中欧班列集结中心物流园区基础设施建设项目（一期）, 乌鲁木齐一号台地工业园区配套服务中心建设项目（一期）－保障性租赁住房项目和文化科创人才大厦的建设</t>
  </si>
  <si>
    <t>人民币3.8亿元</t>
  </si>
  <si>
    <t>乌经开建发SBLC CNH 3.4% 27'</t>
  </si>
  <si>
    <t>240301</t>
  </si>
  <si>
    <t>01 Mar 2024</t>
  </si>
  <si>
    <t>24年3月</t>
  </si>
  <si>
    <t>09周</t>
  </si>
  <si>
    <t>2024年02月26日起一周</t>
  </si>
  <si>
    <t>240301MO0000000345</t>
  </si>
  <si>
    <t>III 2024</t>
  </si>
  <si>
    <t>22</t>
  </si>
  <si>
    <t>WJF III 2024</t>
  </si>
  <si>
    <t>国际陆港商务商贸区中欧班列集结中心物流园区基础设施建设项目（一期）, 国际陆港商务商贸区中欧班列集结中心物流园区基础设施建设项目（二期）, 乌鲁木齐一号台地电子产业中心园区专案（智慧终端）, 乌鲁木齐一号台地工业园区配套服务中心建设项目（一期）－保障性租赁住房项目, 绿谷文化创业（意）园－经营开发项目，文化科创人才大厦，以及用于补充流动资金</t>
  </si>
  <si>
    <t>人民币2.6亿元</t>
  </si>
  <si>
    <t>乌经开建发SBLC CNH 3.6% 27'</t>
  </si>
  <si>
    <t>240301MO0000000352</t>
  </si>
  <si>
    <t>陕西金融资产管理股份有限公司</t>
  </si>
  <si>
    <t>Sailing</t>
  </si>
  <si>
    <t>20</t>
  </si>
  <si>
    <t>地方资管</t>
  </si>
  <si>
    <t>SXFIAM</t>
  </si>
  <si>
    <t>Sailing II</t>
  </si>
  <si>
    <t>用于偿还离岸债务、集团负债资产管理业务的项目以及营运资金。</t>
  </si>
  <si>
    <t>陕西金资 USD 5.8% 27'</t>
  </si>
  <si>
    <t>陕西金资(Baa3/--/BBB)</t>
  </si>
  <si>
    <t>240229</t>
  </si>
  <si>
    <t>29 Feb 2024</t>
  </si>
  <si>
    <t>240229XS2753615934</t>
  </si>
  <si>
    <t>福建省晋江市建设投资控股集团有限公司</t>
  </si>
  <si>
    <t>晋江市路桥建设开发有限公司</t>
  </si>
  <si>
    <t>晋江市</t>
  </si>
  <si>
    <t>JJUCID</t>
  </si>
  <si>
    <t>偿还现有债务</t>
  </si>
  <si>
    <t>1.58亿美元</t>
  </si>
  <si>
    <t>240229XS2771414260</t>
  </si>
  <si>
    <t>湛江市基础设施建设投资集团有限公司</t>
  </si>
  <si>
    <t>湛江市</t>
  </si>
  <si>
    <t>ZHJINF</t>
  </si>
  <si>
    <t>根据国家发展和改革委员会的证书和绿色金融框架，用于项目建设和补充营运资金。</t>
  </si>
  <si>
    <t>人民币14.2亿元</t>
  </si>
  <si>
    <t>湛江基投 CNH 3.95% 27'</t>
  </si>
  <si>
    <t>240229HK0000992922</t>
  </si>
  <si>
    <t>江苏海晟控股集团有限公司</t>
  </si>
  <si>
    <t>海门区</t>
  </si>
  <si>
    <t>HMHJCC</t>
  </si>
  <si>
    <t>用于海门海迅智能停车场改造项目、海门市智能停车项目和海门地区农村绿色出行一体化项目的建设，并根据国家发展和改革委员会证书补充营运资金</t>
  </si>
  <si>
    <t>江苏海晟 CNH 3.6% 27'</t>
  </si>
  <si>
    <t>240229HK0000993615</t>
  </si>
  <si>
    <t>重庆市涪陵实业发展集团有限公司</t>
  </si>
  <si>
    <t>涪陵区</t>
  </si>
  <si>
    <t>CQFLID</t>
  </si>
  <si>
    <t>用于项目建设和补充营运资金</t>
  </si>
  <si>
    <t>重庆涪陵实业 CNH 4.2% 27'</t>
  </si>
  <si>
    <t>240228</t>
  </si>
  <si>
    <t>28 Feb 2024</t>
  </si>
  <si>
    <t>240228HK0000984838</t>
  </si>
  <si>
    <t>天风证券股份有限公司</t>
  </si>
  <si>
    <t>Start Point</t>
  </si>
  <si>
    <t>19</t>
  </si>
  <si>
    <t>武汉市</t>
  </si>
  <si>
    <t>TIANFS</t>
  </si>
  <si>
    <t>Start Point 2024</t>
  </si>
  <si>
    <t>重新融资其现有的离岸债务</t>
  </si>
  <si>
    <t>天风证券 USD 6.5% 26'</t>
  </si>
  <si>
    <t>天风证券(--/--/BBB-)</t>
  </si>
  <si>
    <t>240228XS2766049378</t>
  </si>
  <si>
    <t>南昌金开集团有限公司</t>
  </si>
  <si>
    <t>南昌市</t>
  </si>
  <si>
    <t>南昌经开区</t>
  </si>
  <si>
    <t>JINKGR</t>
  </si>
  <si>
    <t>用于偿还发行人的中长期离岸债务。</t>
  </si>
  <si>
    <t>6800万美元</t>
  </si>
  <si>
    <t>南昌金开SBLC USD 5.25% 27'</t>
  </si>
  <si>
    <t>240228XS2776136207</t>
  </si>
  <si>
    <t>HTISEC</t>
  </si>
  <si>
    <t>为了重新融资现有的债务和补充营运资金（经中国国家发展和改革委员会批准）。</t>
  </si>
  <si>
    <t>ZEXIAS</t>
  </si>
  <si>
    <t>对集团子公司进行投资和/或补充营运资本</t>
  </si>
  <si>
    <t>惠誉常青+联合绿色发展</t>
  </si>
  <si>
    <t>S&amp;P</t>
  </si>
  <si>
    <t>洛阳国苑投资控股集团有限公司</t>
  </si>
  <si>
    <t>洛阳市</t>
  </si>
  <si>
    <t>LYGYIH</t>
  </si>
  <si>
    <t>融资建设项目和补充营运资金。</t>
  </si>
  <si>
    <r>
      <t>3</t>
    </r>
    <r>
      <rPr>
        <sz val="9"/>
        <color theme="1"/>
        <rFont val="KaiTi"/>
        <family val="3"/>
      </rPr>
      <t>月</t>
    </r>
    <r>
      <rPr>
        <sz val="9"/>
        <color theme="1"/>
        <rFont val="Arial"/>
        <family val="2"/>
        <scheme val="minor"/>
      </rPr>
      <t>5</t>
    </r>
    <r>
      <rPr>
        <sz val="9"/>
        <color theme="1"/>
        <rFont val="KaiTi"/>
        <family val="3"/>
      </rPr>
      <t>日</t>
    </r>
  </si>
  <si>
    <r>
      <t>美国</t>
    </r>
    <r>
      <rPr>
        <sz val="9"/>
        <color theme="1"/>
        <rFont val="Arial"/>
        <family val="2"/>
      </rPr>
      <t>2</t>
    </r>
    <r>
      <rPr>
        <sz val="9"/>
        <color theme="1"/>
        <rFont val="KaiTi"/>
        <family val="3"/>
      </rPr>
      <t>月</t>
    </r>
    <r>
      <rPr>
        <sz val="9"/>
        <color theme="1"/>
        <rFont val="Arial"/>
        <family val="2"/>
      </rPr>
      <t>ADP</t>
    </r>
    <r>
      <rPr>
        <sz val="9"/>
        <color theme="1"/>
        <rFont val="KaiTi"/>
        <family val="3"/>
      </rPr>
      <t>就业变动指数</t>
    </r>
  </si>
  <si>
    <r>
      <t>3</t>
    </r>
    <r>
      <rPr>
        <sz val="9"/>
        <color theme="1"/>
        <rFont val="KaiTi"/>
        <family val="3"/>
      </rPr>
      <t>月</t>
    </r>
    <r>
      <rPr>
        <sz val="9"/>
        <color theme="1"/>
        <rFont val="Arial"/>
        <family val="2"/>
        <scheme val="minor"/>
      </rPr>
      <t>6</t>
    </r>
    <r>
      <rPr>
        <sz val="9"/>
        <color theme="1"/>
        <rFont val="KaiTi"/>
        <family val="3"/>
      </rPr>
      <t>日</t>
    </r>
  </si>
  <si>
    <r>
      <t>3</t>
    </r>
    <r>
      <rPr>
        <sz val="9"/>
        <color theme="1"/>
        <rFont val="KaiTi"/>
        <family val="3"/>
      </rPr>
      <t>月</t>
    </r>
    <r>
      <rPr>
        <sz val="9"/>
        <color theme="1"/>
        <rFont val="Arial"/>
        <family val="2"/>
        <scheme val="minor"/>
      </rPr>
      <t>7</t>
    </r>
    <r>
      <rPr>
        <sz val="9"/>
        <color theme="1"/>
        <rFont val="KaiTi"/>
        <family val="3"/>
      </rPr>
      <t>日</t>
    </r>
  </si>
  <si>
    <r>
      <t>美国</t>
    </r>
    <r>
      <rPr>
        <sz val="9"/>
        <color theme="1"/>
        <rFont val="Arial"/>
        <family val="2"/>
      </rPr>
      <t>2</t>
    </r>
    <r>
      <rPr>
        <sz val="9"/>
        <color theme="1"/>
        <rFont val="KaiTi"/>
        <family val="3"/>
      </rPr>
      <t>月非农就业人数增减</t>
    </r>
  </si>
  <si>
    <r>
      <t>3</t>
    </r>
    <r>
      <rPr>
        <sz val="9"/>
        <color theme="1"/>
        <rFont val="KaiTi"/>
        <family val="3"/>
      </rPr>
      <t>月</t>
    </r>
    <r>
      <rPr>
        <sz val="9"/>
        <color theme="1"/>
        <rFont val="Arial"/>
        <family val="2"/>
        <scheme val="minor"/>
      </rPr>
      <t>8</t>
    </r>
    <r>
      <rPr>
        <sz val="9"/>
        <color theme="1"/>
        <rFont val="KaiTi"/>
        <family val="3"/>
      </rPr>
      <t>日</t>
    </r>
  </si>
  <si>
    <r>
      <t>有抵押隔夜融资利率(</t>
    </r>
    <r>
      <rPr>
        <sz val="8"/>
        <color theme="1"/>
        <rFont val="Arial"/>
        <family val="2"/>
        <scheme val="major"/>
      </rPr>
      <t>SOFR</t>
    </r>
    <r>
      <rPr>
        <sz val="8"/>
        <color theme="1"/>
        <rFont val="KaiTi"/>
        <family val="2"/>
      </rPr>
      <t>)</t>
    </r>
  </si>
  <si>
    <t>-0.1%</t>
  </si>
  <si>
    <t>0.4%</t>
  </si>
  <si>
    <t>1.1%</t>
  </si>
  <si>
    <t>-1.4%</t>
  </si>
  <si>
    <t>香港人民币存款余额维持不变，至9547</t>
  </si>
  <si>
    <t>4bps</t>
  </si>
  <si>
    <t>-16bps</t>
  </si>
  <si>
    <t>-12bps</t>
  </si>
  <si>
    <t>15bps</t>
  </si>
  <si>
    <t>基准利率(SOFR)</t>
  </si>
  <si>
    <t>基准利率(SOFR)持平，</t>
  </si>
  <si>
    <t>有抵押隔夜融资基准利率(SOFR)</t>
  </si>
  <si>
    <t>MCSD</t>
  </si>
  <si>
    <t>莲花债</t>
  </si>
  <si>
    <t>交银下单量</t>
  </si>
  <si>
    <t>交银国际独家订单认购规模</t>
  </si>
  <si>
    <t>交银国际分配规模</t>
  </si>
  <si>
    <t>交银集团独家订单认购规模</t>
  </si>
  <si>
    <t>交银国际独家订单(分配)</t>
  </si>
  <si>
    <t>2000万</t>
  </si>
  <si>
    <t>无分配</t>
  </si>
  <si>
    <t>2000万(无分配)</t>
  </si>
  <si>
    <t>900万</t>
  </si>
  <si>
    <t>200万</t>
  </si>
  <si>
    <t>900万(200万)</t>
  </si>
  <si>
    <t>500万</t>
  </si>
  <si>
    <t>20万</t>
  </si>
  <si>
    <t>500万(20万)</t>
  </si>
  <si>
    <t>1500万</t>
  </si>
  <si>
    <t>2000万(20万)</t>
  </si>
  <si>
    <t>1490万</t>
  </si>
  <si>
    <t>2000万(1490万)</t>
  </si>
  <si>
    <t>Syndinput_Folder</t>
  </si>
  <si>
    <t>140k</t>
  </si>
  <si>
    <t>111k</t>
  </si>
  <si>
    <t>Revisions: JOLTS</t>
  </si>
  <si>
    <t>8850k</t>
  </si>
  <si>
    <t>8863k</t>
  </si>
  <si>
    <t>8889k</t>
  </si>
  <si>
    <t>-$67.4b</t>
  </si>
  <si>
    <t>-$64.2b</t>
  </si>
  <si>
    <t>217k</t>
  </si>
  <si>
    <t>1880k</t>
  </si>
  <si>
    <t>1906k</t>
  </si>
  <si>
    <t>1898k</t>
  </si>
  <si>
    <t>$4839b</t>
  </si>
  <si>
    <t>-$1405b</t>
  </si>
  <si>
    <t>$19.495b</t>
  </si>
  <si>
    <t>$0.919b</t>
  </si>
  <si>
    <t>-167k</t>
  </si>
  <si>
    <t>275k</t>
  </si>
  <si>
    <t>229k</t>
  </si>
  <si>
    <t>165k</t>
  </si>
  <si>
    <t>223k</t>
  </si>
  <si>
    <t>177k</t>
  </si>
  <si>
    <t>7k</t>
  </si>
  <si>
    <t>-4k</t>
  </si>
  <si>
    <t>8k</t>
  </si>
  <si>
    <t>纽约联储1年通胀预期</t>
  </si>
  <si>
    <t>NYCNM1IR Index</t>
  </si>
  <si>
    <t>NFIB中小企业乐观程度指数</t>
  </si>
  <si>
    <t>SBOITOTL Index</t>
  </si>
  <si>
    <t>实际平均时薪(同比)</t>
  </si>
  <si>
    <t>REALYRAW Index</t>
  </si>
  <si>
    <t>实际平均每周同比盈利</t>
  </si>
  <si>
    <t>REALYRAE Index</t>
  </si>
  <si>
    <t>CPI CHNG Index</t>
  </si>
  <si>
    <t>CPI（除食品与能源）月环比</t>
  </si>
  <si>
    <t>CPUPXCHG Index</t>
  </si>
  <si>
    <t>CPI YOY Index</t>
  </si>
  <si>
    <t>CPI（除食品和能源）同比</t>
  </si>
  <si>
    <t>CPI XYOY Index</t>
  </si>
  <si>
    <t>CPI指数（未经季调）</t>
  </si>
  <si>
    <t>CPURNSA Index</t>
  </si>
  <si>
    <t>CPI核心指数 经季调</t>
  </si>
  <si>
    <t>CPUPAXFE Index</t>
  </si>
  <si>
    <t>预算月报</t>
  </si>
  <si>
    <t>-$298.0b</t>
  </si>
  <si>
    <t>-$21.9b</t>
  </si>
  <si>
    <t>FDDSSD Index</t>
  </si>
  <si>
    <t>零售销售月环比</t>
  </si>
  <si>
    <t>RSTAMOM Index</t>
  </si>
  <si>
    <t>零售销售（除汽车）月环比</t>
  </si>
  <si>
    <t>RSTAXMOM Index</t>
  </si>
  <si>
    <t>零售销售（除汽车与汽油）</t>
  </si>
  <si>
    <t>RSTAXAG% Index</t>
  </si>
  <si>
    <t>零售销售对照小组</t>
  </si>
  <si>
    <t>RSTAXAGM Index</t>
  </si>
  <si>
    <t>生产者价格环比</t>
  </si>
  <si>
    <t>FDIDFDMO Index</t>
  </si>
  <si>
    <t>PPI（除食品与能源）月环比</t>
  </si>
  <si>
    <t>FDIDSGMO Index</t>
  </si>
  <si>
    <t>PPI (除食品、能源及贸易)月环比</t>
  </si>
  <si>
    <t>FDIDSGUM Index</t>
  </si>
  <si>
    <t>PPI最终需求 同比</t>
  </si>
  <si>
    <t>FDIUFDYO Index</t>
  </si>
  <si>
    <t>PPI（除食品与能源）同比</t>
  </si>
  <si>
    <t>FDIUSGYO Index</t>
  </si>
  <si>
    <t>PPI (除食品、能源及贸易)同比</t>
  </si>
  <si>
    <t>FDIUSGUY Index</t>
  </si>
  <si>
    <t>219k</t>
  </si>
  <si>
    <t>1903k</t>
  </si>
  <si>
    <t>营运库存</t>
  </si>
  <si>
    <t>MTIBCHNG Index</t>
  </si>
  <si>
    <t>纽约州制造业调查指数</t>
  </si>
  <si>
    <t>EMPRGBCI Index</t>
  </si>
  <si>
    <t>进口价格指数月环比</t>
  </si>
  <si>
    <t>IMP1CHNG Index</t>
  </si>
  <si>
    <t>进口价格指数(除石油)月环比</t>
  </si>
  <si>
    <t>IMP1XPM% Index</t>
  </si>
  <si>
    <t>进口价格指数同比</t>
  </si>
  <si>
    <t>IMP1YOY% Index</t>
  </si>
  <si>
    <t>出口价格指数月环比</t>
  </si>
  <si>
    <t>EXP1CMOM Index</t>
  </si>
  <si>
    <t>出口价格指数同比</t>
  </si>
  <si>
    <t>EXP1CYOY Index</t>
  </si>
  <si>
    <t>工业产值(月环比)</t>
  </si>
  <si>
    <t>IP CHNG Index</t>
  </si>
  <si>
    <t>设备使用率</t>
  </si>
  <si>
    <t>CPTICHNG Index</t>
  </si>
  <si>
    <t>制造业(SIC)产值</t>
  </si>
  <si>
    <t>IPMGCHNG Index</t>
  </si>
  <si>
    <t>Mar P</t>
  </si>
  <si>
    <t>工业产值经季调月环比</t>
  </si>
  <si>
    <t>EUITEMUM Index</t>
  </si>
  <si>
    <t>工业产值工作日调整同比</t>
  </si>
  <si>
    <t>EUIPEMUY Index</t>
  </si>
  <si>
    <t>890.87b</t>
  </si>
  <si>
    <t>$106.80b</t>
  </si>
  <si>
    <t>$125.16b</t>
  </si>
  <si>
    <t>$3225.82b</t>
  </si>
  <si>
    <t>FDI YTD YoY CNY</t>
  </si>
  <si>
    <t>CNDIACRY Index</t>
  </si>
  <si>
    <t>1550.0b</t>
  </si>
  <si>
    <t>2340.0b</t>
  </si>
  <si>
    <t>1-Yr Medium-Term Lending Facility Rate</t>
  </si>
  <si>
    <t>CHLLM1YR Index</t>
  </si>
  <si>
    <t>1-Yr Medium-Term Lending Facilities Volume</t>
  </si>
  <si>
    <t>550.0b</t>
  </si>
  <si>
    <t>500.0b</t>
  </si>
  <si>
    <t>CHLLM1YV Index</t>
  </si>
  <si>
    <t>新建住宅均价环比</t>
  </si>
  <si>
    <t>CHHEAVGM Index</t>
  </si>
  <si>
    <t>Used Home Prices MoM</t>
  </si>
  <si>
    <t>CHHEAVSM Index</t>
  </si>
  <si>
    <t>中国银行结售汇 - 银行代客</t>
  </si>
  <si>
    <t>-31.1b</t>
  </si>
  <si>
    <t>CNFZNCC Index</t>
  </si>
  <si>
    <t>\\itd-m09-fs02\dcm$\Team Folder\Execution Team\Weekly\20240311\</t>
  </si>
  <si>
    <t>Markets - Weekly Update - 20240311.pptx</t>
  </si>
  <si>
    <t>\\itd-m09-fs02\dcm$\Team Folder\Execution Team\Weekly\20240311\ss &amp; Input</t>
  </si>
  <si>
    <t>20240325</t>
  </si>
  <si>
    <t>-6.2%</t>
  </si>
  <si>
    <t>9.7%</t>
  </si>
  <si>
    <t>美国2月CPI 月环比</t>
  </si>
  <si>
    <t>3月12日</t>
  </si>
  <si>
    <t>CPI CHNG INDEX</t>
  </si>
  <si>
    <t>20240312</t>
  </si>
  <si>
    <t>美国2月CPI 同比</t>
  </si>
  <si>
    <t>CPI YOY INDEX</t>
  </si>
  <si>
    <t>3月13日</t>
  </si>
  <si>
    <t>20240313</t>
  </si>
  <si>
    <t>美国2月零售销售月环比</t>
  </si>
  <si>
    <t>3月14日</t>
  </si>
  <si>
    <t>0.8%</t>
  </si>
  <si>
    <t>RSTAMOM INDEX</t>
  </si>
  <si>
    <t>20240314</t>
  </si>
  <si>
    <t>美国2月生产者价格环比</t>
  </si>
  <si>
    <t>FDIDFDMO INDEX</t>
  </si>
  <si>
    <t>美国2月工业产值(月环比)</t>
  </si>
  <si>
    <t>3月15日</t>
  </si>
  <si>
    <t>IP CHNG INDEX</t>
  </si>
  <si>
    <t>20240315</t>
  </si>
  <si>
    <t>美国3月密歇根大学消费者信心指数</t>
  </si>
  <si>
    <t>77.1</t>
  </si>
  <si>
    <t>3月</t>
  </si>
  <si>
    <t>2024年3月8日</t>
  </si>
  <si>
    <t>38723</t>
  </si>
  <si>
    <t>-0.9%</t>
  </si>
  <si>
    <t>道琼斯工业平均指数下跌0.9%，报38723点</t>
  </si>
  <si>
    <t>2.7%</t>
  </si>
  <si>
    <t>5124</t>
  </si>
  <si>
    <t>标普500指数下跌0.3%，报5124点</t>
  </si>
  <si>
    <t>7.4%</t>
  </si>
  <si>
    <t>16085</t>
  </si>
  <si>
    <t>-1.2%</t>
  </si>
  <si>
    <t>纳斯达克综合指数下跌1.2%，报16085点</t>
  </si>
  <si>
    <t>7.2%</t>
  </si>
  <si>
    <t>7660</t>
  </si>
  <si>
    <t>英国富时100指数下跌0.3%，报7660点</t>
  </si>
  <si>
    <t>-1%</t>
  </si>
  <si>
    <t>39689</t>
  </si>
  <si>
    <t>-0.6%</t>
  </si>
  <si>
    <t>日经225指数下跌0.6%，报39689点</t>
  </si>
  <si>
    <t>18.6%</t>
  </si>
  <si>
    <t>16353</t>
  </si>
  <si>
    <t>恒生指数下跌1.4%，报16353点</t>
  </si>
  <si>
    <t>-4.1%</t>
  </si>
  <si>
    <t>3046</t>
  </si>
  <si>
    <t>上证指数上涨0.6%，报3046点</t>
  </si>
  <si>
    <t>2.4%</t>
  </si>
  <si>
    <t>12.4%</t>
  </si>
  <si>
    <t>波动率指数上涨12.4%，至15</t>
  </si>
  <si>
    <t>18.4%</t>
  </si>
  <si>
    <t>99</t>
  </si>
  <si>
    <t>-0.5%</t>
  </si>
  <si>
    <t>iTraxx亚洲除日本外投资级5年期下跌0.5%，至99</t>
  </si>
  <si>
    <t>9.8%</t>
  </si>
  <si>
    <t>0.2%</t>
  </si>
  <si>
    <t>彭博中资美元债指数上涨0.2%，至180</t>
  </si>
  <si>
    <t>181</t>
  </si>
  <si>
    <t>彭博中资投资级美元债指数上涨0.3%，至181</t>
  </si>
  <si>
    <t>-0.2%</t>
  </si>
  <si>
    <t>彭博中资高收益级美元债指数下跌0.2%，至137</t>
  </si>
  <si>
    <t>5722</t>
  </si>
  <si>
    <t>布伦特原油上涨0.3%，至5722</t>
  </si>
  <si>
    <t>1%</t>
  </si>
  <si>
    <t>2171</t>
  </si>
  <si>
    <t>黄金上涨5.9%，至2171</t>
  </si>
  <si>
    <t>103</t>
  </si>
  <si>
    <t>-1.1%</t>
  </si>
  <si>
    <t>美元指数下跌1.1%，至103</t>
  </si>
  <si>
    <t>5.38%</t>
  </si>
  <si>
    <t>3个月美国国债利率走阔1bp</t>
  </si>
  <si>
    <t>5bps</t>
  </si>
  <si>
    <t>4.473%</t>
  </si>
  <si>
    <t>2年期美国国债利率收窄6bps</t>
  </si>
  <si>
    <t>22bps</t>
  </si>
  <si>
    <t>4.247%</t>
  </si>
  <si>
    <t>-8bps</t>
  </si>
  <si>
    <t>3年期美国国债利率收窄8bps</t>
  </si>
  <si>
    <t>24bps</t>
  </si>
  <si>
    <t>4.047%</t>
  </si>
  <si>
    <t>5年期美国国债利率收窄11bps</t>
  </si>
  <si>
    <t>20bps</t>
  </si>
  <si>
    <t>4.063%</t>
  </si>
  <si>
    <t>7年期美国国债利率收窄12bps</t>
  </si>
  <si>
    <t>18bps</t>
  </si>
  <si>
    <t>4.075%</t>
  </si>
  <si>
    <t>10年期美国国债利率收窄11bps</t>
  </si>
  <si>
    <t>4.253%</t>
  </si>
  <si>
    <t>30年期美国国债利率收窄7bps</t>
  </si>
  <si>
    <t>1.747%</t>
  </si>
  <si>
    <t>1年期中国国债利率收窄4bps，至1.747%</t>
  </si>
  <si>
    <t>-29bps</t>
  </si>
  <si>
    <t>2.036%</t>
  </si>
  <si>
    <t>2年期中国国债利率收窄2bps，至2.036%</t>
  </si>
  <si>
    <t>2.103%</t>
  </si>
  <si>
    <t>3年期中国国债利率收窄5bps，至2.103%</t>
  </si>
  <si>
    <t>-19bps</t>
  </si>
  <si>
    <t>2.205%</t>
  </si>
  <si>
    <t>5年期中国国债利率收窄5bps，至2.205%</t>
  </si>
  <si>
    <t>2.293%</t>
  </si>
  <si>
    <t>10年期中国国债利率收窄9bps，至2.293%</t>
  </si>
  <si>
    <t>-27bps</t>
  </si>
  <si>
    <t>1.651%</t>
  </si>
  <si>
    <t>7天在岸人民币回购利率走阔15bps，至1.651%</t>
  </si>
  <si>
    <t>-95bps</t>
  </si>
  <si>
    <t>1.944%</t>
  </si>
  <si>
    <t>2年期在岸人民币7天回购利率互换收窄1bp，至1.944%</t>
  </si>
  <si>
    <t>1.997%</t>
  </si>
  <si>
    <t>3年期在岸人民币7天回购利率互换收窄1bp，至1.997%</t>
  </si>
  <si>
    <t>2.131%</t>
  </si>
  <si>
    <t>5年期在岸人民币7天回购利率互换收窄4bps，至2.131%</t>
  </si>
  <si>
    <t>2年期离岸人民币利率互换持平，至2.29%</t>
  </si>
  <si>
    <t>2.25%</t>
  </si>
  <si>
    <t>3年期离岸人民币利率互换走阔1bp，至2.25%</t>
  </si>
  <si>
    <t>5年期离岸人民币利率互换持平，至2.235%</t>
  </si>
  <si>
    <t>2.372%</t>
  </si>
  <si>
    <t>1年期离岸人民币国债利率收窄5bps，至2.372%</t>
  </si>
  <si>
    <t>2.358%</t>
  </si>
  <si>
    <t>2年期离岸人民币国债利率收窄4bps，至2.358%</t>
  </si>
  <si>
    <t>2.398%</t>
  </si>
  <si>
    <t>3年期离岸人民币国债利率收窄3bps，至2.398%</t>
  </si>
  <si>
    <t>-32bps</t>
  </si>
  <si>
    <t>2.458%</t>
  </si>
  <si>
    <t>5年期离岸人民币国债利率收窄7bps，至2.458%</t>
  </si>
  <si>
    <t>-35bps</t>
  </si>
  <si>
    <t>3.117%</t>
  </si>
  <si>
    <t>1个月香港同业人民币拆息收窄24bps，至3.117%</t>
  </si>
  <si>
    <t>8bps</t>
  </si>
  <si>
    <t>7.2000</t>
  </si>
  <si>
    <t>美元兑离岸人民币汇率下跌0.2%，报7.2000元</t>
  </si>
  <si>
    <t>7.1873</t>
  </si>
  <si>
    <t>美元兑在岸人民币汇率下跌0.1%，报7.1873元</t>
  </si>
  <si>
    <t>-214bps</t>
  </si>
  <si>
    <t>中美利差计算走阔4bps，至-214bps</t>
  </si>
  <si>
    <t>-42bps</t>
  </si>
  <si>
    <t>5.31%</t>
  </si>
  <si>
    <t>有抵押隔夜融资基准利率(SOFR)收窄1bp，至5.31%</t>
  </si>
  <si>
    <t>洛阳盛世城投*</t>
  </si>
  <si>
    <t>漳州交通</t>
  </si>
  <si>
    <t>南平武夷发展</t>
  </si>
  <si>
    <t>5.1%a</t>
  </si>
  <si>
    <t>泸州航发(上海银行)</t>
  </si>
  <si>
    <t>临沂东城建投</t>
  </si>
  <si>
    <t>7.9%</t>
  </si>
  <si>
    <t>重庆新双圈城开</t>
  </si>
  <si>
    <t>民银港分</t>
  </si>
  <si>
    <t>3.08%</t>
  </si>
  <si>
    <t>3.45%a</t>
  </si>
  <si>
    <t>湖南港盛建设(渤海银行)</t>
  </si>
  <si>
    <t>曲阜兴达投发(恒丰银行)</t>
  </si>
  <si>
    <t>阜宁城发</t>
  </si>
  <si>
    <t>1.58%</t>
  </si>
  <si>
    <t>1.68%a</t>
  </si>
  <si>
    <t>宝应开投</t>
  </si>
  <si>
    <t>湖南港盛建设</t>
  </si>
  <si>
    <t>曲阜兴达投发</t>
  </si>
  <si>
    <t>盐城大丰港</t>
  </si>
  <si>
    <t>XS2777709465</t>
  </si>
  <si>
    <t>泰州医药城</t>
  </si>
  <si>
    <t>XS2779788731</t>
  </si>
  <si>
    <t>无锡惠山高科</t>
  </si>
  <si>
    <t>1.9%</t>
  </si>
  <si>
    <t>HK0000998325</t>
  </si>
  <si>
    <t>XS2784247236</t>
  </si>
  <si>
    <t>HK0000997533</t>
  </si>
  <si>
    <t>HK0000998002</t>
  </si>
  <si>
    <t>XS2781530022</t>
  </si>
  <si>
    <t>HK0000997525</t>
  </si>
  <si>
    <t>XS2780476102</t>
  </si>
  <si>
    <t>XS2775732451</t>
  </si>
  <si>
    <t>Baa2/BBB/--</t>
  </si>
  <si>
    <t>3NC2</t>
  </si>
  <si>
    <t>6.625%</t>
  </si>
  <si>
    <t>T+270a</t>
  </si>
  <si>
    <t>香港</t>
  </si>
  <si>
    <t>XS2754320161</t>
  </si>
  <si>
    <t>阜宁城发(江苏银行)</t>
  </si>
  <si>
    <t>HK0000993201</t>
  </si>
  <si>
    <t>HK0000998317</t>
  </si>
  <si>
    <t>XS2760523147</t>
  </si>
  <si>
    <t>宝应开投(江苏银行)</t>
  </si>
  <si>
    <t>HK0000998341</t>
  </si>
  <si>
    <t>XS2772625500</t>
  </si>
  <si>
    <t>XS2777379905</t>
  </si>
  <si>
    <t>盐城大丰港(江苏银行)</t>
  </si>
  <si>
    <t>XS2776509676</t>
  </si>
  <si>
    <t>晋江建投</t>
  </si>
  <si>
    <t>简州农发集团</t>
  </si>
  <si>
    <t>系</t>
  </si>
  <si>
    <t>中介人角色</t>
  </si>
  <si>
    <t>Project Team</t>
  </si>
  <si>
    <t>Short Name</t>
  </si>
  <si>
    <t>用于补充发行人的营运资金，并根据集团的可持续金融框架和国家发展和改革委员会的证书，为符合条件的绿色和社会项目提供融资。</t>
  </si>
  <si>
    <t>常德城发 CNH 4.05% 27'</t>
  </si>
  <si>
    <t>240307</t>
  </si>
  <si>
    <t>07 Mar 2024</t>
  </si>
  <si>
    <t>10周</t>
  </si>
  <si>
    <t>2024年03月04日起一周</t>
  </si>
  <si>
    <t>240307HK0000997533</t>
  </si>
  <si>
    <t>南平武夷发展集团有限公司</t>
  </si>
  <si>
    <t>南平武夷集团有限公司</t>
  </si>
  <si>
    <t>Rock Tea</t>
  </si>
  <si>
    <t>23</t>
  </si>
  <si>
    <t>南平市</t>
  </si>
  <si>
    <t>Capital Market Intermediaries</t>
  </si>
  <si>
    <t>POE</t>
  </si>
  <si>
    <t>NPWYGP</t>
  </si>
  <si>
    <t>Rock Tea II</t>
  </si>
  <si>
    <t>根据国家发改委证书，用于建设项目和补充营运资金</t>
  </si>
  <si>
    <t>人民币6.5亿元</t>
  </si>
  <si>
    <t>南平武夷发展 CNH 4.2% 27'</t>
  </si>
  <si>
    <t>240307HK0000998002</t>
  </si>
  <si>
    <t>T+230</t>
  </si>
  <si>
    <t>东亚银行有限公司</t>
  </si>
  <si>
    <t>A3/A-/--</t>
  </si>
  <si>
    <t>LAC</t>
  </si>
  <si>
    <t>东亚银行</t>
  </si>
  <si>
    <t>n/a</t>
  </si>
  <si>
    <t>亚洲80%；欧洲、中东和非洲20%</t>
  </si>
  <si>
    <t>资管63%，银行5%，企业10%，保险13%</t>
  </si>
  <si>
    <t>BNKEA</t>
  </si>
  <si>
    <t>超200个账户参与，认购额超38亿美元，超额认购约7.6倍；
地区分布：亚洲80%；欧洲、中东和非洲20%；
类型分布：资管63%，银行5%，企业10%，保险13%</t>
  </si>
  <si>
    <t>3年(前2年不可赎回)</t>
  </si>
  <si>
    <t>东亚银行(A3/A-/--)</t>
  </si>
  <si>
    <t>240306</t>
  </si>
  <si>
    <t>06 Mar 2024</t>
  </si>
  <si>
    <t>240306XS2775732451</t>
  </si>
  <si>
    <t>中国民生银行股份有限公司</t>
  </si>
  <si>
    <t>--/BBB-/BB+</t>
  </si>
  <si>
    <t>香港分行</t>
  </si>
  <si>
    <t>中国民生银行股份有限公司香港分行</t>
  </si>
  <si>
    <t>民生银行</t>
  </si>
  <si>
    <t>股份行</t>
  </si>
  <si>
    <t>第一梯队</t>
  </si>
  <si>
    <t>民企</t>
  </si>
  <si>
    <t>银行/金融机构 99%，基金/私行 1%</t>
  </si>
  <si>
    <t>CHIMIN</t>
  </si>
  <si>
    <t>超43个账户参与，认购额超75亿元，超额认购约2.5倍；
地区分布：亚洲100%；
类型分布：银行/金融机构 99%，基金/私行 1%</t>
  </si>
  <si>
    <t>相等于发行票据所得款项净额的金额将用于为发行人绿色金融框架中规定的合格绿色资产或项目提供融资和/或再融资。票据是根据发行人的绿色金融框架发行的，将根据发行人的绿色金融框架应用与所得款项净额相等的金额。</t>
  </si>
  <si>
    <t>人民币30亿元</t>
  </si>
  <si>
    <t>民银港分 CNH 3.08% 26'</t>
  </si>
  <si>
    <t>民生银行(--/BBB-/BB+)</t>
  </si>
  <si>
    <t>240305</t>
  </si>
  <si>
    <t>05 Mar 2024</t>
  </si>
  <si>
    <t>240305HK0000998317</t>
  </si>
  <si>
    <t>江苏盐城港大丰港开发集团有限公司</t>
  </si>
  <si>
    <t>DAFENG PORT HESHUN TECHNOLOGY COMPANY LIMITED</t>
  </si>
  <si>
    <t>大丰区</t>
  </si>
  <si>
    <t>DAFPOR</t>
  </si>
  <si>
    <t>一年内到期的再融资非流动负债</t>
  </si>
  <si>
    <t>3100万美元</t>
  </si>
  <si>
    <t>盐城大丰港SBLC USD 5.45% 27'</t>
  </si>
  <si>
    <t>240304</t>
  </si>
  <si>
    <t>04 Mar 2024</t>
  </si>
  <si>
    <t>240304XS2777379905</t>
  </si>
  <si>
    <t>SOE</t>
  </si>
  <si>
    <t>晋江建投 USD 6.35% 25'</t>
  </si>
  <si>
    <t>FI&amp;C</t>
  </si>
  <si>
    <t>Overall Coordinator</t>
  </si>
  <si>
    <t>东方系</t>
  </si>
  <si>
    <t>中银系</t>
  </si>
  <si>
    <t>0.0375</t>
  </si>
  <si>
    <t>漳州市交通发展集团有限公司</t>
  </si>
  <si>
    <t>ZHANGZHOU TRANSPORTATION DEVEL</t>
  </si>
  <si>
    <t>交通</t>
  </si>
  <si>
    <t>人民币9.15亿元</t>
  </si>
  <si>
    <t>漳州交通 CNH 3.75% 25'</t>
  </si>
  <si>
    <t>漳州交通(--/--/BB+)</t>
  </si>
  <si>
    <t>240308</t>
  </si>
  <si>
    <t>08 Mar 2024</t>
  </si>
  <si>
    <t>240308HK0000998325</t>
  </si>
  <si>
    <t>洛阳盛世城市建设投资有限公司</t>
  </si>
  <si>
    <t>MGSLCI</t>
  </si>
  <si>
    <t>增发人民币1亿元</t>
  </si>
  <si>
    <t>洛阳盛世城投 CNH 7.8% 25' Tap</t>
  </si>
  <si>
    <t>240308XS2784247236</t>
  </si>
  <si>
    <t>泰州医药城控股集团有限公司</t>
  </si>
  <si>
    <t>泰州东方中国医药城控股集团有限公司</t>
  </si>
  <si>
    <t>TZOCMC</t>
  </si>
  <si>
    <t>用于偿还现有的离岸债务</t>
  </si>
  <si>
    <t>日元债</t>
  </si>
  <si>
    <t>亿日元</t>
  </si>
  <si>
    <t>66.4亿日元</t>
  </si>
  <si>
    <t>泰州医药城 JPY 3.3% 27'</t>
  </si>
  <si>
    <t>240308XS2777709465</t>
  </si>
  <si>
    <t>无锡惠山高科集团有限公司</t>
  </si>
  <si>
    <t>HUIKAI INTERNATIONAL INVESTMEN</t>
  </si>
  <si>
    <t>WUXI HUISHAN HI-TECH GROUP CO</t>
  </si>
  <si>
    <t>无锡市</t>
  </si>
  <si>
    <t>惠山区</t>
  </si>
  <si>
    <t>WXHSHT</t>
  </si>
  <si>
    <t>到期一次还本付息</t>
  </si>
  <si>
    <t>83亿日元</t>
  </si>
  <si>
    <t>无锡惠山高科 JPY 1.9% 25'</t>
  </si>
  <si>
    <t>240308XS2779788731</t>
  </si>
  <si>
    <t>邹城市利民建设发展集团有限公司</t>
  </si>
  <si>
    <t>ZCHLIM</t>
  </si>
  <si>
    <t>人民币3.04亿元</t>
  </si>
  <si>
    <t>邹城利民建发 CNH 8% 26'</t>
  </si>
  <si>
    <t>240307XS2781530022</t>
  </si>
  <si>
    <t>泸州航空发展投资集团有限公司</t>
  </si>
  <si>
    <t>上海银行股份有限公司</t>
  </si>
  <si>
    <t>泸州市</t>
  </si>
  <si>
    <t>LZADIG</t>
  </si>
  <si>
    <t>本期债券发行募集资金净额将用于项目建设等</t>
  </si>
  <si>
    <t>人民币2.5亿元</t>
  </si>
  <si>
    <t>泸州航发SBLC CNH 3.5% 27'</t>
  </si>
  <si>
    <t>240307HK0000997525</t>
  </si>
  <si>
    <t>阜宁县城发控股集团有限公司</t>
  </si>
  <si>
    <t>阜宁县</t>
  </si>
  <si>
    <t>FNCFHD</t>
  </si>
  <si>
    <t>用于项目建设和补充流动资金</t>
  </si>
  <si>
    <t>80亿日元</t>
  </si>
  <si>
    <t>阜宁城发SBLC JPY 1.58% 27'</t>
  </si>
  <si>
    <t>240306XS2754320161</t>
  </si>
  <si>
    <t>重庆新双圈城市建设开发有限公司</t>
  </si>
  <si>
    <t>大足区</t>
  </si>
  <si>
    <t>CQXHUC</t>
  </si>
  <si>
    <t>项目建设和补充营运资金。</t>
  </si>
  <si>
    <t>人民币4.524亿元</t>
  </si>
  <si>
    <t>重庆新双圈城开 CNH 7.5% 26'</t>
  </si>
  <si>
    <t>240306HK0000993201</t>
  </si>
  <si>
    <t>临沂东城建设投资集团有限公司</t>
  </si>
  <si>
    <t>LECCIG</t>
  </si>
  <si>
    <t>临沂东城建投 CNH 7.9% 26'</t>
  </si>
  <si>
    <t>240306XS2780476102</t>
  </si>
  <si>
    <t>湖南港盛建设有限公司</t>
  </si>
  <si>
    <t>岳阳市</t>
  </si>
  <si>
    <t>人民币3.16亿元</t>
  </si>
  <si>
    <t>湖南港盛建设SBLC CNH 4.38% 27'</t>
  </si>
  <si>
    <t>240305HK0000998341</t>
  </si>
  <si>
    <t>增发人民币8.15亿元</t>
  </si>
  <si>
    <t>洛阳国苑 CNH 7.5% 27' Tap</t>
  </si>
  <si>
    <t>240305XS2778491865</t>
  </si>
  <si>
    <t>宝应县开发投资有限公司</t>
  </si>
  <si>
    <t>区县级开发区</t>
  </si>
  <si>
    <t>BYDICO</t>
  </si>
  <si>
    <t>45亿日元</t>
  </si>
  <si>
    <t>宝应开投SBLC JPY 1.5% 27'</t>
  </si>
  <si>
    <t>240305XS2760523147</t>
  </si>
  <si>
    <t>曲阜兴达投资发展有限公司</t>
  </si>
  <si>
    <t>QUFUXI</t>
  </si>
  <si>
    <t>净收益将用于补充营运资金。</t>
  </si>
  <si>
    <t>人民币2.07亿元</t>
  </si>
  <si>
    <t>曲阜兴达投发SBLC CNH 4.4% 27'</t>
  </si>
  <si>
    <t>240304XS2772625500</t>
  </si>
  <si>
    <r>
      <t>美国</t>
    </r>
    <r>
      <rPr>
        <sz val="9"/>
        <color theme="1"/>
        <rFont val="Arial"/>
        <family val="2"/>
      </rPr>
      <t>2</t>
    </r>
    <r>
      <rPr>
        <sz val="9"/>
        <color theme="1"/>
        <rFont val="KaiTi"/>
        <family val="3"/>
      </rPr>
      <t>月</t>
    </r>
    <r>
      <rPr>
        <sz val="9"/>
        <color theme="1"/>
        <rFont val="Arial"/>
        <family val="2"/>
      </rPr>
      <t xml:space="preserve">CPI </t>
    </r>
    <r>
      <rPr>
        <sz val="9"/>
        <color theme="1"/>
        <rFont val="KaiTi"/>
        <family val="3"/>
      </rPr>
      <t>月环比</t>
    </r>
  </si>
  <si>
    <r>
      <t>3</t>
    </r>
    <r>
      <rPr>
        <sz val="9"/>
        <color theme="1"/>
        <rFont val="KaiTi"/>
        <family val="3"/>
      </rPr>
      <t>月</t>
    </r>
    <r>
      <rPr>
        <sz val="9"/>
        <color theme="1"/>
        <rFont val="Arial"/>
        <family val="2"/>
        <scheme val="minor"/>
      </rPr>
      <t>12</t>
    </r>
    <r>
      <rPr>
        <sz val="9"/>
        <color theme="1"/>
        <rFont val="KaiTi"/>
        <family val="3"/>
      </rPr>
      <t>日</t>
    </r>
  </si>
  <si>
    <r>
      <t>美国</t>
    </r>
    <r>
      <rPr>
        <sz val="9"/>
        <color theme="1"/>
        <rFont val="Arial"/>
        <family val="2"/>
      </rPr>
      <t>2</t>
    </r>
    <r>
      <rPr>
        <sz val="9"/>
        <color theme="1"/>
        <rFont val="KaiTi"/>
        <family val="3"/>
      </rPr>
      <t>月</t>
    </r>
    <r>
      <rPr>
        <sz val="9"/>
        <color theme="1"/>
        <rFont val="Arial"/>
        <family val="2"/>
      </rPr>
      <t xml:space="preserve">CPI </t>
    </r>
    <r>
      <rPr>
        <sz val="9"/>
        <color theme="1"/>
        <rFont val="KaiTi"/>
        <family val="3"/>
      </rPr>
      <t>同比</t>
    </r>
  </si>
  <si>
    <r>
      <t>美国周度</t>
    </r>
    <r>
      <rPr>
        <sz val="9"/>
        <color theme="1"/>
        <rFont val="Arial"/>
        <family val="2"/>
      </rPr>
      <t>MBA</t>
    </r>
    <r>
      <rPr>
        <sz val="9"/>
        <color theme="1"/>
        <rFont val="KaiTi"/>
        <family val="3"/>
      </rPr>
      <t>抵押贷款申请指数环比</t>
    </r>
  </si>
  <si>
    <r>
      <t>3</t>
    </r>
    <r>
      <rPr>
        <sz val="9"/>
        <color theme="1"/>
        <rFont val="KaiTi"/>
        <family val="3"/>
      </rPr>
      <t>月</t>
    </r>
    <r>
      <rPr>
        <sz val="9"/>
        <color theme="1"/>
        <rFont val="Arial"/>
        <family val="2"/>
        <scheme val="minor"/>
      </rPr>
      <t>13</t>
    </r>
    <r>
      <rPr>
        <sz val="9"/>
        <color theme="1"/>
        <rFont val="KaiTi"/>
        <family val="3"/>
      </rPr>
      <t>日</t>
    </r>
  </si>
  <si>
    <r>
      <t>3</t>
    </r>
    <r>
      <rPr>
        <sz val="9"/>
        <color theme="1"/>
        <rFont val="KaiTi"/>
        <family val="3"/>
      </rPr>
      <t>月</t>
    </r>
    <r>
      <rPr>
        <sz val="9"/>
        <color theme="1"/>
        <rFont val="Arial"/>
        <family val="2"/>
        <scheme val="minor"/>
      </rPr>
      <t>14</t>
    </r>
    <r>
      <rPr>
        <sz val="9"/>
        <color theme="1"/>
        <rFont val="KaiTi"/>
        <family val="3"/>
      </rPr>
      <t>日</t>
    </r>
  </si>
  <si>
    <r>
      <t>美国</t>
    </r>
    <r>
      <rPr>
        <sz val="9"/>
        <color theme="1"/>
        <rFont val="Arial"/>
        <family val="2"/>
      </rPr>
      <t>2</t>
    </r>
    <r>
      <rPr>
        <sz val="9"/>
        <color theme="1"/>
        <rFont val="KaiTi"/>
        <family val="3"/>
      </rPr>
      <t>月零售销售月环比</t>
    </r>
  </si>
  <si>
    <r>
      <t>美国</t>
    </r>
    <r>
      <rPr>
        <sz val="9"/>
        <color theme="1"/>
        <rFont val="Arial"/>
        <family val="2"/>
      </rPr>
      <t>3</t>
    </r>
    <r>
      <rPr>
        <sz val="9"/>
        <color theme="1"/>
        <rFont val="KaiTi"/>
        <family val="3"/>
      </rPr>
      <t>月密歇根大学消费者信心指数</t>
    </r>
  </si>
  <si>
    <r>
      <t>3</t>
    </r>
    <r>
      <rPr>
        <sz val="9"/>
        <color theme="1"/>
        <rFont val="KaiTi"/>
        <family val="3"/>
      </rPr>
      <t>月</t>
    </r>
    <r>
      <rPr>
        <sz val="9"/>
        <color theme="1"/>
        <rFont val="Arial"/>
        <family val="2"/>
        <scheme val="minor"/>
      </rPr>
      <t>15</t>
    </r>
    <r>
      <rPr>
        <sz val="9"/>
        <color theme="1"/>
        <rFont val="KaiTi"/>
        <family val="3"/>
      </rPr>
      <t>日</t>
    </r>
  </si>
  <si>
    <t>828</t>
  </si>
  <si>
    <t>market color_20240311.txt
UST yield and pipeline_20240311.txt</t>
  </si>
  <si>
    <t>116</t>
  </si>
  <si>
    <t>本周美债收利率大幅下行，美国2月非农就业数据数据表现偏稳及失业率意外上升，鲍威尔释放偏鸽派言论，市场对美联储降息幅度预期再度上调。</t>
  </si>
  <si>
    <t>本周投资级板块一级市场方面，中资投资级新发依旧稀缺，香港名字东亚银行发行5亿损失吸收债券，二级市场表现亮眼，利差收窄约18bps。二级市场方面，本周利率大幅下行使得不少资金进行获利了结出售，市场情绪较弱，不明朗的降息前景导致交投较清淡。科技板块标杆名字利差走宽5-10bps；国企板块，信用利差变化不大。金融板块，中资AT1价格看到买盘支撑小幅上涨0.1pt，二级资本债利差收窄5bps左右，租赁和AMC板块利差变化不大。</t>
  </si>
  <si>
    <t>本周城投板块一级发行活跃，有来自江苏地区的日元债及美元债券发行，以及来自福建、湖南、四川、山东等地区的人民币债券发行。政策方面，周三传出14号文的相关消息，市场解读为对于35号文的具体落实和细节要求。周五REDD报道区县级城投外债审批收紧、原则上只能借新换旧，市场对以上新闻并未出现过多反应。二级交易方面，由于缺乏优质投资级基准债券新发，境内外投资者与做市商继续在存量市场寻找6%以上的优质债券做套息交易，基准债券估值稳定上涨0.125-0.25pt，当前2年内到期的投资级基准城投债二级交易在5.8-6.3%范围，广州科学城、济南轨交、扬子国投等均有买家追逐，尤以广州科学城表现突出、全周上涨0.15pt。26-27年债券本周成交较少。</t>
  </si>
  <si>
    <t>本周高收益债券表现分化，涨跌不一。房地产板块受万科交投情绪扰动，整体较弱；未违约民企地产债券整体下跌2-6pt不等；已违约地产主体交投清淡、价格变化不大；混改型房企受万科债券下跌影响，整体下跌2-4pt，其中万科下跌达4-8pt；国央企地产主体变动不大。产业板块整体小幅上涨0.25-1pt，但一嗨租车在再融资传闻下上涨3-5pt，复星国际下跌1-2pt。澳门博彩业板块本周较弱，虽然美债利率下行，但澳门博彩业板块普遍利差走宽，整体周内小幅下跌0.25-0.5pt。</t>
  </si>
  <si>
    <t>本周美国2月整体非农就业人数公布，涨幅超预期，但薪资涨幅放缓，失业率意外上升，叠加美联储官员暗示今年将降息的鸽派发言，美国国债收益率大幅下行，各年期收益率下行约15bps。2年期与10年期美债收益率倒挂略有加深，截至周五报40bps</t>
  </si>
  <si>
    <t>更新至：2024年3月11日</t>
  </si>
  <si>
    <t>每周市场评论（2024年3月4日 - 2024年3月8日）</t>
  </si>
  <si>
    <t>周二，美国2月PMI显示价格压力有抬头迹象，美国2月标普全球服务业PMI终值录得52.3。美国2月Markit服务业PMI终值52.3，创2023年12月份以来终值新低，连续第13个月扩张，预期51.4，2月初值51.3。美国2月Markit综合PMI终值52.5，创2023年6月份以来终值新高，也连续13个月扩张，预期51.4，2月初值51.4
周二，十四届全国人大二次会议中政府工作报告表示，今年GDP目标增长5%左右；今年先发行1万亿元超长期特别国债，，专项用于国家重大战略实施和重点领域安全能力建设
周四，欧洲央行下调通胀和增长预期，拉加德首次暗示可能在6月降息。欧洲央行最新的季度展望令人振奋，其预测今年通胀率降至2.3%，低于去年12月的2.7%，并将2025年的通胀率预测下调至2%。 2026年通胀率仍预计为1.9%
周四，中国海关总署周四早间公布的数据显示，以美元计，中国1-2月出口同比增长7.1%，已连续第三个月增长，进口增长3.5%，也连增两月，实现贸易顺差1251.6亿美元，扩大20.5%，三项数据全线高于前值，也明显高于市场预期
周五，美国劳工统计局公布的就业形势报告显示，上个月非农明显强于市场预期，失业率则升至两年高位。美国2月份季调后非农就业人口增加27.5万人，显著高于市场预期的20万人。美国非农就业报告给出了喜忧参半的经济信号，偏强的非农数据反映美国经济仍具韧性，核心焦点在核心通胀走势
周六，国家统计局发布2024年2月份全国CPI（居民消费价格指数）和PPI（工业生产者出厂价格指数）数据。全国CPI环比上涨1.0%，涨幅比上月扩大0.7个百分点；同比由上月下降0.8%转为上涨0.7%，回升较多；受春节假日等因素影响，工业生产处于传统淡季，全国PPI环比下降0.2%，降幅与上月相同；同比下降2.7%，降幅略有扩大</t>
  </si>
  <si>
    <t>上周，道琼斯工业平均指数下跌0.9%，报38723点，标普500指数下跌0.3%，报5124点，纳斯达克综合指数下跌1.2%，报16085点，波动率指数上涨12.4%，至15
上周，恒生指数下跌1.4%，报16353点，上证指数上涨0.6%，报3046点
上周，美元指数下跌1.1%，至103，美元兑离岸人民币汇率下跌0.2%，报7.2000元</t>
  </si>
  <si>
    <t>年期方面，3个月走阔1bp，2年期收窄6bps，3年期收窄8bps，5年期收窄11bps，10年期收窄11bps，30年期收窄7bps
自2022年3月启动加息以来，美联储共加息11次，在7月加息25bps后，9月、11月、12月及2024年1月连续4次暂停加息，当前基准利率为5.25-5.50%区间</t>
  </si>
  <si>
    <t>中美利差自2022年3月起持续深度倒挂，11月开始倒挂幅度明显缓和，至近期倒挂再次加深
当前，中美利差为-214bps，相较2023年10月的最高点-257bps已收窄
自转向以来，中美利差平均约为-162bps</t>
  </si>
  <si>
    <t>24年1季度，中资美元债券新发平均IPG收窄幅度约为42bps，离岸人民币债券平均幅度约为29bps
近3月新发交易中较IPG收窄的最高幅度为90个基点：24年3月南平武夷发展定价人民币6.5亿元点心债</t>
  </si>
  <si>
    <t>周五，泰州医药城定价66.4亿日元3年期高级债，价格3.3%
周五，无锡惠山高科定价83亿日元364天高级债，价格1.9%
周五，漳州交通(--/--/BB+)定价人民币9.15亿元364天点心债，价格0.0375
周五，洛阳盛世城投增发人民币1亿元点心债，价格7.8%
周四，常德城发(--/--/BBB-)定价人民币7.5亿元3年期可持续发展点心债(--/--/BBB-)，价格4.05%，较IPG收窄65个基点
周四，南平武夷发展定价人民币6.5亿元3年期点心债，价格4.2%，较IPG收窄90个基点，交银国际担任账簿管理人
周四，邹城利民建发定价人民币3.04亿元2.5年期点心债，价格8%
周四，泸州航发定价人民币2.5亿元3年期点心债，上海银行提供备证，价格3.5%
周三，临沂东城建投定价人民币4亿元2年期点心债，价格7.9%
周三，阜宁城发定价80亿日元3年期信用增强债券，江苏银行提供备证，价格1.58%，较IPG收窄10个基点
周三，重庆新双圈城开定价人民币4.524亿元2年期点心债，价格7.5%
周二，宝应开投定价45亿日元3年期信用增强债券，江苏银行提供备证，价格1.5%，较IPG收窄18个基点
周二，湖南港盛建设定价人民币3.16亿元3年期点心债，渤海银行提供备证，价格4.38%
周二，洛阳国苑增发人民币8.15亿元点心债，价格7.5%
周一，曲阜兴达投发定价人民币2.07亿元3年期点心债，恒丰银行提供备证，价格4.4%
周一，盐城大丰港定价3100万美元3年期信用增强债券，江苏银行提供备证，价格5.45%，较IPG收窄45个基点</t>
  </si>
  <si>
    <t>上周，城投板块共发行11笔点心债、4笔日元债、1笔美元债。</t>
  </si>
  <si>
    <t>损失吸收工具</t>
  </si>
  <si>
    <t>盐城国能投</t>
  </si>
  <si>
    <t>3.85%</t>
  </si>
  <si>
    <t>江苏东和投资(邮储银行)</t>
  </si>
  <si>
    <t>IS_TAP</t>
  </si>
  <si>
    <t>PROJECT</t>
  </si>
  <si>
    <t>东亚银行 USD 6.625% 27'</t>
  </si>
  <si>
    <t>Tap</t>
  </si>
  <si>
    <t>春晖</t>
  </si>
  <si>
    <t>Spring Radiance VII 春晖</t>
  </si>
  <si>
    <t>天府源</t>
  </si>
  <si>
    <t>Tianfu Source II 天府源</t>
  </si>
  <si>
    <t>Yunlai 沄崃</t>
  </si>
  <si>
    <t>Z:\0 DCM Base\4 Markets\Data\Graph.xlsm</t>
  </si>
  <si>
    <t>2024年至今，中资美元及离岸人民币债券一级市场发行量约146亿美元等值
2023年发行量约836亿美元等值</t>
  </si>
  <si>
    <t>周三，东亚银行(A3/A-/--)定价5亿美元3年期(前2年不可赎回)损失吸收工具(Baa2/BBB/--)，票息6.625%，价格T+230，较IPG收窄40个基点。最终认购统计：超200个账户参与，认购额超38亿美元，超额认购约7.6倍；地区分布：亚洲80%；欧洲、中东和非洲20%；类型分布：资管63%，银行5%，企业10%，保险13%
周二，民生银行(--/BBB-/BB+)通过香港分行定价人民币30亿元2年期绿色点心债(--/BBB-/--)，价格3.08%，较IPG收窄37个基点。最终认购统计：超43个账户参与，认购额超75亿元，超额认购约2.5倍；地区分布：亚洲100%；类型分布：银行/金融机构 99%，基金/私行 1%</t>
  </si>
  <si>
    <t>上周，投资级板块共发行1笔点心债、1笔美元债。</t>
  </si>
  <si>
    <t>上周，中资离岸债券一级市场共有18笔约19亿美元等值的债券定价，相比前一周共11笔约15亿美元等值发行量上升25%。</t>
  </si>
  <si>
    <t>中航国际租赁（Baa1/-/A-）拟发行高级无抵押美元债券，已宣布委任结果及路演安排，交银国际担任全球协调人
广州产投（-/-/A-）拟发行高级无抵押人民币债券，已宣布委任结果及路演安排</t>
  </si>
  <si>
    <t>【投资级板块】</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</si>
</sst>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 #,##0.00_ ;_ * \-#,##0.00_ ;_ * &quot;-&quot;??_ ;_ @_ "/>
    <numFmt numFmtId="165" formatCode="0.0%"/>
    <numFmt numFmtId="166" formatCode="mm\-dd"/>
    <numFmt numFmtId="167" formatCode="0;\-0;\-;@"/>
    <numFmt numFmtId="168" formatCode="0.000%"/>
    <numFmt numFmtId="169" formatCode="[$-F400]h:mm:ss\ AM/PM"/>
  </numFmts>
  <fonts count="97">
    <font>
      <sz val="11"/>
      <color theme="1"/>
      <name val="Arial"/>
      <family val="2"/>
      <scheme val="minor"/>
    </font>
    <font>
      <sz val="8"/>
      <color theme="1"/>
      <name val="Arial"/>
      <family val="2"/>
      <scheme val="minor"/>
    </font>
    <font>
      <sz val="8"/>
      <color theme="1"/>
      <name val="Arial"/>
      <family val="2"/>
      <scheme val="minor"/>
    </font>
    <font>
      <sz val="11"/>
      <color theme="1"/>
      <name val="Arial"/>
      <family val="2"/>
      <scheme val="minor"/>
    </font>
    <font>
      <b/>
      <sz val="11"/>
      <color indexed="9"/>
      <name val="Calibri"/>
      <family val="2"/>
    </font>
    <font>
      <sz val="11"/>
      <color theme="1"/>
      <name val="Arial"/>
      <family val="2"/>
      <charset val="134"/>
      <scheme val="minor"/>
    </font>
    <font>
      <sz val="11"/>
      <color indexed="8"/>
      <name val="Arial"/>
      <family val="2"/>
      <scheme val="minor"/>
    </font>
    <font>
      <sz val="8"/>
      <color rgb="FF0000FF"/>
      <name val="Arial"/>
      <family val="2"/>
      <scheme val="minor"/>
    </font>
    <font>
      <sz val="11"/>
      <name val="Calibri"/>
      <family val="2"/>
    </font>
    <font>
      <sz val="8"/>
      <color theme="1"/>
      <name val="Arial"/>
      <family val="2"/>
      <charset val="134"/>
      <scheme val="minor"/>
    </font>
    <font>
      <sz val="8"/>
      <color theme="1"/>
      <name val="Microsoft JhengHei"/>
      <family val="2"/>
    </font>
    <font>
      <sz val="10"/>
      <color theme="1"/>
      <name val="Arial"/>
      <family val="2"/>
    </font>
    <font>
      <b/>
      <sz val="8"/>
      <color theme="0"/>
      <name val="KaiTi"/>
      <family val="3"/>
    </font>
    <font>
      <b/>
      <sz val="8"/>
      <color theme="0"/>
      <name val="Arial"/>
      <family val="2"/>
      <scheme val="major"/>
    </font>
    <font>
      <b/>
      <sz val="8"/>
      <color theme="1"/>
      <name val="KaiTi"/>
      <family val="3"/>
    </font>
    <font>
      <sz val="8"/>
      <name val="Microsoft JhengHei"/>
      <family val="2"/>
    </font>
    <font>
      <sz val="8"/>
      <color theme="1"/>
      <name val="Arial"/>
      <family val="2"/>
    </font>
    <font>
      <sz val="8"/>
      <name val="KaiTi"/>
      <family val="3"/>
    </font>
    <font>
      <sz val="8"/>
      <color theme="1"/>
      <name val="KaiTi"/>
      <family val="3"/>
    </font>
    <font>
      <sz val="8"/>
      <color theme="1"/>
      <name val="Arial"/>
      <family val="2"/>
      <scheme val="major"/>
    </font>
    <font>
      <sz val="8"/>
      <color theme="2" tint="0.499984740745262"/>
      <name val="Arial"/>
      <family val="2"/>
      <scheme val="major"/>
    </font>
    <font>
      <sz val="8"/>
      <color theme="1"/>
      <name val="KaiTi"/>
      <family val="2"/>
    </font>
    <font>
      <b/>
      <sz val="10"/>
      <color theme="0"/>
      <name val="KaiTi"/>
      <family val="3"/>
    </font>
    <font>
      <b/>
      <sz val="10"/>
      <color theme="0"/>
      <name val="Arial"/>
      <family val="2"/>
    </font>
    <font>
      <sz val="10"/>
      <color theme="1"/>
      <name val="KaiTi"/>
      <family val="3"/>
    </font>
    <font>
      <b/>
      <sz val="10"/>
      <color theme="1"/>
      <name val="Arial"/>
      <family val="2"/>
    </font>
    <font>
      <b/>
      <sz val="10"/>
      <color theme="1"/>
      <name val="KaiTi"/>
      <family val="3"/>
    </font>
    <font>
      <sz val="10"/>
      <color theme="1"/>
      <name val="Arial"/>
      <family val="2"/>
      <scheme val="major"/>
    </font>
    <font>
      <b/>
      <sz val="8"/>
      <color rgb="FFFA7D00"/>
      <name val="Arial"/>
      <family val="2"/>
      <scheme val="minor"/>
    </font>
    <font>
      <b/>
      <sz val="10"/>
      <color theme="0"/>
      <name val="Arial"/>
      <family val="2"/>
      <scheme val="major"/>
    </font>
    <font>
      <sz val="8"/>
      <color theme="0" tint="-0.499984740745262"/>
      <name val="Arial"/>
      <family val="2"/>
      <scheme val="major"/>
    </font>
    <font>
      <u/>
      <sz val="11"/>
      <color theme="10"/>
      <name val="Arial"/>
      <family val="2"/>
      <scheme val="minor"/>
    </font>
    <font>
      <sz val="9"/>
      <name val="Arial"/>
      <family val="3"/>
      <charset val="136"/>
      <scheme val="minor"/>
    </font>
    <font>
      <sz val="11"/>
      <color theme="1"/>
      <name val="Microsoft JhengHei UI"/>
      <family val="2"/>
    </font>
    <font>
      <sz val="40"/>
      <color rgb="FF234473"/>
      <name val="Microsoft JhengHei UI"/>
      <family val="2"/>
    </font>
    <font>
      <b/>
      <sz val="11"/>
      <color theme="0"/>
      <name val="Arial"/>
      <family val="2"/>
      <scheme val="minor"/>
    </font>
    <font>
      <sz val="10"/>
      <color theme="0"/>
      <name val="Arial"/>
      <family val="2"/>
    </font>
    <font>
      <sz val="28"/>
      <color theme="5" tint="-0.249977111117893"/>
      <name val="Arial"/>
      <family val="2"/>
      <scheme val="minor"/>
    </font>
    <font>
      <sz val="11"/>
      <color theme="0"/>
      <name val="Arial"/>
      <family val="2"/>
      <scheme val="minor"/>
    </font>
    <font>
      <sz val="12"/>
      <color theme="1"/>
      <name val="Arial"/>
      <family val="2"/>
      <charset val="136"/>
      <scheme val="minor"/>
    </font>
    <font>
      <u/>
      <sz val="12"/>
      <color theme="10"/>
      <name val="Arial"/>
      <family val="2"/>
      <charset val="136"/>
      <scheme val="minor"/>
    </font>
    <font>
      <b/>
      <sz val="8"/>
      <color theme="0"/>
      <name val="Segoe UI Variable Text"/>
      <family val="2"/>
    </font>
    <font>
      <u/>
      <sz val="11"/>
      <color theme="10"/>
      <name val="Arial"/>
      <family val="2"/>
      <charset val="134"/>
      <scheme val="minor"/>
    </font>
    <font>
      <b/>
      <sz val="8"/>
      <color theme="0"/>
      <name val="Arial"/>
      <family val="2"/>
      <scheme val="minor"/>
    </font>
    <font>
      <sz val="8"/>
      <color rgb="FF2A7968"/>
      <name val="Arial"/>
      <family val="2"/>
      <scheme val="major"/>
    </font>
    <font>
      <sz val="8"/>
      <color rgb="FFE1E1E9"/>
      <name val="Microsoft JhengHei"/>
      <family val="2"/>
    </font>
    <font>
      <b/>
      <sz val="8"/>
      <color rgb="FFE1E1E9"/>
      <name val="Microsoft JhengHei"/>
      <family val="2"/>
    </font>
    <font>
      <sz val="8"/>
      <color rgb="FF2A7968"/>
      <name val="Arial"/>
      <family val="2"/>
    </font>
    <font>
      <sz val="8"/>
      <color theme="9"/>
      <name val="Microsoft JhengHei"/>
      <family val="2"/>
    </font>
    <font>
      <sz val="16"/>
      <color indexed="81"/>
      <name val="Tahoma"/>
      <family val="2"/>
    </font>
    <font>
      <b/>
      <sz val="9"/>
      <color indexed="81"/>
      <name val="Tahoma"/>
      <family val="2"/>
    </font>
    <font>
      <b/>
      <sz val="20"/>
      <color theme="1"/>
      <name val="Arial"/>
      <family val="2"/>
    </font>
    <font>
      <sz val="16"/>
      <color theme="1"/>
      <name val="Arial"/>
      <family val="2"/>
      <scheme val="minor"/>
    </font>
    <font>
      <b/>
      <sz val="16"/>
      <color theme="0"/>
      <name val="Arial"/>
      <family val="2"/>
      <scheme val="minor"/>
    </font>
    <font>
      <sz val="8"/>
      <color theme="0"/>
      <name val="Microsoft JhengHei"/>
      <family val="2"/>
    </font>
    <font>
      <sz val="8"/>
      <color theme="0"/>
      <name val="Arial"/>
      <family val="2"/>
      <scheme val="major"/>
    </font>
    <font>
      <sz val="18"/>
      <color rgb="FF0000FF"/>
      <name val="Arial"/>
      <family val="2"/>
    </font>
    <font>
      <sz val="20"/>
      <color rgb="FFFF9900"/>
      <name val="Arial"/>
      <family val="2"/>
    </font>
    <font>
      <sz val="11"/>
      <color theme="1"/>
      <name val="KaiTi"/>
      <family val="3"/>
      <charset val="134"/>
    </font>
    <font>
      <sz val="9"/>
      <color theme="1"/>
      <name val="KaiTi"/>
      <family val="3"/>
      <charset val="134"/>
    </font>
    <font>
      <sz val="9"/>
      <color theme="1"/>
      <name val="Arial"/>
      <family val="2"/>
      <scheme val="major"/>
    </font>
    <font>
      <sz val="11"/>
      <color theme="1"/>
      <name val="KaiTi"/>
      <family val="3"/>
    </font>
    <font>
      <b/>
      <sz val="11"/>
      <name val="Arial"/>
      <family val="2"/>
      <scheme val="minor"/>
    </font>
    <font>
      <sz val="11"/>
      <name val="KaiTi"/>
      <family val="3"/>
    </font>
    <font>
      <b/>
      <sz val="11"/>
      <name val="KaiTi"/>
      <family val="3"/>
    </font>
    <font>
      <sz val="11"/>
      <name val="Arial"/>
      <family val="2"/>
      <scheme val="major"/>
    </font>
    <font>
      <sz val="11"/>
      <name val="Arial"/>
      <family val="2"/>
    </font>
    <font>
      <sz val="11"/>
      <color theme="1"/>
      <name val="Calibri"/>
      <family val="2"/>
    </font>
    <font>
      <b/>
      <sz val="40"/>
      <color rgb="FFC2B59B"/>
      <name val="Microsoft JhengHei UI"/>
      <family val="2"/>
    </font>
    <font>
      <sz val="20"/>
      <color rgb="FFFF9900"/>
      <name val="KaiTi"/>
      <family val="3"/>
    </font>
    <font>
      <sz val="18"/>
      <color rgb="FF0000FF"/>
      <name val="KaiTi"/>
      <family val="3"/>
    </font>
    <font>
      <sz val="8"/>
      <name val="Arial"/>
      <family val="2"/>
      <scheme val="minor"/>
    </font>
    <font>
      <sz val="9"/>
      <color theme="1"/>
      <name val="KaiTi"/>
      <family val="3"/>
    </font>
    <font>
      <sz val="9"/>
      <color theme="1"/>
      <name val="Arial"/>
      <family val="2"/>
      <scheme val="minor"/>
    </font>
    <font>
      <b/>
      <sz val="9"/>
      <color theme="0"/>
      <name val="KaiTi"/>
      <family val="3"/>
    </font>
    <font>
      <b/>
      <sz val="9"/>
      <color theme="0"/>
      <name val="Arial"/>
      <family val="2"/>
    </font>
    <font>
      <sz val="9"/>
      <color theme="1"/>
      <name val="Arial"/>
      <family val="2"/>
    </font>
    <font>
      <b/>
      <sz val="12"/>
      <color rgb="FF1C1C1C"/>
      <name val="Open Sans"/>
      <family val="2"/>
    </font>
    <font>
      <sz val="8"/>
      <color theme="1"/>
      <name val="Microsoft JhengHei UI"/>
      <family val="2"/>
    </font>
    <font>
      <b/>
      <sz val="8"/>
      <color rgb="FFFA7D00"/>
      <name val="Microsoft JhengHei UI"/>
      <family val="2"/>
    </font>
    <font>
      <sz val="48"/>
      <color rgb="FFC79756"/>
      <name val="Microsoft JhengHei UI"/>
      <family val="2"/>
    </font>
    <font>
      <sz val="18"/>
      <color theme="1"/>
      <name val="Microsoft JhengHei UI"/>
      <family val="2"/>
    </font>
    <font>
      <sz val="20"/>
      <color theme="9"/>
      <name val="Microsoft JhengHei UI"/>
      <family val="2"/>
    </font>
    <font>
      <sz val="22"/>
      <color theme="1"/>
      <name val="Microsoft JhengHei UI"/>
      <family val="2"/>
    </font>
    <font>
      <u/>
      <sz val="11"/>
      <color theme="10"/>
      <name val="Microsoft JhengHei UI"/>
      <family val="2"/>
    </font>
    <font>
      <sz val="72"/>
      <color theme="1"/>
      <name val="Microsoft JhengHei UI"/>
      <family val="2"/>
    </font>
    <font>
      <sz val="36"/>
      <color rgb="FFC79756"/>
      <name val="Arial"/>
      <family val="2"/>
      <scheme val="minor"/>
    </font>
    <font>
      <b/>
      <sz val="9"/>
      <color rgb="FFC79756"/>
      <name val="Arial"/>
      <family val="2"/>
    </font>
    <font>
      <sz val="26"/>
      <color rgb="FFFF6600"/>
      <name val="Arial"/>
      <family val="2"/>
    </font>
    <font>
      <b/>
      <sz val="8"/>
      <color theme="1"/>
      <name val="Microsoft JhengHei UI"/>
      <family val="2"/>
    </font>
    <font>
      <sz val="11"/>
      <color theme="1" tint="0.59999389629810485"/>
      <name val="Arial"/>
      <family val="2"/>
      <scheme val="minor"/>
    </font>
    <font>
      <sz val="26"/>
      <color theme="4" tint="-0.499984740745262"/>
      <name val="Microsoft JhengHei UI"/>
      <family val="2"/>
    </font>
    <font>
      <sz val="28"/>
      <color rgb="FF000080"/>
      <name val="KaiTi"/>
      <family val="3"/>
    </font>
    <font>
      <sz val="28"/>
      <color rgb="FF000080"/>
      <name val="Arial"/>
      <family val="2"/>
    </font>
    <font>
      <sz val="22"/>
      <color rgb="FF0000FF"/>
      <name val="Arial"/>
      <family val="2"/>
    </font>
    <font>
      <sz val="22"/>
      <color rgb="FF0000FF"/>
      <name val="KaiTi"/>
      <family val="3"/>
    </font>
    <font>
      <b/>
      <sz val="11"/>
      <color theme="1"/>
      <name val="Arial"/>
      <family val="2"/>
      <scheme val="minor"/>
    </font>
  </fonts>
  <fills count="27">
    <fill>
      <patternFill patternType="none"/>
    </fill>
    <fill>
      <patternFill patternType="gray125"/>
    </fill>
    <fill>
      <patternFill patternType="solid">
        <fgColor theme="0"/>
        <bgColor indexed="64"/>
      </patternFill>
    </fill>
    <fill>
      <patternFill patternType="solid">
        <fgColor rgb="FF4F81BD"/>
        <bgColor indexed="64"/>
      </patternFill>
    </fill>
    <fill>
      <patternFill patternType="solid">
        <fgColor rgb="FF234473"/>
        <bgColor indexed="64"/>
      </patternFill>
    </fill>
    <fill>
      <patternFill patternType="solid">
        <fgColor rgb="FFE8E8EE"/>
        <bgColor indexed="64"/>
      </patternFill>
    </fill>
    <fill>
      <patternFill patternType="solid">
        <fgColor rgb="FFF4EBDF"/>
        <bgColor indexed="64"/>
      </patternFill>
    </fill>
    <fill>
      <patternFill patternType="solid">
        <fgColor rgb="FFFAF5F0"/>
        <bgColor indexed="64"/>
      </patternFill>
    </fill>
    <fill>
      <patternFill patternType="solid">
        <fgColor rgb="FFF2F2F2"/>
      </patternFill>
    </fill>
    <fill>
      <patternFill patternType="solid">
        <fgColor rgb="FFE1E1E9"/>
        <bgColor indexed="64"/>
      </patternFill>
    </fill>
    <fill>
      <patternFill patternType="solid">
        <fgColor theme="3" tint="0.499984740745262"/>
        <bgColor indexed="64"/>
      </patternFill>
    </fill>
    <fill>
      <patternFill patternType="solid">
        <fgColor rgb="FF56CA95"/>
        <bgColor indexed="64"/>
      </patternFill>
    </fill>
    <fill>
      <patternFill patternType="solid">
        <fgColor rgb="FFFFF4E1"/>
        <bgColor indexed="64"/>
      </patternFill>
    </fill>
    <fill>
      <patternFill patternType="solid">
        <fgColor rgb="FFA5A5A5"/>
      </patternFill>
    </fill>
    <fill>
      <patternFill patternType="solid">
        <fgColor rgb="FFFFF2E1"/>
        <bgColor indexed="64"/>
      </patternFill>
    </fill>
    <fill>
      <patternFill patternType="solid">
        <fgColor theme="6"/>
        <bgColor indexed="64"/>
      </patternFill>
    </fill>
    <fill>
      <patternFill patternType="solid">
        <fgColor rgb="FFFFFF00"/>
        <bgColor indexed="64"/>
      </patternFill>
    </fill>
    <fill>
      <patternFill patternType="solid">
        <fgColor theme="6" tint="0.79998168889431442"/>
        <bgColor theme="6" tint="0.79998168889431442"/>
      </patternFill>
    </fill>
    <fill>
      <patternFill patternType="solid">
        <fgColor rgb="FF234473"/>
        <bgColor theme="0"/>
      </patternFill>
    </fill>
    <fill>
      <patternFill patternType="solid">
        <fgColor theme="0"/>
        <bgColor theme="0"/>
      </patternFill>
    </fill>
    <fill>
      <patternFill patternType="solid">
        <fgColor rgb="FFC79756"/>
        <bgColor theme="0"/>
      </patternFill>
    </fill>
    <fill>
      <patternFill patternType="solid">
        <fgColor rgb="FFF4EBDF"/>
        <bgColor theme="0"/>
      </patternFill>
    </fill>
    <fill>
      <patternFill patternType="solid">
        <fgColor theme="1" tint="0.59999389629810485"/>
        <bgColor indexed="64"/>
      </patternFill>
    </fill>
    <fill>
      <patternFill patternType="solid">
        <fgColor theme="0" tint="-4.9989318521683403E-2"/>
        <bgColor indexed="64"/>
      </patternFill>
    </fill>
    <fill>
      <patternFill patternType="solid">
        <fgColor theme="1" tint="0.39997558519241921"/>
        <bgColor indexed="64"/>
      </patternFill>
    </fill>
    <fill>
      <patternFill patternType="solid">
        <fgColor rgb="FFE1E1E9"/>
        <bgColor theme="0"/>
      </patternFill>
    </fill>
    <fill>
      <patternFill patternType="solid">
        <fgColor rgb="FFE8E8EE"/>
        <bgColor theme="0"/>
      </patternFill>
    </fill>
  </fills>
  <borders count="34">
    <border>
      <left/>
      <right/>
      <top/>
      <bottom/>
      <diagonal/>
    </border>
    <border>
      <left/>
      <right/>
      <top style="hair">
        <color theme="1" tint="0.39994506668294322"/>
      </top>
      <bottom/>
      <diagonal/>
    </border>
    <border>
      <left/>
      <right/>
      <top style="hair">
        <color theme="1" tint="0.39994506668294322"/>
      </top>
      <bottom style="hair">
        <color theme="1" tint="0.39994506668294322"/>
      </bottom>
      <diagonal/>
    </border>
    <border>
      <left/>
      <right/>
      <top/>
      <bottom style="hair">
        <color theme="1" tint="0.39994506668294322"/>
      </bottom>
      <diagonal/>
    </border>
    <border>
      <left/>
      <right/>
      <top style="hair">
        <color theme="1" tint="0.39994506668294322"/>
      </top>
      <bottom style="thin">
        <color rgb="FF16468D"/>
      </bottom>
      <diagonal/>
    </border>
    <border>
      <left/>
      <right/>
      <top style="hair">
        <color theme="1" tint="0.39994506668294322"/>
      </top>
      <bottom style="thin">
        <color theme="4" tint="-0.499984740745262"/>
      </bottom>
      <diagonal/>
    </border>
    <border>
      <left/>
      <right/>
      <top style="hair">
        <color theme="1" tint="0.39994506668294322"/>
      </top>
      <bottom style="thin">
        <color rgb="FF224390"/>
      </bottom>
      <diagonal/>
    </border>
    <border>
      <left/>
      <right/>
      <top style="hair">
        <color theme="1" tint="0.39994506668294322"/>
      </top>
      <bottom style="thin">
        <color rgb="FF234473"/>
      </bottom>
      <diagonal/>
    </border>
    <border>
      <left style="thin">
        <color rgb="FF7F7F7F"/>
      </left>
      <right style="thin">
        <color rgb="FF7F7F7F"/>
      </right>
      <top style="thin">
        <color rgb="FF7F7F7F"/>
      </top>
      <bottom style="thin">
        <color rgb="FF7F7F7F"/>
      </bottom>
      <diagonal/>
    </border>
    <border>
      <left/>
      <right/>
      <top/>
      <bottom style="thin">
        <color theme="6"/>
      </bottom>
      <diagonal/>
    </border>
    <border>
      <left/>
      <right/>
      <top/>
      <bottom style="hair">
        <color theme="0" tint="-0.499984740745262"/>
      </bottom>
      <diagonal/>
    </border>
    <border>
      <left/>
      <right/>
      <top style="hair">
        <color theme="0" tint="-0.499984740745262"/>
      </top>
      <bottom style="hair">
        <color theme="0" tint="-0.49998474074526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right/>
      <top/>
      <bottom style="thin">
        <color auto="1"/>
      </bottom>
      <diagonal/>
    </border>
    <border>
      <left/>
      <right/>
      <top style="thin">
        <color auto="1"/>
      </top>
      <bottom style="thin">
        <color auto="1"/>
      </bottom>
      <diagonal/>
    </border>
    <border>
      <left/>
      <right/>
      <top style="hair">
        <color theme="1" tint="0.39994506668294322"/>
      </top>
      <bottom style="thin">
        <color theme="6"/>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theme="9" tint="0.39997558519241921"/>
      </top>
      <bottom/>
      <diagonal/>
    </border>
    <border>
      <left/>
      <right/>
      <top style="hair">
        <color theme="1" tint="0.39994506668294322"/>
      </top>
      <bottom style="thin">
        <color theme="2" tint="0.499984740745262"/>
      </bottom>
      <diagonal/>
    </border>
    <border>
      <left/>
      <right/>
      <top style="hair">
        <color theme="1" tint="0.39994506668294322"/>
      </top>
      <bottom style="thin">
        <color theme="1" tint="0.39994506668294322"/>
      </bottom>
      <diagonal/>
    </border>
    <border>
      <left/>
      <right/>
      <top style="thin">
        <color indexed="64"/>
      </top>
      <bottom/>
      <diagonal/>
    </border>
    <border>
      <left style="thin">
        <color rgb="FF3F3F3F"/>
      </left>
      <right style="thin">
        <color rgb="FF3F3F3F"/>
      </right>
      <top style="thin">
        <color rgb="FF3F3F3F"/>
      </top>
      <bottom style="thin">
        <color rgb="FF3F3F3F"/>
      </bottom>
      <diagonal/>
    </border>
    <border>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s>
  <cellStyleXfs count="90">
    <xf numFmtId="0" fontId="0" fillId="2" borderId="0"/>
    <xf numFmtId="0" fontId="4" fillId="3" borderId="0"/>
    <xf numFmtId="0" fontId="5" fillId="0" borderId="0"/>
    <xf numFmtId="0" fontId="6" fillId="0" borderId="0"/>
    <xf numFmtId="164" fontId="5" fillId="0" borderId="0" applyFont="0" applyFill="0" applyBorder="0" applyAlignment="0" applyProtection="0"/>
    <xf numFmtId="9" fontId="5" fillId="0" borderId="0" applyFont="0" applyFill="0" applyBorder="0" applyAlignment="0" applyProtection="0"/>
    <xf numFmtId="0" fontId="6" fillId="0" borderId="0"/>
    <xf numFmtId="0" fontId="6" fillId="0" borderId="0"/>
    <xf numFmtId="43" fontId="3" fillId="0" borderId="0" applyFont="0" applyFill="0" applyBorder="0" applyAlignment="0" applyProtection="0">
      <alignment vertical="center"/>
    </xf>
    <xf numFmtId="9" fontId="3" fillId="0" borderId="0" applyFont="0" applyFill="0" applyBorder="0" applyAlignment="0" applyProtection="0"/>
    <xf numFmtId="43" fontId="3" fillId="0" borderId="0" applyFont="0" applyFill="0" applyBorder="0" applyAlignment="0" applyProtection="0"/>
    <xf numFmtId="43" fontId="6" fillId="0" borderId="0" applyFont="0" applyFill="0" applyBorder="0" applyAlignment="0" applyProtection="0"/>
    <xf numFmtId="0" fontId="8" fillId="0" borderId="0"/>
    <xf numFmtId="0" fontId="9" fillId="0" borderId="0"/>
    <xf numFmtId="9" fontId="3" fillId="0" borderId="0" applyFont="0" applyFill="0" applyBorder="0" applyAlignment="0" applyProtection="0"/>
    <xf numFmtId="9" fontId="3" fillId="0" borderId="0" applyFont="0" applyFill="0" applyBorder="0" applyAlignment="0" applyProtection="0">
      <alignment vertical="center"/>
    </xf>
    <xf numFmtId="0" fontId="28" fillId="8" borderId="8" applyNumberFormat="0" applyAlignment="0" applyProtection="0"/>
    <xf numFmtId="0" fontId="31" fillId="0" borderId="0" applyNumberFormat="0" applyFill="0" applyBorder="0" applyAlignment="0" applyProtection="0"/>
    <xf numFmtId="0" fontId="39" fillId="0" borderId="0">
      <alignment vertical="center"/>
    </xf>
    <xf numFmtId="0" fontId="3" fillId="0" borderId="0"/>
    <xf numFmtId="43" fontId="3" fillId="0" borderId="0" applyFont="0" applyFill="0" applyBorder="0" applyAlignment="0" applyProtection="0">
      <alignment vertical="center"/>
    </xf>
    <xf numFmtId="9" fontId="3" fillId="0" borderId="0" applyFont="0" applyFill="0" applyBorder="0" applyAlignment="0" applyProtection="0">
      <alignment vertical="center"/>
    </xf>
    <xf numFmtId="164" fontId="5" fillId="0" borderId="0" applyFont="0" applyFill="0" applyBorder="0" applyAlignment="0" applyProtection="0"/>
    <xf numFmtId="9" fontId="5" fillId="0" borderId="0" applyFont="0" applyFill="0" applyBorder="0" applyAlignment="0" applyProtection="0"/>
    <xf numFmtId="0" fontId="6" fillId="0" borderId="0"/>
    <xf numFmtId="9" fontId="39" fillId="0" borderId="0" applyFont="0" applyFill="0" applyBorder="0" applyAlignment="0" applyProtection="0">
      <alignment vertical="center"/>
    </xf>
    <xf numFmtId="43" fontId="3" fillId="0" borderId="0" applyFont="0" applyFill="0" applyBorder="0" applyAlignment="0" applyProtection="0">
      <alignment vertical="center"/>
    </xf>
    <xf numFmtId="43" fontId="3" fillId="0" borderId="0" applyFont="0" applyFill="0" applyBorder="0" applyAlignment="0" applyProtection="0">
      <alignment vertical="center"/>
    </xf>
    <xf numFmtId="0" fontId="35" fillId="13" borderId="12" applyNumberFormat="0" applyAlignment="0" applyProtection="0"/>
    <xf numFmtId="0" fontId="3" fillId="0" borderId="0"/>
    <xf numFmtId="43" fontId="3" fillId="0" borderId="0" applyFont="0" applyFill="0" applyBorder="0" applyAlignment="0" applyProtection="0">
      <alignment vertical="center"/>
    </xf>
    <xf numFmtId="9" fontId="3" fillId="0" borderId="0" applyFont="0" applyFill="0" applyBorder="0" applyAlignment="0" applyProtection="0">
      <alignment vertical="center"/>
    </xf>
    <xf numFmtId="0" fontId="40" fillId="0" borderId="0" applyNumberFormat="0" applyFill="0" applyBorder="0" applyAlignment="0" applyProtection="0">
      <alignment vertical="center"/>
    </xf>
    <xf numFmtId="0" fontId="8" fillId="0" borderId="0"/>
    <xf numFmtId="0" fontId="8" fillId="0" borderId="0"/>
    <xf numFmtId="0" fontId="6" fillId="0" borderId="0">
      <alignment vertical="center"/>
    </xf>
    <xf numFmtId="0" fontId="8" fillId="0" borderId="0"/>
    <xf numFmtId="0" fontId="3" fillId="0" borderId="0"/>
    <xf numFmtId="43" fontId="39" fillId="0" borderId="0" applyFont="0" applyFill="0" applyBorder="0" applyAlignment="0" applyProtection="0"/>
    <xf numFmtId="0" fontId="6" fillId="0" borderId="0">
      <alignment vertical="center"/>
    </xf>
    <xf numFmtId="0" fontId="3" fillId="0" borderId="0"/>
    <xf numFmtId="9" fontId="3" fillId="0" borderId="0" applyFont="0" applyFill="0" applyBorder="0" applyAlignment="0" applyProtection="0"/>
    <xf numFmtId="0" fontId="41" fillId="13" borderId="12" applyNumberFormat="0" applyAlignment="0" applyProtection="0"/>
    <xf numFmtId="0" fontId="28" fillId="8" borderId="8" applyNumberFormat="0" applyAlignment="0" applyProtection="0"/>
    <xf numFmtId="0" fontId="5" fillId="0" borderId="0"/>
    <xf numFmtId="0" fontId="42" fillId="0" borderId="0" applyNumberFormat="0" applyFill="0" applyBorder="0" applyAlignment="0" applyProtection="0"/>
    <xf numFmtId="0" fontId="6" fillId="0" borderId="0"/>
    <xf numFmtId="43" fontId="3" fillId="0" borderId="0" applyFont="0" applyFill="0" applyBorder="0" applyAlignment="0" applyProtection="0">
      <alignment vertical="center"/>
    </xf>
    <xf numFmtId="43" fontId="3" fillId="0" borderId="0" applyFont="0" applyFill="0" applyBorder="0" applyAlignment="0" applyProtection="0"/>
    <xf numFmtId="43" fontId="6" fillId="0" borderId="0" applyFont="0" applyFill="0" applyBorder="0" applyAlignment="0" applyProtection="0"/>
    <xf numFmtId="0" fontId="9"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alignment vertical="center"/>
    </xf>
    <xf numFmtId="43"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3" fillId="0" borderId="0"/>
    <xf numFmtId="43" fontId="3" fillId="0" borderId="0" applyFont="0" applyFill="0" applyBorder="0" applyAlignment="0" applyProtection="0">
      <alignment vertical="center"/>
    </xf>
    <xf numFmtId="9" fontId="3" fillId="0" borderId="0" applyFont="0" applyFill="0" applyBorder="0" applyAlignment="0" applyProtection="0">
      <alignment vertical="center"/>
    </xf>
    <xf numFmtId="43" fontId="3" fillId="0" borderId="0" applyFont="0" applyFill="0" applyBorder="0" applyAlignment="0" applyProtection="0">
      <alignment vertical="center"/>
    </xf>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alignment vertical="center"/>
    </xf>
    <xf numFmtId="43" fontId="3" fillId="0" borderId="0" applyFont="0" applyFill="0" applyBorder="0" applyAlignment="0" applyProtection="0">
      <alignment vertical="center"/>
    </xf>
    <xf numFmtId="0" fontId="3" fillId="0" borderId="0"/>
    <xf numFmtId="43" fontId="3" fillId="0" borderId="0" applyFont="0" applyFill="0" applyBorder="0" applyAlignment="0" applyProtection="0">
      <alignment vertical="center"/>
    </xf>
    <xf numFmtId="9" fontId="3" fillId="0" borderId="0" applyFont="0" applyFill="0" applyBorder="0" applyAlignment="0" applyProtection="0">
      <alignment vertical="center"/>
    </xf>
    <xf numFmtId="0" fontId="8" fillId="0" borderId="0"/>
    <xf numFmtId="0" fontId="8" fillId="0" borderId="0"/>
    <xf numFmtId="0" fontId="8" fillId="0" borderId="0"/>
    <xf numFmtId="0" fontId="3" fillId="0" borderId="0"/>
    <xf numFmtId="43" fontId="39"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alignment vertical="center"/>
    </xf>
    <xf numFmtId="43" fontId="3" fillId="0" borderId="0" applyFont="0" applyFill="0" applyBorder="0" applyAlignment="0" applyProtection="0"/>
    <xf numFmtId="43" fontId="6"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alignment vertical="center"/>
    </xf>
    <xf numFmtId="43"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3" fillId="0" borderId="0"/>
    <xf numFmtId="0" fontId="3" fillId="0" borderId="0"/>
    <xf numFmtId="0" fontId="43" fillId="13" borderId="12" applyNumberFormat="0" applyAlignment="0" applyProtection="0"/>
  </cellStyleXfs>
  <cellXfs count="255">
    <xf numFmtId="0" fontId="0" fillId="2" borderId="0" xfId="0"/>
    <xf numFmtId="0" fontId="12" fillId="4" borderId="0" xfId="0" applyFont="1" applyFill="1" applyProtection="1">
      <protection hidden="1"/>
    </xf>
    <xf numFmtId="0" fontId="12" fillId="4" borderId="0" xfId="0" applyFont="1" applyFill="1" applyAlignment="1" applyProtection="1">
      <alignment horizontal="center" vertical="center"/>
      <protection hidden="1"/>
    </xf>
    <xf numFmtId="0" fontId="14" fillId="5" borderId="0" xfId="0" applyFont="1" applyFill="1" applyProtection="1">
      <protection hidden="1"/>
    </xf>
    <xf numFmtId="0" fontId="18" fillId="2" borderId="3" xfId="0" applyFont="1" applyBorder="1" applyAlignment="1" applyProtection="1">
      <alignment vertical="center" wrapText="1"/>
      <protection hidden="1"/>
    </xf>
    <xf numFmtId="0" fontId="18" fillId="2" borderId="2" xfId="0" applyFont="1" applyBorder="1" applyAlignment="1" applyProtection="1">
      <alignment vertical="center" wrapText="1"/>
      <protection hidden="1"/>
    </xf>
    <xf numFmtId="0" fontId="18" fillId="2" borderId="1" xfId="0" applyFont="1" applyBorder="1" applyAlignment="1" applyProtection="1">
      <alignment vertical="center" wrapText="1"/>
      <protection hidden="1"/>
    </xf>
    <xf numFmtId="0" fontId="21" fillId="2" borderId="3" xfId="0" applyFont="1" applyBorder="1" applyAlignment="1" applyProtection="1">
      <alignment vertical="center" wrapText="1"/>
      <protection hidden="1"/>
    </xf>
    <xf numFmtId="0" fontId="21" fillId="2" borderId="2" xfId="0" applyFont="1" applyBorder="1" applyAlignment="1" applyProtection="1">
      <alignment vertical="center" wrapText="1"/>
      <protection hidden="1"/>
    </xf>
    <xf numFmtId="0" fontId="21" fillId="2" borderId="1" xfId="0" applyFont="1" applyBorder="1" applyAlignment="1" applyProtection="1">
      <alignment vertical="center" wrapText="1"/>
      <protection hidden="1"/>
    </xf>
    <xf numFmtId="0" fontId="19" fillId="2" borderId="0" xfId="0" applyFont="1" applyAlignment="1" applyProtection="1">
      <alignment vertical="center" wrapText="1"/>
      <protection hidden="1"/>
    </xf>
    <xf numFmtId="0" fontId="18" fillId="2" borderId="6" xfId="0" applyFont="1" applyBorder="1" applyAlignment="1" applyProtection="1">
      <alignment vertical="center" wrapText="1"/>
      <protection hidden="1"/>
    </xf>
    <xf numFmtId="0" fontId="10" fillId="2" borderId="0" xfId="0" applyFont="1" applyProtection="1">
      <protection hidden="1"/>
    </xf>
    <xf numFmtId="0" fontId="12" fillId="4" borderId="0" xfId="0" applyFont="1" applyFill="1" applyAlignment="1" applyProtection="1">
      <alignment horizontal="center" vertical="center" readingOrder="1"/>
      <protection hidden="1"/>
    </xf>
    <xf numFmtId="0" fontId="16" fillId="2" borderId="3" xfId="0" applyFont="1" applyBorder="1" applyAlignment="1" applyProtection="1">
      <alignment horizontal="center" vertical="center" wrapText="1" readingOrder="1"/>
      <protection hidden="1"/>
    </xf>
    <xf numFmtId="3" fontId="19" fillId="7" borderId="3" xfId="0" applyNumberFormat="1" applyFont="1" applyFill="1" applyBorder="1" applyAlignment="1" applyProtection="1">
      <alignment horizontal="center" vertical="center" wrapText="1"/>
      <protection hidden="1"/>
    </xf>
    <xf numFmtId="165" fontId="20" fillId="2" borderId="3" xfId="0" applyNumberFormat="1" applyFont="1" applyBorder="1" applyAlignment="1" applyProtection="1">
      <alignment horizontal="center" vertical="center" wrapText="1"/>
      <protection hidden="1"/>
    </xf>
    <xf numFmtId="0" fontId="16" fillId="2" borderId="2" xfId="0" applyFont="1" applyBorder="1" applyAlignment="1" applyProtection="1">
      <alignment horizontal="center" vertical="center" wrapText="1" readingOrder="1"/>
      <protection hidden="1"/>
    </xf>
    <xf numFmtId="3" fontId="19" fillId="7" borderId="2" xfId="0" applyNumberFormat="1" applyFont="1" applyFill="1" applyBorder="1" applyAlignment="1" applyProtection="1">
      <alignment horizontal="center" vertical="center" wrapText="1"/>
      <protection hidden="1"/>
    </xf>
    <xf numFmtId="165" fontId="20" fillId="2" borderId="2" xfId="0" applyNumberFormat="1" applyFont="1" applyBorder="1" applyAlignment="1" applyProtection="1">
      <alignment horizontal="center" vertical="center" wrapText="1"/>
      <protection hidden="1"/>
    </xf>
    <xf numFmtId="0" fontId="16" fillId="2" borderId="4" xfId="0" applyFont="1" applyBorder="1" applyAlignment="1" applyProtection="1">
      <alignment horizontal="center" vertical="center" wrapText="1" readingOrder="1"/>
      <protection hidden="1"/>
    </xf>
    <xf numFmtId="3" fontId="19" fillId="7" borderId="1" xfId="0" applyNumberFormat="1" applyFont="1" applyFill="1" applyBorder="1" applyAlignment="1" applyProtection="1">
      <alignment horizontal="center" vertical="center" wrapText="1"/>
      <protection hidden="1"/>
    </xf>
    <xf numFmtId="165" fontId="20" fillId="2" borderId="1" xfId="0" applyNumberFormat="1" applyFont="1" applyBorder="1" applyAlignment="1" applyProtection="1">
      <alignment horizontal="center" vertical="center" wrapText="1"/>
      <protection hidden="1"/>
    </xf>
    <xf numFmtId="1" fontId="20" fillId="2" borderId="3" xfId="8" applyNumberFormat="1" applyFont="1" applyFill="1" applyBorder="1" applyAlignment="1" applyProtection="1">
      <alignment horizontal="center" vertical="center" wrapText="1"/>
      <protection hidden="1"/>
    </xf>
    <xf numFmtId="1" fontId="20" fillId="2" borderId="2" xfId="8" applyNumberFormat="1" applyFont="1" applyFill="1" applyBorder="1" applyAlignment="1" applyProtection="1">
      <alignment horizontal="center" vertical="center" wrapText="1"/>
      <protection hidden="1"/>
    </xf>
    <xf numFmtId="1" fontId="20" fillId="2" borderId="1" xfId="8" applyNumberFormat="1" applyFont="1" applyFill="1" applyBorder="1" applyAlignment="1" applyProtection="1">
      <alignment horizontal="center" vertical="center" wrapText="1"/>
      <protection hidden="1"/>
    </xf>
    <xf numFmtId="3" fontId="19" fillId="7" borderId="0" xfId="0" applyNumberFormat="1" applyFont="1" applyFill="1" applyAlignment="1" applyProtection="1">
      <alignment horizontal="center" vertical="center" wrapText="1"/>
      <protection hidden="1"/>
    </xf>
    <xf numFmtId="165" fontId="20" fillId="2" borderId="0" xfId="0" applyNumberFormat="1" applyFont="1" applyAlignment="1" applyProtection="1">
      <alignment horizontal="center" vertical="center" wrapText="1"/>
      <protection hidden="1"/>
    </xf>
    <xf numFmtId="4" fontId="19" fillId="7" borderId="6" xfId="0" applyNumberFormat="1" applyFont="1" applyFill="1" applyBorder="1" applyAlignment="1" applyProtection="1">
      <alignment horizontal="center" vertical="center" wrapText="1"/>
      <protection hidden="1"/>
    </xf>
    <xf numFmtId="165" fontId="20" fillId="2" borderId="6" xfId="0" applyNumberFormat="1" applyFont="1" applyBorder="1" applyAlignment="1" applyProtection="1">
      <alignment horizontal="center" vertical="center" wrapText="1"/>
      <protection hidden="1"/>
    </xf>
    <xf numFmtId="0" fontId="10" fillId="2" borderId="0" xfId="0" applyFont="1" applyAlignment="1" applyProtection="1">
      <alignment horizontal="center" vertical="center"/>
      <protection hidden="1"/>
    </xf>
    <xf numFmtId="0" fontId="0" fillId="2" borderId="0" xfId="0" applyProtection="1">
      <protection hidden="1"/>
    </xf>
    <xf numFmtId="0" fontId="25" fillId="2" borderId="0" xfId="0" applyFont="1" applyAlignment="1" applyProtection="1">
      <alignment horizontal="center" vertical="center"/>
      <protection hidden="1"/>
    </xf>
    <xf numFmtId="166" fontId="22" fillId="4" borderId="3" xfId="0" applyNumberFormat="1" applyFont="1" applyFill="1" applyBorder="1" applyAlignment="1" applyProtection="1">
      <alignment horizontal="center" vertical="center"/>
      <protection hidden="1"/>
    </xf>
    <xf numFmtId="0" fontId="22" fillId="4" borderId="3" xfId="0" applyFont="1" applyFill="1" applyBorder="1" applyAlignment="1" applyProtection="1">
      <alignment horizontal="center" vertical="center"/>
      <protection hidden="1"/>
    </xf>
    <xf numFmtId="9" fontId="22" fillId="4" borderId="3" xfId="9" applyFont="1" applyFill="1" applyBorder="1" applyAlignment="1" applyProtection="1">
      <alignment horizontal="center" vertical="center"/>
      <protection hidden="1"/>
    </xf>
    <xf numFmtId="0" fontId="23" fillId="4" borderId="3" xfId="0" applyFont="1" applyFill="1" applyBorder="1" applyAlignment="1" applyProtection="1">
      <alignment horizontal="center" vertical="center"/>
      <protection hidden="1"/>
    </xf>
    <xf numFmtId="0" fontId="11" fillId="2" borderId="0" xfId="0" applyFont="1" applyAlignment="1" applyProtection="1">
      <alignment horizontal="center" vertical="center"/>
      <protection hidden="1"/>
    </xf>
    <xf numFmtId="166" fontId="11" fillId="2" borderId="2" xfId="0" applyNumberFormat="1" applyFont="1" applyBorder="1" applyAlignment="1" applyProtection="1">
      <alignment horizontal="center" vertical="center"/>
      <protection hidden="1"/>
    </xf>
    <xf numFmtId="0" fontId="24" fillId="2" borderId="2" xfId="0" applyFont="1" applyBorder="1" applyAlignment="1" applyProtection="1">
      <alignment vertical="center"/>
      <protection hidden="1"/>
    </xf>
    <xf numFmtId="0" fontId="11" fillId="2" borderId="2" xfId="0" quotePrefix="1" applyFont="1" applyBorder="1" applyAlignment="1" applyProtection="1">
      <alignment horizontal="center" vertical="center"/>
      <protection hidden="1"/>
    </xf>
    <xf numFmtId="0" fontId="11" fillId="2" borderId="2" xfId="0" applyFont="1" applyBorder="1" applyAlignment="1" applyProtection="1">
      <alignment horizontal="center" vertical="center"/>
      <protection hidden="1"/>
    </xf>
    <xf numFmtId="9" fontId="11" fillId="2" borderId="2" xfId="9" applyFont="1" applyFill="1" applyBorder="1" applyAlignment="1" applyProtection="1">
      <alignment horizontal="center" vertical="center"/>
      <protection hidden="1"/>
    </xf>
    <xf numFmtId="0" fontId="24" fillId="2" borderId="2" xfId="0" applyFont="1" applyBorder="1" applyAlignment="1" applyProtection="1">
      <alignment horizontal="center" vertical="center"/>
      <protection hidden="1"/>
    </xf>
    <xf numFmtId="0" fontId="11" fillId="2" borderId="0" xfId="0" applyFont="1" applyProtection="1">
      <protection hidden="1"/>
    </xf>
    <xf numFmtId="14" fontId="15" fillId="2" borderId="0" xfId="0" applyNumberFormat="1" applyFont="1" applyAlignment="1" applyProtection="1">
      <alignment horizontal="center" vertical="top"/>
      <protection hidden="1"/>
    </xf>
    <xf numFmtId="0" fontId="2" fillId="2" borderId="0" xfId="0" applyFont="1" applyAlignment="1">
      <alignment horizontal="center" vertical="center"/>
    </xf>
    <xf numFmtId="0" fontId="27" fillId="2" borderId="2" xfId="0" applyFont="1" applyBorder="1" applyAlignment="1" applyProtection="1">
      <alignment horizontal="center" vertical="center"/>
      <protection hidden="1"/>
    </xf>
    <xf numFmtId="0" fontId="24" fillId="2" borderId="7" xfId="0" applyFont="1" applyBorder="1" applyAlignment="1" applyProtection="1">
      <alignment vertical="center"/>
      <protection hidden="1"/>
    </xf>
    <xf numFmtId="0" fontId="11" fillId="2" borderId="7" xfId="0" applyFont="1" applyBorder="1" applyAlignment="1" applyProtection="1">
      <alignment horizontal="center" vertical="center"/>
      <protection hidden="1"/>
    </xf>
    <xf numFmtId="9" fontId="11" fillId="2" borderId="7" xfId="9" applyFont="1" applyFill="1" applyBorder="1" applyAlignment="1" applyProtection="1">
      <alignment horizontal="center" vertical="center"/>
      <protection hidden="1"/>
    </xf>
    <xf numFmtId="0" fontId="11" fillId="2" borderId="7" xfId="0" quotePrefix="1" applyFont="1" applyBorder="1" applyAlignment="1" applyProtection="1">
      <alignment horizontal="center" vertical="center"/>
      <protection hidden="1"/>
    </xf>
    <xf numFmtId="0" fontId="24" fillId="2" borderId="7" xfId="0" applyFont="1" applyBorder="1" applyAlignment="1" applyProtection="1">
      <alignment horizontal="center" vertical="center"/>
      <protection hidden="1"/>
    </xf>
    <xf numFmtId="14" fontId="0" fillId="2" borderId="0" xfId="0" applyNumberFormat="1"/>
    <xf numFmtId="0" fontId="0" fillId="2" borderId="0" xfId="0" applyAlignment="1">
      <alignment horizontal="center"/>
    </xf>
    <xf numFmtId="0" fontId="10" fillId="2" borderId="0" xfId="0" applyFont="1" applyAlignment="1">
      <alignment horizontal="center" vertical="center"/>
    </xf>
    <xf numFmtId="9" fontId="0" fillId="0" borderId="0" xfId="14" applyFont="1" applyFill="1" applyBorder="1"/>
    <xf numFmtId="0" fontId="0" fillId="2" borderId="0" xfId="0" applyAlignment="1">
      <alignment horizontal="center" vertical="center"/>
    </xf>
    <xf numFmtId="168" fontId="19" fillId="7" borderId="3" xfId="14" applyNumberFormat="1" applyFont="1" applyFill="1" applyBorder="1" applyAlignment="1" applyProtection="1">
      <alignment horizontal="center" vertical="center" wrapText="1"/>
      <protection hidden="1"/>
    </xf>
    <xf numFmtId="168" fontId="19" fillId="7" borderId="2" xfId="14" applyNumberFormat="1" applyFont="1" applyFill="1" applyBorder="1" applyAlignment="1" applyProtection="1">
      <alignment horizontal="center" vertical="center" wrapText="1"/>
      <protection hidden="1"/>
    </xf>
    <xf numFmtId="168" fontId="19" fillId="7" borderId="1" xfId="14" applyNumberFormat="1" applyFont="1" applyFill="1" applyBorder="1" applyAlignment="1" applyProtection="1">
      <alignment horizontal="center" vertical="center" wrapText="1"/>
      <protection hidden="1"/>
    </xf>
    <xf numFmtId="168" fontId="16" fillId="6" borderId="3" xfId="0" applyNumberFormat="1" applyFont="1" applyFill="1" applyBorder="1" applyAlignment="1" applyProtection="1">
      <alignment horizontal="center" vertical="center" wrapText="1" readingOrder="1"/>
      <protection hidden="1"/>
    </xf>
    <xf numFmtId="168" fontId="16" fillId="6" borderId="2" xfId="0" applyNumberFormat="1" applyFont="1" applyFill="1" applyBorder="1" applyAlignment="1" applyProtection="1">
      <alignment horizontal="center" vertical="center" wrapText="1" readingOrder="1"/>
      <protection hidden="1"/>
    </xf>
    <xf numFmtId="168" fontId="16" fillId="6" borderId="4" xfId="15" applyNumberFormat="1" applyFont="1" applyFill="1" applyBorder="1" applyAlignment="1" applyProtection="1">
      <alignment horizontal="center" vertical="center" wrapText="1" readingOrder="1"/>
      <protection hidden="1"/>
    </xf>
    <xf numFmtId="0" fontId="33" fillId="2" borderId="0" xfId="0" applyFont="1"/>
    <xf numFmtId="0" fontId="24" fillId="2" borderId="2" xfId="0" quotePrefix="1" applyFont="1" applyBorder="1" applyAlignment="1" applyProtection="1">
      <alignment horizontal="center" vertical="center"/>
      <protection hidden="1"/>
    </xf>
    <xf numFmtId="0" fontId="12" fillId="11" borderId="0" xfId="0" applyFont="1" applyFill="1"/>
    <xf numFmtId="0" fontId="12" fillId="11" borderId="0" xfId="0" applyFont="1" applyFill="1" applyAlignment="1">
      <alignment horizontal="center" vertical="center"/>
    </xf>
    <xf numFmtId="0" fontId="36" fillId="2" borderId="0" xfId="0" applyFont="1" applyAlignment="1" applyProtection="1">
      <alignment horizontal="center" vertical="center"/>
      <protection hidden="1"/>
    </xf>
    <xf numFmtId="4" fontId="19" fillId="12" borderId="9" xfId="0" applyNumberFormat="1" applyFont="1" applyFill="1" applyBorder="1" applyAlignment="1">
      <alignment horizontal="center" vertical="center" wrapText="1"/>
    </xf>
    <xf numFmtId="167" fontId="19" fillId="2" borderId="9" xfId="0" applyNumberFormat="1" applyFont="1" applyBorder="1" applyAlignment="1">
      <alignment horizontal="center" vertical="center" wrapText="1"/>
    </xf>
    <xf numFmtId="1" fontId="30" fillId="2" borderId="9" xfId="8" applyNumberFormat="1" applyFont="1" applyFill="1" applyBorder="1" applyAlignment="1">
      <alignment horizontal="center" vertical="center" wrapText="1"/>
    </xf>
    <xf numFmtId="0" fontId="21" fillId="2" borderId="10" xfId="0" applyFont="1" applyBorder="1" applyAlignment="1">
      <alignment vertical="center" wrapText="1"/>
    </xf>
    <xf numFmtId="4" fontId="19" fillId="12" borderId="10" xfId="0" applyNumberFormat="1" applyFont="1" applyFill="1" applyBorder="1" applyAlignment="1">
      <alignment horizontal="center" vertical="center" wrapText="1"/>
    </xf>
    <xf numFmtId="167" fontId="19" fillId="2" borderId="10" xfId="0" applyNumberFormat="1" applyFont="1" applyBorder="1" applyAlignment="1">
      <alignment horizontal="center" vertical="center" wrapText="1"/>
    </xf>
    <xf numFmtId="1" fontId="30" fillId="2" borderId="10" xfId="8" applyNumberFormat="1" applyFont="1" applyFill="1" applyBorder="1" applyAlignment="1">
      <alignment horizontal="center" vertical="center" wrapText="1"/>
    </xf>
    <xf numFmtId="0" fontId="21" fillId="2" borderId="9" xfId="0" applyFont="1" applyBorder="1" applyAlignment="1">
      <alignment vertical="center" wrapText="1"/>
    </xf>
    <xf numFmtId="0" fontId="21" fillId="2" borderId="11" xfId="0" applyFont="1" applyBorder="1" applyAlignment="1">
      <alignment vertical="center" wrapText="1"/>
    </xf>
    <xf numFmtId="4" fontId="19" fillId="12" borderId="11" xfId="0" applyNumberFormat="1" applyFont="1" applyFill="1" applyBorder="1" applyAlignment="1">
      <alignment horizontal="center" vertical="center" wrapText="1"/>
    </xf>
    <xf numFmtId="167" fontId="19" fillId="2" borderId="11" xfId="0" applyNumberFormat="1" applyFont="1" applyBorder="1" applyAlignment="1">
      <alignment horizontal="center" vertical="center" wrapText="1"/>
    </xf>
    <xf numFmtId="1" fontId="30" fillId="2" borderId="11" xfId="8" applyNumberFormat="1" applyFont="1" applyFill="1" applyBorder="1" applyAlignment="1">
      <alignment horizontal="center" vertical="center" wrapText="1"/>
    </xf>
    <xf numFmtId="0" fontId="37" fillId="2" borderId="0" xfId="0" applyFont="1"/>
    <xf numFmtId="9" fontId="0" fillId="0" borderId="0" xfId="14" applyFont="1" applyFill="1" applyBorder="1" applyAlignment="1">
      <alignment horizontal="center" vertical="center"/>
    </xf>
    <xf numFmtId="165" fontId="44" fillId="2" borderId="3" xfId="0" applyNumberFormat="1" applyFont="1" applyBorder="1" applyAlignment="1" applyProtection="1">
      <alignment horizontal="center" vertical="center" wrapText="1"/>
      <protection hidden="1"/>
    </xf>
    <xf numFmtId="165" fontId="44" fillId="2" borderId="2" xfId="0" applyNumberFormat="1" applyFont="1" applyBorder="1" applyAlignment="1" applyProtection="1">
      <alignment horizontal="center" vertical="center" wrapText="1"/>
      <protection hidden="1"/>
    </xf>
    <xf numFmtId="165" fontId="44" fillId="2" borderId="1" xfId="0" applyNumberFormat="1" applyFont="1" applyBorder="1" applyAlignment="1" applyProtection="1">
      <alignment horizontal="center" vertical="center" wrapText="1"/>
      <protection hidden="1"/>
    </xf>
    <xf numFmtId="167" fontId="44" fillId="2" borderId="3" xfId="0" applyNumberFormat="1" applyFont="1" applyBorder="1" applyAlignment="1" applyProtection="1">
      <alignment horizontal="center" vertical="center" wrapText="1"/>
      <protection hidden="1"/>
    </xf>
    <xf numFmtId="167" fontId="44" fillId="2" borderId="2" xfId="0" applyNumberFormat="1" applyFont="1" applyBorder="1" applyAlignment="1" applyProtection="1">
      <alignment horizontal="center" vertical="center" wrapText="1"/>
      <protection hidden="1"/>
    </xf>
    <xf numFmtId="167" fontId="44" fillId="2" borderId="1" xfId="0" applyNumberFormat="1" applyFont="1" applyBorder="1" applyAlignment="1" applyProtection="1">
      <alignment horizontal="center" vertical="center" wrapText="1"/>
      <protection hidden="1"/>
    </xf>
    <xf numFmtId="165" fontId="44" fillId="2" borderId="0" xfId="0" applyNumberFormat="1" applyFont="1" applyAlignment="1" applyProtection="1">
      <alignment horizontal="center" vertical="center" wrapText="1"/>
      <protection hidden="1"/>
    </xf>
    <xf numFmtId="165" fontId="44" fillId="2" borderId="6" xfId="0" applyNumberFormat="1" applyFont="1" applyBorder="1" applyAlignment="1" applyProtection="1">
      <alignment horizontal="center" vertical="center" wrapText="1"/>
      <protection hidden="1"/>
    </xf>
    <xf numFmtId="0" fontId="45" fillId="5" borderId="0" xfId="0" applyFont="1" applyFill="1" applyAlignment="1" applyProtection="1">
      <alignment horizontal="center" vertical="center"/>
      <protection hidden="1"/>
    </xf>
    <xf numFmtId="3" fontId="46" fillId="5" borderId="0" xfId="0" applyNumberFormat="1" applyFont="1" applyFill="1" applyAlignment="1" applyProtection="1">
      <alignment horizontal="center" vertical="center"/>
      <protection hidden="1"/>
    </xf>
    <xf numFmtId="165" fontId="46" fillId="5" borderId="0" xfId="0" applyNumberFormat="1" applyFont="1" applyFill="1" applyAlignment="1" applyProtection="1">
      <alignment horizontal="center" vertical="center"/>
      <protection hidden="1"/>
    </xf>
    <xf numFmtId="10" fontId="0" fillId="2" borderId="0" xfId="14" applyNumberFormat="1" applyFont="1" applyFill="1"/>
    <xf numFmtId="1" fontId="0" fillId="2" borderId="0" xfId="0" applyNumberFormat="1"/>
    <xf numFmtId="0" fontId="1" fillId="2" borderId="0" xfId="0" applyFont="1" applyAlignment="1">
      <alignment horizontal="center" vertical="center"/>
    </xf>
    <xf numFmtId="0" fontId="1" fillId="2" borderId="0" xfId="0" applyFont="1"/>
    <xf numFmtId="1" fontId="47" fillId="2" borderId="3" xfId="8" applyNumberFormat="1" applyFont="1" applyFill="1" applyBorder="1" applyAlignment="1" applyProtection="1">
      <alignment horizontal="center" vertical="center" wrapText="1" readingOrder="1"/>
      <protection hidden="1"/>
    </xf>
    <xf numFmtId="1" fontId="47" fillId="2" borderId="2" xfId="8" applyNumberFormat="1" applyFont="1" applyFill="1" applyBorder="1" applyAlignment="1" applyProtection="1">
      <alignment horizontal="center" vertical="center" wrapText="1" readingOrder="1"/>
      <protection hidden="1"/>
    </xf>
    <xf numFmtId="1" fontId="47" fillId="2" borderId="5" xfId="8" applyNumberFormat="1" applyFont="1" applyFill="1" applyBorder="1" applyAlignment="1" applyProtection="1">
      <alignment horizontal="center" vertical="center" wrapText="1" readingOrder="1"/>
      <protection hidden="1"/>
    </xf>
    <xf numFmtId="0" fontId="48" fillId="2" borderId="0" xfId="0" applyFont="1" applyAlignment="1" applyProtection="1">
      <alignment horizontal="center" vertical="center"/>
      <protection hidden="1"/>
    </xf>
    <xf numFmtId="0" fontId="38" fillId="2" borderId="0" xfId="0" applyFont="1"/>
    <xf numFmtId="0" fontId="0" fillId="0" borderId="0" xfId="14" applyNumberFormat="1" applyFont="1" applyFill="1" applyBorder="1"/>
    <xf numFmtId="0" fontId="51" fillId="2" borderId="0" xfId="0" applyFont="1" applyAlignment="1" applyProtection="1">
      <alignment horizontal="center" vertical="center"/>
      <protection hidden="1"/>
    </xf>
    <xf numFmtId="0" fontId="11" fillId="2" borderId="0" xfId="0" applyFont="1" applyAlignment="1" applyProtection="1">
      <alignment horizontal="center"/>
      <protection hidden="1"/>
    </xf>
    <xf numFmtId="0" fontId="29" fillId="4" borderId="0" xfId="0" applyFont="1" applyFill="1" applyAlignment="1" applyProtection="1">
      <alignment horizontal="center" vertical="center"/>
      <protection hidden="1"/>
    </xf>
    <xf numFmtId="0" fontId="27" fillId="2" borderId="3" xfId="0" applyFont="1" applyBorder="1" applyAlignment="1" applyProtection="1">
      <alignment horizontal="center" vertical="center"/>
      <protection hidden="1"/>
    </xf>
    <xf numFmtId="166" fontId="24" fillId="2" borderId="2" xfId="0" applyNumberFormat="1" applyFont="1" applyBorder="1" applyAlignment="1" applyProtection="1">
      <alignment vertical="center"/>
      <protection hidden="1"/>
    </xf>
    <xf numFmtId="166" fontId="11" fillId="2" borderId="2" xfId="0" quotePrefix="1" applyNumberFormat="1" applyFont="1" applyBorder="1" applyAlignment="1" applyProtection="1">
      <alignment horizontal="center" vertical="center"/>
      <protection hidden="1"/>
    </xf>
    <xf numFmtId="2" fontId="11" fillId="2" borderId="2" xfId="0" applyNumberFormat="1" applyFont="1" applyBorder="1" applyAlignment="1" applyProtection="1">
      <alignment horizontal="center" vertical="center"/>
      <protection hidden="1"/>
    </xf>
    <xf numFmtId="166" fontId="11" fillId="2" borderId="2" xfId="9" applyNumberFormat="1" applyFont="1" applyFill="1" applyBorder="1" applyAlignment="1" applyProtection="1">
      <alignment horizontal="center" vertical="center"/>
      <protection hidden="1"/>
    </xf>
    <xf numFmtId="166" fontId="24" fillId="2" borderId="2" xfId="0" applyNumberFormat="1" applyFont="1" applyBorder="1" applyAlignment="1" applyProtection="1">
      <alignment horizontal="center" vertical="center"/>
      <protection hidden="1"/>
    </xf>
    <xf numFmtId="1" fontId="11" fillId="2" borderId="2" xfId="0" applyNumberFormat="1" applyFont="1" applyBorder="1" applyAlignment="1" applyProtection="1">
      <alignment horizontal="center" vertical="center"/>
      <protection hidden="1"/>
    </xf>
    <xf numFmtId="0" fontId="26" fillId="2" borderId="0" xfId="0" applyFont="1" applyAlignment="1" applyProtection="1">
      <alignment horizontal="center" vertical="center"/>
      <protection hidden="1"/>
    </xf>
    <xf numFmtId="0" fontId="53" fillId="4" borderId="0" xfId="0" applyFont="1" applyFill="1" applyAlignment="1">
      <alignment horizontal="center" vertical="center"/>
    </xf>
    <xf numFmtId="9" fontId="53" fillId="4" borderId="0" xfId="14" applyFont="1" applyFill="1" applyBorder="1" applyAlignment="1">
      <alignment horizontal="center" vertical="center"/>
    </xf>
    <xf numFmtId="0" fontId="52" fillId="2" borderId="14" xfId="0" applyFont="1" applyBorder="1" applyAlignment="1">
      <alignment horizontal="center"/>
    </xf>
    <xf numFmtId="0" fontId="52" fillId="9" borderId="14" xfId="0" applyFont="1" applyFill="1" applyBorder="1" applyAlignment="1">
      <alignment horizontal="center"/>
    </xf>
    <xf numFmtId="9" fontId="52" fillId="2" borderId="14" xfId="14" applyFont="1" applyFill="1" applyBorder="1" applyAlignment="1">
      <alignment horizontal="center"/>
    </xf>
    <xf numFmtId="0" fontId="52" fillId="2" borderId="15" xfId="0" applyFont="1" applyBorder="1" applyAlignment="1">
      <alignment horizontal="center"/>
    </xf>
    <xf numFmtId="0" fontId="52" fillId="9" borderId="15" xfId="0" applyFont="1" applyFill="1" applyBorder="1" applyAlignment="1">
      <alignment horizontal="center"/>
    </xf>
    <xf numFmtId="9" fontId="52" fillId="2" borderId="15" xfId="14" applyFont="1" applyFill="1" applyBorder="1" applyAlignment="1">
      <alignment horizontal="center"/>
    </xf>
    <xf numFmtId="0" fontId="29" fillId="15" borderId="0" xfId="0" applyFont="1" applyFill="1" applyAlignment="1" applyProtection="1">
      <alignment horizontal="center" vertical="center"/>
      <protection hidden="1"/>
    </xf>
    <xf numFmtId="166" fontId="22" fillId="15" borderId="3" xfId="0" applyNumberFormat="1" applyFont="1" applyFill="1" applyBorder="1" applyAlignment="1" applyProtection="1">
      <alignment horizontal="center" vertical="center"/>
      <protection hidden="1"/>
    </xf>
    <xf numFmtId="0" fontId="22" fillId="15" borderId="3" xfId="0" applyFont="1" applyFill="1" applyBorder="1" applyAlignment="1" applyProtection="1">
      <alignment horizontal="center" vertical="center"/>
      <protection hidden="1"/>
    </xf>
    <xf numFmtId="9" fontId="22" fillId="15" borderId="3" xfId="9" applyFont="1" applyFill="1" applyBorder="1" applyAlignment="1" applyProtection="1">
      <alignment horizontal="center" vertical="center"/>
      <protection hidden="1"/>
    </xf>
    <xf numFmtId="0" fontId="23" fillId="15" borderId="3" xfId="0" applyFont="1" applyFill="1" applyBorder="1" applyAlignment="1" applyProtection="1">
      <alignment horizontal="center" vertical="center"/>
      <protection hidden="1"/>
    </xf>
    <xf numFmtId="166" fontId="11" fillId="2" borderId="16" xfId="0" applyNumberFormat="1" applyFont="1" applyBorder="1" applyAlignment="1" applyProtection="1">
      <alignment horizontal="center" vertical="center"/>
      <protection hidden="1"/>
    </xf>
    <xf numFmtId="166" fontId="24" fillId="2" borderId="16" xfId="0" applyNumberFormat="1" applyFont="1" applyBorder="1" applyAlignment="1" applyProtection="1">
      <alignment vertical="center"/>
      <protection hidden="1"/>
    </xf>
    <xf numFmtId="166" fontId="11" fillId="2" borderId="16" xfId="0" quotePrefix="1" applyNumberFormat="1" applyFont="1" applyBorder="1" applyAlignment="1" applyProtection="1">
      <alignment horizontal="center" vertical="center"/>
      <protection hidden="1"/>
    </xf>
    <xf numFmtId="2" fontId="11" fillId="2" borderId="16" xfId="0" applyNumberFormat="1" applyFont="1" applyBorder="1" applyAlignment="1" applyProtection="1">
      <alignment horizontal="center" vertical="center"/>
      <protection hidden="1"/>
    </xf>
    <xf numFmtId="166" fontId="11" fillId="2" borderId="16" xfId="9" applyNumberFormat="1" applyFont="1" applyFill="1" applyBorder="1" applyAlignment="1" applyProtection="1">
      <alignment horizontal="center" vertical="center"/>
      <protection hidden="1"/>
    </xf>
    <xf numFmtId="1" fontId="11" fillId="2" borderId="16" xfId="0" applyNumberFormat="1" applyFont="1" applyBorder="1" applyAlignment="1" applyProtection="1">
      <alignment horizontal="center" vertical="center"/>
      <protection hidden="1"/>
    </xf>
    <xf numFmtId="166" fontId="24" fillId="2" borderId="16" xfId="0" applyNumberFormat="1" applyFont="1" applyBorder="1" applyAlignment="1" applyProtection="1">
      <alignment horizontal="center" vertical="center"/>
      <protection hidden="1"/>
    </xf>
    <xf numFmtId="166" fontId="11" fillId="2" borderId="7" xfId="0" applyNumberFormat="1" applyFont="1" applyBorder="1" applyAlignment="1" applyProtection="1">
      <alignment horizontal="center" vertical="center"/>
      <protection hidden="1"/>
    </xf>
    <xf numFmtId="0" fontId="24" fillId="2" borderId="7" xfId="0" quotePrefix="1" applyFont="1" applyBorder="1" applyAlignment="1" applyProtection="1">
      <alignment horizontal="center" vertical="center"/>
      <protection hidden="1"/>
    </xf>
    <xf numFmtId="0" fontId="0" fillId="10" borderId="0" xfId="0" applyFill="1"/>
    <xf numFmtId="14" fontId="54" fillId="2" borderId="0" xfId="0" applyNumberFormat="1" applyFont="1" applyAlignment="1" applyProtection="1">
      <alignment horizontal="center" vertical="top"/>
      <protection hidden="1"/>
    </xf>
    <xf numFmtId="0" fontId="12" fillId="2" borderId="0" xfId="0" applyFont="1" applyAlignment="1">
      <alignment horizontal="center" vertical="center"/>
    </xf>
    <xf numFmtId="1" fontId="55" fillId="2" borderId="0" xfId="8" applyNumberFormat="1" applyFont="1" applyFill="1" applyBorder="1" applyAlignment="1">
      <alignment horizontal="center" vertical="center" wrapText="1"/>
    </xf>
    <xf numFmtId="0" fontId="36" fillId="2" borderId="0" xfId="0" applyFont="1" applyProtection="1">
      <protection hidden="1"/>
    </xf>
    <xf numFmtId="0" fontId="0" fillId="2" borderId="0" xfId="0" applyAlignment="1">
      <alignment wrapText="1"/>
    </xf>
    <xf numFmtId="0" fontId="58" fillId="2" borderId="0" xfId="0" applyFont="1"/>
    <xf numFmtId="0" fontId="59" fillId="2" borderId="0" xfId="0" applyFont="1" applyAlignment="1">
      <alignment horizontal="center" vertical="center"/>
    </xf>
    <xf numFmtId="0" fontId="61" fillId="2" borderId="0" xfId="0" applyFont="1" applyAlignment="1">
      <alignment horizontal="center" vertical="center"/>
    </xf>
    <xf numFmtId="0" fontId="63" fillId="2" borderId="0" xfId="0" applyFont="1" applyAlignment="1">
      <alignment horizontal="center" vertical="center"/>
    </xf>
    <xf numFmtId="0" fontId="62" fillId="2" borderId="0" xfId="0" applyFont="1" applyAlignment="1">
      <alignment horizontal="center" vertical="center"/>
    </xf>
    <xf numFmtId="0" fontId="64" fillId="2" borderId="0" xfId="0" applyFont="1" applyAlignment="1">
      <alignment horizontal="center" vertical="center"/>
    </xf>
    <xf numFmtId="0" fontId="65" fillId="2" borderId="0" xfId="0" applyFont="1" applyAlignment="1">
      <alignment horizontal="center" vertical="center"/>
    </xf>
    <xf numFmtId="14" fontId="60" fillId="2" borderId="0" xfId="0" applyNumberFormat="1" applyFont="1" applyAlignment="1">
      <alignment horizontal="center" vertical="center"/>
    </xf>
    <xf numFmtId="0" fontId="60" fillId="2" borderId="0" xfId="0" applyFont="1" applyAlignment="1">
      <alignment horizontal="center" vertical="center"/>
    </xf>
    <xf numFmtId="0" fontId="67" fillId="2" borderId="0" xfId="0" applyFont="1"/>
    <xf numFmtId="0" fontId="0" fillId="2" borderId="0" xfId="0" quotePrefix="1"/>
    <xf numFmtId="0" fontId="68" fillId="2" borderId="0" xfId="0" applyFont="1"/>
    <xf numFmtId="10" fontId="0" fillId="2" borderId="0" xfId="0" applyNumberFormat="1"/>
    <xf numFmtId="0" fontId="0" fillId="17" borderId="17" xfId="0" applyFill="1" applyBorder="1"/>
    <xf numFmtId="0" fontId="0" fillId="17" borderId="18" xfId="0" applyFill="1" applyBorder="1"/>
    <xf numFmtId="0" fontId="0" fillId="17" borderId="19" xfId="0" applyFill="1" applyBorder="1"/>
    <xf numFmtId="0" fontId="0" fillId="2" borderId="20" xfId="0" applyBorder="1"/>
    <xf numFmtId="0" fontId="0" fillId="0" borderId="0" xfId="0" applyFill="1"/>
    <xf numFmtId="0" fontId="74" fillId="18" borderId="0" xfId="0" applyFont="1" applyFill="1" applyAlignment="1">
      <alignment horizontal="center" vertical="center"/>
    </xf>
    <xf numFmtId="0" fontId="73" fillId="19" borderId="0" xfId="0" applyFont="1" applyFill="1" applyAlignment="1">
      <alignment horizontal="center" vertical="center"/>
    </xf>
    <xf numFmtId="0" fontId="73" fillId="19" borderId="1" xfId="0" applyFont="1" applyFill="1" applyBorder="1" applyAlignment="1">
      <alignment horizontal="center" vertical="center"/>
    </xf>
    <xf numFmtId="0" fontId="73" fillId="19" borderId="21" xfId="0" applyFont="1" applyFill="1" applyBorder="1" applyAlignment="1">
      <alignment horizontal="center" vertical="center"/>
    </xf>
    <xf numFmtId="0" fontId="73" fillId="2" borderId="0" xfId="0" applyFont="1"/>
    <xf numFmtId="0" fontId="73" fillId="2" borderId="0" xfId="0" applyFont="1" applyAlignment="1">
      <alignment horizontal="center" vertical="center"/>
    </xf>
    <xf numFmtId="0" fontId="74" fillId="20" borderId="0" xfId="0" applyFont="1" applyFill="1" applyAlignment="1">
      <alignment horizontal="center" vertical="center"/>
    </xf>
    <xf numFmtId="0" fontId="72" fillId="21" borderId="0" xfId="0" applyFont="1" applyFill="1" applyAlignment="1">
      <alignment horizontal="left" vertical="center"/>
    </xf>
    <xf numFmtId="0" fontId="72" fillId="21" borderId="1" xfId="0" applyFont="1" applyFill="1" applyBorder="1" applyAlignment="1">
      <alignment horizontal="left" vertical="center"/>
    </xf>
    <xf numFmtId="0" fontId="72" fillId="21" borderId="22" xfId="0" applyFont="1" applyFill="1" applyBorder="1" applyAlignment="1">
      <alignment horizontal="left" vertical="center"/>
    </xf>
    <xf numFmtId="0" fontId="73" fillId="19" borderId="22" xfId="0" applyFont="1" applyFill="1" applyBorder="1" applyAlignment="1">
      <alignment horizontal="center" vertical="center"/>
    </xf>
    <xf numFmtId="169" fontId="0" fillId="2" borderId="0" xfId="0" applyNumberFormat="1"/>
    <xf numFmtId="165" fontId="0" fillId="2" borderId="0" xfId="14" applyNumberFormat="1" applyFont="1" applyFill="1" applyBorder="1"/>
    <xf numFmtId="0" fontId="77" fillId="2" borderId="0" xfId="0" applyFont="1"/>
    <xf numFmtId="0" fontId="78" fillId="2" borderId="0" xfId="0" applyFont="1" applyAlignment="1">
      <alignment vertical="center"/>
    </xf>
    <xf numFmtId="0" fontId="79" fillId="8" borderId="8" xfId="16" applyFont="1" applyAlignment="1">
      <alignment horizontal="center" vertical="center"/>
    </xf>
    <xf numFmtId="0" fontId="78" fillId="2" borderId="0" xfId="0" applyFont="1" applyAlignment="1">
      <alignment vertical="center" wrapText="1"/>
    </xf>
    <xf numFmtId="0" fontId="79" fillId="8" borderId="8" xfId="16" applyFont="1" applyAlignment="1">
      <alignment horizontal="left" vertical="center" wrapText="1"/>
    </xf>
    <xf numFmtId="0" fontId="80" fillId="2" borderId="0" xfId="0" applyFont="1" applyAlignment="1">
      <alignment vertical="center"/>
    </xf>
    <xf numFmtId="0" fontId="81" fillId="2" borderId="0" xfId="0" applyFont="1" applyAlignment="1">
      <alignment horizontal="center" vertical="center"/>
    </xf>
    <xf numFmtId="0" fontId="82" fillId="14" borderId="13" xfId="89" applyFont="1" applyFill="1" applyBorder="1" applyAlignment="1">
      <alignment horizontal="center" vertical="center"/>
    </xf>
    <xf numFmtId="0" fontId="78" fillId="2" borderId="0" xfId="0" applyFont="1" applyAlignment="1">
      <alignment horizontal="center" vertical="center"/>
    </xf>
    <xf numFmtId="0" fontId="78" fillId="2" borderId="0" xfId="0" applyFont="1" applyAlignment="1">
      <alignment horizontal="center" vertical="center" wrapText="1"/>
    </xf>
    <xf numFmtId="0" fontId="83" fillId="2" borderId="0" xfId="0" applyFont="1" applyAlignment="1">
      <alignment vertical="center"/>
    </xf>
    <xf numFmtId="0" fontId="84" fillId="2" borderId="0" xfId="17" applyFont="1" applyFill="1" applyAlignment="1">
      <alignment vertical="center" wrapText="1"/>
    </xf>
    <xf numFmtId="0" fontId="33" fillId="2" borderId="0" xfId="0" applyFont="1" applyAlignment="1">
      <alignment vertical="center" wrapText="1"/>
    </xf>
    <xf numFmtId="0" fontId="33" fillId="2" borderId="0" xfId="0" applyFont="1" applyAlignment="1">
      <alignment vertical="center"/>
    </xf>
    <xf numFmtId="0" fontId="85" fillId="2" borderId="0" xfId="0" applyFont="1" applyAlignment="1">
      <alignment vertical="center"/>
    </xf>
    <xf numFmtId="0" fontId="0" fillId="2" borderId="0" xfId="0" applyAlignment="1" applyProtection="1">
      <alignment horizontal="center"/>
      <protection locked="0"/>
    </xf>
    <xf numFmtId="0" fontId="31" fillId="8" borderId="24" xfId="17" applyFill="1" applyBorder="1" applyAlignment="1">
      <alignment horizontal="center" vertical="center" wrapText="1"/>
    </xf>
    <xf numFmtId="0" fontId="86" fillId="2" borderId="0" xfId="0" applyFont="1"/>
    <xf numFmtId="0" fontId="11" fillId="22" borderId="0" xfId="0" applyFont="1" applyFill="1" applyProtection="1">
      <protection hidden="1"/>
    </xf>
    <xf numFmtId="0" fontId="10" fillId="22" borderId="0" xfId="0" applyFont="1" applyFill="1" applyAlignment="1" applyProtection="1">
      <alignment horizontal="center" vertical="center"/>
      <protection hidden="1"/>
    </xf>
    <xf numFmtId="0" fontId="10" fillId="22" borderId="0" xfId="0" applyFont="1" applyFill="1" applyProtection="1">
      <protection hidden="1"/>
    </xf>
    <xf numFmtId="0" fontId="36" fillId="22" borderId="0" xfId="0" applyFont="1" applyFill="1" applyAlignment="1" applyProtection="1">
      <alignment horizontal="center" vertical="center"/>
      <protection hidden="1"/>
    </xf>
    <xf numFmtId="166" fontId="11" fillId="22" borderId="0" xfId="0" applyNumberFormat="1" applyFont="1" applyFill="1" applyProtection="1">
      <protection hidden="1"/>
    </xf>
    <xf numFmtId="9" fontId="11" fillId="22" borderId="0" xfId="14" applyFont="1" applyFill="1" applyProtection="1">
      <protection hidden="1"/>
    </xf>
    <xf numFmtId="0" fontId="72" fillId="19" borderId="0" xfId="0" applyFont="1" applyFill="1" applyAlignment="1">
      <alignment horizontal="center" vertical="center"/>
    </xf>
    <xf numFmtId="0" fontId="72" fillId="19" borderId="1" xfId="0" applyFont="1" applyFill="1" applyBorder="1" applyAlignment="1">
      <alignment horizontal="center" vertical="center"/>
    </xf>
    <xf numFmtId="0" fontId="72" fillId="19" borderId="22" xfId="0" applyFont="1" applyFill="1" applyBorder="1" applyAlignment="1">
      <alignment horizontal="center" vertical="center"/>
    </xf>
    <xf numFmtId="0" fontId="87" fillId="20" borderId="0" xfId="0" applyFont="1" applyFill="1" applyAlignment="1">
      <alignment horizontal="center" vertical="center"/>
    </xf>
    <xf numFmtId="0" fontId="89" fillId="2" borderId="23" xfId="0" applyFont="1" applyBorder="1" applyAlignment="1">
      <alignment horizontal="center" vertical="center" wrapText="1"/>
    </xf>
    <xf numFmtId="0" fontId="89" fillId="2" borderId="0" xfId="0" applyFont="1" applyAlignment="1">
      <alignment horizontal="center" vertical="center" wrapText="1"/>
    </xf>
    <xf numFmtId="0" fontId="89" fillId="2" borderId="0" xfId="0" applyFont="1" applyAlignment="1">
      <alignment horizontal="left" vertical="center" wrapText="1"/>
    </xf>
    <xf numFmtId="0" fontId="78" fillId="2" borderId="0" xfId="0" applyFont="1" applyAlignment="1">
      <alignment horizontal="left" vertical="center" wrapText="1"/>
    </xf>
    <xf numFmtId="0" fontId="90" fillId="23" borderId="0" xfId="0" applyFont="1" applyFill="1"/>
    <xf numFmtId="0" fontId="91" fillId="2" borderId="0" xfId="0" applyFont="1" applyAlignment="1">
      <alignment vertical="center"/>
    </xf>
    <xf numFmtId="0" fontId="37" fillId="2" borderId="0" xfId="0" applyFont="1" applyAlignment="1">
      <alignment vertical="top"/>
    </xf>
    <xf numFmtId="0" fontId="0" fillId="2" borderId="0" xfId="0" applyAlignment="1">
      <alignment vertical="top"/>
    </xf>
    <xf numFmtId="0" fontId="37" fillId="24" borderId="0" xfId="0" applyFont="1" applyFill="1"/>
    <xf numFmtId="0" fontId="0" fillId="24" borderId="0" xfId="0" applyFill="1"/>
    <xf numFmtId="0" fontId="34" fillId="2" borderId="0" xfId="0" applyFont="1" applyAlignment="1">
      <alignment vertical="top"/>
    </xf>
    <xf numFmtId="0" fontId="96" fillId="25" borderId="25" xfId="0" applyFont="1" applyFill="1" applyBorder="1"/>
    <xf numFmtId="0" fontId="96" fillId="25" borderId="26" xfId="0" applyFont="1" applyFill="1" applyBorder="1"/>
    <xf numFmtId="0" fontId="96" fillId="25" borderId="27" xfId="0" applyFont="1" applyFill="1" applyBorder="1"/>
    <xf numFmtId="0" fontId="0" fillId="2" borderId="0" xfId="14" applyNumberFormat="1" applyFont="1" applyFill="1" applyBorder="1"/>
    <xf numFmtId="168" fontId="0" fillId="2" borderId="0" xfId="14" applyNumberFormat="1" applyFont="1" applyFill="1" applyBorder="1"/>
    <xf numFmtId="165" fontId="0" fillId="2" borderId="0" xfId="0" applyNumberFormat="1"/>
    <xf numFmtId="0" fontId="21" fillId="2" borderId="0" xfId="0" applyFont="1" applyAlignment="1" applyProtection="1">
      <alignment vertical="center" wrapText="1"/>
      <protection hidden="1"/>
    </xf>
    <xf numFmtId="167" fontId="44" fillId="2" borderId="0" xfId="0" applyNumberFormat="1" applyFont="1" applyAlignment="1" applyProtection="1">
      <alignment horizontal="center" vertical="center" wrapText="1"/>
      <protection hidden="1"/>
    </xf>
    <xf numFmtId="1" fontId="20" fillId="2" borderId="0" xfId="8" applyNumberFormat="1" applyFont="1" applyFill="1" applyBorder="1" applyAlignment="1" applyProtection="1">
      <alignment horizontal="center" vertical="center" wrapText="1"/>
      <protection hidden="1"/>
    </xf>
    <xf numFmtId="3" fontId="19" fillId="7" borderId="0" xfId="14" applyNumberFormat="1" applyFont="1" applyFill="1" applyBorder="1" applyAlignment="1" applyProtection="1">
      <alignment horizontal="center" vertical="center" wrapText="1"/>
      <protection hidden="1"/>
    </xf>
    <xf numFmtId="0" fontId="0" fillId="2" borderId="0" xfId="0" applyNumberFormat="1"/>
    <xf numFmtId="0" fontId="0" fillId="0" borderId="0" xfId="0" applyFont="1" applyFill="1"/>
    <xf numFmtId="14" fontId="0" fillId="0" borderId="0" xfId="0" applyNumberFormat="1" applyFont="1" applyFill="1"/>
    <xf numFmtId="0" fontId="0" fillId="0" borderId="0" xfId="0" applyNumberFormat="1" applyFont="1" applyFill="1"/>
    <xf numFmtId="0" fontId="0" fillId="0" borderId="0" xfId="0" applyFont="1" applyFill="1" applyAlignment="1">
      <alignment horizontal="center" vertical="center"/>
    </xf>
    <xf numFmtId="0" fontId="0" fillId="16" borderId="0" xfId="0" applyNumberFormat="1" applyFill="1"/>
    <xf numFmtId="0" fontId="0" fillId="2" borderId="0" xfId="0" applyFont="1" applyFill="1" applyAlignment="1">
      <alignment wrapText="1"/>
    </xf>
    <xf numFmtId="0" fontId="0" fillId="2" borderId="0" xfId="0" applyNumberFormat="1" applyFont="1" applyFill="1" applyAlignment="1">
      <alignment wrapText="1"/>
    </xf>
    <xf numFmtId="0" fontId="0" fillId="2" borderId="0" xfId="0" applyFill="1" applyAlignment="1">
      <alignment wrapText="1"/>
    </xf>
    <xf numFmtId="0" fontId="0" fillId="2" borderId="0" xfId="0" applyNumberFormat="1" applyAlignment="1">
      <alignment wrapText="1"/>
    </xf>
    <xf numFmtId="0" fontId="78" fillId="2" borderId="23" xfId="17" applyFont="1" applyFill="1" applyBorder="1" applyAlignment="1">
      <alignment horizontal="left" vertical="center" wrapText="1"/>
    </xf>
    <xf numFmtId="22" fontId="0" fillId="2" borderId="0" xfId="0" applyNumberFormat="1"/>
    <xf numFmtId="14" fontId="0" fillId="2" borderId="0" xfId="0" applyNumberFormat="1"/>
    <xf numFmtId="0" fontId="0" fillId="19" borderId="28" xfId="0" applyFont="1" applyFill="1" applyBorder="1"/>
    <xf numFmtId="0" fontId="0" fillId="19" borderId="29" xfId="0" applyFont="1" applyFill="1" applyBorder="1"/>
    <xf numFmtId="0" fontId="0" fillId="19" borderId="30" xfId="0" applyFont="1" applyFill="1" applyBorder="1"/>
    <xf numFmtId="0" fontId="0" fillId="19" borderId="31" xfId="0" applyFont="1" applyFill="1" applyBorder="1"/>
    <xf numFmtId="0" fontId="0" fillId="19" borderId="32" xfId="0" applyFont="1" applyFill="1" applyBorder="1"/>
    <xf numFmtId="0" fontId="0" fillId="19" borderId="33" xfId="0" applyFont="1" applyFill="1" applyBorder="1"/>
    <xf numFmtId="10" fontId="0" fillId="2" borderId="0" xfId="0" quotePrefix="1" applyNumberFormat="1"/>
    <xf numFmtId="0" fontId="0" fillId="16" borderId="0" xfId="0" applyFill="1"/>
    <xf numFmtId="0" fontId="0" fillId="16" borderId="0" xfId="0" quotePrefix="1" applyFill="1"/>
    <xf numFmtId="0" fontId="72" fillId="26" borderId="0" xfId="0" applyFont="1" applyFill="1" applyAlignment="1">
      <alignment horizontal="left" vertical="center"/>
    </xf>
    <xf numFmtId="0" fontId="72" fillId="26" borderId="1" xfId="0" applyFont="1" applyFill="1" applyBorder="1" applyAlignment="1">
      <alignment horizontal="left" vertical="center"/>
    </xf>
    <xf numFmtId="0" fontId="72" fillId="26" borderId="21" xfId="0" applyFont="1" applyFill="1" applyBorder="1" applyAlignment="1">
      <alignment horizontal="left" vertical="center"/>
    </xf>
    <xf numFmtId="0" fontId="73" fillId="2" borderId="0" xfId="0" applyFont="1" applyFill="1" applyAlignment="1">
      <alignment horizontal="center" vertical="center"/>
    </xf>
    <xf numFmtId="0" fontId="73" fillId="2" borderId="1" xfId="0" applyFont="1" applyFill="1" applyBorder="1" applyAlignment="1">
      <alignment horizontal="center" vertical="center"/>
    </xf>
    <xf numFmtId="0" fontId="73" fillId="2" borderId="21" xfId="0" applyFont="1" applyFill="1" applyBorder="1" applyAlignment="1">
      <alignment horizontal="center" vertical="center"/>
    </xf>
    <xf numFmtId="0" fontId="0" fillId="2" borderId="0" xfId="0" applyNumberFormat="1" applyAlignment="1">
      <alignment horizontal="center" vertical="center"/>
    </xf>
    <xf numFmtId="14" fontId="0" fillId="2" borderId="0" xfId="0" applyNumberFormat="1"/>
    <xf numFmtId="0" fontId="0" fillId="2" borderId="0" xfId="0" applyNumberFormat="1" applyFont="1" applyFill="1"/>
    <xf numFmtId="0" fontId="0" fillId="2" borderId="0" xfId="0" applyFont="1" applyFill="1"/>
  </cellXfs>
  <cellStyles count="90">
    <cellStyle name="blp_column_header" xfId="1" xr:uid="{00000000-0005-0000-0000-000000000000}"/>
    <cellStyle name="Calculation" xfId="16" builtinId="22"/>
    <cellStyle name="Calculation 2" xfId="43" xr:uid="{00000000-0005-0000-0000-000002000000}"/>
    <cellStyle name="Check Cell" xfId="89" builtinId="23"/>
    <cellStyle name="Check Cell 2" xfId="42" xr:uid="{00000000-0005-0000-0000-000003000000}"/>
    <cellStyle name="Check Cell 3" xfId="28" xr:uid="{00000000-0005-0000-0000-000042000000}"/>
    <cellStyle name="Comma 2" xfId="8" xr:uid="{00000000-0005-0000-0000-000001000000}"/>
    <cellStyle name="Comma 2 2" xfId="11" xr:uid="{00000000-0005-0000-0000-000002000000}"/>
    <cellStyle name="Comma 2 2 2" xfId="27" xr:uid="{00000000-0005-0000-0000-000006000000}"/>
    <cellStyle name="Comma 2 2 2 2" xfId="65" xr:uid="{00000000-0005-0000-0000-000007000000}"/>
    <cellStyle name="Comma 2 2 3" xfId="49" xr:uid="{00000000-0005-0000-0000-000008000000}"/>
    <cellStyle name="Comma 2 2 3 2" xfId="78" xr:uid="{00000000-0005-0000-0000-000009000000}"/>
    <cellStyle name="Comma 2 2 4" xfId="64" xr:uid="{00000000-0005-0000-0000-00000A000000}"/>
    <cellStyle name="Comma 2 2 5" xfId="26" xr:uid="{00000000-0005-0000-0000-000005000000}"/>
    <cellStyle name="Comma 2 3" xfId="47" xr:uid="{00000000-0005-0000-0000-00000B000000}"/>
    <cellStyle name="Comma 2 3 2" xfId="76" xr:uid="{00000000-0005-0000-0000-00000C000000}"/>
    <cellStyle name="Comma 2 4" xfId="54" xr:uid="{00000000-0005-0000-0000-00000D000000}"/>
    <cellStyle name="Comma 2 4 2" xfId="83" xr:uid="{00000000-0005-0000-0000-00000E000000}"/>
    <cellStyle name="Comma 2 5" xfId="61" xr:uid="{00000000-0005-0000-0000-00000F000000}"/>
    <cellStyle name="Comma 3" xfId="10" xr:uid="{00000000-0005-0000-0000-000003000000}"/>
    <cellStyle name="Comma 3 2" xfId="48" xr:uid="{00000000-0005-0000-0000-000011000000}"/>
    <cellStyle name="Comma 3 2 2" xfId="77" xr:uid="{00000000-0005-0000-0000-000012000000}"/>
    <cellStyle name="Comma 3 3" xfId="55" xr:uid="{00000000-0005-0000-0000-000013000000}"/>
    <cellStyle name="Comma 3 3 2" xfId="84" xr:uid="{00000000-0005-0000-0000-000014000000}"/>
    <cellStyle name="Comma 3 4" xfId="63" xr:uid="{00000000-0005-0000-0000-000015000000}"/>
    <cellStyle name="Comma 4" xfId="73" xr:uid="{00000000-0005-0000-0000-000016000000}"/>
    <cellStyle name="Comma 5" xfId="38" xr:uid="{00000000-0005-0000-0000-000044000000}"/>
    <cellStyle name="Hyperlink" xfId="17" builtinId="8"/>
    <cellStyle name="Hyperlink 2" xfId="45" xr:uid="{00000000-0005-0000-0000-000017000000}"/>
    <cellStyle name="Hyperlink 3" xfId="32" xr:uid="{00000000-0005-0000-0000-000056000000}"/>
    <cellStyle name="Normal" xfId="0" builtinId="0" customBuiltin="1"/>
    <cellStyle name="Normal 10" xfId="88" xr:uid="{00000000-0005-0000-0000-000018000000}"/>
    <cellStyle name="Normal 11" xfId="87" xr:uid="{00000000-0005-0000-0000-000019000000}"/>
    <cellStyle name="Normal 12" xfId="18" xr:uid="{00000000-0005-0000-0000-000058000000}"/>
    <cellStyle name="Normal 2" xfId="6" xr:uid="{00000000-0005-0000-0000-000005000000}"/>
    <cellStyle name="Normal 2 2" xfId="46" xr:uid="{00000000-0005-0000-0000-00001B000000}"/>
    <cellStyle name="Normal 2 3" xfId="44" xr:uid="{00000000-0005-0000-0000-00001C000000}"/>
    <cellStyle name="Normal 3" xfId="12" xr:uid="{00000000-0005-0000-0000-000006000000}"/>
    <cellStyle name="Normal 4" xfId="13" xr:uid="{00000000-0005-0000-0000-000007000000}"/>
    <cellStyle name="Normal 4 2" xfId="50" xr:uid="{00000000-0005-0000-0000-00001F000000}"/>
    <cellStyle name="Normal 4 3" xfId="69" xr:uid="{00000000-0005-0000-0000-000020000000}"/>
    <cellStyle name="Normal 4 4" xfId="33" xr:uid="{00000000-0005-0000-0000-00001E000000}"/>
    <cellStyle name="Normal 5" xfId="34" xr:uid="{00000000-0005-0000-0000-000021000000}"/>
    <cellStyle name="Normal 5 2" xfId="70" xr:uid="{00000000-0005-0000-0000-000022000000}"/>
    <cellStyle name="Normal 6" xfId="36" xr:uid="{00000000-0005-0000-0000-000023000000}"/>
    <cellStyle name="Normal 6 2" xfId="71" xr:uid="{00000000-0005-0000-0000-000024000000}"/>
    <cellStyle name="Normal 7" xfId="39" xr:uid="{00000000-0005-0000-0000-000025000000}"/>
    <cellStyle name="Normal 8" xfId="40" xr:uid="{00000000-0005-0000-0000-000026000000}"/>
    <cellStyle name="Normal 8 2" xfId="74" xr:uid="{00000000-0005-0000-0000-000027000000}"/>
    <cellStyle name="Normal 9" xfId="52" xr:uid="{00000000-0005-0000-0000-000028000000}"/>
    <cellStyle name="Normal 9 2" xfId="81" xr:uid="{00000000-0005-0000-0000-000029000000}"/>
    <cellStyle name="Percent" xfId="14" builtinId="5"/>
    <cellStyle name="Percent 2" xfId="9" xr:uid="{00000000-0005-0000-0000-00000A000000}"/>
    <cellStyle name="Percent 2 2" xfId="41" xr:uid="{00000000-0005-0000-0000-00002B000000}"/>
    <cellStyle name="Percent 2 2 2" xfId="75" xr:uid="{00000000-0005-0000-0000-00002C000000}"/>
    <cellStyle name="Percent 2 3" xfId="53" xr:uid="{00000000-0005-0000-0000-00002D000000}"/>
    <cellStyle name="Percent 2 3 2" xfId="82" xr:uid="{00000000-0005-0000-0000-00002E000000}"/>
    <cellStyle name="Percent 2 4" xfId="62" xr:uid="{00000000-0005-0000-0000-00002F000000}"/>
    <cellStyle name="Percent 3" xfId="15" xr:uid="{00000000-0005-0000-0000-00000B000000}"/>
    <cellStyle name="Percent 3 2" xfId="56" xr:uid="{00000000-0005-0000-0000-000031000000}"/>
    <cellStyle name="Percent 3 2 2" xfId="85" xr:uid="{00000000-0005-0000-0000-000032000000}"/>
    <cellStyle name="Percent 3 3" xfId="79" xr:uid="{00000000-0005-0000-0000-000033000000}"/>
    <cellStyle name="Percent 4" xfId="51" xr:uid="{00000000-0005-0000-0000-000034000000}"/>
    <cellStyle name="Percent 4 2" xfId="80" xr:uid="{00000000-0005-0000-0000-000035000000}"/>
    <cellStyle name="Percent 5" xfId="57" xr:uid="{00000000-0005-0000-0000-000036000000}"/>
    <cellStyle name="Percent 5 2" xfId="86" xr:uid="{00000000-0005-0000-0000-000037000000}"/>
    <cellStyle name="Percent 6" xfId="25" xr:uid="{00000000-0005-0000-0000-000069000000}"/>
    <cellStyle name="一般 2" xfId="2" xr:uid="{00000000-0005-0000-0000-00000C000000}"/>
    <cellStyle name="一般 3" xfId="7" xr:uid="{00000000-0005-0000-0000-00000D000000}"/>
    <cellStyle name="一般 3 2" xfId="24" xr:uid="{00000000-0005-0000-0000-00003B000000}"/>
    <cellStyle name="一般 3 3" xfId="29" xr:uid="{00000000-0005-0000-0000-00003C000000}"/>
    <cellStyle name="一般 3 3 2" xfId="66" xr:uid="{00000000-0005-0000-0000-00003D000000}"/>
    <cellStyle name="一般 3 4" xfId="37" xr:uid="{00000000-0005-0000-0000-00003E000000}"/>
    <cellStyle name="一般 3 4 2" xfId="72" xr:uid="{00000000-0005-0000-0000-00003F000000}"/>
    <cellStyle name="一般 3 5" xfId="58" xr:uid="{00000000-0005-0000-0000-000040000000}"/>
    <cellStyle name="一般 3 6" xfId="19" xr:uid="{00000000-0005-0000-0000-00003A000000}"/>
    <cellStyle name="一般 4" xfId="35" xr:uid="{00000000-0005-0000-0000-000041000000}"/>
    <cellStyle name="千分位 2" xfId="4" xr:uid="{00000000-0005-0000-0000-00000E000000}"/>
    <cellStyle name="千分位 2 2" xfId="22" xr:uid="{00000000-0005-0000-0000-000044000000}"/>
    <cellStyle name="千分位 2 3" xfId="30" xr:uid="{00000000-0005-0000-0000-000045000000}"/>
    <cellStyle name="千分位 2 3 2" xfId="67" xr:uid="{00000000-0005-0000-0000-000046000000}"/>
    <cellStyle name="千分位 2 4" xfId="59" xr:uid="{00000000-0005-0000-0000-000047000000}"/>
    <cellStyle name="千分位 2 5" xfId="20" xr:uid="{00000000-0005-0000-0000-000043000000}"/>
    <cellStyle name="常规 2" xfId="3" xr:uid="{00000000-0005-0000-0000-00000F000000}"/>
    <cellStyle name="百分比 2" xfId="5" xr:uid="{00000000-0005-0000-0000-000010000000}"/>
    <cellStyle name="百分比 2 2" xfId="23" xr:uid="{00000000-0005-0000-0000-00004A000000}"/>
    <cellStyle name="百分比 2 3" xfId="31" xr:uid="{00000000-0005-0000-0000-00004B000000}"/>
    <cellStyle name="百分比 2 3 2" xfId="68" xr:uid="{00000000-0005-0000-0000-00004C000000}"/>
    <cellStyle name="百分比 2 4" xfId="60" xr:uid="{00000000-0005-0000-0000-00004D000000}"/>
    <cellStyle name="百分比 2 5" xfId="21" xr:uid="{00000000-0005-0000-0000-000049000000}"/>
  </cellStyles>
  <dxfs count="616">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2A7968"/>
      </font>
    </dxf>
    <dxf>
      <font>
        <strike val="0"/>
        <color theme="9" tint="-0.499984740745262"/>
      </font>
    </dxf>
    <dxf>
      <font>
        <color rgb="FF2A7968"/>
      </font>
    </dxf>
    <dxf>
      <font>
        <strike val="0"/>
        <color theme="9" tint="-0.499984740745262"/>
      </font>
    </dxf>
    <dxf>
      <font>
        <strike val="0"/>
        <color theme="9" tint="-0.499984740745262"/>
      </font>
    </dxf>
    <dxf>
      <font>
        <color theme="9" tint="-0.499984740745262"/>
      </font>
    </dxf>
    <dxf>
      <font>
        <color rgb="FF2A7968"/>
      </font>
    </dxf>
    <dxf>
      <font>
        <strike val="0"/>
        <color theme="9" tint="-0.499984740745262"/>
      </font>
    </dxf>
    <dxf>
      <font>
        <color rgb="FF2A7968"/>
      </font>
    </dxf>
    <dxf>
      <font>
        <strike val="0"/>
        <color theme="9" tint="-0.499984740745262"/>
      </font>
    </dxf>
    <dxf>
      <font>
        <color rgb="FF2A7968"/>
      </font>
    </dxf>
    <dxf>
      <font>
        <strike val="0"/>
        <color theme="9" tint="-0.499984740745262"/>
      </font>
    </dxf>
    <dxf>
      <font>
        <color rgb="FF2A7968"/>
      </font>
    </dxf>
    <dxf>
      <fill>
        <patternFill>
          <bgColor theme="6" tint="0.79998168889431442"/>
        </patternFill>
      </fill>
    </dxf>
    <dxf>
      <font>
        <color auto="1"/>
      </font>
      <fill>
        <patternFill>
          <bgColor rgb="FFFFFF00"/>
        </patternFill>
      </fill>
    </dxf>
    <dxf>
      <font>
        <color theme="9"/>
      </font>
      <fill>
        <patternFill>
          <bgColor theme="9" tint="0.79998168889431442"/>
        </patternFill>
      </fill>
    </dxf>
    <dxf>
      <fill>
        <patternFill>
          <bgColor theme="0"/>
        </patternFill>
      </fill>
    </dxf>
    <dxf>
      <fill>
        <patternFill>
          <bgColor theme="0"/>
        </patternFill>
      </fill>
    </dxf>
    <dxf>
      <fill>
        <patternFill>
          <bgColor theme="0"/>
        </patternFill>
      </fill>
    </dxf>
    <dxf>
      <fill>
        <patternFill>
          <bgColor theme="6" tint="0.79998168889431442"/>
        </patternFill>
      </fill>
    </dxf>
    <dxf>
      <fill>
        <patternFill>
          <bgColor rgb="FFFFFF00"/>
        </patternFill>
      </fill>
    </dxf>
    <dxf>
      <font>
        <color auto="1"/>
      </font>
      <fill>
        <patternFill patternType="solid">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9"/>
        <color theme="1"/>
        <name val="Arial"/>
        <family val="2"/>
        <scheme val="maj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maj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maj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maj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maj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KaiTi"/>
        <family val="3"/>
        <charset val="134"/>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KaiTi"/>
        <family val="3"/>
        <charset val="134"/>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major"/>
      </font>
      <numFmt numFmtId="19" formatCode="m/d/yy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KaiTi"/>
        <family val="3"/>
        <charset val="134"/>
        <scheme val="none"/>
      </font>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27" formatCode="m/d/yyyy\ h:mm"/>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 formatCode="0"/>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general"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Arial"/>
        <family val="2"/>
        <scheme val="major"/>
      </font>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fill>
        <patternFill patternType="solid">
          <fgColor indexed="64"/>
          <bgColor theme="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0"/>
        <color theme="0"/>
        <name val="KaiTi"/>
        <family val="3"/>
        <scheme val="none"/>
      </font>
      <fill>
        <patternFill patternType="solid">
          <fgColor indexed="64"/>
          <bgColor rgb="FF234473"/>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2" formatCode="0.00"/>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KaiTi"/>
        <family val="3"/>
        <scheme val="none"/>
      </font>
      <numFmt numFmtId="166" formatCode="mm\-dd"/>
      <fill>
        <patternFill patternType="solid">
          <fgColor indexed="64"/>
          <bgColor theme="0"/>
        </patternFill>
      </fill>
      <alignment horizontal="general"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none"/>
      </font>
      <numFmt numFmtId="166" formatCode="mm\-dd"/>
      <fill>
        <patternFill patternType="solid">
          <fgColor indexed="64"/>
          <bgColor theme="0"/>
        </patternFill>
      </fill>
      <alignment horizontal="center" vertical="center" textRotation="0" wrapText="0" indent="0" justifyLastLine="0" shrinkToFit="0" readingOrder="0"/>
      <border diagonalUp="0" diagonalDown="0">
        <left/>
        <right/>
        <top style="hair">
          <color theme="1" tint="0.39994506668294322"/>
        </top>
        <bottom style="hair">
          <color theme="1" tint="0.39994506668294322"/>
        </bottom>
        <vertical/>
        <horizontal style="hair">
          <color theme="1" tint="0.39994506668294322"/>
        </horizontal>
      </border>
      <protection locked="1" hidden="1"/>
    </dxf>
    <dxf>
      <font>
        <b val="0"/>
        <i val="0"/>
        <strike val="0"/>
        <condense val="0"/>
        <extend val="0"/>
        <outline val="0"/>
        <shadow val="0"/>
        <u val="none"/>
        <vertAlign val="baseline"/>
        <sz val="10"/>
        <color theme="1"/>
        <name val="Arial"/>
        <family val="2"/>
        <scheme val="major"/>
      </font>
      <fill>
        <patternFill patternType="solid">
          <fgColor indexed="64"/>
          <bgColor theme="0"/>
        </patternFill>
      </fill>
      <alignment horizontal="center" vertical="center" textRotation="0" wrapText="0" indent="0" justifyLastLine="0" shrinkToFit="0" readingOrder="0"/>
      <border diagonalUp="0" diagonalDown="0" outline="0">
        <left/>
        <right/>
        <top style="hair">
          <color theme="1" tint="0.39994506668294322"/>
        </top>
        <bottom style="hair">
          <color theme="1" tint="0.39994506668294322"/>
        </bottom>
      </border>
      <protection locked="1" hidden="1"/>
    </dxf>
    <dxf>
      <font>
        <b val="0"/>
        <i val="0"/>
        <strike val="0"/>
        <condense val="0"/>
        <extend val="0"/>
        <outline val="0"/>
        <shadow val="0"/>
        <u val="none"/>
        <vertAlign val="baseline"/>
        <sz val="10"/>
        <color theme="1"/>
        <name val="KaiTi"/>
        <family val="3"/>
        <scheme val="none"/>
      </font>
      <fill>
        <patternFill patternType="solid">
          <fgColor indexed="64"/>
          <bgColor theme="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0"/>
        <color theme="0"/>
        <name val="KaiTi"/>
        <family val="3"/>
        <scheme val="none"/>
      </font>
      <fill>
        <patternFill patternType="solid">
          <fgColor indexed="64"/>
          <bgColor theme="6"/>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9"/>
        <name val="Microsoft JhengHei"/>
        <family val="2"/>
        <scheme val="none"/>
      </font>
      <fill>
        <patternFill patternType="solid">
          <fgColor indexed="64"/>
          <bgColor theme="0"/>
        </patternFill>
      </fill>
      <alignment horizontal="center" vertical="center" textRotation="0" wrapText="0" indent="0" justifyLastLine="0" shrinkToFit="0" readingOrder="0"/>
      <protection locked="1" hidden="1"/>
    </dxf>
    <dxf>
      <font>
        <strike val="0"/>
        <outline val="0"/>
        <shadow val="0"/>
        <u val="none"/>
        <vertAlign val="baseline"/>
        <sz val="8"/>
        <color rgb="FF2A7968"/>
        <name val="Arial"/>
        <family val="2"/>
        <scheme val="none"/>
      </font>
    </dxf>
    <dxf>
      <font>
        <strike val="0"/>
        <outline val="0"/>
        <shadow val="0"/>
        <u val="none"/>
        <vertAlign val="baseline"/>
        <sz val="8"/>
        <color rgb="FF2A7968"/>
        <name val="Arial"/>
        <family val="2"/>
        <scheme val="none"/>
      </font>
    </dxf>
    <dxf>
      <numFmt numFmtId="168" formatCode="0.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166" formatCode="mm\-dd"/>
    </dxf>
    <dxf>
      <font>
        <b val="0"/>
        <i val="0"/>
        <strike val="0"/>
        <condense val="0"/>
        <extend val="0"/>
        <outline val="0"/>
        <shadow val="0"/>
        <u val="none"/>
        <vertAlign val="baseline"/>
        <sz val="10"/>
        <color theme="0"/>
        <name val="Arial"/>
        <family val="2"/>
        <scheme val="none"/>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0"/>
        <name val="Arial"/>
        <family val="2"/>
        <scheme val="none"/>
      </font>
      <numFmt numFmtId="0" formatCode="General"/>
      <fill>
        <patternFill patternType="solid">
          <fgColor indexed="64"/>
          <bgColor theme="0"/>
        </patternFill>
      </fill>
      <alignment horizontal="center" vertical="center" textRotation="0" wrapText="0" indent="0" justifyLastLine="0" shrinkToFit="0" readingOrder="0"/>
      <protection locked="1" hidden="1"/>
    </dxf>
    <dxf>
      <numFmt numFmtId="0" formatCode="General"/>
    </dxf>
    <dxf>
      <font>
        <strike val="0"/>
        <outline val="0"/>
        <shadow val="0"/>
        <u val="none"/>
        <vertAlign val="baseline"/>
        <sz val="8"/>
        <color theme="9"/>
        <name val="Microsoft JhengHei"/>
        <family val="2"/>
        <scheme val="none"/>
      </font>
    </dxf>
    <dxf>
      <font>
        <strike val="0"/>
        <outline val="0"/>
        <shadow val="0"/>
        <u val="none"/>
        <vertAlign val="baseline"/>
        <sz val="8"/>
        <color rgb="FF2A7968"/>
      </font>
    </dxf>
    <dxf>
      <numFmt numFmtId="3" formatCode="#,##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Arial"/>
        <family val="2"/>
        <scheme val="minor"/>
      </font>
      <fill>
        <patternFill patternType="solid">
          <fgColor indexed="64"/>
          <bgColor theme="0"/>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solid">
          <fgColor indexed="64"/>
          <bgColor theme="0"/>
        </patternFill>
      </fill>
    </dxf>
    <dxf>
      <numFmt numFmtId="13" formatCode="0%"/>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169" formatCode="[$-F400]h:mm:ss\ AM/PM"/>
    </dxf>
    <dxf>
      <numFmt numFmtId="19" formatCode="m/d/yyyy"/>
    </dxf>
    <dxf>
      <numFmt numFmtId="19" formatCode="m/d/yyyy"/>
    </dxf>
    <dxf>
      <numFmt numFmtId="19" formatCode="m/d/yyyy"/>
    </dxf>
    <dxf>
      <numFmt numFmtId="19" formatCode="m/d/yyyy"/>
    </dxf>
    <dxf>
      <numFmt numFmtId="0" formatCode="General"/>
      <fill>
        <patternFill patternType="solid">
          <fgColor indexed="64"/>
          <bgColor theme="0"/>
        </patternFill>
      </fill>
    </dxf>
    <dxf>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border diagonalUp="0" diagonalDown="0" outline="0">
        <left/>
        <right/>
        <top style="thin">
          <color theme="9" tint="0.39997558519241921"/>
        </top>
        <bottom style="thin">
          <color theme="9" tint="0.39997558519241921"/>
        </bottom>
      </border>
    </dxf>
    <dxf>
      <border outline="0">
        <left style="thin">
          <color theme="9" tint="0.39997558519241921"/>
        </left>
      </border>
    </dxf>
    <dxf>
      <font>
        <strike val="0"/>
        <outline val="0"/>
        <shadow val="0"/>
        <u val="none"/>
        <vertAlign val="baseline"/>
        <sz val="11"/>
        <color auto="1"/>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Arial"/>
        <family val="2"/>
        <scheme val="maj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auto="1"/>
        <name val="KaiTi"/>
        <family val="3"/>
        <scheme val="none"/>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KaiTi"/>
        <family val="3"/>
        <scheme val="none"/>
      </font>
      <fill>
        <patternFill patternType="solid">
          <fgColor indexed="64"/>
          <bgColor theme="0"/>
        </patternFill>
      </fill>
      <alignment horizontal="center" vertical="center" textRotation="0" wrapText="0" indent="0" justifyLastLine="0" shrinkToFit="0" readingOrder="0"/>
    </dxf>
    <dxf>
      <border outline="0">
        <top style="thin">
          <color auto="1"/>
        </top>
      </border>
    </dxf>
    <dxf>
      <fill>
        <patternFill patternType="solid">
          <fgColor indexed="64"/>
          <bgColor theme="0"/>
        </patternFill>
      </fill>
      <alignment horizontal="center" vertical="center" textRotation="0" indent="0" justifyLastLine="0" shrinkToFit="0"/>
    </dxf>
    <dxf>
      <border outline="0">
        <bottom style="thin">
          <color auto="1"/>
        </bottom>
      </border>
    </dxf>
    <dxf>
      <font>
        <b/>
        <i val="0"/>
        <strike val="0"/>
        <condense val="0"/>
        <extend val="0"/>
        <outline val="0"/>
        <shadow val="0"/>
        <u val="none"/>
        <vertAlign val="baseline"/>
        <sz val="11"/>
        <color auto="1"/>
        <name val="Arial"/>
        <family val="2"/>
        <scheme val="minor"/>
      </font>
      <fill>
        <patternFill patternType="none">
          <fgColor indexed="64"/>
          <bgColor auto="1"/>
        </patternFill>
      </fill>
      <alignment horizontal="center" vertical="center" textRotation="0" indent="0" justifyLastLine="0" shrinkToFit="0"/>
      <border diagonalUp="0" diagonalDown="0" outline="0">
        <left style="hair">
          <color auto="1"/>
        </left>
        <right style="hair">
          <color auto="1"/>
        </right>
        <top/>
        <bottom/>
      </border>
    </dxf>
    <dxf>
      <numFmt numFmtId="0" formatCode="General"/>
    </dxf>
    <dxf>
      <numFmt numFmtId="13" formatCode="0%"/>
    </dxf>
    <dxf>
      <numFmt numFmtId="0" formatCode="General"/>
    </dxf>
    <dxf>
      <numFmt numFmtId="0" formatCode="General"/>
    </dxf>
    <dxf>
      <numFmt numFmtId="0" formatCode="General"/>
    </dxf>
    <dxf>
      <numFmt numFmtId="0" formatCode="General"/>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13" formatCode="0%"/>
    </dxf>
    <dxf>
      <numFmt numFmtId="0" formatCode="General"/>
    </dxf>
    <dxf>
      <numFmt numFmtId="0" formatCode="General"/>
    </dxf>
    <dxf>
      <numFmt numFmtId="0" formatCode="Genera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auto="1"/>
        </patternFill>
      </fill>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tint="0.39997558519241921"/>
        <name val="Arial"/>
        <family val="2"/>
        <scheme val="minor"/>
      </font>
      <numFmt numFmtId="13" formatCode="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fill>
        <patternFill patternType="solid">
          <fgColor indexed="64"/>
          <bgColor theme="3" tint="0.499984740745262"/>
        </patternFill>
      </fill>
    </dxf>
    <dxf>
      <font>
        <strike val="0"/>
        <outline val="0"/>
        <shadow val="0"/>
        <u val="none"/>
        <vertAlign val="baseline"/>
        <sz val="11"/>
        <color theme="1"/>
        <name val="KaiTi"/>
        <family val="3"/>
        <charset val="134"/>
        <scheme val="none"/>
      </font>
    </dxf>
    <dxf>
      <font>
        <strike val="0"/>
        <outline val="0"/>
        <shadow val="0"/>
        <u val="none"/>
        <vertAlign val="baseline"/>
        <sz val="11"/>
        <color theme="1"/>
        <name val="KaiTi"/>
        <family val="3"/>
        <charset val="134"/>
        <scheme val="none"/>
      </font>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numFmt numFmtId="168" formatCode="0.000%"/>
    </dxf>
    <dxf>
      <numFmt numFmtId="168" formatCode="0.000%"/>
    </dxf>
    <dxf>
      <numFmt numFmtId="168" formatCode="0.000%"/>
    </dxf>
    <dxf>
      <numFmt numFmtId="168" formatCode="0.000%"/>
    </dxf>
    <dxf>
      <numFmt numFmtId="168" formatCode="0.000%"/>
    </dxf>
    <dxf>
      <numFmt numFmtId="168" formatCode="0.000%"/>
    </dxf>
    <dxf>
      <numFmt numFmtId="168" formatCode="0.00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Arial"/>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8"/>
        <color theme="1"/>
        <name val="Microsoft JhengHei UI"/>
        <family val="2"/>
        <scheme val="none"/>
      </font>
      <alignment horizontal="left" vertical="center" textRotation="0" wrapText="1" indent="0" justifyLastLine="0" shrinkToFit="0" readingOrder="0"/>
    </dxf>
    <dxf>
      <font>
        <b val="0"/>
        <i val="0"/>
        <strike val="0"/>
        <condense val="0"/>
        <extend val="0"/>
        <outline val="0"/>
        <shadow val="0"/>
        <u val="none"/>
        <vertAlign val="baseline"/>
        <sz val="8"/>
        <color theme="1"/>
        <name val="Microsoft JhengHei UI"/>
        <family val="2"/>
        <scheme val="none"/>
      </font>
      <alignment horizontal="general" vertical="center" textRotation="0" wrapText="0" indent="0" justifyLastLine="0" shrinkToFit="0" readingOrder="0"/>
    </dxf>
    <dxf>
      <font>
        <b/>
        <strike val="0"/>
        <outline val="0"/>
        <shadow val="0"/>
        <u val="none"/>
        <vertAlign val="baseline"/>
        <sz val="8"/>
        <color theme="1"/>
        <name val="Microsoft JhengHei U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theme="1"/>
        <name val="Microsoft JhengHei UI"/>
        <family val="2"/>
        <scheme val="none"/>
      </font>
      <alignment horizontal="general" vertical="center" textRotation="0" wrapText="0" indent="0" justifyLastLine="0" shrinkToFit="0" readingOrder="0"/>
    </dxf>
    <dxf>
      <font>
        <strike val="0"/>
        <outline val="0"/>
        <shadow val="0"/>
        <u val="none"/>
        <vertAlign val="baseline"/>
        <sz val="8"/>
        <color theme="1"/>
        <name val="Microsoft JhengHei UI"/>
        <family val="2"/>
        <scheme val="none"/>
      </font>
      <alignment horizontal="general" vertical="center" textRotation="0" wrapText="1" indent="0" justifyLastLine="0" shrinkToFit="0" readingOrder="0"/>
    </dxf>
    <dxf>
      <font>
        <strike val="0"/>
        <outline val="0"/>
        <shadow val="0"/>
        <u val="none"/>
        <vertAlign val="baseline"/>
        <sz val="8"/>
        <color theme="1"/>
        <name val="Microsoft JhengHei UI"/>
        <family val="2"/>
        <scheme val="none"/>
      </font>
    </dxf>
    <dxf>
      <numFmt numFmtId="19" formatCode="m/d/yyyy"/>
    </dxf>
    <dxf>
      <numFmt numFmtId="169" formatCode="[$-F400]h:mm:ss\ AM/PM"/>
    </dxf>
    <dxf>
      <alignment horizontal="center" vertical="bottom" textRotation="0" wrapText="0" indent="0" justifyLastLine="0" shrinkToFit="0" readingOrder="0"/>
    </dxf>
    <dxf>
      <numFmt numFmtId="19" formatCode="m/d/yyyy"/>
    </dxf>
    <dxf>
      <numFmt numFmtId="169" formatCode="[$-F400]h:mm:ss\ AM/PM"/>
    </dxf>
    <dxf>
      <alignment horizontal="center" vertical="bottom" textRotation="0" wrapText="0" indent="0" justifyLastLine="0" shrinkToFit="0" readingOrder="0"/>
      <protection locked="0" hidden="0"/>
    </dxf>
    <dxf>
      <font>
        <strike val="0"/>
        <outline val="0"/>
        <shadow val="0"/>
        <vertAlign val="baseline"/>
        <name val="Microsoft JhengHei UI"/>
        <family val="2"/>
        <scheme val="none"/>
      </font>
    </dxf>
    <dxf>
      <font>
        <strike val="0"/>
        <outline val="0"/>
        <shadow val="0"/>
        <vertAlign val="baseline"/>
        <name val="Microsoft JhengHei UI"/>
        <family val="2"/>
        <scheme val="none"/>
      </font>
    </dxf>
    <dxf>
      <font>
        <strike val="0"/>
        <outline val="0"/>
        <shadow val="0"/>
        <vertAlign val="baseline"/>
        <name val="Microsoft JhengHei UI"/>
        <family val="2"/>
        <scheme val="none"/>
      </font>
    </dxf>
    <dxf>
      <font>
        <b val="0"/>
        <i val="0"/>
        <strike val="0"/>
        <condense val="0"/>
        <extend val="0"/>
        <outline val="0"/>
        <shadow val="0"/>
        <u val="none"/>
        <vertAlign val="baseline"/>
        <sz val="11"/>
        <color theme="1"/>
        <name val="Microsoft JhengHei UI"/>
        <family val="2"/>
        <scheme val="none"/>
      </font>
      <numFmt numFmtId="0" formatCode="General"/>
      <fill>
        <patternFill patternType="none">
          <fgColor indexed="64"/>
          <bgColor indexed="65"/>
        </patternFill>
      </fill>
    </dxf>
    <dxf>
      <font>
        <strike val="0"/>
        <outline val="0"/>
        <shadow val="0"/>
        <vertAlign val="baseline"/>
        <name val="Microsoft JhengHei UI"/>
        <family val="2"/>
        <scheme val="none"/>
      </font>
    </dxf>
    <dxf>
      <font>
        <strike val="0"/>
        <outline val="0"/>
        <shadow val="0"/>
        <vertAlign val="baseline"/>
        <name val="Microsoft JhengHei UI"/>
        <family val="2"/>
        <scheme val="none"/>
      </font>
    </dxf>
    <dxf>
      <fill>
        <patternFill>
          <bgColor rgb="FFF4EBDF"/>
        </patternFill>
      </fill>
    </dxf>
    <dxf>
      <font>
        <b/>
        <i val="0"/>
        <color theme="0"/>
      </font>
      <fill>
        <patternFill>
          <bgColor rgb="FFC79756"/>
        </patternFill>
      </fill>
      <border>
        <top/>
        <bottom/>
      </border>
    </dxf>
    <dxf>
      <font>
        <color theme="1"/>
      </font>
      <fill>
        <patternFill>
          <bgColor theme="0"/>
        </patternFill>
      </fill>
      <border>
        <left/>
        <right/>
        <top style="thin">
          <color auto="1"/>
        </top>
        <bottom style="thin">
          <color theme="4" tint="-0.499984740745262"/>
        </bottom>
        <vertical/>
        <horizontal style="hair">
          <color theme="1" tint="0.39994506668294322"/>
        </horizontal>
      </border>
    </dxf>
    <dxf>
      <fill>
        <patternFill>
          <bgColor rgb="FFE8E8EE"/>
        </patternFill>
      </fill>
    </dxf>
    <dxf>
      <font>
        <b/>
        <i val="0"/>
        <color theme="0"/>
      </font>
      <fill>
        <patternFill>
          <bgColor rgb="FF234473"/>
        </patternFill>
      </fill>
      <border>
        <top/>
        <bottom/>
      </border>
    </dxf>
    <dxf>
      <font>
        <color theme="1"/>
      </font>
      <fill>
        <patternFill>
          <bgColor theme="0"/>
        </patternFill>
      </fill>
      <border>
        <left/>
        <right/>
        <top/>
        <bottom style="thin">
          <color theme="4" tint="-0.499984740745262"/>
        </bottom>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thin">
          <color theme="1"/>
        </bottom>
        <vertical style="hair">
          <color theme="1" tint="0.39994506668294322"/>
        </vertical>
        <horizontal style="hair">
          <color theme="1" tint="0.39994506668294322"/>
        </horizontal>
      </border>
    </dxf>
    <dxf>
      <font>
        <b/>
        <i val="0"/>
        <color theme="0"/>
      </font>
      <fill>
        <patternFill>
          <bgColor theme="3"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top/>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auto="1"/>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0" tint="-0.499984740745262"/>
        </bottom>
        <vertical style="hair">
          <color theme="0" tint="-0.499984740745262"/>
        </vertical>
        <horizontal style="hair">
          <color theme="0" tint="-0.499984740745262"/>
        </horizontal>
      </border>
    </dxf>
    <dxf>
      <font>
        <b val="0"/>
        <i/>
        <color theme="1"/>
      </font>
      <fill>
        <patternFill>
          <bgColor theme="0"/>
        </patternFill>
      </fill>
      <border>
        <left/>
        <right/>
        <top style="hair">
          <color theme="0" tint="-0.499984740745262"/>
        </top>
        <bottom style="hair">
          <color theme="0" tint="-0.499984740745262"/>
        </bottom>
        <vertical style="hair">
          <color theme="0" tint="-0.499984740745262"/>
        </vertical>
        <horizontal style="hair">
          <color theme="0" tint="-0.499984740745262"/>
        </horizontal>
      </border>
    </dxf>
    <dxf>
      <font>
        <b/>
        <i/>
      </font>
      <fill>
        <patternFill>
          <bgColor rgb="FFF4EBE0"/>
        </patternFill>
      </fill>
      <border>
        <bottom style="hair">
          <color theme="0" tint="-0.499984740745262"/>
        </bottom>
        <vertical style="hair">
          <color theme="0" tint="-0.499984740745262"/>
        </vertical>
        <horizontal style="hair">
          <color theme="0" tint="-0.499984740745262"/>
        </horizontal>
      </border>
    </dxf>
    <dxf>
      <font>
        <b val="0"/>
        <i/>
        <color theme="1"/>
      </font>
      <fill>
        <patternFill>
          <bgColor theme="0"/>
        </patternFill>
      </fill>
      <border>
        <left/>
        <right/>
        <top style="hair">
          <color theme="0" tint="-0.499984740745262"/>
        </top>
        <bottom style="hair">
          <color theme="0" tint="-0.499984740745262"/>
        </bottom>
        <vertical style="hair">
          <color theme="0" tint="-0.499984740745262"/>
        </vertical>
        <horizontal style="hair">
          <color theme="0" tint="-0.49998474074526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auto="1"/>
        </vertical>
        <horizontal style="hair">
          <color auto="1"/>
        </horizontal>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auto="1"/>
        </vertical>
        <horizontal style="hair">
          <color auto="1"/>
        </horizontal>
      </border>
    </dxf>
    <dxf>
      <fill>
        <patternFill>
          <bgColor rgb="FFE8F5FC"/>
        </patternFill>
      </fill>
    </dxf>
    <dxf>
      <font>
        <b/>
        <i val="0"/>
        <color theme="0"/>
      </font>
      <fill>
        <patternFill>
          <bgColor theme="5" tint="-0.24994659260841701"/>
        </patternFill>
      </fill>
    </dxf>
    <dxf>
      <font>
        <color theme="2"/>
      </font>
      <border>
        <bottom style="thin">
          <color theme="4" tint="-0.499984740745262"/>
        </bottom>
        <vertical style="hair">
          <color theme="1" tint="0.39994506668294322"/>
        </vertic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val="0"/>
        <color theme="0"/>
      </font>
      <fill>
        <patternFill>
          <bgColor theme="4" tint="-0.24994659260841701"/>
        </patternFill>
      </fill>
      <border>
        <top/>
        <bottom/>
      </border>
    </dxf>
    <dxf>
      <font>
        <color theme="1"/>
      </font>
      <fill>
        <patternFill>
          <bgColor theme="0"/>
        </patternFill>
      </fill>
      <border>
        <left/>
        <right/>
        <top style="thin">
          <color auto="1"/>
        </top>
        <bottom style="thin">
          <color auto="1"/>
        </bottom>
        <vertical style="hair">
          <color auto="1"/>
        </vertical>
        <horizontal style="hair">
          <color auto="1"/>
        </horizontal>
      </border>
    </dxf>
    <dxf>
      <font>
        <b/>
        <i val="0"/>
        <color theme="0"/>
      </font>
      <fill>
        <patternFill>
          <bgColor rgb="FF224372"/>
        </patternFill>
      </fill>
    </dxf>
    <dxf>
      <font>
        <color theme="2"/>
      </font>
      <border>
        <bottom style="thin">
          <color theme="4" tint="-0.499984740745262"/>
        </bottom>
        <vertical style="hair">
          <color theme="1" tint="0.39994506668294322"/>
        </vertical>
      </border>
    </dxf>
    <dxf>
      <font>
        <color theme="0"/>
      </font>
      <fill>
        <patternFill>
          <bgColor theme="0"/>
        </patternFill>
      </fill>
      <border>
        <bottom style="thin">
          <color theme="1"/>
        </bottom>
      </border>
    </dxf>
    <dxf>
      <font>
        <color theme="1" tint="0.59996337778862885"/>
      </font>
      <border>
        <left/>
        <right/>
        <top/>
        <bottom style="thin">
          <color theme="1"/>
        </bottom>
        <vertical/>
        <horizontal style="hair">
          <color theme="0" tint="-0.49998474074526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color theme="0"/>
      </font>
      <fill>
        <patternFill>
          <bgColor theme="6"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auto="1"/>
        </vertical>
        <horizontal style="hair">
          <color auto="1"/>
        </horizontal>
      </border>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s>
  <tableStyles count="33" defaultTableStyle="TableStyleMedium2" defaultPivotStyle="PivotStyleLight16">
    <tableStyle name="BISL_Directory" pivot="0" count="4" xr9:uid="{CF694ADA-B24E-4A9B-A4CF-440A866B1DFE}">
      <tableStyleElement type="wholeTable" dxfId="615"/>
      <tableStyleElement type="headerRow" dxfId="614"/>
      <tableStyleElement type="firstRowStripe" dxfId="613"/>
      <tableStyleElement type="secondRowStripe" dxfId="612"/>
    </tableStyle>
    <tableStyle name="Blank" pivot="0" count="0" xr9:uid="{50111049-AA4F-4818-9634-2784AD7B1143}"/>
    <tableStyle name="DimSum" pivot="0" count="2" xr9:uid="{5EA82626-4DA0-4F13-B21E-B2DE1018771D}">
      <tableStyleElement type="wholeTable" dxfId="611"/>
      <tableStyleElement type="headerRow" dxfId="610"/>
    </tableStyle>
    <tableStyle name="DimSum 2" pivot="0" count="4" xr9:uid="{C064D3B7-4B8F-409A-AB9E-51AC3AD0F8B5}">
      <tableStyleElement type="wholeTable" dxfId="609"/>
      <tableStyleElement type="headerRow" dxfId="608"/>
      <tableStyleElement type="totalRow" dxfId="607"/>
      <tableStyleElement type="secondRowStripe" dxfId="606"/>
    </tableStyle>
    <tableStyle name="Dimsum_deallist" pivot="0" count="2" xr9:uid="{C50F992C-064B-4E8F-BBA0-CEEC814DC174}">
      <tableStyleElement type="wholeTable" dxfId="605"/>
      <tableStyleElement type="headerRow" dxfId="604"/>
    </tableStyle>
    <tableStyle name="Econ" pivot="0" count="2" xr9:uid="{90C73749-0DB0-421F-B9BA-B7630A8C9047}">
      <tableStyleElement type="wholeTable" dxfId="603"/>
      <tableStyleElement type="headerRow" dxfId="602"/>
    </tableStyle>
    <tableStyle name="FTZ" pivot="0" count="2" xr9:uid="{079DF965-5A51-4F50-B2A0-23EF4B1D7E45}">
      <tableStyleElement type="wholeTable" dxfId="601"/>
      <tableStyleElement type="headerRow" dxfId="600"/>
    </tableStyle>
    <tableStyle name="Future" pivot="0" count="2" xr9:uid="{C93729C7-E9D9-449F-9919-1A46C294AF8C}">
      <tableStyleElement type="wholeTable" dxfId="599"/>
      <tableStyleElement type="headerRow" dxfId="598"/>
    </tableStyle>
    <tableStyle name="Load_DropdownSort" pivot="0" count="2" xr9:uid="{00000000-0011-0000-FFFF-FFFF03000000}">
      <tableStyleElement type="wholeTable" dxfId="597"/>
      <tableStyleElement type="headerRow" dxfId="596"/>
    </tableStyle>
    <tableStyle name="mFTZ" pivot="0" count="4" xr9:uid="{F9D19170-5D53-4CC9-B6DA-01874D40D6CB}">
      <tableStyleElement type="wholeTable" dxfId="595"/>
      <tableStyleElement type="headerRow" dxfId="594"/>
      <tableStyleElement type="totalRow" dxfId="593"/>
      <tableStyleElement type="secondRowStripe" dxfId="592"/>
    </tableStyle>
    <tableStyle name="PRJ Style" pivot="0" count="4" xr9:uid="{00000000-0011-0000-FFFF-FFFF11000000}">
      <tableStyleElement type="wholeTable" dxfId="591"/>
      <tableStyleElement type="headerRow" dxfId="590"/>
      <tableStyleElement type="firstRowStripe" dxfId="589"/>
      <tableStyleElement type="secondRowStripe" dxfId="588"/>
    </tableStyle>
    <tableStyle name="PRJ Style 2" pivot="0" count="3" xr9:uid="{C6F1C022-3D73-4630-A7C1-6624ADCD40F5}">
      <tableStyleElement type="wholeTable" dxfId="587"/>
      <tableStyleElement type="headerRow" dxfId="586"/>
      <tableStyleElement type="secondRowStripe" dxfId="585"/>
    </tableStyle>
    <tableStyle name="Qry Load" pivot="0" count="2" xr9:uid="{00000000-0011-0000-FFFF-FFFF01000000}">
      <tableStyleElement type="wholeTable" dxfId="584"/>
      <tableStyleElement type="headerRow" dxfId="583"/>
    </tableStyle>
    <tableStyle name="Qry Load 2" pivot="0" count="3" xr9:uid="{5E1AD81D-1559-4126-895A-FCC16D739899}">
      <tableStyleElement type="wholeTable" dxfId="582"/>
      <tableStyleElement type="headerRow" dxfId="581"/>
      <tableStyleElement type="totalRow" dxfId="580"/>
    </tableStyle>
    <tableStyle name="Qry Load 3" pivot="0" count="3" xr9:uid="{00000000-0011-0000-FFFF-FFFF07000000}">
      <tableStyleElement type="wholeTable" dxfId="579"/>
      <tableStyleElement type="headerRow" dxfId="578"/>
      <tableStyleElement type="totalRow" dxfId="577"/>
    </tableStyle>
    <tableStyle name="Qry Source" pivot="0" count="2" xr9:uid="{00000000-0011-0000-FFFF-FFFF02000000}">
      <tableStyleElement type="wholeTable" dxfId="576"/>
      <tableStyleElement type="headerRow" dxfId="575"/>
    </tableStyle>
    <tableStyle name="Qry Source 2" pivot="0" count="2" xr9:uid="{00000000-0011-0000-FFFF-FFFF02000000}">
      <tableStyleElement type="wholeTable" dxfId="574"/>
      <tableStyleElement type="headerRow" dxfId="573"/>
    </tableStyle>
    <tableStyle name="Qry Source 2 2" pivot="0" count="3" xr9:uid="{00000000-0011-0000-FFFF-FFFF0C000000}">
      <tableStyleElement type="wholeTable" dxfId="572"/>
      <tableStyleElement type="headerRow" dxfId="571"/>
      <tableStyleElement type="secondRowStripe" dxfId="570"/>
    </tableStyle>
    <tableStyle name="Table Style 1" pivot="0" count="2" xr9:uid="{00000000-0011-0000-FFFF-FFFF00000000}">
      <tableStyleElement type="wholeTable" dxfId="569"/>
      <tableStyleElement type="headerRow" dxfId="568"/>
    </tableStyle>
    <tableStyle name="Table Style 1 2" pivot="0" count="4" xr9:uid="{00000000-0011-0000-FFFF-FFFF10000000}">
      <tableStyleElement type="wholeTable" dxfId="567"/>
      <tableStyleElement type="headerRow" dxfId="566"/>
      <tableStyleElement type="firstRowStripe" dxfId="565"/>
      <tableStyleElement type="secondRowStripe" dxfId="564"/>
    </tableStyle>
    <tableStyle name="tbl_bbgcoded" pivot="0" count="9" xr9:uid="{00000000-0011-0000-FFFF-FFFF02000000}">
      <tableStyleElement type="wholeTable" dxfId="563"/>
      <tableStyleElement type="headerRow" dxfId="562"/>
      <tableStyleElement type="totalRow" dxfId="561"/>
      <tableStyleElement type="firstColumn" dxfId="560"/>
      <tableStyleElement type="lastColumn" dxfId="559"/>
      <tableStyleElement type="firstRowStripe" dxfId="558"/>
      <tableStyleElement type="secondRowStripe" dxfId="557"/>
      <tableStyleElement type="firstColumnStripe" dxfId="556"/>
      <tableStyleElement type="secondColumnStripe" dxfId="555"/>
    </tableStyle>
    <tableStyle name="CNH Slicer" pivot="0" table="0" count="2" xr9:uid="{00000000-0011-0000-FFFF-FFFF03000000}">
      <tableStyleElement type="wholeTable" dxfId="554"/>
      <tableStyleElement type="headerRow" dxfId="553"/>
    </tableStyle>
    <tableStyle name="Deal Slicer" pivot="0" table="0" count="2" xr9:uid="{00000000-0011-0000-FFFF-FFFF04000000}">
      <tableStyleElement type="wholeTable" dxfId="552"/>
      <tableStyleElement type="headerRow" dxfId="551"/>
    </tableStyle>
    <tableStyle name="Entity Slicer" pivot="0" table="0" count="2" xr9:uid="{00000000-0011-0000-FFFF-FFFF06000000}">
      <tableStyleElement type="wholeTable" dxfId="550"/>
      <tableStyleElement type="headerRow" dxfId="549"/>
    </tableStyle>
    <tableStyle name="ESG Slicer" pivot="0" table="0" count="2" xr9:uid="{00000000-0011-0000-FFFF-FFFF07000000}">
      <tableStyleElement type="wholeTable" dxfId="548"/>
      <tableStyleElement type="headerRow" dxfId="547"/>
    </tableStyle>
    <tableStyle name="Qry Load DIRECTRY" pivot="0" count="3" xr9:uid="{00000000-0011-0000-FFFF-FFFF09000000}">
      <tableStyleElement type="wholeTable" dxfId="546"/>
      <tableStyleElement type="headerRow" dxfId="545"/>
      <tableStyleElement type="totalRow" dxfId="544"/>
    </tableStyle>
    <tableStyle name="review" pivot="0" count="3" xr9:uid="{00000000-0011-0000-FFFF-FFFF0A000000}">
      <tableStyleElement type="wholeTable" dxfId="543"/>
      <tableStyleElement type="headerRow" dxfId="542"/>
      <tableStyleElement type="totalRow" dxfId="541"/>
    </tableStyle>
    <tableStyle name="SBLC" pivot="0" count="2" xr9:uid="{EC6019AA-0E75-498C-B03E-190C3385F09D}">
      <tableStyleElement type="wholeTable" dxfId="540"/>
      <tableStyleElement type="headerRow" dxfId="539"/>
    </tableStyle>
    <tableStyle name="SourceToQry" pivot="0" count="2" xr9:uid="{00000000-0011-0000-FFFF-FFFF00000000}">
      <tableStyleElement type="wholeTable" dxfId="538"/>
      <tableStyleElement type="headerRow" dxfId="537"/>
    </tableStyle>
    <tableStyle name="Table Style 1 3" pivot="0" count="2" xr9:uid="{00000000-0011-0000-FFFF-FFFF0B000000}">
      <tableStyleElement type="wholeTable" dxfId="536"/>
      <tableStyleElement type="headerRow" dxfId="535"/>
    </tableStyle>
    <tableStyle name="Table Style 1 3 2" pivot="0" count="2" xr9:uid="{C2F679C8-F770-40BE-8100-76A675668391}">
      <tableStyleElement type="wholeTable" dxfId="534"/>
      <tableStyleElement type="headerRow" dxfId="533"/>
    </tableStyle>
    <tableStyle name="wEcon" pivot="0" count="3" xr9:uid="{00000000-0011-0000-FFFF-FFFF09000000}">
      <tableStyleElement type="wholeTable" dxfId="532"/>
      <tableStyleElement type="headerRow" dxfId="531"/>
      <tableStyleElement type="lastColumn" dxfId="530"/>
    </tableStyle>
    <tableStyle name="wFuture" pivot="0" count="3" xr9:uid="{E9A05F60-9006-4EB9-A7F7-D4FE6AC8EA1A}">
      <tableStyleElement type="wholeTable" dxfId="529"/>
      <tableStyleElement type="headerRow" dxfId="528"/>
      <tableStyleElement type="firstColumn" dxfId="527"/>
    </tableStyle>
  </tableStyles>
  <colors>
    <mruColors>
      <color rgb="FFE8E8EE"/>
      <color rgb="FF16468D"/>
      <color rgb="FF657FB1"/>
      <color rgb="FFC2B59B"/>
      <color rgb="FF234473"/>
      <color rgb="FFC79756"/>
      <color rgb="FFF4EBDF"/>
      <color rgb="FFC49162"/>
      <color rgb="FF96795C"/>
      <color rgb="FF9683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ustomXml" Target="../customXml/item1.xml"/><Relationship Id="rId26" Type="http://schemas.openxmlformats.org/officeDocument/2006/relationships/customXml" Target="../customXml/item9.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7.xml"/><Relationship Id="rId32" Type="http://schemas.openxmlformats.org/officeDocument/2006/relationships/customXml" Target="../customXml/item15.xml"/><Relationship Id="rId37" Type="http://schemas.microsoft.com/office/2006/relationships/vbaProject" Target="vbaProject.bin"/><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18.xml"/><Relationship Id="rId1" Type="http://schemas.microsoft.com/office/2011/relationships/chartStyle" Target="style1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19.xml"/><Relationship Id="rId1" Type="http://schemas.microsoft.com/office/2011/relationships/chartStyle" Target="style1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20.xml"/><Relationship Id="rId1" Type="http://schemas.microsoft.com/office/2011/relationships/chartStyle" Target="style2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6.1392387333886113E-2"/>
          <c:y val="6.8817184263081227E-2"/>
          <c:w val="0.92272989524958027"/>
          <c:h val="0.85254727113968454"/>
        </c:manualLayout>
      </c:layout>
      <c:lineChart>
        <c:grouping val="standard"/>
        <c:varyColors val="0"/>
        <c:ser>
          <c:idx val="1"/>
          <c:order val="0"/>
          <c:tx>
            <c:v>3个月</c:v>
          </c:tx>
          <c:spPr>
            <a:ln w="6350">
              <a:solidFill>
                <a:srgbClr val="0372C1"/>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【2】Indice!$G$6:$G$1310</c:f>
              <c:numCache>
                <c:formatCode>General</c:formatCode>
                <c:ptCount val="1305"/>
                <c:pt idx="0">
                  <c:v>5.3800000000000001E-2</c:v>
                </c:pt>
                <c:pt idx="1">
                  <c:v>5.3800000000000001E-2</c:v>
                </c:pt>
                <c:pt idx="2">
                  <c:v>5.3859999999999998E-2</c:v>
                </c:pt>
                <c:pt idx="3">
                  <c:v>5.3580000000000003E-2</c:v>
                </c:pt>
                <c:pt idx="4">
                  <c:v>5.3740000000000003E-2</c:v>
                </c:pt>
                <c:pt idx="5">
                  <c:v>5.3719999999999997E-2</c:v>
                </c:pt>
                <c:pt idx="6">
                  <c:v>5.3800000000000001E-2</c:v>
                </c:pt>
                <c:pt idx="7">
                  <c:v>5.391E-2</c:v>
                </c:pt>
                <c:pt idx="8">
                  <c:v>5.3789999999999998E-2</c:v>
                </c:pt>
                <c:pt idx="9">
                  <c:v>5.4050000000000001E-2</c:v>
                </c:pt>
                <c:pt idx="10">
                  <c:v>5.398E-2</c:v>
                </c:pt>
                <c:pt idx="11">
                  <c:v>5.398E-2</c:v>
                </c:pt>
                <c:pt idx="12">
                  <c:v>5.3879999999999997E-2</c:v>
                </c:pt>
                <c:pt idx="13">
                  <c:v>5.3629999999999997E-2</c:v>
                </c:pt>
                <c:pt idx="14">
                  <c:v>5.3690000000000002E-2</c:v>
                </c:pt>
                <c:pt idx="15">
                  <c:v>5.3690000000000002E-2</c:v>
                </c:pt>
                <c:pt idx="16">
                  <c:v>5.3670000000000002E-2</c:v>
                </c:pt>
                <c:pt idx="17">
                  <c:v>5.3780000000000001E-2</c:v>
                </c:pt>
                <c:pt idx="18">
                  <c:v>5.3870000000000001E-2</c:v>
                </c:pt>
                <c:pt idx="19">
                  <c:v>5.3839999999999999E-2</c:v>
                </c:pt>
                <c:pt idx="20">
                  <c:v>5.3749999999999999E-2</c:v>
                </c:pt>
                <c:pt idx="21">
                  <c:v>5.382E-2</c:v>
                </c:pt>
                <c:pt idx="22">
                  <c:v>5.3780000000000001E-2</c:v>
                </c:pt>
                <c:pt idx="23">
                  <c:v>5.3629999999999997E-2</c:v>
                </c:pt>
                <c:pt idx="24">
                  <c:v>5.3580000000000003E-2</c:v>
                </c:pt>
                <c:pt idx="25">
                  <c:v>5.3620000000000001E-2</c:v>
                </c:pt>
                <c:pt idx="26">
                  <c:v>5.3609999999999998E-2</c:v>
                </c:pt>
                <c:pt idx="27">
                  <c:v>5.3600000000000002E-2</c:v>
                </c:pt>
                <c:pt idx="28">
                  <c:v>5.3530000000000001E-2</c:v>
                </c:pt>
                <c:pt idx="29">
                  <c:v>5.3580000000000003E-2</c:v>
                </c:pt>
                <c:pt idx="30">
                  <c:v>5.3510000000000002E-2</c:v>
                </c:pt>
                <c:pt idx="31">
                  <c:v>5.3510000000000002E-2</c:v>
                </c:pt>
                <c:pt idx="32">
                  <c:v>5.3620000000000001E-2</c:v>
                </c:pt>
                <c:pt idx="33">
                  <c:v>5.3469999999999997E-2</c:v>
                </c:pt>
                <c:pt idx="34">
                  <c:v>5.3510000000000002E-2</c:v>
                </c:pt>
                <c:pt idx="35">
                  <c:v>5.3359999999999998E-2</c:v>
                </c:pt>
                <c:pt idx="36">
                  <c:v>5.3539999999999997E-2</c:v>
                </c:pt>
                <c:pt idx="37">
                  <c:v>5.3670000000000002E-2</c:v>
                </c:pt>
                <c:pt idx="38">
                  <c:v>5.355E-2</c:v>
                </c:pt>
                <c:pt idx="39">
                  <c:v>5.3530000000000001E-2</c:v>
                </c:pt>
                <c:pt idx="40">
                  <c:v>5.3530000000000001E-2</c:v>
                </c:pt>
                <c:pt idx="41">
                  <c:v>5.3690000000000002E-2</c:v>
                </c:pt>
                <c:pt idx="42">
                  <c:v>5.373E-2</c:v>
                </c:pt>
                <c:pt idx="43">
                  <c:v>5.3600000000000002E-2</c:v>
                </c:pt>
                <c:pt idx="44">
                  <c:v>5.3740000000000003E-2</c:v>
                </c:pt>
                <c:pt idx="45">
                  <c:v>5.3670000000000002E-2</c:v>
                </c:pt>
                <c:pt idx="46">
                  <c:v>5.3800000000000001E-2</c:v>
                </c:pt>
                <c:pt idx="47">
                  <c:v>5.3879999999999997E-2</c:v>
                </c:pt>
                <c:pt idx="48">
                  <c:v>5.3629999999999997E-2</c:v>
                </c:pt>
                <c:pt idx="49">
                  <c:v>5.3319999999999999E-2</c:v>
                </c:pt>
                <c:pt idx="50">
                  <c:v>5.3319999999999999E-2</c:v>
                </c:pt>
                <c:pt idx="51">
                  <c:v>5.3719999999999997E-2</c:v>
                </c:pt>
                <c:pt idx="52">
                  <c:v>5.3879999999999997E-2</c:v>
                </c:pt>
                <c:pt idx="53">
                  <c:v>5.3629999999999997E-2</c:v>
                </c:pt>
                <c:pt idx="54">
                  <c:v>5.3530000000000001E-2</c:v>
                </c:pt>
                <c:pt idx="55">
                  <c:v>5.3530000000000001E-2</c:v>
                </c:pt>
                <c:pt idx="56">
                  <c:v>5.3670000000000002E-2</c:v>
                </c:pt>
                <c:pt idx="57">
                  <c:v>5.3809999999999997E-2</c:v>
                </c:pt>
                <c:pt idx="58">
                  <c:v>5.3629999999999997E-2</c:v>
                </c:pt>
                <c:pt idx="59">
                  <c:v>5.382E-2</c:v>
                </c:pt>
                <c:pt idx="60">
                  <c:v>5.3769999999999998E-2</c:v>
                </c:pt>
                <c:pt idx="61">
                  <c:v>5.3749999999999999E-2</c:v>
                </c:pt>
                <c:pt idx="62">
                  <c:v>5.3650000000000003E-2</c:v>
                </c:pt>
                <c:pt idx="63">
                  <c:v>5.3809999999999997E-2</c:v>
                </c:pt>
                <c:pt idx="64">
                  <c:v>5.382E-2</c:v>
                </c:pt>
                <c:pt idx="65">
                  <c:v>5.3719999999999997E-2</c:v>
                </c:pt>
                <c:pt idx="66">
                  <c:v>5.3879999999999997E-2</c:v>
                </c:pt>
                <c:pt idx="67">
                  <c:v>5.3940000000000002E-2</c:v>
                </c:pt>
                <c:pt idx="68">
                  <c:v>5.355E-2</c:v>
                </c:pt>
                <c:pt idx="69">
                  <c:v>5.3710000000000001E-2</c:v>
                </c:pt>
                <c:pt idx="70">
                  <c:v>5.3510000000000002E-2</c:v>
                </c:pt>
                <c:pt idx="71">
                  <c:v>5.3879999999999997E-2</c:v>
                </c:pt>
                <c:pt idx="72">
                  <c:v>5.3960000000000001E-2</c:v>
                </c:pt>
                <c:pt idx="73">
                  <c:v>5.4100000000000002E-2</c:v>
                </c:pt>
                <c:pt idx="74">
                  <c:v>5.3879999999999997E-2</c:v>
                </c:pt>
                <c:pt idx="75">
                  <c:v>5.3940000000000002E-2</c:v>
                </c:pt>
                <c:pt idx="76">
                  <c:v>5.4089999999999999E-2</c:v>
                </c:pt>
                <c:pt idx="77">
                  <c:v>5.4089999999999999E-2</c:v>
                </c:pt>
                <c:pt idx="78">
                  <c:v>5.3850000000000002E-2</c:v>
                </c:pt>
                <c:pt idx="79">
                  <c:v>5.3839999999999999E-2</c:v>
                </c:pt>
                <c:pt idx="80">
                  <c:v>5.3850000000000002E-2</c:v>
                </c:pt>
                <c:pt idx="81">
                  <c:v>5.3929999999999999E-2</c:v>
                </c:pt>
                <c:pt idx="82">
                  <c:v>5.407E-2</c:v>
                </c:pt>
                <c:pt idx="83">
                  <c:v>5.3789999999999998E-2</c:v>
                </c:pt>
                <c:pt idx="84">
                  <c:v>5.416E-2</c:v>
                </c:pt>
                <c:pt idx="85">
                  <c:v>5.4030000000000002E-2</c:v>
                </c:pt>
                <c:pt idx="86">
                  <c:v>5.4239999999999997E-2</c:v>
                </c:pt>
                <c:pt idx="87">
                  <c:v>5.4219999999999997E-2</c:v>
                </c:pt>
                <c:pt idx="88">
                  <c:v>5.4149999999999997E-2</c:v>
                </c:pt>
                <c:pt idx="89">
                  <c:v>5.4179999999999999E-2</c:v>
                </c:pt>
                <c:pt idx="90">
                  <c:v>5.3929999999999999E-2</c:v>
                </c:pt>
                <c:pt idx="91">
                  <c:v>5.4269999999999999E-2</c:v>
                </c:pt>
                <c:pt idx="92">
                  <c:v>5.4510000000000003E-2</c:v>
                </c:pt>
                <c:pt idx="93">
                  <c:v>5.4620000000000002E-2</c:v>
                </c:pt>
                <c:pt idx="94">
                  <c:v>5.4530000000000002E-2</c:v>
                </c:pt>
                <c:pt idx="95">
                  <c:v>5.4480000000000001E-2</c:v>
                </c:pt>
                <c:pt idx="96">
                  <c:v>5.4480000000000001E-2</c:v>
                </c:pt>
                <c:pt idx="97">
                  <c:v>5.4600000000000003E-2</c:v>
                </c:pt>
                <c:pt idx="98">
                  <c:v>5.4239999999999997E-2</c:v>
                </c:pt>
                <c:pt idx="99">
                  <c:v>5.4519999999999999E-2</c:v>
                </c:pt>
                <c:pt idx="100">
                  <c:v>5.4480000000000001E-2</c:v>
                </c:pt>
                <c:pt idx="101">
                  <c:v>5.466E-2</c:v>
                </c:pt>
                <c:pt idx="102">
                  <c:v>5.4899999999999997E-2</c:v>
                </c:pt>
                <c:pt idx="103">
                  <c:v>5.4859999999999999E-2</c:v>
                </c:pt>
                <c:pt idx="104">
                  <c:v>5.4780000000000002E-2</c:v>
                </c:pt>
                <c:pt idx="105">
                  <c:v>5.484E-2</c:v>
                </c:pt>
                <c:pt idx="106">
                  <c:v>5.4890000000000001E-2</c:v>
                </c:pt>
                <c:pt idx="107">
                  <c:v>5.493E-2</c:v>
                </c:pt>
                <c:pt idx="108">
                  <c:v>5.4699999999999999E-2</c:v>
                </c:pt>
                <c:pt idx="109">
                  <c:v>5.5070000000000001E-2</c:v>
                </c:pt>
                <c:pt idx="110">
                  <c:v>5.5070000000000001E-2</c:v>
                </c:pt>
                <c:pt idx="111">
                  <c:v>5.4919999999999997E-2</c:v>
                </c:pt>
                <c:pt idx="112">
                  <c:v>5.4949999999999999E-2</c:v>
                </c:pt>
                <c:pt idx="113">
                  <c:v>5.4780000000000002E-2</c:v>
                </c:pt>
                <c:pt idx="114">
                  <c:v>5.4550000000000001E-2</c:v>
                </c:pt>
                <c:pt idx="115">
                  <c:v>5.4460000000000001E-2</c:v>
                </c:pt>
                <c:pt idx="116">
                  <c:v>5.4609999999999999E-2</c:v>
                </c:pt>
                <c:pt idx="117">
                  <c:v>5.4699999999999999E-2</c:v>
                </c:pt>
                <c:pt idx="118">
                  <c:v>5.4420000000000003E-2</c:v>
                </c:pt>
                <c:pt idx="119">
                  <c:v>5.4679999999999999E-2</c:v>
                </c:pt>
                <c:pt idx="120">
                  <c:v>5.466E-2</c:v>
                </c:pt>
                <c:pt idx="121">
                  <c:v>5.4579999999999997E-2</c:v>
                </c:pt>
                <c:pt idx="122">
                  <c:v>5.459E-2</c:v>
                </c:pt>
                <c:pt idx="123">
                  <c:v>5.4339999999999999E-2</c:v>
                </c:pt>
                <c:pt idx="124">
                  <c:v>5.4550000000000001E-2</c:v>
                </c:pt>
                <c:pt idx="125">
                  <c:v>5.4530000000000002E-2</c:v>
                </c:pt>
                <c:pt idx="126">
                  <c:v>5.4609999999999999E-2</c:v>
                </c:pt>
                <c:pt idx="127">
                  <c:v>5.4480000000000001E-2</c:v>
                </c:pt>
                <c:pt idx="128">
                  <c:v>5.423E-2</c:v>
                </c:pt>
                <c:pt idx="129">
                  <c:v>5.4469999999999998E-2</c:v>
                </c:pt>
                <c:pt idx="130">
                  <c:v>5.4429999999999999E-2</c:v>
                </c:pt>
                <c:pt idx="131">
                  <c:v>5.4420000000000003E-2</c:v>
                </c:pt>
                <c:pt idx="132">
                  <c:v>5.4539999999999998E-2</c:v>
                </c:pt>
                <c:pt idx="133">
                  <c:v>5.4129999999999998E-2</c:v>
                </c:pt>
                <c:pt idx="134">
                  <c:v>5.4089999999999999E-2</c:v>
                </c:pt>
                <c:pt idx="135">
                  <c:v>5.4089999999999999E-2</c:v>
                </c:pt>
                <c:pt idx="136">
                  <c:v>5.4350000000000002E-2</c:v>
                </c:pt>
                <c:pt idx="137">
                  <c:v>5.4469999999999998E-2</c:v>
                </c:pt>
                <c:pt idx="138">
                  <c:v>5.4339999999999999E-2</c:v>
                </c:pt>
                <c:pt idx="139">
                  <c:v>5.484E-2</c:v>
                </c:pt>
                <c:pt idx="140">
                  <c:v>5.4559999999999997E-2</c:v>
                </c:pt>
                <c:pt idx="141">
                  <c:v>5.4640000000000001E-2</c:v>
                </c:pt>
                <c:pt idx="142">
                  <c:v>5.4359999999999999E-2</c:v>
                </c:pt>
                <c:pt idx="143">
                  <c:v>5.416E-2</c:v>
                </c:pt>
                <c:pt idx="144">
                  <c:v>5.4339999999999999E-2</c:v>
                </c:pt>
                <c:pt idx="145">
                  <c:v>5.4300000000000001E-2</c:v>
                </c:pt>
                <c:pt idx="146">
                  <c:v>5.4080000000000003E-2</c:v>
                </c:pt>
                <c:pt idx="147">
                  <c:v>5.4429999999999999E-2</c:v>
                </c:pt>
                <c:pt idx="148">
                  <c:v>5.407E-2</c:v>
                </c:pt>
                <c:pt idx="149">
                  <c:v>5.416E-2</c:v>
                </c:pt>
                <c:pt idx="150">
                  <c:v>5.4190000000000002E-2</c:v>
                </c:pt>
                <c:pt idx="151">
                  <c:v>5.4269999999999999E-2</c:v>
                </c:pt>
                <c:pt idx="152">
                  <c:v>5.4330000000000003E-2</c:v>
                </c:pt>
                <c:pt idx="153">
                  <c:v>5.4339999999999999E-2</c:v>
                </c:pt>
                <c:pt idx="154">
                  <c:v>5.4030000000000002E-2</c:v>
                </c:pt>
                <c:pt idx="155">
                  <c:v>5.3960000000000001E-2</c:v>
                </c:pt>
                <c:pt idx="156">
                  <c:v>5.3990000000000003E-2</c:v>
                </c:pt>
                <c:pt idx="157">
                  <c:v>5.3760000000000002E-2</c:v>
                </c:pt>
                <c:pt idx="158">
                  <c:v>5.3800000000000001E-2</c:v>
                </c:pt>
                <c:pt idx="159">
                  <c:v>5.3999999999999999E-2</c:v>
                </c:pt>
                <c:pt idx="160">
                  <c:v>5.4089999999999999E-2</c:v>
                </c:pt>
                <c:pt idx="161">
                  <c:v>5.416E-2</c:v>
                </c:pt>
                <c:pt idx="162">
                  <c:v>5.3960000000000001E-2</c:v>
                </c:pt>
                <c:pt idx="163">
                  <c:v>5.4050000000000001E-2</c:v>
                </c:pt>
                <c:pt idx="164">
                  <c:v>5.4100000000000002E-2</c:v>
                </c:pt>
                <c:pt idx="165">
                  <c:v>5.4010000000000002E-2</c:v>
                </c:pt>
                <c:pt idx="166">
                  <c:v>5.4030000000000002E-2</c:v>
                </c:pt>
                <c:pt idx="167">
                  <c:v>5.4010000000000002E-2</c:v>
                </c:pt>
                <c:pt idx="168">
                  <c:v>5.3839999999999999E-2</c:v>
                </c:pt>
                <c:pt idx="169">
                  <c:v>5.3920000000000003E-2</c:v>
                </c:pt>
                <c:pt idx="170">
                  <c:v>5.3539999999999997E-2</c:v>
                </c:pt>
                <c:pt idx="171">
                  <c:v>5.3850000000000002E-2</c:v>
                </c:pt>
                <c:pt idx="172">
                  <c:v>5.3780000000000001E-2</c:v>
                </c:pt>
                <c:pt idx="173">
                  <c:v>5.3710000000000001E-2</c:v>
                </c:pt>
                <c:pt idx="174">
                  <c:v>5.3379999999999997E-2</c:v>
                </c:pt>
                <c:pt idx="175">
                  <c:v>5.3370000000000001E-2</c:v>
                </c:pt>
                <c:pt idx="176">
                  <c:v>5.3519999999999998E-2</c:v>
                </c:pt>
                <c:pt idx="177">
                  <c:v>5.3400000000000003E-2</c:v>
                </c:pt>
                <c:pt idx="178">
                  <c:v>5.3199999999999997E-2</c:v>
                </c:pt>
                <c:pt idx="179">
                  <c:v>5.2769999999999997E-2</c:v>
                </c:pt>
                <c:pt idx="180">
                  <c:v>5.2839999999999998E-2</c:v>
                </c:pt>
                <c:pt idx="181">
                  <c:v>5.3249999999999999E-2</c:v>
                </c:pt>
                <c:pt idx="182">
                  <c:v>5.3199999999999997E-2</c:v>
                </c:pt>
                <c:pt idx="183">
                  <c:v>5.2769999999999997E-2</c:v>
                </c:pt>
                <c:pt idx="184">
                  <c:v>5.3060000000000003E-2</c:v>
                </c:pt>
                <c:pt idx="185">
                  <c:v>5.289E-2</c:v>
                </c:pt>
                <c:pt idx="186">
                  <c:v>5.2880000000000003E-2</c:v>
                </c:pt>
                <c:pt idx="187">
                  <c:v>5.2760000000000001E-2</c:v>
                </c:pt>
                <c:pt idx="188">
                  <c:v>5.2139999999999999E-2</c:v>
                </c:pt>
                <c:pt idx="189">
                  <c:v>5.2150000000000002E-2</c:v>
                </c:pt>
                <c:pt idx="190">
                  <c:v>5.2150000000000002E-2</c:v>
                </c:pt>
                <c:pt idx="191">
                  <c:v>5.1999999999999998E-2</c:v>
                </c:pt>
                <c:pt idx="192">
                  <c:v>5.2159999999999998E-2</c:v>
                </c:pt>
                <c:pt idx="193">
                  <c:v>5.1959999999999999E-2</c:v>
                </c:pt>
                <c:pt idx="194">
                  <c:v>5.2159999999999998E-2</c:v>
                </c:pt>
                <c:pt idx="195">
                  <c:v>5.1679999999999997E-2</c:v>
                </c:pt>
                <c:pt idx="196">
                  <c:v>5.2269999999999997E-2</c:v>
                </c:pt>
                <c:pt idx="197">
                  <c:v>5.2720000000000003E-2</c:v>
                </c:pt>
                <c:pt idx="198">
                  <c:v>5.2339999999999998E-2</c:v>
                </c:pt>
                <c:pt idx="199">
                  <c:v>5.2830000000000002E-2</c:v>
                </c:pt>
                <c:pt idx="200">
                  <c:v>5.3510000000000002E-2</c:v>
                </c:pt>
                <c:pt idx="201">
                  <c:v>5.3429999999999998E-2</c:v>
                </c:pt>
                <c:pt idx="202">
                  <c:v>5.3879999999999997E-2</c:v>
                </c:pt>
                <c:pt idx="203">
                  <c:v>5.2519999999999997E-2</c:v>
                </c:pt>
                <c:pt idx="204">
                  <c:v>5.2290000000000003E-2</c:v>
                </c:pt>
                <c:pt idx="205">
                  <c:v>5.2290000000000003E-2</c:v>
                </c:pt>
                <c:pt idx="206">
                  <c:v>5.2819999999999999E-2</c:v>
                </c:pt>
                <c:pt idx="207">
                  <c:v>5.3269999999999998E-2</c:v>
                </c:pt>
                <c:pt idx="208">
                  <c:v>5.2260000000000001E-2</c:v>
                </c:pt>
                <c:pt idx="209">
                  <c:v>5.2240000000000002E-2</c:v>
                </c:pt>
                <c:pt idx="210">
                  <c:v>5.1830000000000001E-2</c:v>
                </c:pt>
                <c:pt idx="211">
                  <c:v>5.2249999999999998E-2</c:v>
                </c:pt>
                <c:pt idx="212">
                  <c:v>5.2179999999999997E-2</c:v>
                </c:pt>
                <c:pt idx="213">
                  <c:v>5.1400000000000001E-2</c:v>
                </c:pt>
                <c:pt idx="214">
                  <c:v>5.1229999999999998E-2</c:v>
                </c:pt>
                <c:pt idx="215">
                  <c:v>5.1520000000000003E-2</c:v>
                </c:pt>
                <c:pt idx="216">
                  <c:v>5.1490000000000001E-2</c:v>
                </c:pt>
                <c:pt idx="217">
                  <c:v>5.1970000000000002E-2</c:v>
                </c:pt>
                <c:pt idx="218">
                  <c:v>5.1819999999999998E-2</c:v>
                </c:pt>
                <c:pt idx="219">
                  <c:v>5.2010000000000001E-2</c:v>
                </c:pt>
                <c:pt idx="220">
                  <c:v>5.2019999999999997E-2</c:v>
                </c:pt>
                <c:pt idx="221">
                  <c:v>5.1990000000000001E-2</c:v>
                </c:pt>
                <c:pt idx="222">
                  <c:v>5.1810000000000002E-2</c:v>
                </c:pt>
                <c:pt idx="223">
                  <c:v>5.1060000000000001E-2</c:v>
                </c:pt>
                <c:pt idx="224">
                  <c:v>5.0110000000000002E-2</c:v>
                </c:pt>
                <c:pt idx="225">
                  <c:v>5.0299999999999997E-2</c:v>
                </c:pt>
                <c:pt idx="226">
                  <c:v>5.144E-2</c:v>
                </c:pt>
                <c:pt idx="227">
                  <c:v>5.108E-2</c:v>
                </c:pt>
                <c:pt idx="228">
                  <c:v>5.0229999999999997E-2</c:v>
                </c:pt>
                <c:pt idx="229">
                  <c:v>4.9669999999999999E-2</c:v>
                </c:pt>
                <c:pt idx="230">
                  <c:v>4.9700000000000001E-2</c:v>
                </c:pt>
                <c:pt idx="231">
                  <c:v>5.058E-2</c:v>
                </c:pt>
                <c:pt idx="232">
                  <c:v>5.0900000000000001E-2</c:v>
                </c:pt>
                <c:pt idx="233">
                  <c:v>5.0700000000000002E-2</c:v>
                </c:pt>
                <c:pt idx="234">
                  <c:v>4.9910000000000003E-2</c:v>
                </c:pt>
                <c:pt idx="235">
                  <c:v>4.9860000000000002E-2</c:v>
                </c:pt>
                <c:pt idx="236">
                  <c:v>4.9570000000000003E-2</c:v>
                </c:pt>
                <c:pt idx="237">
                  <c:v>4.9450000000000001E-2</c:v>
                </c:pt>
                <c:pt idx="238">
                  <c:v>4.9140000000000003E-2</c:v>
                </c:pt>
                <c:pt idx="239">
                  <c:v>4.9619999999999997E-2</c:v>
                </c:pt>
                <c:pt idx="240">
                  <c:v>4.752E-2</c:v>
                </c:pt>
                <c:pt idx="241">
                  <c:v>4.7940000000000003E-2</c:v>
                </c:pt>
                <c:pt idx="242">
                  <c:v>4.8169999999999998E-2</c:v>
                </c:pt>
                <c:pt idx="243">
                  <c:v>4.7480000000000001E-2</c:v>
                </c:pt>
                <c:pt idx="244">
                  <c:v>4.718E-2</c:v>
                </c:pt>
                <c:pt idx="245">
                  <c:v>4.6929999999999999E-2</c:v>
                </c:pt>
                <c:pt idx="246">
                  <c:v>4.7750000000000001E-2</c:v>
                </c:pt>
                <c:pt idx="247">
                  <c:v>4.7239999999999997E-2</c:v>
                </c:pt>
                <c:pt idx="248">
                  <c:v>4.6469999999999997E-2</c:v>
                </c:pt>
                <c:pt idx="249">
                  <c:v>4.6510000000000003E-2</c:v>
                </c:pt>
                <c:pt idx="250">
                  <c:v>4.6129999999999997E-2</c:v>
                </c:pt>
                <c:pt idx="251">
                  <c:v>4.5960000000000001E-2</c:v>
                </c:pt>
                <c:pt idx="252">
                  <c:v>4.6589999999999999E-2</c:v>
                </c:pt>
                <c:pt idx="253">
                  <c:v>4.616E-2</c:v>
                </c:pt>
                <c:pt idx="254">
                  <c:v>4.5289999999999997E-2</c:v>
                </c:pt>
                <c:pt idx="255">
                  <c:v>4.3360000000000003E-2</c:v>
                </c:pt>
                <c:pt idx="256">
                  <c:v>4.5940000000000002E-2</c:v>
                </c:pt>
                <c:pt idx="257">
                  <c:v>4.6100000000000002E-2</c:v>
                </c:pt>
                <c:pt idx="258">
                  <c:v>4.7559999999999998E-2</c:v>
                </c:pt>
                <c:pt idx="259">
                  <c:v>4.7649999999999998E-2</c:v>
                </c:pt>
                <c:pt idx="260">
                  <c:v>4.8689999999999997E-2</c:v>
                </c:pt>
                <c:pt idx="261">
                  <c:v>4.9489999999999999E-2</c:v>
                </c:pt>
                <c:pt idx="262">
                  <c:v>4.9759999999999999E-2</c:v>
                </c:pt>
                <c:pt idx="263">
                  <c:v>4.9059999999999999E-2</c:v>
                </c:pt>
                <c:pt idx="264">
                  <c:v>4.8379999999999999E-2</c:v>
                </c:pt>
                <c:pt idx="265">
                  <c:v>4.8410000000000002E-2</c:v>
                </c:pt>
                <c:pt idx="266">
                  <c:v>4.8430000000000001E-2</c:v>
                </c:pt>
                <c:pt idx="267">
                  <c:v>4.8480000000000002E-2</c:v>
                </c:pt>
                <c:pt idx="268">
                  <c:v>4.7690000000000003E-2</c:v>
                </c:pt>
                <c:pt idx="269">
                  <c:v>4.7570000000000001E-2</c:v>
                </c:pt>
                <c:pt idx="270">
                  <c:v>4.7809999999999998E-2</c:v>
                </c:pt>
                <c:pt idx="271">
                  <c:v>4.8059999999999999E-2</c:v>
                </c:pt>
                <c:pt idx="272">
                  <c:v>4.8169999999999998E-2</c:v>
                </c:pt>
                <c:pt idx="273">
                  <c:v>4.7899999999999998E-2</c:v>
                </c:pt>
                <c:pt idx="274">
                  <c:v>4.786E-2</c:v>
                </c:pt>
                <c:pt idx="275">
                  <c:v>4.786E-2</c:v>
                </c:pt>
                <c:pt idx="276">
                  <c:v>4.7829999999999998E-2</c:v>
                </c:pt>
                <c:pt idx="277">
                  <c:v>4.7500000000000001E-2</c:v>
                </c:pt>
                <c:pt idx="278">
                  <c:v>4.7140000000000001E-2</c:v>
                </c:pt>
                <c:pt idx="279">
                  <c:v>4.7469999999999998E-2</c:v>
                </c:pt>
                <c:pt idx="280">
                  <c:v>4.734E-2</c:v>
                </c:pt>
                <c:pt idx="281">
                  <c:v>4.7260000000000003E-2</c:v>
                </c:pt>
                <c:pt idx="282">
                  <c:v>4.6899999999999997E-2</c:v>
                </c:pt>
                <c:pt idx="283">
                  <c:v>4.6440000000000002E-2</c:v>
                </c:pt>
                <c:pt idx="284">
                  <c:v>4.6249999999999999E-2</c:v>
                </c:pt>
                <c:pt idx="285">
                  <c:v>4.6359999999999998E-2</c:v>
                </c:pt>
                <c:pt idx="286">
                  <c:v>4.6120000000000001E-2</c:v>
                </c:pt>
                <c:pt idx="287">
                  <c:v>4.6379999999999998E-2</c:v>
                </c:pt>
                <c:pt idx="288">
                  <c:v>4.641E-2</c:v>
                </c:pt>
                <c:pt idx="289">
                  <c:v>4.6539999999999998E-2</c:v>
                </c:pt>
                <c:pt idx="290">
                  <c:v>4.6640000000000001E-2</c:v>
                </c:pt>
                <c:pt idx="291">
                  <c:v>4.6640000000000001E-2</c:v>
                </c:pt>
                <c:pt idx="292">
                  <c:v>4.6640000000000001E-2</c:v>
                </c:pt>
                <c:pt idx="293">
                  <c:v>4.6550000000000001E-2</c:v>
                </c:pt>
                <c:pt idx="294">
                  <c:v>4.648E-2</c:v>
                </c:pt>
                <c:pt idx="295">
                  <c:v>4.6280000000000002E-2</c:v>
                </c:pt>
                <c:pt idx="296">
                  <c:v>4.6379999999999998E-2</c:v>
                </c:pt>
                <c:pt idx="297">
                  <c:v>4.6379999999999998E-2</c:v>
                </c:pt>
                <c:pt idx="298">
                  <c:v>4.5780000000000001E-2</c:v>
                </c:pt>
                <c:pt idx="299">
                  <c:v>4.573E-2</c:v>
                </c:pt>
                <c:pt idx="300">
                  <c:v>4.573E-2</c:v>
                </c:pt>
                <c:pt idx="301">
                  <c:v>4.5749999999999999E-2</c:v>
                </c:pt>
                <c:pt idx="302">
                  <c:v>4.657E-2</c:v>
                </c:pt>
                <c:pt idx="303">
                  <c:v>4.5839999999999999E-2</c:v>
                </c:pt>
                <c:pt idx="304">
                  <c:v>4.5940000000000002E-2</c:v>
                </c:pt>
                <c:pt idx="305">
                  <c:v>4.5789999999999997E-2</c:v>
                </c:pt>
                <c:pt idx="306">
                  <c:v>4.5940000000000002E-2</c:v>
                </c:pt>
                <c:pt idx="307">
                  <c:v>4.4830000000000002E-2</c:v>
                </c:pt>
                <c:pt idx="308">
                  <c:v>4.3549999999999998E-2</c:v>
                </c:pt>
                <c:pt idx="309">
                  <c:v>4.3430000000000003E-2</c:v>
                </c:pt>
                <c:pt idx="310">
                  <c:v>4.3430000000000003E-2</c:v>
                </c:pt>
                <c:pt idx="311">
                  <c:v>4.376E-2</c:v>
                </c:pt>
                <c:pt idx="312">
                  <c:v>4.4359999999999997E-2</c:v>
                </c:pt>
                <c:pt idx="313">
                  <c:v>4.2470000000000001E-2</c:v>
                </c:pt>
                <c:pt idx="314">
                  <c:v>4.283E-2</c:v>
                </c:pt>
                <c:pt idx="315">
                  <c:v>4.283E-2</c:v>
                </c:pt>
                <c:pt idx="316">
                  <c:v>4.3060000000000001E-2</c:v>
                </c:pt>
                <c:pt idx="317">
                  <c:v>4.2729999999999997E-2</c:v>
                </c:pt>
                <c:pt idx="318">
                  <c:v>4.2529999999999998E-2</c:v>
                </c:pt>
                <c:pt idx="319">
                  <c:v>4.2320000000000003E-2</c:v>
                </c:pt>
                <c:pt idx="320">
                  <c:v>4.2500000000000003E-2</c:v>
                </c:pt>
                <c:pt idx="321">
                  <c:v>4.2880000000000001E-2</c:v>
                </c:pt>
                <c:pt idx="322">
                  <c:v>4.301E-2</c:v>
                </c:pt>
                <c:pt idx="323">
                  <c:v>4.299E-2</c:v>
                </c:pt>
                <c:pt idx="324">
                  <c:v>4.2599999999999999E-2</c:v>
                </c:pt>
                <c:pt idx="325">
                  <c:v>4.2630000000000001E-2</c:v>
                </c:pt>
                <c:pt idx="326">
                  <c:v>4.2410000000000003E-2</c:v>
                </c:pt>
                <c:pt idx="327">
                  <c:v>4.2630000000000001E-2</c:v>
                </c:pt>
                <c:pt idx="328">
                  <c:v>4.2630000000000001E-2</c:v>
                </c:pt>
                <c:pt idx="329">
                  <c:v>4.258E-2</c:v>
                </c:pt>
                <c:pt idx="330">
                  <c:v>4.2479999999999997E-2</c:v>
                </c:pt>
                <c:pt idx="331">
                  <c:v>4.267E-2</c:v>
                </c:pt>
                <c:pt idx="332">
                  <c:v>4.3200000000000002E-2</c:v>
                </c:pt>
                <c:pt idx="333">
                  <c:v>4.3020000000000003E-2</c:v>
                </c:pt>
                <c:pt idx="334">
                  <c:v>4.265E-2</c:v>
                </c:pt>
                <c:pt idx="335">
                  <c:v>4.2610000000000002E-2</c:v>
                </c:pt>
                <c:pt idx="336">
                  <c:v>4.2209999999999998E-2</c:v>
                </c:pt>
                <c:pt idx="337">
                  <c:v>4.2209999999999998E-2</c:v>
                </c:pt>
                <c:pt idx="338">
                  <c:v>4.1669999999999999E-2</c:v>
                </c:pt>
                <c:pt idx="339">
                  <c:v>4.1770000000000002E-2</c:v>
                </c:pt>
                <c:pt idx="340">
                  <c:v>4.2320000000000003E-2</c:v>
                </c:pt>
                <c:pt idx="341">
                  <c:v>4.197E-2</c:v>
                </c:pt>
                <c:pt idx="342">
                  <c:v>4.2079999999999999E-2</c:v>
                </c:pt>
                <c:pt idx="343">
                  <c:v>4.1209999999999997E-2</c:v>
                </c:pt>
                <c:pt idx="344">
                  <c:v>4.1590000000000002E-2</c:v>
                </c:pt>
                <c:pt idx="345">
                  <c:v>4.1570000000000003E-2</c:v>
                </c:pt>
                <c:pt idx="346">
                  <c:v>4.1570000000000003E-2</c:v>
                </c:pt>
                <c:pt idx="347">
                  <c:v>4.1880000000000001E-2</c:v>
                </c:pt>
                <c:pt idx="348">
                  <c:v>4.1540000000000001E-2</c:v>
                </c:pt>
                <c:pt idx="349">
                  <c:v>4.0739999999999998E-2</c:v>
                </c:pt>
                <c:pt idx="350">
                  <c:v>4.1000000000000002E-2</c:v>
                </c:pt>
                <c:pt idx="351">
                  <c:v>4.1279999999999997E-2</c:v>
                </c:pt>
                <c:pt idx="352">
                  <c:v>4.1230000000000003E-2</c:v>
                </c:pt>
                <c:pt idx="353">
                  <c:v>4.0899999999999999E-2</c:v>
                </c:pt>
                <c:pt idx="354">
                  <c:v>4.0559999999999999E-2</c:v>
                </c:pt>
                <c:pt idx="355">
                  <c:v>4.0460000000000003E-2</c:v>
                </c:pt>
                <c:pt idx="356">
                  <c:v>4.0009999999999997E-2</c:v>
                </c:pt>
                <c:pt idx="357">
                  <c:v>4.0009999999999997E-2</c:v>
                </c:pt>
                <c:pt idx="358">
                  <c:v>3.9660000000000001E-2</c:v>
                </c:pt>
                <c:pt idx="359">
                  <c:v>3.9969999999999999E-2</c:v>
                </c:pt>
                <c:pt idx="360">
                  <c:v>3.9269999999999999E-2</c:v>
                </c:pt>
                <c:pt idx="361">
                  <c:v>3.9620000000000002E-2</c:v>
                </c:pt>
                <c:pt idx="362">
                  <c:v>3.9600000000000003E-2</c:v>
                </c:pt>
                <c:pt idx="363">
                  <c:v>3.8730000000000001E-2</c:v>
                </c:pt>
                <c:pt idx="364">
                  <c:v>3.7359999999999997E-2</c:v>
                </c:pt>
                <c:pt idx="365">
                  <c:v>3.6979999999999999E-2</c:v>
                </c:pt>
                <c:pt idx="366">
                  <c:v>3.696E-2</c:v>
                </c:pt>
                <c:pt idx="367">
                  <c:v>3.601E-2</c:v>
                </c:pt>
                <c:pt idx="368">
                  <c:v>3.4209999999999997E-2</c:v>
                </c:pt>
                <c:pt idx="369">
                  <c:v>3.3309999999999999E-2</c:v>
                </c:pt>
                <c:pt idx="370">
                  <c:v>3.3309999999999999E-2</c:v>
                </c:pt>
                <c:pt idx="371">
                  <c:v>3.3680000000000002E-2</c:v>
                </c:pt>
                <c:pt idx="372">
                  <c:v>3.3509999999999998E-2</c:v>
                </c:pt>
                <c:pt idx="373">
                  <c:v>3.3509999999999998E-2</c:v>
                </c:pt>
                <c:pt idx="374">
                  <c:v>3.2129999999999999E-2</c:v>
                </c:pt>
                <c:pt idx="375">
                  <c:v>3.2469999999999999E-2</c:v>
                </c:pt>
                <c:pt idx="376">
                  <c:v>3.2809999999999999E-2</c:v>
                </c:pt>
                <c:pt idx="377">
                  <c:v>3.279E-2</c:v>
                </c:pt>
                <c:pt idx="378">
                  <c:v>3.2379999999999999E-2</c:v>
                </c:pt>
                <c:pt idx="379">
                  <c:v>3.2199999999999999E-2</c:v>
                </c:pt>
                <c:pt idx="380">
                  <c:v>3.1820000000000001E-2</c:v>
                </c:pt>
                <c:pt idx="381">
                  <c:v>3.1730000000000001E-2</c:v>
                </c:pt>
                <c:pt idx="382">
                  <c:v>3.227E-2</c:v>
                </c:pt>
                <c:pt idx="383">
                  <c:v>3.1809999999999998E-2</c:v>
                </c:pt>
                <c:pt idx="384">
                  <c:v>3.1179999999999999E-2</c:v>
                </c:pt>
                <c:pt idx="385">
                  <c:v>3.092E-2</c:v>
                </c:pt>
                <c:pt idx="386">
                  <c:v>3.108E-2</c:v>
                </c:pt>
                <c:pt idx="387">
                  <c:v>3.1649999999999998E-2</c:v>
                </c:pt>
                <c:pt idx="388">
                  <c:v>3.1320000000000001E-2</c:v>
                </c:pt>
                <c:pt idx="389">
                  <c:v>3.0589999999999999E-2</c:v>
                </c:pt>
                <c:pt idx="390">
                  <c:v>3.007E-2</c:v>
                </c:pt>
                <c:pt idx="391">
                  <c:v>3.0030000000000001E-2</c:v>
                </c:pt>
                <c:pt idx="392">
                  <c:v>2.98E-2</c:v>
                </c:pt>
                <c:pt idx="393">
                  <c:v>2.912E-2</c:v>
                </c:pt>
                <c:pt idx="394">
                  <c:v>2.8660000000000001E-2</c:v>
                </c:pt>
                <c:pt idx="395">
                  <c:v>2.8660000000000001E-2</c:v>
                </c:pt>
                <c:pt idx="396">
                  <c:v>2.9080000000000002E-2</c:v>
                </c:pt>
                <c:pt idx="397">
                  <c:v>2.9000000000000001E-2</c:v>
                </c:pt>
                <c:pt idx="398">
                  <c:v>2.8570000000000002E-2</c:v>
                </c:pt>
                <c:pt idx="399">
                  <c:v>2.853E-2</c:v>
                </c:pt>
                <c:pt idx="400">
                  <c:v>2.8170000000000001E-2</c:v>
                </c:pt>
                <c:pt idx="401">
                  <c:v>2.785E-2</c:v>
                </c:pt>
                <c:pt idx="402">
                  <c:v>2.7359999999999999E-2</c:v>
                </c:pt>
                <c:pt idx="403">
                  <c:v>2.6689999999999998E-2</c:v>
                </c:pt>
                <c:pt idx="404">
                  <c:v>2.6960000000000001E-2</c:v>
                </c:pt>
                <c:pt idx="405">
                  <c:v>2.6450000000000001E-2</c:v>
                </c:pt>
                <c:pt idx="406">
                  <c:v>2.6200000000000001E-2</c:v>
                </c:pt>
                <c:pt idx="407">
                  <c:v>2.6069999999999999E-2</c:v>
                </c:pt>
                <c:pt idx="408">
                  <c:v>2.5870000000000001E-2</c:v>
                </c:pt>
                <c:pt idx="409">
                  <c:v>2.537E-2</c:v>
                </c:pt>
                <c:pt idx="410">
                  <c:v>2.5170000000000001E-2</c:v>
                </c:pt>
                <c:pt idx="411">
                  <c:v>2.5149999999999999E-2</c:v>
                </c:pt>
                <c:pt idx="412">
                  <c:v>2.5690000000000001E-2</c:v>
                </c:pt>
                <c:pt idx="413">
                  <c:v>2.5610000000000001E-2</c:v>
                </c:pt>
                <c:pt idx="414">
                  <c:v>2.496E-2</c:v>
                </c:pt>
                <c:pt idx="415">
                  <c:v>2.4709999999999999E-2</c:v>
                </c:pt>
                <c:pt idx="416">
                  <c:v>2.3970000000000002E-2</c:v>
                </c:pt>
                <c:pt idx="417">
                  <c:v>2.4330000000000001E-2</c:v>
                </c:pt>
                <c:pt idx="418">
                  <c:v>2.436E-2</c:v>
                </c:pt>
                <c:pt idx="419">
                  <c:v>2.3089999999999999E-2</c:v>
                </c:pt>
                <c:pt idx="420">
                  <c:v>2.317E-2</c:v>
                </c:pt>
                <c:pt idx="421">
                  <c:v>2.3279999999999999E-2</c:v>
                </c:pt>
                <c:pt idx="422">
                  <c:v>2.3689999999999999E-2</c:v>
                </c:pt>
                <c:pt idx="423">
                  <c:v>2.4740000000000002E-2</c:v>
                </c:pt>
                <c:pt idx="424">
                  <c:v>2.4420000000000001E-2</c:v>
                </c:pt>
                <c:pt idx="425">
                  <c:v>2.3779999999999999E-2</c:v>
                </c:pt>
                <c:pt idx="426">
                  <c:v>2.409E-2</c:v>
                </c:pt>
                <c:pt idx="427">
                  <c:v>2.4400000000000002E-2</c:v>
                </c:pt>
                <c:pt idx="428">
                  <c:v>2.443E-2</c:v>
                </c:pt>
                <c:pt idx="429">
                  <c:v>2.2939999999999999E-2</c:v>
                </c:pt>
                <c:pt idx="430">
                  <c:v>2.2890000000000001E-2</c:v>
                </c:pt>
                <c:pt idx="431">
                  <c:v>2.325E-2</c:v>
                </c:pt>
                <c:pt idx="432">
                  <c:v>2.315E-2</c:v>
                </c:pt>
                <c:pt idx="433">
                  <c:v>2.1479999999999999E-2</c:v>
                </c:pt>
                <c:pt idx="434">
                  <c:v>1.9990000000000001E-2</c:v>
                </c:pt>
                <c:pt idx="435">
                  <c:v>1.8839999999999999E-2</c:v>
                </c:pt>
                <c:pt idx="436">
                  <c:v>1.8589999999999999E-2</c:v>
                </c:pt>
                <c:pt idx="437">
                  <c:v>1.8360000000000001E-2</c:v>
                </c:pt>
                <c:pt idx="438">
                  <c:v>1.669E-2</c:v>
                </c:pt>
                <c:pt idx="439">
                  <c:v>1.6389999999999998E-2</c:v>
                </c:pt>
                <c:pt idx="440">
                  <c:v>1.6389999999999998E-2</c:v>
                </c:pt>
                <c:pt idx="441">
                  <c:v>1.626E-2</c:v>
                </c:pt>
                <c:pt idx="442">
                  <c:v>1.6750000000000001E-2</c:v>
                </c:pt>
                <c:pt idx="443">
                  <c:v>1.703E-2</c:v>
                </c:pt>
                <c:pt idx="444">
                  <c:v>1.6410000000000001E-2</c:v>
                </c:pt>
                <c:pt idx="445">
                  <c:v>1.6310000000000002E-2</c:v>
                </c:pt>
                <c:pt idx="446">
                  <c:v>1.5699999999999999E-2</c:v>
                </c:pt>
                <c:pt idx="447">
                  <c:v>1.5270000000000001E-2</c:v>
                </c:pt>
                <c:pt idx="448">
                  <c:v>1.519E-2</c:v>
                </c:pt>
                <c:pt idx="449">
                  <c:v>1.5650000000000001E-2</c:v>
                </c:pt>
                <c:pt idx="450">
                  <c:v>1.5650000000000001E-2</c:v>
                </c:pt>
                <c:pt idx="451">
                  <c:v>1.491E-2</c:v>
                </c:pt>
                <c:pt idx="452">
                  <c:v>1.5879999999999998E-2</c:v>
                </c:pt>
                <c:pt idx="453">
                  <c:v>1.7340000000000001E-2</c:v>
                </c:pt>
                <c:pt idx="454">
                  <c:v>1.5339999999999999E-2</c:v>
                </c:pt>
                <c:pt idx="455">
                  <c:v>1.302E-2</c:v>
                </c:pt>
                <c:pt idx="456">
                  <c:v>1.2529999999999999E-2</c:v>
                </c:pt>
                <c:pt idx="457">
                  <c:v>1.2359999999999999E-2</c:v>
                </c:pt>
                <c:pt idx="458">
                  <c:v>1.2460000000000001E-2</c:v>
                </c:pt>
                <c:pt idx="459">
                  <c:v>1.1820000000000001E-2</c:v>
                </c:pt>
                <c:pt idx="460">
                  <c:v>1.1310000000000001E-2</c:v>
                </c:pt>
                <c:pt idx="461">
                  <c:v>1.116E-2</c:v>
                </c:pt>
                <c:pt idx="462">
                  <c:v>1.116E-2</c:v>
                </c:pt>
                <c:pt idx="463">
                  <c:v>1.039E-2</c:v>
                </c:pt>
                <c:pt idx="464">
                  <c:v>1.0319999999999999E-2</c:v>
                </c:pt>
                <c:pt idx="465">
                  <c:v>1.0319999999999999E-2</c:v>
                </c:pt>
                <c:pt idx="466">
                  <c:v>1.0319999999999999E-2</c:v>
                </c:pt>
                <c:pt idx="467">
                  <c:v>1.039E-2</c:v>
                </c:pt>
                <c:pt idx="468">
                  <c:v>1.039E-2</c:v>
                </c:pt>
                <c:pt idx="469">
                  <c:v>9.8600000000000007E-3</c:v>
                </c:pt>
                <c:pt idx="470">
                  <c:v>1.009E-2</c:v>
                </c:pt>
                <c:pt idx="471">
                  <c:v>9.8300000000000002E-3</c:v>
                </c:pt>
                <c:pt idx="472">
                  <c:v>9.9900000000000006E-3</c:v>
                </c:pt>
                <c:pt idx="473">
                  <c:v>1.039E-2</c:v>
                </c:pt>
                <c:pt idx="474">
                  <c:v>9.8099999999999993E-3</c:v>
                </c:pt>
                <c:pt idx="475">
                  <c:v>9.4199999999999996E-3</c:v>
                </c:pt>
                <c:pt idx="476">
                  <c:v>9.2700000000000005E-3</c:v>
                </c:pt>
                <c:pt idx="477">
                  <c:v>8.8699999999999994E-3</c:v>
                </c:pt>
                <c:pt idx="478">
                  <c:v>8.7600000000000004E-3</c:v>
                </c:pt>
                <c:pt idx="479">
                  <c:v>8.0000000000000002E-3</c:v>
                </c:pt>
                <c:pt idx="480">
                  <c:v>8.1300000000000001E-3</c:v>
                </c:pt>
                <c:pt idx="481">
                  <c:v>8.0999999999999996E-3</c:v>
                </c:pt>
                <c:pt idx="482">
                  <c:v>8.5100000000000002E-3</c:v>
                </c:pt>
                <c:pt idx="483">
                  <c:v>8.94E-3</c:v>
                </c:pt>
                <c:pt idx="484">
                  <c:v>7.6899999999999998E-3</c:v>
                </c:pt>
                <c:pt idx="485">
                  <c:v>8.2299999999999995E-3</c:v>
                </c:pt>
                <c:pt idx="486">
                  <c:v>8.0300000000000007E-3</c:v>
                </c:pt>
                <c:pt idx="487">
                  <c:v>8.1499999999999993E-3</c:v>
                </c:pt>
                <c:pt idx="488">
                  <c:v>7.7999999999999996E-3</c:v>
                </c:pt>
                <c:pt idx="489">
                  <c:v>7.92E-3</c:v>
                </c:pt>
                <c:pt idx="490">
                  <c:v>7.6699999999999997E-3</c:v>
                </c:pt>
                <c:pt idx="491">
                  <c:v>7.8700000000000003E-3</c:v>
                </c:pt>
                <c:pt idx="492">
                  <c:v>8.0800000000000004E-3</c:v>
                </c:pt>
                <c:pt idx="493">
                  <c:v>7.9000000000000008E-3</c:v>
                </c:pt>
                <c:pt idx="494">
                  <c:v>7.5900000000000004E-3</c:v>
                </c:pt>
                <c:pt idx="495">
                  <c:v>7.4900000000000001E-3</c:v>
                </c:pt>
                <c:pt idx="496">
                  <c:v>7.4900000000000001E-3</c:v>
                </c:pt>
                <c:pt idx="497">
                  <c:v>7.3600000000000002E-3</c:v>
                </c:pt>
                <c:pt idx="498">
                  <c:v>7.0299999999999998E-3</c:v>
                </c:pt>
                <c:pt idx="499">
                  <c:v>6.9300000000000004E-3</c:v>
                </c:pt>
                <c:pt idx="500">
                  <c:v>6.7999999999999996E-3</c:v>
                </c:pt>
                <c:pt idx="501">
                  <c:v>6.7000000000000002E-3</c:v>
                </c:pt>
                <c:pt idx="502">
                  <c:v>6.6E-3</c:v>
                </c:pt>
                <c:pt idx="503">
                  <c:v>6.1900000000000002E-3</c:v>
                </c:pt>
                <c:pt idx="504">
                  <c:v>5.4299999999999999E-3</c:v>
                </c:pt>
                <c:pt idx="505">
                  <c:v>5.1000000000000004E-3</c:v>
                </c:pt>
                <c:pt idx="506">
                  <c:v>4.8199999999999996E-3</c:v>
                </c:pt>
                <c:pt idx="507">
                  <c:v>5.1799999999999997E-3</c:v>
                </c:pt>
                <c:pt idx="508">
                  <c:v>5.1799999999999997E-3</c:v>
                </c:pt>
                <c:pt idx="509">
                  <c:v>5.28E-3</c:v>
                </c:pt>
                <c:pt idx="510">
                  <c:v>5.1999999999999998E-3</c:v>
                </c:pt>
                <c:pt idx="511">
                  <c:v>4.7200000000000002E-3</c:v>
                </c:pt>
                <c:pt idx="512">
                  <c:v>4.4400000000000004E-3</c:v>
                </c:pt>
                <c:pt idx="513">
                  <c:v>4.6699999999999997E-3</c:v>
                </c:pt>
                <c:pt idx="514">
                  <c:v>4.2599999999999999E-3</c:v>
                </c:pt>
                <c:pt idx="515">
                  <c:v>3.65E-3</c:v>
                </c:pt>
                <c:pt idx="516">
                  <c:v>3.7599999999999999E-3</c:v>
                </c:pt>
                <c:pt idx="517">
                  <c:v>3.8300000000000001E-3</c:v>
                </c:pt>
                <c:pt idx="518">
                  <c:v>4.3400000000000001E-3</c:v>
                </c:pt>
                <c:pt idx="519">
                  <c:v>3.8E-3</c:v>
                </c:pt>
                <c:pt idx="520">
                  <c:v>3.5500000000000002E-3</c:v>
                </c:pt>
                <c:pt idx="521">
                  <c:v>3.5799999999999998E-3</c:v>
                </c:pt>
                <c:pt idx="522">
                  <c:v>3.5799999999999998E-3</c:v>
                </c:pt>
                <c:pt idx="523">
                  <c:v>3.3999999999999998E-3</c:v>
                </c:pt>
                <c:pt idx="524">
                  <c:v>3.1199999999999999E-3</c:v>
                </c:pt>
                <c:pt idx="525">
                  <c:v>3.0999999999999999E-3</c:v>
                </c:pt>
                <c:pt idx="526">
                  <c:v>3.2499999999999999E-3</c:v>
                </c:pt>
                <c:pt idx="527">
                  <c:v>3.2499999999999999E-3</c:v>
                </c:pt>
                <c:pt idx="528">
                  <c:v>3.0200000000000001E-3</c:v>
                </c:pt>
                <c:pt idx="529">
                  <c:v>2.9199999999999999E-3</c:v>
                </c:pt>
                <c:pt idx="530">
                  <c:v>2.9199999999999999E-3</c:v>
                </c:pt>
                <c:pt idx="531">
                  <c:v>3.0200000000000001E-3</c:v>
                </c:pt>
                <c:pt idx="532">
                  <c:v>3.4499999999999999E-3</c:v>
                </c:pt>
                <c:pt idx="533">
                  <c:v>3.2699999999999999E-3</c:v>
                </c:pt>
                <c:pt idx="534">
                  <c:v>3.2000000000000002E-3</c:v>
                </c:pt>
                <c:pt idx="535">
                  <c:v>3.2000000000000002E-3</c:v>
                </c:pt>
                <c:pt idx="536">
                  <c:v>3.3700000000000002E-3</c:v>
                </c:pt>
                <c:pt idx="537">
                  <c:v>3.65E-3</c:v>
                </c:pt>
                <c:pt idx="538">
                  <c:v>3.81E-3</c:v>
                </c:pt>
                <c:pt idx="539">
                  <c:v>3.6800000000000001E-3</c:v>
                </c:pt>
                <c:pt idx="540">
                  <c:v>3.3999999999999998E-3</c:v>
                </c:pt>
                <c:pt idx="541">
                  <c:v>3.7000000000000002E-3</c:v>
                </c:pt>
                <c:pt idx="542">
                  <c:v>2.6900000000000001E-3</c:v>
                </c:pt>
                <c:pt idx="543">
                  <c:v>2.6099999999999999E-3</c:v>
                </c:pt>
                <c:pt idx="544">
                  <c:v>2.1099999999999999E-3</c:v>
                </c:pt>
                <c:pt idx="545">
                  <c:v>2.2300000000000002E-3</c:v>
                </c:pt>
                <c:pt idx="546">
                  <c:v>1.9E-3</c:v>
                </c:pt>
                <c:pt idx="547">
                  <c:v>1.8500000000000001E-3</c:v>
                </c:pt>
                <c:pt idx="548">
                  <c:v>1.9E-3</c:v>
                </c:pt>
                <c:pt idx="549">
                  <c:v>1.8E-3</c:v>
                </c:pt>
                <c:pt idx="550">
                  <c:v>1.75E-3</c:v>
                </c:pt>
                <c:pt idx="551">
                  <c:v>1.9E-3</c:v>
                </c:pt>
                <c:pt idx="552">
                  <c:v>1.8500000000000001E-3</c:v>
                </c:pt>
                <c:pt idx="553">
                  <c:v>1.7799999999999999E-3</c:v>
                </c:pt>
                <c:pt idx="554">
                  <c:v>1.5499999999999999E-3</c:v>
                </c:pt>
                <c:pt idx="555">
                  <c:v>1.6000000000000001E-3</c:v>
                </c:pt>
                <c:pt idx="556">
                  <c:v>1.65E-3</c:v>
                </c:pt>
                <c:pt idx="557">
                  <c:v>1.65E-3</c:v>
                </c:pt>
                <c:pt idx="558">
                  <c:v>1.24E-3</c:v>
                </c:pt>
                <c:pt idx="559">
                  <c:v>1.1199999999999999E-3</c:v>
                </c:pt>
                <c:pt idx="560">
                  <c:v>1.1199999999999999E-3</c:v>
                </c:pt>
                <c:pt idx="561">
                  <c:v>1.14E-3</c:v>
                </c:pt>
                <c:pt idx="562">
                  <c:v>1.14E-3</c:v>
                </c:pt>
                <c:pt idx="563">
                  <c:v>1.09E-3</c:v>
                </c:pt>
                <c:pt idx="564">
                  <c:v>8.5999999999999998E-4</c:v>
                </c:pt>
                <c:pt idx="565">
                  <c:v>9.1E-4</c:v>
                </c:pt>
                <c:pt idx="566">
                  <c:v>9.1E-4</c:v>
                </c:pt>
                <c:pt idx="567">
                  <c:v>8.4000000000000003E-4</c:v>
                </c:pt>
                <c:pt idx="568">
                  <c:v>7.2999999999999996E-4</c:v>
                </c:pt>
                <c:pt idx="569">
                  <c:v>5.2999999999999998E-4</c:v>
                </c:pt>
                <c:pt idx="570">
                  <c:v>2.9999999999999997E-4</c:v>
                </c:pt>
                <c:pt idx="571">
                  <c:v>2.9999999999999997E-4</c:v>
                </c:pt>
                <c:pt idx="572">
                  <c:v>3.8000000000000002E-4</c:v>
                </c:pt>
                <c:pt idx="573">
                  <c:v>4.2999999999999999E-4</c:v>
                </c:pt>
                <c:pt idx="574">
                  <c:v>4.0999999999999999E-4</c:v>
                </c:pt>
                <c:pt idx="575">
                  <c:v>5.5999999999999995E-4</c:v>
                </c:pt>
                <c:pt idx="576">
                  <c:v>5.5999999999999995E-4</c:v>
                </c:pt>
                <c:pt idx="577">
                  <c:v>5.8E-4</c:v>
                </c:pt>
                <c:pt idx="578">
                  <c:v>5.1000000000000004E-4</c:v>
                </c:pt>
                <c:pt idx="579">
                  <c:v>3.8000000000000002E-4</c:v>
                </c:pt>
                <c:pt idx="580">
                  <c:v>2.9999999999999997E-4</c:v>
                </c:pt>
                <c:pt idx="581">
                  <c:v>2.9999999999999997E-4</c:v>
                </c:pt>
                <c:pt idx="582">
                  <c:v>3.8000000000000002E-4</c:v>
                </c:pt>
                <c:pt idx="583">
                  <c:v>3.8000000000000002E-4</c:v>
                </c:pt>
                <c:pt idx="584">
                  <c:v>4.6000000000000001E-4</c:v>
                </c:pt>
                <c:pt idx="585">
                  <c:v>4.8000000000000001E-4</c:v>
                </c:pt>
                <c:pt idx="586">
                  <c:v>4.8000000000000001E-4</c:v>
                </c:pt>
                <c:pt idx="587">
                  <c:v>5.8E-4</c:v>
                </c:pt>
                <c:pt idx="588">
                  <c:v>5.5999999999999995E-4</c:v>
                </c:pt>
                <c:pt idx="589">
                  <c:v>3.8000000000000002E-4</c:v>
                </c:pt>
                <c:pt idx="590">
                  <c:v>4.2999999999999999E-4</c:v>
                </c:pt>
                <c:pt idx="591">
                  <c:v>3.6000000000000002E-4</c:v>
                </c:pt>
                <c:pt idx="592">
                  <c:v>4.0999999999999999E-4</c:v>
                </c:pt>
                <c:pt idx="593">
                  <c:v>4.6000000000000001E-4</c:v>
                </c:pt>
                <c:pt idx="594">
                  <c:v>3.8000000000000002E-4</c:v>
                </c:pt>
                <c:pt idx="595">
                  <c:v>3.8000000000000002E-4</c:v>
                </c:pt>
                <c:pt idx="596">
                  <c:v>5.2999999999999998E-4</c:v>
                </c:pt>
                <c:pt idx="597">
                  <c:v>5.2999999999999998E-4</c:v>
                </c:pt>
                <c:pt idx="598">
                  <c:v>4.0999999999999999E-4</c:v>
                </c:pt>
                <c:pt idx="599">
                  <c:v>4.0999999999999999E-4</c:v>
                </c:pt>
                <c:pt idx="600">
                  <c:v>4.0999999999999999E-4</c:v>
                </c:pt>
                <c:pt idx="601">
                  <c:v>4.8000000000000001E-4</c:v>
                </c:pt>
                <c:pt idx="602">
                  <c:v>4.0999999999999999E-4</c:v>
                </c:pt>
                <c:pt idx="603">
                  <c:v>3.8000000000000002E-4</c:v>
                </c:pt>
                <c:pt idx="604">
                  <c:v>4.2999999999999999E-4</c:v>
                </c:pt>
                <c:pt idx="605">
                  <c:v>4.0999999999999999E-4</c:v>
                </c:pt>
                <c:pt idx="606">
                  <c:v>4.2999999999999999E-4</c:v>
                </c:pt>
                <c:pt idx="607">
                  <c:v>4.2999999999999999E-4</c:v>
                </c:pt>
                <c:pt idx="608">
                  <c:v>3.8000000000000002E-4</c:v>
                </c:pt>
                <c:pt idx="609">
                  <c:v>3.6000000000000002E-4</c:v>
                </c:pt>
                <c:pt idx="610">
                  <c:v>3.8000000000000002E-4</c:v>
                </c:pt>
                <c:pt idx="611">
                  <c:v>3.3E-4</c:v>
                </c:pt>
                <c:pt idx="612">
                  <c:v>4.0999999999999999E-4</c:v>
                </c:pt>
                <c:pt idx="613">
                  <c:v>4.0999999999999999E-4</c:v>
                </c:pt>
                <c:pt idx="614">
                  <c:v>4.0999999999999999E-4</c:v>
                </c:pt>
                <c:pt idx="615">
                  <c:v>4.8000000000000001E-4</c:v>
                </c:pt>
                <c:pt idx="616">
                  <c:v>4.6000000000000001E-4</c:v>
                </c:pt>
                <c:pt idx="617">
                  <c:v>4.8000000000000001E-4</c:v>
                </c:pt>
                <c:pt idx="618">
                  <c:v>4.8000000000000001E-4</c:v>
                </c:pt>
                <c:pt idx="619">
                  <c:v>4.8000000000000001E-4</c:v>
                </c:pt>
                <c:pt idx="620">
                  <c:v>5.1000000000000004E-4</c:v>
                </c:pt>
                <c:pt idx="621">
                  <c:v>4.6000000000000001E-4</c:v>
                </c:pt>
                <c:pt idx="622">
                  <c:v>4.2999999999999999E-4</c:v>
                </c:pt>
                <c:pt idx="623">
                  <c:v>4.0999999999999999E-4</c:v>
                </c:pt>
                <c:pt idx="624">
                  <c:v>4.0999999999999999E-4</c:v>
                </c:pt>
                <c:pt idx="625">
                  <c:v>4.2999999999999999E-4</c:v>
                </c:pt>
                <c:pt idx="626">
                  <c:v>3.6000000000000002E-4</c:v>
                </c:pt>
                <c:pt idx="627">
                  <c:v>4.0999999999999999E-4</c:v>
                </c:pt>
                <c:pt idx="628">
                  <c:v>4.0999999999999999E-4</c:v>
                </c:pt>
                <c:pt idx="629">
                  <c:v>4.6000000000000001E-4</c:v>
                </c:pt>
                <c:pt idx="630">
                  <c:v>4.6000000000000001E-4</c:v>
                </c:pt>
                <c:pt idx="631">
                  <c:v>4.2999999999999999E-4</c:v>
                </c:pt>
                <c:pt idx="632">
                  <c:v>4.0999999999999999E-4</c:v>
                </c:pt>
                <c:pt idx="633">
                  <c:v>3.6000000000000002E-4</c:v>
                </c:pt>
                <c:pt idx="634">
                  <c:v>2.5000000000000001E-4</c:v>
                </c:pt>
                <c:pt idx="635">
                  <c:v>2.9999999999999997E-4</c:v>
                </c:pt>
                <c:pt idx="636">
                  <c:v>3.3E-4</c:v>
                </c:pt>
                <c:pt idx="637">
                  <c:v>2.9999999999999997E-4</c:v>
                </c:pt>
                <c:pt idx="638">
                  <c:v>2.5000000000000001E-4</c:v>
                </c:pt>
                <c:pt idx="639">
                  <c:v>2.3000000000000001E-4</c:v>
                </c:pt>
                <c:pt idx="640">
                  <c:v>2.5000000000000001E-4</c:v>
                </c:pt>
                <c:pt idx="641">
                  <c:v>2.3000000000000001E-4</c:v>
                </c:pt>
                <c:pt idx="642">
                  <c:v>2.5000000000000001E-4</c:v>
                </c:pt>
                <c:pt idx="643">
                  <c:v>2.0000000000000001E-4</c:v>
                </c:pt>
                <c:pt idx="644">
                  <c:v>2.0000000000000001E-4</c:v>
                </c:pt>
                <c:pt idx="645">
                  <c:v>2.9999999999999997E-4</c:v>
                </c:pt>
                <c:pt idx="646">
                  <c:v>2.7999999999999998E-4</c:v>
                </c:pt>
                <c:pt idx="647">
                  <c:v>3.3E-4</c:v>
                </c:pt>
                <c:pt idx="648">
                  <c:v>2.9999999999999997E-4</c:v>
                </c:pt>
                <c:pt idx="649">
                  <c:v>3.3E-4</c:v>
                </c:pt>
                <c:pt idx="650">
                  <c:v>3.8000000000000002E-4</c:v>
                </c:pt>
                <c:pt idx="651">
                  <c:v>3.6000000000000002E-4</c:v>
                </c:pt>
                <c:pt idx="652">
                  <c:v>3.8000000000000002E-4</c:v>
                </c:pt>
                <c:pt idx="653">
                  <c:v>3.3E-4</c:v>
                </c:pt>
                <c:pt idx="654">
                  <c:v>3.3E-4</c:v>
                </c:pt>
                <c:pt idx="655">
                  <c:v>3.3E-4</c:v>
                </c:pt>
                <c:pt idx="656">
                  <c:v>4.0999999999999999E-4</c:v>
                </c:pt>
                <c:pt idx="657">
                  <c:v>3.6000000000000002E-4</c:v>
                </c:pt>
                <c:pt idx="658">
                  <c:v>3.6000000000000002E-4</c:v>
                </c:pt>
                <c:pt idx="659">
                  <c:v>4.0999999999999999E-4</c:v>
                </c:pt>
                <c:pt idx="660">
                  <c:v>4.6000000000000001E-4</c:v>
                </c:pt>
                <c:pt idx="661">
                  <c:v>4.2999999999999999E-4</c:v>
                </c:pt>
                <c:pt idx="662">
                  <c:v>4.6000000000000001E-4</c:v>
                </c:pt>
                <c:pt idx="663">
                  <c:v>3.8000000000000002E-4</c:v>
                </c:pt>
                <c:pt idx="664">
                  <c:v>4.0999999999999999E-4</c:v>
                </c:pt>
                <c:pt idx="665">
                  <c:v>4.2999999999999999E-4</c:v>
                </c:pt>
                <c:pt idx="666">
                  <c:v>4.6000000000000001E-4</c:v>
                </c:pt>
                <c:pt idx="667">
                  <c:v>5.2999999999999998E-4</c:v>
                </c:pt>
                <c:pt idx="668">
                  <c:v>6.0999999999999997E-4</c:v>
                </c:pt>
                <c:pt idx="669">
                  <c:v>6.0999999999999997E-4</c:v>
                </c:pt>
                <c:pt idx="670">
                  <c:v>4.6000000000000001E-4</c:v>
                </c:pt>
                <c:pt idx="671">
                  <c:v>4.2999999999999999E-4</c:v>
                </c:pt>
                <c:pt idx="672">
                  <c:v>5.1000000000000004E-4</c:v>
                </c:pt>
                <c:pt idx="673">
                  <c:v>4.2999999999999999E-4</c:v>
                </c:pt>
                <c:pt idx="674">
                  <c:v>4.6000000000000001E-4</c:v>
                </c:pt>
                <c:pt idx="675">
                  <c:v>4.2999999999999999E-4</c:v>
                </c:pt>
                <c:pt idx="676">
                  <c:v>4.6000000000000001E-4</c:v>
                </c:pt>
                <c:pt idx="677">
                  <c:v>4.6000000000000001E-4</c:v>
                </c:pt>
                <c:pt idx="678">
                  <c:v>4.0999999999999999E-4</c:v>
                </c:pt>
                <c:pt idx="679">
                  <c:v>4.0999999999999999E-4</c:v>
                </c:pt>
                <c:pt idx="680">
                  <c:v>4.0999999999999999E-4</c:v>
                </c:pt>
                <c:pt idx="681">
                  <c:v>4.2999999999999999E-4</c:v>
                </c:pt>
                <c:pt idx="682">
                  <c:v>4.6000000000000001E-4</c:v>
                </c:pt>
                <c:pt idx="683">
                  <c:v>4.0999999999999999E-4</c:v>
                </c:pt>
                <c:pt idx="684">
                  <c:v>4.0999999999999999E-4</c:v>
                </c:pt>
                <c:pt idx="685">
                  <c:v>4.2999999999999999E-4</c:v>
                </c:pt>
                <c:pt idx="686">
                  <c:v>4.0999999999999999E-4</c:v>
                </c:pt>
                <c:pt idx="687">
                  <c:v>4.2999999999999999E-4</c:v>
                </c:pt>
                <c:pt idx="688">
                  <c:v>4.0999999999999999E-4</c:v>
                </c:pt>
                <c:pt idx="689">
                  <c:v>3.6000000000000002E-4</c:v>
                </c:pt>
                <c:pt idx="690">
                  <c:v>4.2999999999999999E-4</c:v>
                </c:pt>
                <c:pt idx="691">
                  <c:v>3.8000000000000002E-4</c:v>
                </c:pt>
                <c:pt idx="692">
                  <c:v>4.2999999999999999E-4</c:v>
                </c:pt>
                <c:pt idx="693">
                  <c:v>4.0999999999999999E-4</c:v>
                </c:pt>
                <c:pt idx="694">
                  <c:v>4.6000000000000001E-4</c:v>
                </c:pt>
                <c:pt idx="695">
                  <c:v>4.2999999999999999E-4</c:v>
                </c:pt>
                <c:pt idx="696">
                  <c:v>4.6000000000000001E-4</c:v>
                </c:pt>
                <c:pt idx="697">
                  <c:v>4.6000000000000001E-4</c:v>
                </c:pt>
                <c:pt idx="698">
                  <c:v>4.2999999999999999E-4</c:v>
                </c:pt>
                <c:pt idx="699">
                  <c:v>3.8000000000000002E-4</c:v>
                </c:pt>
                <c:pt idx="700">
                  <c:v>3.8000000000000002E-4</c:v>
                </c:pt>
                <c:pt idx="701">
                  <c:v>4.0999999999999999E-4</c:v>
                </c:pt>
                <c:pt idx="702">
                  <c:v>4.0999999999999999E-4</c:v>
                </c:pt>
                <c:pt idx="703">
                  <c:v>4.0999999999999999E-4</c:v>
                </c:pt>
                <c:pt idx="704">
                  <c:v>4.0999999999999999E-4</c:v>
                </c:pt>
                <c:pt idx="705">
                  <c:v>4.2999999999999999E-4</c:v>
                </c:pt>
                <c:pt idx="706">
                  <c:v>4.2999999999999999E-4</c:v>
                </c:pt>
                <c:pt idx="707">
                  <c:v>3.6000000000000002E-4</c:v>
                </c:pt>
                <c:pt idx="708">
                  <c:v>2.9999999999999997E-4</c:v>
                </c:pt>
                <c:pt idx="709">
                  <c:v>2.9999999999999997E-4</c:v>
                </c:pt>
                <c:pt idx="710">
                  <c:v>2.7999999999999998E-4</c:v>
                </c:pt>
                <c:pt idx="711">
                  <c:v>2.5000000000000001E-4</c:v>
                </c:pt>
                <c:pt idx="712">
                  <c:v>2.3000000000000001E-4</c:v>
                </c:pt>
                <c:pt idx="713">
                  <c:v>1.2999999999999999E-4</c:v>
                </c:pt>
                <c:pt idx="714">
                  <c:v>1.2999999999999999E-4</c:v>
                </c:pt>
                <c:pt idx="715">
                  <c:v>2.0000000000000001E-4</c:v>
                </c:pt>
                <c:pt idx="716">
                  <c:v>2.0000000000000001E-4</c:v>
                </c:pt>
                <c:pt idx="717">
                  <c:v>1.8000000000000001E-4</c:v>
                </c:pt>
                <c:pt idx="718">
                  <c:v>2.3000000000000001E-4</c:v>
                </c:pt>
                <c:pt idx="719">
                  <c:v>1.8000000000000001E-4</c:v>
                </c:pt>
                <c:pt idx="720">
                  <c:v>1.2999999999999999E-4</c:v>
                </c:pt>
                <c:pt idx="721">
                  <c:v>1.2999999999999999E-4</c:v>
                </c:pt>
                <c:pt idx="722">
                  <c:v>1.2999999999999999E-4</c:v>
                </c:pt>
                <c:pt idx="723">
                  <c:v>8.0000000000000007E-5</c:v>
                </c:pt>
                <c:pt idx="724">
                  <c:v>3.0000000000000001E-5</c:v>
                </c:pt>
                <c:pt idx="725">
                  <c:v>3.0000000000000001E-5</c:v>
                </c:pt>
                <c:pt idx="726">
                  <c:v>3.0000000000000001E-5</c:v>
                </c:pt>
                <c:pt idx="727">
                  <c:v>5.0000000000000002E-5</c:v>
                </c:pt>
                <c:pt idx="728">
                  <c:v>8.0000000000000007E-5</c:v>
                </c:pt>
                <c:pt idx="729">
                  <c:v>3.0000000000000001E-5</c:v>
                </c:pt>
                <c:pt idx="730">
                  <c:v>-3.0000000000000001E-5</c:v>
                </c:pt>
                <c:pt idx="731">
                  <c:v>3.0000000000000001E-5</c:v>
                </c:pt>
                <c:pt idx="732">
                  <c:v>3.0000000000000001E-5</c:v>
                </c:pt>
                <c:pt idx="733">
                  <c:v>3.0000000000000001E-5</c:v>
                </c:pt>
                <c:pt idx="734">
                  <c:v>5.0000000000000002E-5</c:v>
                </c:pt>
                <c:pt idx="735">
                  <c:v>-3.0000000000000001E-5</c:v>
                </c:pt>
                <c:pt idx="736">
                  <c:v>8.0000000000000007E-5</c:v>
                </c:pt>
                <c:pt idx="737">
                  <c:v>5.0000000000000002E-5</c:v>
                </c:pt>
                <c:pt idx="738">
                  <c:v>5.0000000000000002E-5</c:v>
                </c:pt>
                <c:pt idx="739">
                  <c:v>-3.0000000000000001E-5</c:v>
                </c:pt>
                <c:pt idx="740">
                  <c:v>5.0000000000000002E-5</c:v>
                </c:pt>
                <c:pt idx="741">
                  <c:v>1E-4</c:v>
                </c:pt>
                <c:pt idx="742">
                  <c:v>1E-4</c:v>
                </c:pt>
                <c:pt idx="743">
                  <c:v>8.0000000000000007E-5</c:v>
                </c:pt>
                <c:pt idx="744">
                  <c:v>5.0000000000000002E-5</c:v>
                </c:pt>
                <c:pt idx="745">
                  <c:v>3.0000000000000001E-5</c:v>
                </c:pt>
                <c:pt idx="746">
                  <c:v>3.0000000000000001E-5</c:v>
                </c:pt>
                <c:pt idx="747">
                  <c:v>3.0000000000000001E-5</c:v>
                </c:pt>
                <c:pt idx="748">
                  <c:v>3.0000000000000001E-5</c:v>
                </c:pt>
                <c:pt idx="749">
                  <c:v>8.0000000000000007E-5</c:v>
                </c:pt>
                <c:pt idx="750">
                  <c:v>1.4999999999999999E-4</c:v>
                </c:pt>
                <c:pt idx="751">
                  <c:v>1.4999999999999999E-4</c:v>
                </c:pt>
                <c:pt idx="752">
                  <c:v>1.2999999999999999E-4</c:v>
                </c:pt>
                <c:pt idx="753">
                  <c:v>1.2999999999999999E-4</c:v>
                </c:pt>
                <c:pt idx="754">
                  <c:v>1.4999999999999999E-4</c:v>
                </c:pt>
                <c:pt idx="755">
                  <c:v>1E-4</c:v>
                </c:pt>
                <c:pt idx="756">
                  <c:v>5.0000000000000002E-5</c:v>
                </c:pt>
                <c:pt idx="757">
                  <c:v>1.4999999999999999E-4</c:v>
                </c:pt>
                <c:pt idx="758">
                  <c:v>1E-4</c:v>
                </c:pt>
                <c:pt idx="759">
                  <c:v>8.0000000000000007E-5</c:v>
                </c:pt>
                <c:pt idx="760">
                  <c:v>8.0000000000000007E-5</c:v>
                </c:pt>
                <c:pt idx="761">
                  <c:v>1E-4</c:v>
                </c:pt>
                <c:pt idx="762">
                  <c:v>1E-4</c:v>
                </c:pt>
                <c:pt idx="763">
                  <c:v>1.4999999999999999E-4</c:v>
                </c:pt>
                <c:pt idx="764">
                  <c:v>1.4999999999999999E-4</c:v>
                </c:pt>
                <c:pt idx="765">
                  <c:v>1.2999999999999999E-4</c:v>
                </c:pt>
                <c:pt idx="766">
                  <c:v>1.2999999999999999E-4</c:v>
                </c:pt>
                <c:pt idx="767">
                  <c:v>1.4999999999999999E-4</c:v>
                </c:pt>
                <c:pt idx="768">
                  <c:v>1E-4</c:v>
                </c:pt>
                <c:pt idx="769">
                  <c:v>1E-4</c:v>
                </c:pt>
                <c:pt idx="770">
                  <c:v>1.4999999999999999E-4</c:v>
                </c:pt>
                <c:pt idx="771">
                  <c:v>1.4999999999999999E-4</c:v>
                </c:pt>
                <c:pt idx="772">
                  <c:v>1.4999999999999999E-4</c:v>
                </c:pt>
                <c:pt idx="773">
                  <c:v>3.0000000000000001E-5</c:v>
                </c:pt>
                <c:pt idx="774">
                  <c:v>3.0000000000000001E-5</c:v>
                </c:pt>
                <c:pt idx="775">
                  <c:v>-3.0000000000000001E-5</c:v>
                </c:pt>
                <c:pt idx="776">
                  <c:v>-3.0000000000000001E-5</c:v>
                </c:pt>
                <c:pt idx="777">
                  <c:v>3.0000000000000001E-5</c:v>
                </c:pt>
                <c:pt idx="778">
                  <c:v>1.2999999999999999E-4</c:v>
                </c:pt>
                <c:pt idx="779">
                  <c:v>1.2999999999999999E-4</c:v>
                </c:pt>
                <c:pt idx="780">
                  <c:v>2.0000000000000001E-4</c:v>
                </c:pt>
                <c:pt idx="781">
                  <c:v>2.7999999999999998E-4</c:v>
                </c:pt>
                <c:pt idx="782">
                  <c:v>2.9999999999999997E-4</c:v>
                </c:pt>
                <c:pt idx="783">
                  <c:v>2.7999999999999998E-4</c:v>
                </c:pt>
                <c:pt idx="784">
                  <c:v>3.3E-4</c:v>
                </c:pt>
                <c:pt idx="785">
                  <c:v>2.5000000000000001E-4</c:v>
                </c:pt>
                <c:pt idx="786">
                  <c:v>2.9999999999999997E-4</c:v>
                </c:pt>
                <c:pt idx="787">
                  <c:v>3.6000000000000002E-4</c:v>
                </c:pt>
                <c:pt idx="788">
                  <c:v>2.9999999999999997E-4</c:v>
                </c:pt>
                <c:pt idx="789">
                  <c:v>3.3E-4</c:v>
                </c:pt>
                <c:pt idx="790">
                  <c:v>3.3E-4</c:v>
                </c:pt>
                <c:pt idx="791">
                  <c:v>3.3E-4</c:v>
                </c:pt>
                <c:pt idx="792">
                  <c:v>2.9999999999999997E-4</c:v>
                </c:pt>
                <c:pt idx="793">
                  <c:v>2.3000000000000001E-4</c:v>
                </c:pt>
                <c:pt idx="794">
                  <c:v>2.7999999999999998E-4</c:v>
                </c:pt>
                <c:pt idx="795">
                  <c:v>2.7999999999999998E-4</c:v>
                </c:pt>
                <c:pt idx="796">
                  <c:v>2.7999999999999998E-4</c:v>
                </c:pt>
                <c:pt idx="797">
                  <c:v>3.3E-4</c:v>
                </c:pt>
                <c:pt idx="798">
                  <c:v>3.3E-4</c:v>
                </c:pt>
                <c:pt idx="799">
                  <c:v>3.6000000000000002E-4</c:v>
                </c:pt>
                <c:pt idx="800">
                  <c:v>3.6000000000000002E-4</c:v>
                </c:pt>
                <c:pt idx="801">
                  <c:v>3.6000000000000002E-4</c:v>
                </c:pt>
                <c:pt idx="802">
                  <c:v>3.8000000000000002E-4</c:v>
                </c:pt>
                <c:pt idx="803">
                  <c:v>2.5000000000000001E-4</c:v>
                </c:pt>
                <c:pt idx="804">
                  <c:v>2.5000000000000001E-4</c:v>
                </c:pt>
                <c:pt idx="805">
                  <c:v>2.0000000000000001E-4</c:v>
                </c:pt>
                <c:pt idx="806">
                  <c:v>2.3000000000000001E-4</c:v>
                </c:pt>
                <c:pt idx="807">
                  <c:v>4.0999999999999999E-4</c:v>
                </c:pt>
                <c:pt idx="808">
                  <c:v>4.6000000000000001E-4</c:v>
                </c:pt>
                <c:pt idx="809">
                  <c:v>4.8000000000000001E-4</c:v>
                </c:pt>
                <c:pt idx="810">
                  <c:v>4.8000000000000001E-4</c:v>
                </c:pt>
                <c:pt idx="811">
                  <c:v>5.2999999999999998E-4</c:v>
                </c:pt>
                <c:pt idx="812">
                  <c:v>6.0999999999999997E-4</c:v>
                </c:pt>
                <c:pt idx="813">
                  <c:v>6.3000000000000003E-4</c:v>
                </c:pt>
                <c:pt idx="814">
                  <c:v>6.8000000000000005E-4</c:v>
                </c:pt>
                <c:pt idx="815">
                  <c:v>7.1000000000000002E-4</c:v>
                </c:pt>
                <c:pt idx="816">
                  <c:v>7.1000000000000002E-4</c:v>
                </c:pt>
                <c:pt idx="817">
                  <c:v>7.2999999999999996E-4</c:v>
                </c:pt>
                <c:pt idx="818">
                  <c:v>7.1000000000000002E-4</c:v>
                </c:pt>
                <c:pt idx="819">
                  <c:v>7.6000000000000004E-4</c:v>
                </c:pt>
                <c:pt idx="820">
                  <c:v>7.6000000000000004E-4</c:v>
                </c:pt>
                <c:pt idx="821">
                  <c:v>7.2999999999999996E-4</c:v>
                </c:pt>
                <c:pt idx="822">
                  <c:v>8.0999999999999996E-4</c:v>
                </c:pt>
                <c:pt idx="823">
                  <c:v>7.6000000000000004E-4</c:v>
                </c:pt>
                <c:pt idx="824">
                  <c:v>8.0999999999999996E-4</c:v>
                </c:pt>
                <c:pt idx="825">
                  <c:v>7.1000000000000002E-4</c:v>
                </c:pt>
                <c:pt idx="826">
                  <c:v>7.9000000000000001E-4</c:v>
                </c:pt>
                <c:pt idx="827">
                  <c:v>8.0999999999999996E-4</c:v>
                </c:pt>
                <c:pt idx="828">
                  <c:v>7.6000000000000004E-4</c:v>
                </c:pt>
                <c:pt idx="829">
                  <c:v>6.3000000000000003E-4</c:v>
                </c:pt>
                <c:pt idx="830">
                  <c:v>5.8E-4</c:v>
                </c:pt>
                <c:pt idx="831">
                  <c:v>5.8E-4</c:v>
                </c:pt>
                <c:pt idx="832">
                  <c:v>7.1000000000000002E-4</c:v>
                </c:pt>
                <c:pt idx="833">
                  <c:v>8.5999999999999998E-4</c:v>
                </c:pt>
                <c:pt idx="834">
                  <c:v>8.4000000000000003E-4</c:v>
                </c:pt>
                <c:pt idx="835">
                  <c:v>8.0999999999999996E-4</c:v>
                </c:pt>
                <c:pt idx="836">
                  <c:v>8.0999999999999996E-4</c:v>
                </c:pt>
                <c:pt idx="837">
                  <c:v>7.9000000000000001E-4</c:v>
                </c:pt>
                <c:pt idx="838">
                  <c:v>7.6000000000000004E-4</c:v>
                </c:pt>
                <c:pt idx="839">
                  <c:v>8.0999999999999996E-4</c:v>
                </c:pt>
                <c:pt idx="840">
                  <c:v>8.0999999999999996E-4</c:v>
                </c:pt>
                <c:pt idx="841">
                  <c:v>8.0999999999999996E-4</c:v>
                </c:pt>
                <c:pt idx="842">
                  <c:v>7.6000000000000004E-4</c:v>
                </c:pt>
                <c:pt idx="843">
                  <c:v>6.6E-4</c:v>
                </c:pt>
                <c:pt idx="844">
                  <c:v>6.3000000000000003E-4</c:v>
                </c:pt>
                <c:pt idx="845">
                  <c:v>6.3000000000000003E-4</c:v>
                </c:pt>
                <c:pt idx="846">
                  <c:v>7.1000000000000002E-4</c:v>
                </c:pt>
                <c:pt idx="847">
                  <c:v>7.1000000000000002E-4</c:v>
                </c:pt>
                <c:pt idx="848">
                  <c:v>6.8000000000000005E-4</c:v>
                </c:pt>
                <c:pt idx="849">
                  <c:v>6.8000000000000005E-4</c:v>
                </c:pt>
                <c:pt idx="850">
                  <c:v>7.2999999999999996E-4</c:v>
                </c:pt>
                <c:pt idx="851">
                  <c:v>7.6000000000000004E-4</c:v>
                </c:pt>
                <c:pt idx="852">
                  <c:v>7.6000000000000004E-4</c:v>
                </c:pt>
                <c:pt idx="853">
                  <c:v>7.6000000000000004E-4</c:v>
                </c:pt>
                <c:pt idx="854">
                  <c:v>7.1000000000000002E-4</c:v>
                </c:pt>
                <c:pt idx="855">
                  <c:v>7.3999999999999999E-4</c:v>
                </c:pt>
                <c:pt idx="856">
                  <c:v>7.9000000000000001E-4</c:v>
                </c:pt>
                <c:pt idx="857">
                  <c:v>7.9000000000000001E-4</c:v>
                </c:pt>
                <c:pt idx="858">
                  <c:v>7.3999999999999999E-4</c:v>
                </c:pt>
                <c:pt idx="859">
                  <c:v>6.6E-4</c:v>
                </c:pt>
                <c:pt idx="860">
                  <c:v>6.3000000000000003E-4</c:v>
                </c:pt>
                <c:pt idx="861">
                  <c:v>5.8E-4</c:v>
                </c:pt>
                <c:pt idx="862">
                  <c:v>7.1000000000000002E-4</c:v>
                </c:pt>
                <c:pt idx="863">
                  <c:v>7.9000000000000001E-4</c:v>
                </c:pt>
                <c:pt idx="864">
                  <c:v>7.6000000000000004E-4</c:v>
                </c:pt>
                <c:pt idx="865">
                  <c:v>8.4000000000000003E-4</c:v>
                </c:pt>
                <c:pt idx="866">
                  <c:v>8.5999999999999998E-4</c:v>
                </c:pt>
                <c:pt idx="867">
                  <c:v>8.8999999999999995E-4</c:v>
                </c:pt>
                <c:pt idx="868">
                  <c:v>8.8999999999999995E-4</c:v>
                </c:pt>
                <c:pt idx="869">
                  <c:v>8.8999999999999995E-4</c:v>
                </c:pt>
                <c:pt idx="870">
                  <c:v>8.5999999999999998E-4</c:v>
                </c:pt>
                <c:pt idx="871">
                  <c:v>8.5999999999999998E-4</c:v>
                </c:pt>
                <c:pt idx="872">
                  <c:v>8.5999999999999998E-4</c:v>
                </c:pt>
                <c:pt idx="873">
                  <c:v>8.8999999999999995E-4</c:v>
                </c:pt>
                <c:pt idx="874">
                  <c:v>8.5999999999999998E-4</c:v>
                </c:pt>
                <c:pt idx="875">
                  <c:v>8.5999999999999998E-4</c:v>
                </c:pt>
                <c:pt idx="876">
                  <c:v>8.5999999999999998E-4</c:v>
                </c:pt>
                <c:pt idx="877">
                  <c:v>8.5999999999999998E-4</c:v>
                </c:pt>
                <c:pt idx="878">
                  <c:v>8.8999999999999995E-4</c:v>
                </c:pt>
                <c:pt idx="879">
                  <c:v>7.6000000000000004E-4</c:v>
                </c:pt>
                <c:pt idx="880">
                  <c:v>8.5999999999999998E-4</c:v>
                </c:pt>
                <c:pt idx="881">
                  <c:v>8.8999999999999995E-4</c:v>
                </c:pt>
                <c:pt idx="882">
                  <c:v>8.8999999999999995E-4</c:v>
                </c:pt>
                <c:pt idx="883">
                  <c:v>8.5999999999999998E-4</c:v>
                </c:pt>
                <c:pt idx="884">
                  <c:v>8.8999999999999995E-4</c:v>
                </c:pt>
                <c:pt idx="885">
                  <c:v>9.1E-4</c:v>
                </c:pt>
                <c:pt idx="886">
                  <c:v>9.3999999999999997E-4</c:v>
                </c:pt>
                <c:pt idx="887">
                  <c:v>9.8999999999999999E-4</c:v>
                </c:pt>
                <c:pt idx="888">
                  <c:v>8.8999999999999995E-4</c:v>
                </c:pt>
                <c:pt idx="889">
                  <c:v>9.3999999999999997E-4</c:v>
                </c:pt>
                <c:pt idx="890">
                  <c:v>9.3999999999999997E-4</c:v>
                </c:pt>
                <c:pt idx="891">
                  <c:v>8.8999999999999995E-4</c:v>
                </c:pt>
                <c:pt idx="892">
                  <c:v>9.1E-4</c:v>
                </c:pt>
                <c:pt idx="893">
                  <c:v>8.4000000000000003E-4</c:v>
                </c:pt>
                <c:pt idx="894">
                  <c:v>8.5999999999999998E-4</c:v>
                </c:pt>
                <c:pt idx="895">
                  <c:v>8.5999999999999998E-4</c:v>
                </c:pt>
                <c:pt idx="896">
                  <c:v>8.5999999999999998E-4</c:v>
                </c:pt>
                <c:pt idx="897">
                  <c:v>9.2000000000000003E-4</c:v>
                </c:pt>
                <c:pt idx="898">
                  <c:v>8.5999999999999998E-4</c:v>
                </c:pt>
                <c:pt idx="899">
                  <c:v>8.8999999999999995E-4</c:v>
                </c:pt>
                <c:pt idx="900">
                  <c:v>9.1E-4</c:v>
                </c:pt>
                <c:pt idx="901">
                  <c:v>9.1E-4</c:v>
                </c:pt>
                <c:pt idx="902">
                  <c:v>8.8999999999999995E-4</c:v>
                </c:pt>
                <c:pt idx="903">
                  <c:v>8.5999999999999998E-4</c:v>
                </c:pt>
                <c:pt idx="904">
                  <c:v>7.9000000000000001E-4</c:v>
                </c:pt>
                <c:pt idx="905">
                  <c:v>8.0999999999999996E-4</c:v>
                </c:pt>
                <c:pt idx="906">
                  <c:v>8.4000000000000003E-4</c:v>
                </c:pt>
                <c:pt idx="907">
                  <c:v>9.3999999999999997E-4</c:v>
                </c:pt>
                <c:pt idx="908">
                  <c:v>9.8999999999999999E-4</c:v>
                </c:pt>
                <c:pt idx="909">
                  <c:v>1.0399999999999999E-3</c:v>
                </c:pt>
                <c:pt idx="910">
                  <c:v>1.09E-3</c:v>
                </c:pt>
                <c:pt idx="911">
                  <c:v>1.0399999999999999E-3</c:v>
                </c:pt>
                <c:pt idx="912">
                  <c:v>1.01E-3</c:v>
                </c:pt>
                <c:pt idx="913">
                  <c:v>1.09E-3</c:v>
                </c:pt>
                <c:pt idx="914">
                  <c:v>9.8999999999999999E-4</c:v>
                </c:pt>
                <c:pt idx="915">
                  <c:v>9.8999999999999999E-4</c:v>
                </c:pt>
                <c:pt idx="916">
                  <c:v>9.8999999999999999E-4</c:v>
                </c:pt>
                <c:pt idx="917">
                  <c:v>9.8999999999999999E-4</c:v>
                </c:pt>
                <c:pt idx="918">
                  <c:v>9.8999999999999999E-4</c:v>
                </c:pt>
                <c:pt idx="919">
                  <c:v>9.3999999999999997E-4</c:v>
                </c:pt>
                <c:pt idx="920">
                  <c:v>9.6000000000000002E-4</c:v>
                </c:pt>
                <c:pt idx="921">
                  <c:v>9.3999999999999997E-4</c:v>
                </c:pt>
                <c:pt idx="922">
                  <c:v>9.1E-4</c:v>
                </c:pt>
                <c:pt idx="923">
                  <c:v>8.8999999999999995E-4</c:v>
                </c:pt>
                <c:pt idx="924">
                  <c:v>8.5999999999999998E-4</c:v>
                </c:pt>
                <c:pt idx="925">
                  <c:v>8.8999999999999995E-4</c:v>
                </c:pt>
                <c:pt idx="926">
                  <c:v>8.8999999999999995E-4</c:v>
                </c:pt>
                <c:pt idx="927">
                  <c:v>9.3999999999999997E-4</c:v>
                </c:pt>
                <c:pt idx="928">
                  <c:v>9.1E-4</c:v>
                </c:pt>
                <c:pt idx="929">
                  <c:v>8.5999999999999998E-4</c:v>
                </c:pt>
                <c:pt idx="930">
                  <c:v>8.8999999999999995E-4</c:v>
                </c:pt>
                <c:pt idx="931">
                  <c:v>9.3999999999999997E-4</c:v>
                </c:pt>
                <c:pt idx="932">
                  <c:v>9.3999999999999997E-4</c:v>
                </c:pt>
                <c:pt idx="933">
                  <c:v>9.8999999999999999E-4</c:v>
                </c:pt>
                <c:pt idx="934">
                  <c:v>9.2000000000000003E-4</c:v>
                </c:pt>
                <c:pt idx="935">
                  <c:v>8.8999999999999995E-4</c:v>
                </c:pt>
                <c:pt idx="936">
                  <c:v>8.5999999999999998E-4</c:v>
                </c:pt>
                <c:pt idx="937">
                  <c:v>9.3999999999999997E-4</c:v>
                </c:pt>
                <c:pt idx="938">
                  <c:v>8.5999999999999998E-4</c:v>
                </c:pt>
                <c:pt idx="939">
                  <c:v>8.4000000000000003E-4</c:v>
                </c:pt>
                <c:pt idx="940">
                  <c:v>8.4000000000000003E-4</c:v>
                </c:pt>
                <c:pt idx="941">
                  <c:v>8.5999999999999998E-4</c:v>
                </c:pt>
                <c:pt idx="942">
                  <c:v>9.6000000000000002E-4</c:v>
                </c:pt>
                <c:pt idx="943">
                  <c:v>9.8999999999999999E-4</c:v>
                </c:pt>
                <c:pt idx="944">
                  <c:v>9.6000000000000002E-4</c:v>
                </c:pt>
                <c:pt idx="945">
                  <c:v>1.0399999999999999E-3</c:v>
                </c:pt>
                <c:pt idx="946">
                  <c:v>1.01E-3</c:v>
                </c:pt>
                <c:pt idx="947">
                  <c:v>1.1199999999999999E-3</c:v>
                </c:pt>
                <c:pt idx="948">
                  <c:v>1.09E-3</c:v>
                </c:pt>
                <c:pt idx="949">
                  <c:v>1.09E-3</c:v>
                </c:pt>
                <c:pt idx="950">
                  <c:v>1.0399999999999999E-3</c:v>
                </c:pt>
                <c:pt idx="951">
                  <c:v>1.0399999999999999E-3</c:v>
                </c:pt>
                <c:pt idx="952">
                  <c:v>1.2700000000000001E-3</c:v>
                </c:pt>
                <c:pt idx="953">
                  <c:v>1.32E-3</c:v>
                </c:pt>
                <c:pt idx="954">
                  <c:v>1.2700000000000001E-3</c:v>
                </c:pt>
                <c:pt idx="955">
                  <c:v>1.25E-3</c:v>
                </c:pt>
                <c:pt idx="956">
                  <c:v>1.25E-3</c:v>
                </c:pt>
                <c:pt idx="957">
                  <c:v>1.3500000000000001E-3</c:v>
                </c:pt>
                <c:pt idx="958">
                  <c:v>1.4E-3</c:v>
                </c:pt>
                <c:pt idx="959">
                  <c:v>1.3699999999999999E-3</c:v>
                </c:pt>
                <c:pt idx="960">
                  <c:v>1.3699999999999999E-3</c:v>
                </c:pt>
                <c:pt idx="961">
                  <c:v>1.3699999999999999E-3</c:v>
                </c:pt>
                <c:pt idx="962">
                  <c:v>1.2899999999999999E-3</c:v>
                </c:pt>
                <c:pt idx="963">
                  <c:v>1.2899999999999999E-3</c:v>
                </c:pt>
                <c:pt idx="964">
                  <c:v>1.2199999999999999E-3</c:v>
                </c:pt>
                <c:pt idx="965">
                  <c:v>1.3699999999999999E-3</c:v>
                </c:pt>
                <c:pt idx="966">
                  <c:v>1.3699999999999999E-3</c:v>
                </c:pt>
                <c:pt idx="967">
                  <c:v>1.3699999999999999E-3</c:v>
                </c:pt>
                <c:pt idx="968">
                  <c:v>1.34E-3</c:v>
                </c:pt>
                <c:pt idx="969">
                  <c:v>1.4E-3</c:v>
                </c:pt>
                <c:pt idx="970">
                  <c:v>1.47E-3</c:v>
                </c:pt>
                <c:pt idx="971">
                  <c:v>1.4499999999999999E-3</c:v>
                </c:pt>
                <c:pt idx="972">
                  <c:v>1.47E-3</c:v>
                </c:pt>
                <c:pt idx="973">
                  <c:v>1.5200000000000001E-3</c:v>
                </c:pt>
                <c:pt idx="974">
                  <c:v>1.5299999999999999E-3</c:v>
                </c:pt>
                <c:pt idx="975">
                  <c:v>1.5E-3</c:v>
                </c:pt>
                <c:pt idx="976">
                  <c:v>1.6000000000000001E-3</c:v>
                </c:pt>
                <c:pt idx="977">
                  <c:v>1.65E-3</c:v>
                </c:pt>
                <c:pt idx="978">
                  <c:v>1.58E-3</c:v>
                </c:pt>
                <c:pt idx="979">
                  <c:v>1.57E-3</c:v>
                </c:pt>
                <c:pt idx="980">
                  <c:v>1.47E-3</c:v>
                </c:pt>
                <c:pt idx="981">
                  <c:v>1.42E-3</c:v>
                </c:pt>
                <c:pt idx="982">
                  <c:v>1.47E-3</c:v>
                </c:pt>
                <c:pt idx="983">
                  <c:v>1.4E-3</c:v>
                </c:pt>
                <c:pt idx="984">
                  <c:v>1.25E-3</c:v>
                </c:pt>
                <c:pt idx="985">
                  <c:v>1.25E-3</c:v>
                </c:pt>
                <c:pt idx="986">
                  <c:v>1.42E-3</c:v>
                </c:pt>
                <c:pt idx="987">
                  <c:v>1.4E-3</c:v>
                </c:pt>
                <c:pt idx="988">
                  <c:v>1.17E-3</c:v>
                </c:pt>
                <c:pt idx="989">
                  <c:v>1.14E-3</c:v>
                </c:pt>
                <c:pt idx="990">
                  <c:v>1.14E-3</c:v>
                </c:pt>
                <c:pt idx="991">
                  <c:v>1.07E-3</c:v>
                </c:pt>
                <c:pt idx="992">
                  <c:v>1.14E-3</c:v>
                </c:pt>
                <c:pt idx="993">
                  <c:v>1.14E-3</c:v>
                </c:pt>
                <c:pt idx="994">
                  <c:v>1.0399999999999999E-3</c:v>
                </c:pt>
                <c:pt idx="995">
                  <c:v>9.8999999999999999E-4</c:v>
                </c:pt>
                <c:pt idx="996">
                  <c:v>1.09E-3</c:v>
                </c:pt>
                <c:pt idx="997">
                  <c:v>1.09E-3</c:v>
                </c:pt>
                <c:pt idx="998">
                  <c:v>1.1999999999999999E-3</c:v>
                </c:pt>
                <c:pt idx="999">
                  <c:v>1.0399999999999999E-3</c:v>
                </c:pt>
                <c:pt idx="1000">
                  <c:v>9.3999999999999997E-4</c:v>
                </c:pt>
                <c:pt idx="1001">
                  <c:v>8.4000000000000003E-4</c:v>
                </c:pt>
                <c:pt idx="1002">
                  <c:v>1.07E-3</c:v>
                </c:pt>
                <c:pt idx="1003">
                  <c:v>9.7000000000000005E-4</c:v>
                </c:pt>
                <c:pt idx="1004">
                  <c:v>9.8999999999999999E-4</c:v>
                </c:pt>
                <c:pt idx="1005">
                  <c:v>9.8999999999999999E-4</c:v>
                </c:pt>
                <c:pt idx="1006">
                  <c:v>7.9000000000000001E-4</c:v>
                </c:pt>
                <c:pt idx="1007">
                  <c:v>7.9000000000000001E-4</c:v>
                </c:pt>
                <c:pt idx="1008">
                  <c:v>8.5999999999999998E-4</c:v>
                </c:pt>
                <c:pt idx="1009">
                  <c:v>9.2000000000000003E-4</c:v>
                </c:pt>
                <c:pt idx="1010">
                  <c:v>9.8999999999999999E-4</c:v>
                </c:pt>
                <c:pt idx="1011">
                  <c:v>9.7000000000000005E-4</c:v>
                </c:pt>
                <c:pt idx="1012">
                  <c:v>9.2000000000000003E-4</c:v>
                </c:pt>
                <c:pt idx="1013">
                  <c:v>8.5999999999999998E-4</c:v>
                </c:pt>
                <c:pt idx="1014">
                  <c:v>7.1000000000000002E-4</c:v>
                </c:pt>
                <c:pt idx="1015">
                  <c:v>8.5999999999999998E-4</c:v>
                </c:pt>
                <c:pt idx="1016">
                  <c:v>1.1199999999999999E-3</c:v>
                </c:pt>
                <c:pt idx="1017">
                  <c:v>1.17E-3</c:v>
                </c:pt>
                <c:pt idx="1018">
                  <c:v>1.3699999999999999E-3</c:v>
                </c:pt>
                <c:pt idx="1019">
                  <c:v>1.9300000000000001E-3</c:v>
                </c:pt>
                <c:pt idx="1020">
                  <c:v>1.9300000000000001E-3</c:v>
                </c:pt>
                <c:pt idx="1021">
                  <c:v>1.9300000000000001E-3</c:v>
                </c:pt>
                <c:pt idx="1022">
                  <c:v>1.6299999999999999E-3</c:v>
                </c:pt>
                <c:pt idx="1023">
                  <c:v>1.14E-3</c:v>
                </c:pt>
                <c:pt idx="1024">
                  <c:v>5.2999999999999998E-4</c:v>
                </c:pt>
                <c:pt idx="1025">
                  <c:v>5.9000000000000003E-4</c:v>
                </c:pt>
                <c:pt idx="1026">
                  <c:v>4.6000000000000001E-4</c:v>
                </c:pt>
                <c:pt idx="1027">
                  <c:v>3.8000000000000002E-4</c:v>
                </c:pt>
                <c:pt idx="1028">
                  <c:v>6.0999999999999997E-4</c:v>
                </c:pt>
                <c:pt idx="1029">
                  <c:v>1E-4</c:v>
                </c:pt>
                <c:pt idx="1030">
                  <c:v>-3.8000000000000002E-4</c:v>
                </c:pt>
                <c:pt idx="1031">
                  <c:v>-1.3699999999999999E-3</c:v>
                </c:pt>
                <c:pt idx="1032">
                  <c:v>-8.0999999999999996E-4</c:v>
                </c:pt>
                <c:pt idx="1033">
                  <c:v>-3.8000000000000002E-4</c:v>
                </c:pt>
                <c:pt idx="1034">
                  <c:v>-3.6000000000000002E-4</c:v>
                </c:pt>
                <c:pt idx="1035">
                  <c:v>-3.3E-4</c:v>
                </c:pt>
                <c:pt idx="1036">
                  <c:v>-2.5000000000000001E-4</c:v>
                </c:pt>
                <c:pt idx="1037">
                  <c:v>-1.2999999999999999E-4</c:v>
                </c:pt>
                <c:pt idx="1038">
                  <c:v>1.3699999999999999E-3</c:v>
                </c:pt>
                <c:pt idx="1039">
                  <c:v>1.9300000000000001E-3</c:v>
                </c:pt>
                <c:pt idx="1040">
                  <c:v>2.4399999999999999E-3</c:v>
                </c:pt>
                <c:pt idx="1041">
                  <c:v>3.0300000000000001E-3</c:v>
                </c:pt>
                <c:pt idx="1042">
                  <c:v>3.9399999999999999E-3</c:v>
                </c:pt>
                <c:pt idx="1043">
                  <c:v>4.3299999999999996E-3</c:v>
                </c:pt>
                <c:pt idx="1044">
                  <c:v>3.4099999999999998E-3</c:v>
                </c:pt>
                <c:pt idx="1045">
                  <c:v>4.4999999999999997E-3</c:v>
                </c:pt>
                <c:pt idx="1046">
                  <c:v>6.11E-3</c:v>
                </c:pt>
                <c:pt idx="1047">
                  <c:v>7.1000000000000004E-3</c:v>
                </c:pt>
                <c:pt idx="1048">
                  <c:v>9.1999999999999998E-3</c:v>
                </c:pt>
                <c:pt idx="1049">
                  <c:v>1.188E-2</c:v>
                </c:pt>
                <c:pt idx="1050">
                  <c:v>1.2670000000000001E-2</c:v>
                </c:pt>
                <c:pt idx="1051">
                  <c:v>1.421E-2</c:v>
                </c:pt>
                <c:pt idx="1052">
                  <c:v>1.508E-2</c:v>
                </c:pt>
                <c:pt idx="1053">
                  <c:v>1.5100000000000001E-2</c:v>
                </c:pt>
                <c:pt idx="1054">
                  <c:v>1.525E-2</c:v>
                </c:pt>
                <c:pt idx="1055">
                  <c:v>1.546E-2</c:v>
                </c:pt>
                <c:pt idx="1056">
                  <c:v>1.5720000000000001E-2</c:v>
                </c:pt>
                <c:pt idx="1057">
                  <c:v>1.5689999999999999E-2</c:v>
                </c:pt>
                <c:pt idx="1058">
                  <c:v>1.5689999999999999E-2</c:v>
                </c:pt>
                <c:pt idx="1059">
                  <c:v>1.5689999999999999E-2</c:v>
                </c:pt>
                <c:pt idx="1060">
                  <c:v>1.5689999999999999E-2</c:v>
                </c:pt>
                <c:pt idx="1061">
                  <c:v>1.5720000000000001E-2</c:v>
                </c:pt>
                <c:pt idx="1062">
                  <c:v>1.5689999999999999E-2</c:v>
                </c:pt>
                <c:pt idx="1063">
                  <c:v>1.559E-2</c:v>
                </c:pt>
                <c:pt idx="1064">
                  <c:v>1.5429999999999999E-2</c:v>
                </c:pt>
                <c:pt idx="1065">
                  <c:v>1.536E-2</c:v>
                </c:pt>
                <c:pt idx="1066">
                  <c:v>1.559E-2</c:v>
                </c:pt>
                <c:pt idx="1067">
                  <c:v>1.549E-2</c:v>
                </c:pt>
                <c:pt idx="1068">
                  <c:v>1.546E-2</c:v>
                </c:pt>
                <c:pt idx="1069">
                  <c:v>1.554E-2</c:v>
                </c:pt>
                <c:pt idx="1070">
                  <c:v>1.538E-2</c:v>
                </c:pt>
                <c:pt idx="1071">
                  <c:v>1.5509999999999999E-2</c:v>
                </c:pt>
                <c:pt idx="1072">
                  <c:v>1.541E-2</c:v>
                </c:pt>
                <c:pt idx="1073">
                  <c:v>1.546E-2</c:v>
                </c:pt>
                <c:pt idx="1074">
                  <c:v>1.533E-2</c:v>
                </c:pt>
                <c:pt idx="1075">
                  <c:v>1.525E-2</c:v>
                </c:pt>
                <c:pt idx="1076">
                  <c:v>1.549E-2</c:v>
                </c:pt>
                <c:pt idx="1077">
                  <c:v>1.5440000000000001E-2</c:v>
                </c:pt>
                <c:pt idx="1078">
                  <c:v>1.533E-2</c:v>
                </c:pt>
                <c:pt idx="1079">
                  <c:v>1.554E-2</c:v>
                </c:pt>
                <c:pt idx="1080">
                  <c:v>1.554E-2</c:v>
                </c:pt>
                <c:pt idx="1081">
                  <c:v>1.546E-2</c:v>
                </c:pt>
                <c:pt idx="1082">
                  <c:v>1.5559999999999999E-2</c:v>
                </c:pt>
                <c:pt idx="1083">
                  <c:v>1.5509999999999999E-2</c:v>
                </c:pt>
                <c:pt idx="1084">
                  <c:v>1.536E-2</c:v>
                </c:pt>
                <c:pt idx="1085">
                  <c:v>1.5299999999999999E-2</c:v>
                </c:pt>
                <c:pt idx="1086">
                  <c:v>1.523E-2</c:v>
                </c:pt>
                <c:pt idx="1087">
                  <c:v>1.5259999999999999E-2</c:v>
                </c:pt>
                <c:pt idx="1088">
                  <c:v>1.5100000000000001E-2</c:v>
                </c:pt>
                <c:pt idx="1089">
                  <c:v>1.5180000000000001E-2</c:v>
                </c:pt>
                <c:pt idx="1090">
                  <c:v>1.508E-2</c:v>
                </c:pt>
                <c:pt idx="1091">
                  <c:v>1.5259999999999999E-2</c:v>
                </c:pt>
                <c:pt idx="1092">
                  <c:v>1.5440000000000001E-2</c:v>
                </c:pt>
                <c:pt idx="1093">
                  <c:v>1.5440000000000001E-2</c:v>
                </c:pt>
                <c:pt idx="1094">
                  <c:v>1.52E-2</c:v>
                </c:pt>
                <c:pt idx="1095">
                  <c:v>1.5509999999999999E-2</c:v>
                </c:pt>
                <c:pt idx="1096">
                  <c:v>1.5640000000000001E-2</c:v>
                </c:pt>
                <c:pt idx="1097">
                  <c:v>1.567E-2</c:v>
                </c:pt>
                <c:pt idx="1098">
                  <c:v>1.567E-2</c:v>
                </c:pt>
                <c:pt idx="1099">
                  <c:v>1.5559999999999999E-2</c:v>
                </c:pt>
                <c:pt idx="1100">
                  <c:v>1.5610000000000001E-2</c:v>
                </c:pt>
                <c:pt idx="1101">
                  <c:v>1.562E-2</c:v>
                </c:pt>
                <c:pt idx="1102">
                  <c:v>1.5509999999999999E-2</c:v>
                </c:pt>
                <c:pt idx="1103">
                  <c:v>1.5389999999999999E-2</c:v>
                </c:pt>
                <c:pt idx="1104">
                  <c:v>1.5480000000000001E-2</c:v>
                </c:pt>
                <c:pt idx="1105">
                  <c:v>1.5559999999999999E-2</c:v>
                </c:pt>
                <c:pt idx="1106">
                  <c:v>1.546E-2</c:v>
                </c:pt>
                <c:pt idx="1107">
                  <c:v>1.562E-2</c:v>
                </c:pt>
                <c:pt idx="1108">
                  <c:v>1.541E-2</c:v>
                </c:pt>
                <c:pt idx="1109">
                  <c:v>1.533E-2</c:v>
                </c:pt>
                <c:pt idx="1110">
                  <c:v>1.5049999999999999E-2</c:v>
                </c:pt>
                <c:pt idx="1111">
                  <c:v>1.5259999999999999E-2</c:v>
                </c:pt>
                <c:pt idx="1112">
                  <c:v>1.536E-2</c:v>
                </c:pt>
                <c:pt idx="1113">
                  <c:v>1.559E-2</c:v>
                </c:pt>
                <c:pt idx="1114">
                  <c:v>1.549E-2</c:v>
                </c:pt>
                <c:pt idx="1115">
                  <c:v>1.567E-2</c:v>
                </c:pt>
                <c:pt idx="1116">
                  <c:v>1.585E-2</c:v>
                </c:pt>
                <c:pt idx="1117">
                  <c:v>1.585E-2</c:v>
                </c:pt>
                <c:pt idx="1118">
                  <c:v>1.5779999999999999E-2</c:v>
                </c:pt>
                <c:pt idx="1119">
                  <c:v>1.5820000000000001E-2</c:v>
                </c:pt>
                <c:pt idx="1120">
                  <c:v>1.5769999999999999E-2</c:v>
                </c:pt>
                <c:pt idx="1121">
                  <c:v>1.5640000000000001E-2</c:v>
                </c:pt>
                <c:pt idx="1122">
                  <c:v>1.5559999999999999E-2</c:v>
                </c:pt>
                <c:pt idx="1123">
                  <c:v>1.554E-2</c:v>
                </c:pt>
                <c:pt idx="1124">
                  <c:v>1.554E-2</c:v>
                </c:pt>
                <c:pt idx="1125">
                  <c:v>1.5610000000000001E-2</c:v>
                </c:pt>
                <c:pt idx="1126">
                  <c:v>1.562E-2</c:v>
                </c:pt>
                <c:pt idx="1127">
                  <c:v>1.5640000000000001E-2</c:v>
                </c:pt>
                <c:pt idx="1128">
                  <c:v>1.5640000000000001E-2</c:v>
                </c:pt>
                <c:pt idx="1129">
                  <c:v>1.5429999999999999E-2</c:v>
                </c:pt>
                <c:pt idx="1130">
                  <c:v>1.5429999999999999E-2</c:v>
                </c:pt>
                <c:pt idx="1131">
                  <c:v>1.554E-2</c:v>
                </c:pt>
                <c:pt idx="1132">
                  <c:v>1.541E-2</c:v>
                </c:pt>
                <c:pt idx="1133">
                  <c:v>1.536E-2</c:v>
                </c:pt>
                <c:pt idx="1134">
                  <c:v>1.529E-2</c:v>
                </c:pt>
                <c:pt idx="1135">
                  <c:v>1.5140000000000001E-2</c:v>
                </c:pt>
                <c:pt idx="1136">
                  <c:v>1.524E-2</c:v>
                </c:pt>
                <c:pt idx="1137">
                  <c:v>1.5730000000000001E-2</c:v>
                </c:pt>
                <c:pt idx="1138">
                  <c:v>1.601E-2</c:v>
                </c:pt>
                <c:pt idx="1139">
                  <c:v>1.6279999999999999E-2</c:v>
                </c:pt>
                <c:pt idx="1140">
                  <c:v>1.661E-2</c:v>
                </c:pt>
                <c:pt idx="1141">
                  <c:v>1.661E-2</c:v>
                </c:pt>
                <c:pt idx="1142">
                  <c:v>1.651E-2</c:v>
                </c:pt>
                <c:pt idx="1143">
                  <c:v>1.6379999999999999E-2</c:v>
                </c:pt>
                <c:pt idx="1144">
                  <c:v>1.651E-2</c:v>
                </c:pt>
                <c:pt idx="1145">
                  <c:v>1.6559999999999998E-2</c:v>
                </c:pt>
                <c:pt idx="1146">
                  <c:v>1.6639999999999999E-2</c:v>
                </c:pt>
                <c:pt idx="1147">
                  <c:v>1.651E-2</c:v>
                </c:pt>
                <c:pt idx="1148">
                  <c:v>1.6480000000000002E-2</c:v>
                </c:pt>
                <c:pt idx="1149">
                  <c:v>1.661E-2</c:v>
                </c:pt>
                <c:pt idx="1150">
                  <c:v>1.661E-2</c:v>
                </c:pt>
                <c:pt idx="1151">
                  <c:v>1.6639999999999999E-2</c:v>
                </c:pt>
                <c:pt idx="1152">
                  <c:v>1.6740000000000001E-2</c:v>
                </c:pt>
                <c:pt idx="1153">
                  <c:v>1.6670000000000001E-2</c:v>
                </c:pt>
                <c:pt idx="1154">
                  <c:v>1.702E-2</c:v>
                </c:pt>
                <c:pt idx="1155">
                  <c:v>1.687E-2</c:v>
                </c:pt>
                <c:pt idx="1156">
                  <c:v>1.6899999999999998E-2</c:v>
                </c:pt>
                <c:pt idx="1157">
                  <c:v>1.7389999999999999E-2</c:v>
                </c:pt>
                <c:pt idx="1158">
                  <c:v>1.762E-2</c:v>
                </c:pt>
                <c:pt idx="1159">
                  <c:v>1.8069999999999999E-2</c:v>
                </c:pt>
                <c:pt idx="1160">
                  <c:v>1.779E-2</c:v>
                </c:pt>
                <c:pt idx="1161">
                  <c:v>1.8020000000000001E-2</c:v>
                </c:pt>
                <c:pt idx="1162">
                  <c:v>1.882E-2</c:v>
                </c:pt>
                <c:pt idx="1163">
                  <c:v>1.9029999999999998E-2</c:v>
                </c:pt>
                <c:pt idx="1164">
                  <c:v>1.8890000000000001E-2</c:v>
                </c:pt>
                <c:pt idx="1165">
                  <c:v>1.8970000000000001E-2</c:v>
                </c:pt>
                <c:pt idx="1166">
                  <c:v>1.9179999999999999E-2</c:v>
                </c:pt>
                <c:pt idx="1167">
                  <c:v>1.9310000000000001E-2</c:v>
                </c:pt>
                <c:pt idx="1168">
                  <c:v>1.9720000000000001E-2</c:v>
                </c:pt>
                <c:pt idx="1169">
                  <c:v>1.976E-2</c:v>
                </c:pt>
                <c:pt idx="1170">
                  <c:v>1.9560000000000001E-2</c:v>
                </c:pt>
                <c:pt idx="1171">
                  <c:v>1.951E-2</c:v>
                </c:pt>
                <c:pt idx="1172">
                  <c:v>1.9439999999999999E-2</c:v>
                </c:pt>
                <c:pt idx="1173">
                  <c:v>1.933E-2</c:v>
                </c:pt>
                <c:pt idx="1174">
                  <c:v>1.9480000000000001E-2</c:v>
                </c:pt>
                <c:pt idx="1175">
                  <c:v>1.9480000000000001E-2</c:v>
                </c:pt>
                <c:pt idx="1176">
                  <c:v>1.951E-2</c:v>
                </c:pt>
                <c:pt idx="1177">
                  <c:v>1.9429999999999999E-2</c:v>
                </c:pt>
                <c:pt idx="1178">
                  <c:v>1.951E-2</c:v>
                </c:pt>
                <c:pt idx="1179">
                  <c:v>1.9769999999999999E-2</c:v>
                </c:pt>
                <c:pt idx="1180">
                  <c:v>1.9769999999999999E-2</c:v>
                </c:pt>
                <c:pt idx="1181">
                  <c:v>1.9800000000000002E-2</c:v>
                </c:pt>
                <c:pt idx="1182">
                  <c:v>1.9800000000000002E-2</c:v>
                </c:pt>
                <c:pt idx="1183">
                  <c:v>1.9689999999999999E-2</c:v>
                </c:pt>
                <c:pt idx="1184">
                  <c:v>1.976E-2</c:v>
                </c:pt>
                <c:pt idx="1185">
                  <c:v>1.9529999999999999E-2</c:v>
                </c:pt>
                <c:pt idx="1186">
                  <c:v>1.9820000000000001E-2</c:v>
                </c:pt>
                <c:pt idx="1187">
                  <c:v>1.9720000000000001E-2</c:v>
                </c:pt>
                <c:pt idx="1188">
                  <c:v>1.9E-2</c:v>
                </c:pt>
                <c:pt idx="1189">
                  <c:v>1.8939999999999999E-2</c:v>
                </c:pt>
                <c:pt idx="1190">
                  <c:v>1.8589999999999999E-2</c:v>
                </c:pt>
                <c:pt idx="1191">
                  <c:v>1.8790000000000001E-2</c:v>
                </c:pt>
                <c:pt idx="1192">
                  <c:v>1.9380000000000001E-2</c:v>
                </c:pt>
                <c:pt idx="1193">
                  <c:v>1.9869999999999999E-2</c:v>
                </c:pt>
                <c:pt idx="1194">
                  <c:v>1.968E-2</c:v>
                </c:pt>
                <c:pt idx="1195">
                  <c:v>1.9859999999999999E-2</c:v>
                </c:pt>
                <c:pt idx="1196">
                  <c:v>2.0070000000000001E-2</c:v>
                </c:pt>
                <c:pt idx="1197">
                  <c:v>2.0129999999999999E-2</c:v>
                </c:pt>
                <c:pt idx="1198">
                  <c:v>2.0279999999999999E-2</c:v>
                </c:pt>
                <c:pt idx="1199">
                  <c:v>1.9970000000000002E-2</c:v>
                </c:pt>
                <c:pt idx="1200">
                  <c:v>2.0480000000000002E-2</c:v>
                </c:pt>
                <c:pt idx="1201">
                  <c:v>2.0740000000000001E-2</c:v>
                </c:pt>
                <c:pt idx="1202">
                  <c:v>2.0619999999999999E-2</c:v>
                </c:pt>
                <c:pt idx="1203">
                  <c:v>2.0590000000000001E-2</c:v>
                </c:pt>
                <c:pt idx="1204">
                  <c:v>2.1000000000000001E-2</c:v>
                </c:pt>
                <c:pt idx="1205">
                  <c:v>2.1129999999999999E-2</c:v>
                </c:pt>
                <c:pt idx="1206">
                  <c:v>2.1000000000000001E-2</c:v>
                </c:pt>
                <c:pt idx="1207">
                  <c:v>2.0920000000000001E-2</c:v>
                </c:pt>
                <c:pt idx="1208">
                  <c:v>2.0410000000000001E-2</c:v>
                </c:pt>
                <c:pt idx="1209">
                  <c:v>2.0660000000000001E-2</c:v>
                </c:pt>
                <c:pt idx="1210">
                  <c:v>2.0639999999999999E-2</c:v>
                </c:pt>
                <c:pt idx="1211">
                  <c:v>2.0199999999999999E-2</c:v>
                </c:pt>
                <c:pt idx="1212">
                  <c:v>2.1129999999999999E-2</c:v>
                </c:pt>
                <c:pt idx="1213">
                  <c:v>2.1440000000000001E-2</c:v>
                </c:pt>
                <c:pt idx="1214">
                  <c:v>2.1270000000000001E-2</c:v>
                </c:pt>
                <c:pt idx="1215">
                  <c:v>2.1299999999999999E-2</c:v>
                </c:pt>
                <c:pt idx="1216">
                  <c:v>2.1399999999999999E-2</c:v>
                </c:pt>
                <c:pt idx="1217">
                  <c:v>2.1690000000000001E-2</c:v>
                </c:pt>
                <c:pt idx="1218">
                  <c:v>2.2360000000000001E-2</c:v>
                </c:pt>
                <c:pt idx="1219">
                  <c:v>2.23E-2</c:v>
                </c:pt>
                <c:pt idx="1220">
                  <c:v>2.215E-2</c:v>
                </c:pt>
                <c:pt idx="1221">
                  <c:v>2.2030000000000001E-2</c:v>
                </c:pt>
                <c:pt idx="1222">
                  <c:v>2.2030000000000001E-2</c:v>
                </c:pt>
                <c:pt idx="1223">
                  <c:v>2.172E-2</c:v>
                </c:pt>
                <c:pt idx="1224">
                  <c:v>2.1069999999999998E-2</c:v>
                </c:pt>
                <c:pt idx="1225">
                  <c:v>2.087E-2</c:v>
                </c:pt>
                <c:pt idx="1226">
                  <c:v>2.1329999999999998E-2</c:v>
                </c:pt>
                <c:pt idx="1227">
                  <c:v>2.1389999999999999E-2</c:v>
                </c:pt>
                <c:pt idx="1228">
                  <c:v>2.121E-2</c:v>
                </c:pt>
                <c:pt idx="1229">
                  <c:v>2.1049999999999999E-2</c:v>
                </c:pt>
                <c:pt idx="1230">
                  <c:v>2.1000000000000001E-2</c:v>
                </c:pt>
                <c:pt idx="1231">
                  <c:v>2.128E-2</c:v>
                </c:pt>
                <c:pt idx="1232">
                  <c:v>2.1590000000000002E-2</c:v>
                </c:pt>
                <c:pt idx="1233">
                  <c:v>2.2110000000000001E-2</c:v>
                </c:pt>
                <c:pt idx="1234">
                  <c:v>2.1780000000000001E-2</c:v>
                </c:pt>
                <c:pt idx="1235">
                  <c:v>2.1680000000000001E-2</c:v>
                </c:pt>
                <c:pt idx="1236">
                  <c:v>2.1690000000000001E-2</c:v>
                </c:pt>
                <c:pt idx="1237">
                  <c:v>2.215E-2</c:v>
                </c:pt>
                <c:pt idx="1238">
                  <c:v>2.2460000000000001E-2</c:v>
                </c:pt>
                <c:pt idx="1239">
                  <c:v>2.2720000000000001E-2</c:v>
                </c:pt>
                <c:pt idx="1240">
                  <c:v>2.2669999999999999E-2</c:v>
                </c:pt>
                <c:pt idx="1241">
                  <c:v>2.3060000000000001E-2</c:v>
                </c:pt>
                <c:pt idx="1242">
                  <c:v>2.3369999999999998E-2</c:v>
                </c:pt>
                <c:pt idx="1243">
                  <c:v>2.334E-2</c:v>
                </c:pt>
                <c:pt idx="1244">
                  <c:v>2.324E-2</c:v>
                </c:pt>
                <c:pt idx="1245">
                  <c:v>2.3400000000000001E-2</c:v>
                </c:pt>
                <c:pt idx="1246">
                  <c:v>2.3630000000000002E-2</c:v>
                </c:pt>
                <c:pt idx="1247">
                  <c:v>2.3480000000000001E-2</c:v>
                </c:pt>
                <c:pt idx="1248">
                  <c:v>2.3400000000000001E-2</c:v>
                </c:pt>
                <c:pt idx="1249">
                  <c:v>2.3369999999999998E-2</c:v>
                </c:pt>
                <c:pt idx="1250">
                  <c:v>2.3369999999999998E-2</c:v>
                </c:pt>
                <c:pt idx="1251">
                  <c:v>2.351E-2</c:v>
                </c:pt>
                <c:pt idx="1252">
                  <c:v>2.366E-2</c:v>
                </c:pt>
                <c:pt idx="1253">
                  <c:v>2.366E-2</c:v>
                </c:pt>
                <c:pt idx="1254">
                  <c:v>2.3650000000000001E-2</c:v>
                </c:pt>
                <c:pt idx="1255">
                  <c:v>2.3730000000000001E-2</c:v>
                </c:pt>
                <c:pt idx="1256">
                  <c:v>2.3869999999999999E-2</c:v>
                </c:pt>
                <c:pt idx="1257">
                  <c:v>2.392E-2</c:v>
                </c:pt>
                <c:pt idx="1258">
                  <c:v>2.392E-2</c:v>
                </c:pt>
                <c:pt idx="1259">
                  <c:v>2.3959999999999999E-2</c:v>
                </c:pt>
                <c:pt idx="1260">
                  <c:v>2.4170000000000001E-2</c:v>
                </c:pt>
                <c:pt idx="1261">
                  <c:v>2.4170000000000001E-2</c:v>
                </c:pt>
                <c:pt idx="1262">
                  <c:v>2.4219999999999998E-2</c:v>
                </c:pt>
                <c:pt idx="1263">
                  <c:v>2.4119999999999999E-2</c:v>
                </c:pt>
                <c:pt idx="1264">
                  <c:v>2.4119999999999999E-2</c:v>
                </c:pt>
                <c:pt idx="1265">
                  <c:v>2.4170000000000001E-2</c:v>
                </c:pt>
                <c:pt idx="1266">
                  <c:v>2.4170000000000001E-2</c:v>
                </c:pt>
                <c:pt idx="1267">
                  <c:v>2.4070000000000001E-2</c:v>
                </c:pt>
                <c:pt idx="1268">
                  <c:v>2.41E-2</c:v>
                </c:pt>
                <c:pt idx="1269">
                  <c:v>2.4060000000000002E-2</c:v>
                </c:pt>
                <c:pt idx="1270">
                  <c:v>2.409E-2</c:v>
                </c:pt>
                <c:pt idx="1271">
                  <c:v>2.4119999999999999E-2</c:v>
                </c:pt>
                <c:pt idx="1272">
                  <c:v>2.4170000000000001E-2</c:v>
                </c:pt>
                <c:pt idx="1273">
                  <c:v>2.4230000000000002E-2</c:v>
                </c:pt>
                <c:pt idx="1274">
                  <c:v>2.4219999999999998E-2</c:v>
                </c:pt>
                <c:pt idx="1275">
                  <c:v>2.4119999999999999E-2</c:v>
                </c:pt>
                <c:pt idx="1276">
                  <c:v>2.4119999999999999E-2</c:v>
                </c:pt>
                <c:pt idx="1277">
                  <c:v>2.4279999999999999E-2</c:v>
                </c:pt>
                <c:pt idx="1278">
                  <c:v>2.4199999999999999E-2</c:v>
                </c:pt>
                <c:pt idx="1279">
                  <c:v>2.401E-2</c:v>
                </c:pt>
                <c:pt idx="1280">
                  <c:v>2.4219999999999998E-2</c:v>
                </c:pt>
                <c:pt idx="1281">
                  <c:v>2.4170000000000001E-2</c:v>
                </c:pt>
                <c:pt idx="1282">
                  <c:v>2.41E-2</c:v>
                </c:pt>
                <c:pt idx="1283">
                  <c:v>2.4049999999999998E-2</c:v>
                </c:pt>
                <c:pt idx="1284">
                  <c:v>2.4119999999999999E-2</c:v>
                </c:pt>
                <c:pt idx="1285">
                  <c:v>2.4219999999999998E-2</c:v>
                </c:pt>
                <c:pt idx="1286">
                  <c:v>2.4219999999999998E-2</c:v>
                </c:pt>
                <c:pt idx="1287">
                  <c:v>2.4199999999999999E-2</c:v>
                </c:pt>
                <c:pt idx="1288">
                  <c:v>2.41E-2</c:v>
                </c:pt>
                <c:pt idx="1289">
                  <c:v>2.3779999999999999E-2</c:v>
                </c:pt>
                <c:pt idx="1290">
                  <c:v>2.3810000000000001E-2</c:v>
                </c:pt>
                <c:pt idx="1291">
                  <c:v>2.4150000000000001E-2</c:v>
                </c:pt>
                <c:pt idx="1292">
                  <c:v>2.4199999999999999E-2</c:v>
                </c:pt>
                <c:pt idx="1293">
                  <c:v>2.4479999999999998E-2</c:v>
                </c:pt>
                <c:pt idx="1294">
                  <c:v>2.4420000000000001E-2</c:v>
                </c:pt>
                <c:pt idx="1295">
                  <c:v>2.4420000000000001E-2</c:v>
                </c:pt>
                <c:pt idx="1296">
                  <c:v>2.4580000000000001E-2</c:v>
                </c:pt>
                <c:pt idx="1297">
                  <c:v>2.453E-2</c:v>
                </c:pt>
                <c:pt idx="1298">
                  <c:v>2.443E-2</c:v>
                </c:pt>
                <c:pt idx="1299">
                  <c:v>2.4320000000000001E-2</c:v>
                </c:pt>
                <c:pt idx="1300">
                  <c:v>2.435E-2</c:v>
                </c:pt>
                <c:pt idx="1301">
                  <c:v>2.435E-2</c:v>
                </c:pt>
                <c:pt idx="1302">
                  <c:v>2.4379999999999999E-2</c:v>
                </c:pt>
                <c:pt idx="1303">
                  <c:v>2.4410000000000001E-2</c:v>
                </c:pt>
                <c:pt idx="1304">
                  <c:v>2.427E-2</c:v>
                </c:pt>
              </c:numCache>
            </c:numRef>
          </c:val>
          <c:smooth val="0"/>
          <c:extLst>
            <c:ext xmlns:c16="http://schemas.microsoft.com/office/drawing/2014/chart" uri="{C3380CC4-5D6E-409C-BE32-E72D297353CC}">
              <c16:uniqueId val="{00000000-9642-473D-B11E-CE4A2530DE02}"/>
            </c:ext>
          </c:extLst>
        </c:ser>
        <c:ser>
          <c:idx val="2"/>
          <c:order val="1"/>
          <c:tx>
            <c:v>2年期</c:v>
          </c:tx>
          <c:spPr>
            <a:ln w="6350">
              <a:solidFill>
                <a:srgbClr val="C49163"/>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【2】Indice!$H$6:$H$1310</c:f>
              <c:numCache>
                <c:formatCode>General</c:formatCode>
                <c:ptCount val="1305"/>
                <c:pt idx="0">
                  <c:v>4.4729999999999999E-2</c:v>
                </c:pt>
                <c:pt idx="1">
                  <c:v>4.5010000000000001E-2</c:v>
                </c:pt>
                <c:pt idx="2">
                  <c:v>4.5539999999999997E-2</c:v>
                </c:pt>
                <c:pt idx="3">
                  <c:v>4.5580000000000002E-2</c:v>
                </c:pt>
                <c:pt idx="4">
                  <c:v>4.6019999999999998E-2</c:v>
                </c:pt>
                <c:pt idx="5">
                  <c:v>4.5310000000000003E-2</c:v>
                </c:pt>
                <c:pt idx="6">
                  <c:v>4.6190000000000002E-2</c:v>
                </c:pt>
                <c:pt idx="7">
                  <c:v>4.6370000000000001E-2</c:v>
                </c:pt>
                <c:pt idx="8">
                  <c:v>4.6929999999999999E-2</c:v>
                </c:pt>
                <c:pt idx="9">
                  <c:v>4.718E-2</c:v>
                </c:pt>
                <c:pt idx="10">
                  <c:v>4.6899999999999997E-2</c:v>
                </c:pt>
                <c:pt idx="11">
                  <c:v>4.7120000000000002E-2</c:v>
                </c:pt>
                <c:pt idx="12">
                  <c:v>4.666E-2</c:v>
                </c:pt>
                <c:pt idx="13">
                  <c:v>4.6120000000000001E-2</c:v>
                </c:pt>
                <c:pt idx="14">
                  <c:v>4.6420000000000003E-2</c:v>
                </c:pt>
                <c:pt idx="15">
                  <c:v>4.6420000000000003E-2</c:v>
                </c:pt>
                <c:pt idx="16">
                  <c:v>4.5740000000000003E-2</c:v>
                </c:pt>
                <c:pt idx="17">
                  <c:v>4.5780000000000001E-2</c:v>
                </c:pt>
                <c:pt idx="18">
                  <c:v>4.6580000000000003E-2</c:v>
                </c:pt>
                <c:pt idx="19">
                  <c:v>4.4740000000000002E-2</c:v>
                </c:pt>
                <c:pt idx="20">
                  <c:v>4.48E-2</c:v>
                </c:pt>
                <c:pt idx="21">
                  <c:v>4.4540000000000003E-2</c:v>
                </c:pt>
                <c:pt idx="22">
                  <c:v>4.4290000000000003E-2</c:v>
                </c:pt>
                <c:pt idx="23">
                  <c:v>4.403E-2</c:v>
                </c:pt>
                <c:pt idx="24">
                  <c:v>4.4720000000000003E-2</c:v>
                </c:pt>
                <c:pt idx="25">
                  <c:v>4.3639999999999998E-2</c:v>
                </c:pt>
                <c:pt idx="26">
                  <c:v>4.2020000000000002E-2</c:v>
                </c:pt>
                <c:pt idx="27">
                  <c:v>4.2070000000000003E-2</c:v>
                </c:pt>
                <c:pt idx="28">
                  <c:v>4.3339999999999997E-2</c:v>
                </c:pt>
                <c:pt idx="29">
                  <c:v>4.3180000000000003E-2</c:v>
                </c:pt>
                <c:pt idx="30">
                  <c:v>4.3490000000000001E-2</c:v>
                </c:pt>
                <c:pt idx="31">
                  <c:v>4.2930000000000003E-2</c:v>
                </c:pt>
                <c:pt idx="32">
                  <c:v>4.3799999999999999E-2</c:v>
                </c:pt>
                <c:pt idx="33">
                  <c:v>4.3679999999999997E-2</c:v>
                </c:pt>
                <c:pt idx="34">
                  <c:v>4.3909999999999998E-2</c:v>
                </c:pt>
                <c:pt idx="35">
                  <c:v>4.3839999999999997E-2</c:v>
                </c:pt>
                <c:pt idx="36">
                  <c:v>4.3520000000000003E-2</c:v>
                </c:pt>
                <c:pt idx="37">
                  <c:v>4.3610000000000003E-2</c:v>
                </c:pt>
                <c:pt idx="38">
                  <c:v>4.2189999999999998E-2</c:v>
                </c:pt>
                <c:pt idx="39">
                  <c:v>4.1439999999999998E-2</c:v>
                </c:pt>
                <c:pt idx="40">
                  <c:v>4.1439999999999998E-2</c:v>
                </c:pt>
                <c:pt idx="41">
                  <c:v>4.2450000000000002E-2</c:v>
                </c:pt>
                <c:pt idx="42">
                  <c:v>4.3580000000000001E-2</c:v>
                </c:pt>
                <c:pt idx="43">
                  <c:v>4.3639999999999998E-2</c:v>
                </c:pt>
                <c:pt idx="44">
                  <c:v>4.3749999999999997E-2</c:v>
                </c:pt>
                <c:pt idx="45">
                  <c:v>4.3810000000000002E-2</c:v>
                </c:pt>
                <c:pt idx="46">
                  <c:v>4.3839999999999997E-2</c:v>
                </c:pt>
                <c:pt idx="47">
                  <c:v>4.3299999999999998E-2</c:v>
                </c:pt>
                <c:pt idx="48">
                  <c:v>4.3200000000000002E-2</c:v>
                </c:pt>
                <c:pt idx="49">
                  <c:v>4.2500000000000003E-2</c:v>
                </c:pt>
                <c:pt idx="50">
                  <c:v>4.2500000000000003E-2</c:v>
                </c:pt>
                <c:pt idx="51">
                  <c:v>4.2770000000000002E-2</c:v>
                </c:pt>
                <c:pt idx="52">
                  <c:v>4.2419999999999999E-2</c:v>
                </c:pt>
                <c:pt idx="53">
                  <c:v>4.3520000000000003E-2</c:v>
                </c:pt>
                <c:pt idx="54">
                  <c:v>4.3229999999999998E-2</c:v>
                </c:pt>
                <c:pt idx="55">
                  <c:v>4.3229999999999998E-2</c:v>
                </c:pt>
                <c:pt idx="56">
                  <c:v>4.3470000000000002E-2</c:v>
                </c:pt>
                <c:pt idx="57">
                  <c:v>4.3310000000000001E-2</c:v>
                </c:pt>
                <c:pt idx="58">
                  <c:v>4.4389999999999999E-2</c:v>
                </c:pt>
                <c:pt idx="59">
                  <c:v>4.446E-2</c:v>
                </c:pt>
                <c:pt idx="60">
                  <c:v>4.4429999999999997E-2</c:v>
                </c:pt>
                <c:pt idx="61">
                  <c:v>4.3880000000000002E-2</c:v>
                </c:pt>
                <c:pt idx="62">
                  <c:v>4.4260000000000001E-2</c:v>
                </c:pt>
                <c:pt idx="63">
                  <c:v>4.7309999999999998E-2</c:v>
                </c:pt>
                <c:pt idx="64">
                  <c:v>4.7079999999999997E-2</c:v>
                </c:pt>
                <c:pt idx="65">
                  <c:v>4.7210000000000002E-2</c:v>
                </c:pt>
                <c:pt idx="66">
                  <c:v>4.5940000000000002E-2</c:v>
                </c:pt>
                <c:pt idx="67">
                  <c:v>4.5929999999999999E-2</c:v>
                </c:pt>
                <c:pt idx="68">
                  <c:v>4.5769999999999998E-2</c:v>
                </c:pt>
                <c:pt idx="69">
                  <c:v>4.6350000000000002E-2</c:v>
                </c:pt>
                <c:pt idx="70">
                  <c:v>4.5379999999999997E-2</c:v>
                </c:pt>
                <c:pt idx="71">
                  <c:v>4.6800000000000001E-2</c:v>
                </c:pt>
                <c:pt idx="72">
                  <c:v>4.6449999999999998E-2</c:v>
                </c:pt>
                <c:pt idx="73">
                  <c:v>4.734E-2</c:v>
                </c:pt>
                <c:pt idx="74">
                  <c:v>4.888E-2</c:v>
                </c:pt>
                <c:pt idx="75">
                  <c:v>4.9480000000000003E-2</c:v>
                </c:pt>
                <c:pt idx="76">
                  <c:v>4.9000000000000002E-2</c:v>
                </c:pt>
                <c:pt idx="77">
                  <c:v>4.9000000000000002E-2</c:v>
                </c:pt>
                <c:pt idx="78">
                  <c:v>4.8719999999999999E-2</c:v>
                </c:pt>
                <c:pt idx="79">
                  <c:v>4.9110000000000001E-2</c:v>
                </c:pt>
                <c:pt idx="80">
                  <c:v>4.8849999999999998E-2</c:v>
                </c:pt>
                <c:pt idx="81">
                  <c:v>4.8370000000000003E-2</c:v>
                </c:pt>
                <c:pt idx="82">
                  <c:v>4.9119999999999997E-2</c:v>
                </c:pt>
                <c:pt idx="83">
                  <c:v>4.836E-2</c:v>
                </c:pt>
                <c:pt idx="84">
                  <c:v>5.0349999999999999E-2</c:v>
                </c:pt>
                <c:pt idx="85">
                  <c:v>5.0619999999999998E-2</c:v>
                </c:pt>
                <c:pt idx="86">
                  <c:v>5.0200000000000002E-2</c:v>
                </c:pt>
                <c:pt idx="87">
                  <c:v>4.9320000000000003E-2</c:v>
                </c:pt>
                <c:pt idx="88">
                  <c:v>4.9180000000000001E-2</c:v>
                </c:pt>
                <c:pt idx="89">
                  <c:v>4.9340000000000002E-2</c:v>
                </c:pt>
                <c:pt idx="90">
                  <c:v>4.8390000000000002E-2</c:v>
                </c:pt>
                <c:pt idx="91">
                  <c:v>4.9889999999999997E-2</c:v>
                </c:pt>
                <c:pt idx="92">
                  <c:v>4.9439999999999998E-2</c:v>
                </c:pt>
                <c:pt idx="93">
                  <c:v>5.0869999999999999E-2</c:v>
                </c:pt>
                <c:pt idx="94">
                  <c:v>5.0540000000000002E-2</c:v>
                </c:pt>
                <c:pt idx="95">
                  <c:v>5.0020000000000002E-2</c:v>
                </c:pt>
                <c:pt idx="96">
                  <c:v>5.0389999999999997E-2</c:v>
                </c:pt>
                <c:pt idx="97">
                  <c:v>5.1209999999999999E-2</c:v>
                </c:pt>
                <c:pt idx="98">
                  <c:v>5.1119999999999999E-2</c:v>
                </c:pt>
                <c:pt idx="99">
                  <c:v>5.0470000000000001E-2</c:v>
                </c:pt>
                <c:pt idx="100">
                  <c:v>5.0729999999999997E-2</c:v>
                </c:pt>
                <c:pt idx="101">
                  <c:v>5.1580000000000001E-2</c:v>
                </c:pt>
                <c:pt idx="102">
                  <c:v>5.2220000000000003E-2</c:v>
                </c:pt>
                <c:pt idx="103">
                  <c:v>5.2089999999999997E-2</c:v>
                </c:pt>
                <c:pt idx="104">
                  <c:v>5.0979999999999998E-2</c:v>
                </c:pt>
                <c:pt idx="105">
                  <c:v>5.0540000000000002E-2</c:v>
                </c:pt>
                <c:pt idx="106">
                  <c:v>5.0689999999999999E-2</c:v>
                </c:pt>
                <c:pt idx="107">
                  <c:v>4.9820000000000003E-2</c:v>
                </c:pt>
                <c:pt idx="108">
                  <c:v>4.9700000000000001E-2</c:v>
                </c:pt>
                <c:pt idx="109">
                  <c:v>5.0810000000000001E-2</c:v>
                </c:pt>
                <c:pt idx="110">
                  <c:v>5.0810000000000001E-2</c:v>
                </c:pt>
                <c:pt idx="111">
                  <c:v>5.0180000000000002E-2</c:v>
                </c:pt>
                <c:pt idx="112">
                  <c:v>5.0520000000000002E-2</c:v>
                </c:pt>
                <c:pt idx="113">
                  <c:v>5.1499999999999997E-2</c:v>
                </c:pt>
                <c:pt idx="114">
                  <c:v>5.1040000000000002E-2</c:v>
                </c:pt>
                <c:pt idx="115">
                  <c:v>5.0439999999999999E-2</c:v>
                </c:pt>
                <c:pt idx="116">
                  <c:v>5.058E-2</c:v>
                </c:pt>
                <c:pt idx="117">
                  <c:v>5.135E-2</c:v>
                </c:pt>
                <c:pt idx="118">
                  <c:v>5.1209999999999999E-2</c:v>
                </c:pt>
                <c:pt idx="119">
                  <c:v>5.1249999999999997E-2</c:v>
                </c:pt>
                <c:pt idx="120">
                  <c:v>5.11E-2</c:v>
                </c:pt>
                <c:pt idx="121">
                  <c:v>5.144E-2</c:v>
                </c:pt>
                <c:pt idx="122">
                  <c:v>5.176E-2</c:v>
                </c:pt>
                <c:pt idx="123">
                  <c:v>5.0900000000000001E-2</c:v>
                </c:pt>
                <c:pt idx="124">
                  <c:v>5.0540000000000002E-2</c:v>
                </c:pt>
                <c:pt idx="125">
                  <c:v>5.0319999999999997E-2</c:v>
                </c:pt>
                <c:pt idx="126">
                  <c:v>5.0110000000000002E-2</c:v>
                </c:pt>
                <c:pt idx="127">
                  <c:v>4.9689999999999998E-2</c:v>
                </c:pt>
                <c:pt idx="128">
                  <c:v>5.0200000000000002E-2</c:v>
                </c:pt>
                <c:pt idx="129">
                  <c:v>4.99E-2</c:v>
                </c:pt>
                <c:pt idx="130">
                  <c:v>4.9910000000000003E-2</c:v>
                </c:pt>
                <c:pt idx="131">
                  <c:v>4.947E-2</c:v>
                </c:pt>
                <c:pt idx="132">
                  <c:v>5.0160000000000003E-2</c:v>
                </c:pt>
                <c:pt idx="133">
                  <c:v>4.9599999999999998E-2</c:v>
                </c:pt>
                <c:pt idx="134">
                  <c:v>4.8779999999999997E-2</c:v>
                </c:pt>
                <c:pt idx="135">
                  <c:v>4.8779999999999997E-2</c:v>
                </c:pt>
                <c:pt idx="136">
                  <c:v>4.863E-2</c:v>
                </c:pt>
                <c:pt idx="137">
                  <c:v>4.8860000000000001E-2</c:v>
                </c:pt>
                <c:pt idx="138">
                  <c:v>4.8939999999999997E-2</c:v>
                </c:pt>
                <c:pt idx="139">
                  <c:v>5.0479999999999997E-2</c:v>
                </c:pt>
                <c:pt idx="140">
                  <c:v>5.0779999999999999E-2</c:v>
                </c:pt>
                <c:pt idx="141">
                  <c:v>5.0229999999999997E-2</c:v>
                </c:pt>
                <c:pt idx="142">
                  <c:v>4.9669999999999999E-2</c:v>
                </c:pt>
                <c:pt idx="143">
                  <c:v>5.0459999999999998E-2</c:v>
                </c:pt>
                <c:pt idx="144">
                  <c:v>5.0009999999999999E-2</c:v>
                </c:pt>
                <c:pt idx="145">
                  <c:v>4.9419999999999999E-2</c:v>
                </c:pt>
                <c:pt idx="146">
                  <c:v>4.929E-2</c:v>
                </c:pt>
                <c:pt idx="147">
                  <c:v>4.965E-2</c:v>
                </c:pt>
                <c:pt idx="148">
                  <c:v>4.9520000000000002E-2</c:v>
                </c:pt>
                <c:pt idx="149">
                  <c:v>4.9669999999999999E-2</c:v>
                </c:pt>
                <c:pt idx="150">
                  <c:v>4.895E-2</c:v>
                </c:pt>
                <c:pt idx="151">
                  <c:v>4.8419999999999998E-2</c:v>
                </c:pt>
                <c:pt idx="152">
                  <c:v>4.8079999999999998E-2</c:v>
                </c:pt>
                <c:pt idx="153">
                  <c:v>4.7509999999999997E-2</c:v>
                </c:pt>
                <c:pt idx="154">
                  <c:v>4.7620000000000003E-2</c:v>
                </c:pt>
                <c:pt idx="155">
                  <c:v>4.7640000000000002E-2</c:v>
                </c:pt>
                <c:pt idx="156">
                  <c:v>4.8809999999999999E-2</c:v>
                </c:pt>
                <c:pt idx="157">
                  <c:v>4.8770000000000001E-2</c:v>
                </c:pt>
                <c:pt idx="158">
                  <c:v>4.9020000000000001E-2</c:v>
                </c:pt>
                <c:pt idx="159">
                  <c:v>4.8770000000000001E-2</c:v>
                </c:pt>
                <c:pt idx="160">
                  <c:v>4.8739999999999999E-2</c:v>
                </c:pt>
                <c:pt idx="161">
                  <c:v>4.9279999999999997E-2</c:v>
                </c:pt>
                <c:pt idx="162">
                  <c:v>4.8520000000000001E-2</c:v>
                </c:pt>
                <c:pt idx="163">
                  <c:v>4.8739999999999999E-2</c:v>
                </c:pt>
                <c:pt idx="164">
                  <c:v>4.9189999999999998E-2</c:v>
                </c:pt>
                <c:pt idx="165">
                  <c:v>4.8370000000000003E-2</c:v>
                </c:pt>
                <c:pt idx="166">
                  <c:v>4.8390000000000002E-2</c:v>
                </c:pt>
                <c:pt idx="167">
                  <c:v>4.7660000000000001E-2</c:v>
                </c:pt>
                <c:pt idx="168">
                  <c:v>4.7660000000000001E-2</c:v>
                </c:pt>
                <c:pt idx="169">
                  <c:v>4.7419999999999997E-2</c:v>
                </c:pt>
                <c:pt idx="170">
                  <c:v>4.7660000000000001E-2</c:v>
                </c:pt>
                <c:pt idx="171">
                  <c:v>4.6300000000000001E-2</c:v>
                </c:pt>
                <c:pt idx="172">
                  <c:v>4.7460000000000002E-2</c:v>
                </c:pt>
                <c:pt idx="173">
                  <c:v>4.8730000000000002E-2</c:v>
                </c:pt>
                <c:pt idx="174">
                  <c:v>4.8579999999999998E-2</c:v>
                </c:pt>
                <c:pt idx="175">
                  <c:v>4.9459999999999997E-2</c:v>
                </c:pt>
                <c:pt idx="176">
                  <c:v>4.981E-2</c:v>
                </c:pt>
                <c:pt idx="177">
                  <c:v>4.9439999999999998E-2</c:v>
                </c:pt>
                <c:pt idx="178">
                  <c:v>4.9360000000000001E-2</c:v>
                </c:pt>
                <c:pt idx="179">
                  <c:v>4.9360000000000001E-2</c:v>
                </c:pt>
                <c:pt idx="180">
                  <c:v>4.895E-2</c:v>
                </c:pt>
                <c:pt idx="181">
                  <c:v>4.8590000000000001E-2</c:v>
                </c:pt>
                <c:pt idx="182">
                  <c:v>4.7100000000000003E-2</c:v>
                </c:pt>
                <c:pt idx="183">
                  <c:v>4.7550000000000002E-2</c:v>
                </c:pt>
                <c:pt idx="184">
                  <c:v>4.7440000000000003E-2</c:v>
                </c:pt>
                <c:pt idx="185">
                  <c:v>4.7410000000000001E-2</c:v>
                </c:pt>
                <c:pt idx="186">
                  <c:v>4.7910000000000001E-2</c:v>
                </c:pt>
                <c:pt idx="187">
                  <c:v>4.7149999999999997E-2</c:v>
                </c:pt>
                <c:pt idx="188">
                  <c:v>4.6850000000000003E-2</c:v>
                </c:pt>
                <c:pt idx="189">
                  <c:v>4.7140000000000001E-2</c:v>
                </c:pt>
                <c:pt idx="190">
                  <c:v>4.7140000000000001E-2</c:v>
                </c:pt>
                <c:pt idx="191">
                  <c:v>4.6420000000000003E-2</c:v>
                </c:pt>
                <c:pt idx="192">
                  <c:v>4.6879999999999998E-2</c:v>
                </c:pt>
                <c:pt idx="193">
                  <c:v>4.666E-2</c:v>
                </c:pt>
                <c:pt idx="194">
                  <c:v>4.5769999999999998E-2</c:v>
                </c:pt>
                <c:pt idx="195">
                  <c:v>4.5490000000000003E-2</c:v>
                </c:pt>
                <c:pt idx="196">
                  <c:v>4.5150000000000003E-2</c:v>
                </c:pt>
                <c:pt idx="197">
                  <c:v>4.5560000000000003E-2</c:v>
                </c:pt>
                <c:pt idx="198">
                  <c:v>4.4790000000000003E-2</c:v>
                </c:pt>
                <c:pt idx="199">
                  <c:v>4.4659999999999998E-2</c:v>
                </c:pt>
                <c:pt idx="200">
                  <c:v>4.4970000000000003E-2</c:v>
                </c:pt>
                <c:pt idx="201">
                  <c:v>4.3409999999999997E-2</c:v>
                </c:pt>
                <c:pt idx="202">
                  <c:v>4.403E-2</c:v>
                </c:pt>
                <c:pt idx="203">
                  <c:v>4.4499999999999998E-2</c:v>
                </c:pt>
                <c:pt idx="204">
                  <c:v>4.5620000000000001E-2</c:v>
                </c:pt>
                <c:pt idx="205">
                  <c:v>4.5620000000000001E-2</c:v>
                </c:pt>
                <c:pt idx="206">
                  <c:v>4.5330000000000002E-2</c:v>
                </c:pt>
                <c:pt idx="207">
                  <c:v>4.376E-2</c:v>
                </c:pt>
                <c:pt idx="208">
                  <c:v>4.3159999999999997E-2</c:v>
                </c:pt>
                <c:pt idx="209">
                  <c:v>4.3150000000000001E-2</c:v>
                </c:pt>
                <c:pt idx="210">
                  <c:v>4.2450000000000002E-2</c:v>
                </c:pt>
                <c:pt idx="211">
                  <c:v>4.2520000000000002E-2</c:v>
                </c:pt>
                <c:pt idx="212">
                  <c:v>4.1540000000000001E-2</c:v>
                </c:pt>
                <c:pt idx="213">
                  <c:v>4.0820000000000002E-2</c:v>
                </c:pt>
                <c:pt idx="214">
                  <c:v>4.0099999999999997E-2</c:v>
                </c:pt>
                <c:pt idx="215">
                  <c:v>3.9870000000000003E-2</c:v>
                </c:pt>
                <c:pt idx="216">
                  <c:v>3.8989999999999997E-2</c:v>
                </c:pt>
                <c:pt idx="217">
                  <c:v>3.9100000000000003E-2</c:v>
                </c:pt>
                <c:pt idx="218">
                  <c:v>4.0219999999999999E-2</c:v>
                </c:pt>
                <c:pt idx="219">
                  <c:v>4.0009999999999997E-2</c:v>
                </c:pt>
                <c:pt idx="220">
                  <c:v>3.9140000000000001E-2</c:v>
                </c:pt>
                <c:pt idx="221">
                  <c:v>3.7900000000000003E-2</c:v>
                </c:pt>
                <c:pt idx="222">
                  <c:v>3.805E-2</c:v>
                </c:pt>
                <c:pt idx="223">
                  <c:v>3.9609999999999999E-2</c:v>
                </c:pt>
                <c:pt idx="224">
                  <c:v>4.1410000000000002E-2</c:v>
                </c:pt>
                <c:pt idx="225">
                  <c:v>4.0059999999999998E-2</c:v>
                </c:pt>
                <c:pt idx="226">
                  <c:v>4.0680000000000001E-2</c:v>
                </c:pt>
                <c:pt idx="227">
                  <c:v>3.9510000000000003E-2</c:v>
                </c:pt>
                <c:pt idx="228">
                  <c:v>3.9539999999999999E-2</c:v>
                </c:pt>
                <c:pt idx="229">
                  <c:v>4.088E-2</c:v>
                </c:pt>
                <c:pt idx="230">
                  <c:v>4.1239999999999999E-2</c:v>
                </c:pt>
                <c:pt idx="231">
                  <c:v>4.1419999999999998E-2</c:v>
                </c:pt>
                <c:pt idx="232">
                  <c:v>4.2439999999999999E-2</c:v>
                </c:pt>
                <c:pt idx="233">
                  <c:v>4.197E-2</c:v>
                </c:pt>
                <c:pt idx="234">
                  <c:v>4.1939999999999998E-2</c:v>
                </c:pt>
                <c:pt idx="235">
                  <c:v>4.0989999999999999E-2</c:v>
                </c:pt>
                <c:pt idx="236">
                  <c:v>3.968E-2</c:v>
                </c:pt>
                <c:pt idx="237">
                  <c:v>3.9579999999999997E-2</c:v>
                </c:pt>
                <c:pt idx="238">
                  <c:v>4.0219999999999999E-2</c:v>
                </c:pt>
                <c:pt idx="239">
                  <c:v>4.0079999999999998E-2</c:v>
                </c:pt>
                <c:pt idx="240">
                  <c:v>3.9809999999999998E-2</c:v>
                </c:pt>
                <c:pt idx="241">
                  <c:v>3.8309999999999997E-2</c:v>
                </c:pt>
                <c:pt idx="242">
                  <c:v>3.78E-2</c:v>
                </c:pt>
                <c:pt idx="243">
                  <c:v>3.8249999999999999E-2</c:v>
                </c:pt>
                <c:pt idx="244">
                  <c:v>3.9629999999999999E-2</c:v>
                </c:pt>
                <c:pt idx="245">
                  <c:v>4.0250000000000001E-2</c:v>
                </c:pt>
                <c:pt idx="246">
                  <c:v>4.1189999999999997E-2</c:v>
                </c:pt>
                <c:pt idx="247">
                  <c:v>4.0989999999999999E-2</c:v>
                </c:pt>
                <c:pt idx="248">
                  <c:v>4.0779999999999997E-2</c:v>
                </c:pt>
                <c:pt idx="249">
                  <c:v>3.9949999999999999E-2</c:v>
                </c:pt>
                <c:pt idx="250">
                  <c:v>3.7670000000000002E-2</c:v>
                </c:pt>
                <c:pt idx="251">
                  <c:v>3.8330000000000003E-2</c:v>
                </c:pt>
                <c:pt idx="252">
                  <c:v>3.9370000000000002E-2</c:v>
                </c:pt>
                <c:pt idx="253">
                  <c:v>4.1660000000000003E-2</c:v>
                </c:pt>
                <c:pt idx="254">
                  <c:v>3.9759999999999997E-2</c:v>
                </c:pt>
                <c:pt idx="255">
                  <c:v>3.8370000000000001E-2</c:v>
                </c:pt>
                <c:pt idx="256">
                  <c:v>4.1570000000000003E-2</c:v>
                </c:pt>
                <c:pt idx="257">
                  <c:v>3.8870000000000002E-2</c:v>
                </c:pt>
                <c:pt idx="258">
                  <c:v>4.2500000000000003E-2</c:v>
                </c:pt>
                <c:pt idx="259">
                  <c:v>3.9759999999999997E-2</c:v>
                </c:pt>
                <c:pt idx="260">
                  <c:v>4.5859999999999998E-2</c:v>
                </c:pt>
                <c:pt idx="261">
                  <c:v>4.87E-2</c:v>
                </c:pt>
                <c:pt idx="262">
                  <c:v>5.0700000000000002E-2</c:v>
                </c:pt>
                <c:pt idx="263">
                  <c:v>5.008E-2</c:v>
                </c:pt>
                <c:pt idx="264">
                  <c:v>4.8860000000000001E-2</c:v>
                </c:pt>
                <c:pt idx="265">
                  <c:v>4.8559999999999999E-2</c:v>
                </c:pt>
                <c:pt idx="266">
                  <c:v>4.8849999999999998E-2</c:v>
                </c:pt>
                <c:pt idx="267">
                  <c:v>4.8759999999999998E-2</c:v>
                </c:pt>
                <c:pt idx="268">
                  <c:v>4.8160000000000001E-2</c:v>
                </c:pt>
                <c:pt idx="269">
                  <c:v>4.7780000000000003E-2</c:v>
                </c:pt>
                <c:pt idx="270">
                  <c:v>4.8140000000000002E-2</c:v>
                </c:pt>
                <c:pt idx="271">
                  <c:v>4.6969999999999998E-2</c:v>
                </c:pt>
                <c:pt idx="272">
                  <c:v>4.6929999999999999E-2</c:v>
                </c:pt>
                <c:pt idx="273">
                  <c:v>4.7230000000000001E-2</c:v>
                </c:pt>
                <c:pt idx="274">
                  <c:v>4.6170000000000003E-2</c:v>
                </c:pt>
                <c:pt idx="275">
                  <c:v>4.6170000000000003E-2</c:v>
                </c:pt>
                <c:pt idx="276">
                  <c:v>4.6399999999999997E-2</c:v>
                </c:pt>
                <c:pt idx="277">
                  <c:v>4.6309999999999997E-2</c:v>
                </c:pt>
                <c:pt idx="278">
                  <c:v>4.6149999999999997E-2</c:v>
                </c:pt>
                <c:pt idx="279">
                  <c:v>4.5179999999999998E-2</c:v>
                </c:pt>
                <c:pt idx="280">
                  <c:v>4.5170000000000002E-2</c:v>
                </c:pt>
                <c:pt idx="281">
                  <c:v>4.4819999999999999E-2</c:v>
                </c:pt>
                <c:pt idx="282">
                  <c:v>4.4209999999999999E-2</c:v>
                </c:pt>
                <c:pt idx="283">
                  <c:v>4.4639999999999999E-2</c:v>
                </c:pt>
                <c:pt idx="284">
                  <c:v>4.4720000000000003E-2</c:v>
                </c:pt>
                <c:pt idx="285">
                  <c:v>4.2889999999999998E-2</c:v>
                </c:pt>
                <c:pt idx="286">
                  <c:v>4.104E-2</c:v>
                </c:pt>
                <c:pt idx="287">
                  <c:v>4.1059999999999999E-2</c:v>
                </c:pt>
                <c:pt idx="288">
                  <c:v>4.2009999999999999E-2</c:v>
                </c:pt>
                <c:pt idx="289">
                  <c:v>4.2340000000000003E-2</c:v>
                </c:pt>
                <c:pt idx="290">
                  <c:v>4.199E-2</c:v>
                </c:pt>
                <c:pt idx="291">
                  <c:v>4.1829999999999999E-2</c:v>
                </c:pt>
                <c:pt idx="292">
                  <c:v>4.1250000000000002E-2</c:v>
                </c:pt>
                <c:pt idx="293">
                  <c:v>4.2099999999999999E-2</c:v>
                </c:pt>
                <c:pt idx="294">
                  <c:v>4.2270000000000002E-2</c:v>
                </c:pt>
                <c:pt idx="295">
                  <c:v>4.1700000000000001E-2</c:v>
                </c:pt>
                <c:pt idx="296">
                  <c:v>4.1259999999999998E-2</c:v>
                </c:pt>
                <c:pt idx="297">
                  <c:v>4.0820000000000002E-2</c:v>
                </c:pt>
                <c:pt idx="298">
                  <c:v>4.2049999999999997E-2</c:v>
                </c:pt>
                <c:pt idx="299">
                  <c:v>4.2320000000000003E-2</c:v>
                </c:pt>
                <c:pt idx="300">
                  <c:v>4.2320000000000003E-2</c:v>
                </c:pt>
                <c:pt idx="301">
                  <c:v>4.1450000000000001E-2</c:v>
                </c:pt>
                <c:pt idx="302">
                  <c:v>4.2180000000000002E-2</c:v>
                </c:pt>
                <c:pt idx="303">
                  <c:v>4.2470000000000001E-2</c:v>
                </c:pt>
                <c:pt idx="304">
                  <c:v>4.2079999999999999E-2</c:v>
                </c:pt>
                <c:pt idx="305">
                  <c:v>4.2470000000000001E-2</c:v>
                </c:pt>
                <c:pt idx="306">
                  <c:v>4.4580000000000002E-2</c:v>
                </c:pt>
                <c:pt idx="307">
                  <c:v>4.3529999999999999E-2</c:v>
                </c:pt>
                <c:pt idx="308">
                  <c:v>4.3700000000000003E-2</c:v>
                </c:pt>
                <c:pt idx="309">
                  <c:v>4.4260000000000001E-2</c:v>
                </c:pt>
                <c:pt idx="310">
                  <c:v>4.4260000000000001E-2</c:v>
                </c:pt>
                <c:pt idx="311">
                  <c:v>4.3619999999999999E-2</c:v>
                </c:pt>
                <c:pt idx="312">
                  <c:v>4.351E-2</c:v>
                </c:pt>
                <c:pt idx="313">
                  <c:v>4.3740000000000001E-2</c:v>
                </c:pt>
                <c:pt idx="314">
                  <c:v>4.3209999999999998E-2</c:v>
                </c:pt>
                <c:pt idx="315">
                  <c:v>4.3209999999999998E-2</c:v>
                </c:pt>
                <c:pt idx="316">
                  <c:v>4.2709999999999998E-2</c:v>
                </c:pt>
                <c:pt idx="317">
                  <c:v>4.2130000000000001E-2</c:v>
                </c:pt>
                <c:pt idx="318">
                  <c:v>4.2529999999999998E-2</c:v>
                </c:pt>
                <c:pt idx="319">
                  <c:v>4.2560000000000001E-2</c:v>
                </c:pt>
                <c:pt idx="320">
                  <c:v>4.1779999999999998E-2</c:v>
                </c:pt>
                <c:pt idx="321">
                  <c:v>4.2360000000000002E-2</c:v>
                </c:pt>
                <c:pt idx="322">
                  <c:v>4.2099999999999999E-2</c:v>
                </c:pt>
                <c:pt idx="323">
                  <c:v>4.2180000000000002E-2</c:v>
                </c:pt>
                <c:pt idx="324">
                  <c:v>4.3749999999999997E-2</c:v>
                </c:pt>
                <c:pt idx="325">
                  <c:v>4.3439999999999999E-2</c:v>
                </c:pt>
                <c:pt idx="326">
                  <c:v>4.308E-2</c:v>
                </c:pt>
                <c:pt idx="327">
                  <c:v>4.2560000000000001E-2</c:v>
                </c:pt>
                <c:pt idx="328">
                  <c:v>4.3659999999999997E-2</c:v>
                </c:pt>
                <c:pt idx="329">
                  <c:v>4.3869999999999999E-2</c:v>
                </c:pt>
                <c:pt idx="330">
                  <c:v>4.2720000000000001E-2</c:v>
                </c:pt>
                <c:pt idx="331">
                  <c:v>4.2279999999999998E-2</c:v>
                </c:pt>
                <c:pt idx="332">
                  <c:v>4.3099999999999999E-2</c:v>
                </c:pt>
                <c:pt idx="333">
                  <c:v>4.4729999999999999E-2</c:v>
                </c:pt>
                <c:pt idx="334">
                  <c:v>4.4380000000000003E-2</c:v>
                </c:pt>
                <c:pt idx="335">
                  <c:v>4.453E-2</c:v>
                </c:pt>
                <c:pt idx="336">
                  <c:v>4.4769999999999997E-2</c:v>
                </c:pt>
                <c:pt idx="337">
                  <c:v>4.4769999999999997E-2</c:v>
                </c:pt>
                <c:pt idx="338">
                  <c:v>4.514E-2</c:v>
                </c:pt>
                <c:pt idx="339">
                  <c:v>4.5519999999999998E-2</c:v>
                </c:pt>
                <c:pt idx="340">
                  <c:v>4.5330000000000002E-2</c:v>
                </c:pt>
                <c:pt idx="341">
                  <c:v>4.4519999999999997E-2</c:v>
                </c:pt>
                <c:pt idx="342">
                  <c:v>4.3549999999999998E-2</c:v>
                </c:pt>
                <c:pt idx="343">
                  <c:v>4.3380000000000002E-2</c:v>
                </c:pt>
                <c:pt idx="344">
                  <c:v>4.3889999999999998E-2</c:v>
                </c:pt>
                <c:pt idx="345">
                  <c:v>4.3319999999999997E-2</c:v>
                </c:pt>
                <c:pt idx="346">
                  <c:v>4.3319999999999997E-2</c:v>
                </c:pt>
                <c:pt idx="347">
                  <c:v>4.58E-2</c:v>
                </c:pt>
                <c:pt idx="348">
                  <c:v>4.6510000000000003E-2</c:v>
                </c:pt>
                <c:pt idx="349">
                  <c:v>4.7219999999999998E-2</c:v>
                </c:pt>
                <c:pt idx="350">
                  <c:v>4.6580000000000003E-2</c:v>
                </c:pt>
                <c:pt idx="351">
                  <c:v>4.7140000000000001E-2</c:v>
                </c:pt>
                <c:pt idx="352">
                  <c:v>4.6199999999999998E-2</c:v>
                </c:pt>
                <c:pt idx="353">
                  <c:v>4.5449999999999997E-2</c:v>
                </c:pt>
                <c:pt idx="354">
                  <c:v>4.4819999999999999E-2</c:v>
                </c:pt>
                <c:pt idx="355">
                  <c:v>4.4139999999999999E-2</c:v>
                </c:pt>
                <c:pt idx="356">
                  <c:v>4.274E-2</c:v>
                </c:pt>
                <c:pt idx="357">
                  <c:v>4.4040000000000003E-2</c:v>
                </c:pt>
                <c:pt idx="358">
                  <c:v>4.4769999999999997E-2</c:v>
                </c:pt>
                <c:pt idx="359">
                  <c:v>4.505E-2</c:v>
                </c:pt>
                <c:pt idx="360">
                  <c:v>4.4720000000000003E-2</c:v>
                </c:pt>
                <c:pt idx="361">
                  <c:v>4.6100000000000002E-2</c:v>
                </c:pt>
                <c:pt idx="362">
                  <c:v>4.5560000000000003E-2</c:v>
                </c:pt>
                <c:pt idx="363">
                  <c:v>4.4290000000000003E-2</c:v>
                </c:pt>
                <c:pt idx="364">
                  <c:v>4.4429999999999997E-2</c:v>
                </c:pt>
                <c:pt idx="365">
                  <c:v>4.496E-2</c:v>
                </c:pt>
                <c:pt idx="366">
                  <c:v>4.4639999999999999E-2</c:v>
                </c:pt>
                <c:pt idx="367">
                  <c:v>4.2909999999999997E-2</c:v>
                </c:pt>
                <c:pt idx="368">
                  <c:v>4.3060000000000001E-2</c:v>
                </c:pt>
                <c:pt idx="369">
                  <c:v>4.308E-2</c:v>
                </c:pt>
                <c:pt idx="370">
                  <c:v>4.308E-2</c:v>
                </c:pt>
                <c:pt idx="371">
                  <c:v>4.2560000000000001E-2</c:v>
                </c:pt>
                <c:pt idx="372">
                  <c:v>4.1480000000000003E-2</c:v>
                </c:pt>
                <c:pt idx="373">
                  <c:v>4.0930000000000001E-2</c:v>
                </c:pt>
                <c:pt idx="374">
                  <c:v>4.113E-2</c:v>
                </c:pt>
                <c:pt idx="375">
                  <c:v>4.2790000000000002E-2</c:v>
                </c:pt>
                <c:pt idx="376">
                  <c:v>4.1919999999999999E-2</c:v>
                </c:pt>
                <c:pt idx="377">
                  <c:v>4.1349999999999998E-2</c:v>
                </c:pt>
                <c:pt idx="378">
                  <c:v>4.283E-2</c:v>
                </c:pt>
                <c:pt idx="379">
                  <c:v>4.3409999999999997E-2</c:v>
                </c:pt>
                <c:pt idx="380">
                  <c:v>4.2009999999999999E-2</c:v>
                </c:pt>
                <c:pt idx="381">
                  <c:v>4.122E-2</c:v>
                </c:pt>
                <c:pt idx="382">
                  <c:v>4.0480000000000002E-2</c:v>
                </c:pt>
                <c:pt idx="383">
                  <c:v>3.9660000000000001E-2</c:v>
                </c:pt>
                <c:pt idx="384">
                  <c:v>3.9359999999999999E-2</c:v>
                </c:pt>
                <c:pt idx="385">
                  <c:v>3.8670000000000003E-2</c:v>
                </c:pt>
                <c:pt idx="386">
                  <c:v>3.8649999999999997E-2</c:v>
                </c:pt>
                <c:pt idx="387">
                  <c:v>3.7879999999999997E-2</c:v>
                </c:pt>
                <c:pt idx="388">
                  <c:v>3.7560000000000003E-2</c:v>
                </c:pt>
                <c:pt idx="389">
                  <c:v>3.5709999999999999E-2</c:v>
                </c:pt>
                <c:pt idx="390">
                  <c:v>3.5560000000000001E-2</c:v>
                </c:pt>
                <c:pt idx="391">
                  <c:v>3.5029999999999999E-2</c:v>
                </c:pt>
                <c:pt idx="392">
                  <c:v>3.431E-2</c:v>
                </c:pt>
                <c:pt idx="393">
                  <c:v>3.5029999999999999E-2</c:v>
                </c:pt>
                <c:pt idx="394">
                  <c:v>3.3869999999999997E-2</c:v>
                </c:pt>
                <c:pt idx="395">
                  <c:v>3.3869999999999997E-2</c:v>
                </c:pt>
                <c:pt idx="396">
                  <c:v>3.499E-2</c:v>
                </c:pt>
                <c:pt idx="397">
                  <c:v>3.4930000000000003E-2</c:v>
                </c:pt>
                <c:pt idx="398">
                  <c:v>3.4419999999999999E-2</c:v>
                </c:pt>
                <c:pt idx="399">
                  <c:v>3.4229999999999997E-2</c:v>
                </c:pt>
                <c:pt idx="400">
                  <c:v>3.397E-2</c:v>
                </c:pt>
                <c:pt idx="401">
                  <c:v>3.3660000000000002E-2</c:v>
                </c:pt>
                <c:pt idx="402">
                  <c:v>3.39E-2</c:v>
                </c:pt>
                <c:pt idx="403">
                  <c:v>3.3000000000000002E-2</c:v>
                </c:pt>
                <c:pt idx="404">
                  <c:v>3.3099999999999997E-2</c:v>
                </c:pt>
                <c:pt idx="405">
                  <c:v>3.2340000000000001E-2</c:v>
                </c:pt>
                <c:pt idx="406">
                  <c:v>3.1969999999999998E-2</c:v>
                </c:pt>
                <c:pt idx="407">
                  <c:v>3.2849999999999997E-2</c:v>
                </c:pt>
                <c:pt idx="408">
                  <c:v>3.2570000000000002E-2</c:v>
                </c:pt>
                <c:pt idx="409">
                  <c:v>3.1820000000000001E-2</c:v>
                </c:pt>
                <c:pt idx="410">
                  <c:v>3.2419999999999997E-2</c:v>
                </c:pt>
                <c:pt idx="411">
                  <c:v>3.218E-2</c:v>
                </c:pt>
                <c:pt idx="412">
                  <c:v>3.2140000000000002E-2</c:v>
                </c:pt>
                <c:pt idx="413">
                  <c:v>3.27E-2</c:v>
                </c:pt>
                <c:pt idx="414">
                  <c:v>3.2050000000000002E-2</c:v>
                </c:pt>
                <c:pt idx="415">
                  <c:v>3.2259999999999997E-2</c:v>
                </c:pt>
                <c:pt idx="416">
                  <c:v>3.0429999999999999E-2</c:v>
                </c:pt>
                <c:pt idx="417">
                  <c:v>3.065E-2</c:v>
                </c:pt>
                <c:pt idx="418">
                  <c:v>3.0509999999999999E-2</c:v>
                </c:pt>
                <c:pt idx="419">
                  <c:v>2.87E-2</c:v>
                </c:pt>
                <c:pt idx="420">
                  <c:v>2.8840000000000001E-2</c:v>
                </c:pt>
                <c:pt idx="421">
                  <c:v>2.862E-2</c:v>
                </c:pt>
                <c:pt idx="422">
                  <c:v>2.998E-2</c:v>
                </c:pt>
                <c:pt idx="423">
                  <c:v>3.0530000000000002E-2</c:v>
                </c:pt>
                <c:pt idx="424">
                  <c:v>3.0159999999999999E-2</c:v>
                </c:pt>
                <c:pt idx="425">
                  <c:v>2.9700000000000001E-2</c:v>
                </c:pt>
                <c:pt idx="426">
                  <c:v>3.0849999999999999E-2</c:v>
                </c:pt>
                <c:pt idx="427">
                  <c:v>3.227E-2</c:v>
                </c:pt>
                <c:pt idx="428">
                  <c:v>3.2370000000000003E-2</c:v>
                </c:pt>
                <c:pt idx="429">
                  <c:v>3.1739999999999997E-2</c:v>
                </c:pt>
                <c:pt idx="430">
                  <c:v>3.1199999999999999E-2</c:v>
                </c:pt>
                <c:pt idx="431">
                  <c:v>3.1320000000000001E-2</c:v>
                </c:pt>
                <c:pt idx="432">
                  <c:v>3.1550000000000002E-2</c:v>
                </c:pt>
                <c:pt idx="433">
                  <c:v>3.049E-2</c:v>
                </c:pt>
                <c:pt idx="434">
                  <c:v>3.0720000000000001E-2</c:v>
                </c:pt>
                <c:pt idx="435">
                  <c:v>3.1050000000000001E-2</c:v>
                </c:pt>
                <c:pt idx="436">
                  <c:v>3.014E-2</c:v>
                </c:pt>
                <c:pt idx="437">
                  <c:v>3.0020000000000002E-2</c:v>
                </c:pt>
                <c:pt idx="438">
                  <c:v>2.818E-2</c:v>
                </c:pt>
                <c:pt idx="439">
                  <c:v>2.8330000000000001E-2</c:v>
                </c:pt>
                <c:pt idx="440">
                  <c:v>2.8330000000000001E-2</c:v>
                </c:pt>
                <c:pt idx="441">
                  <c:v>2.9530000000000001E-2</c:v>
                </c:pt>
                <c:pt idx="442">
                  <c:v>3.0380000000000001E-2</c:v>
                </c:pt>
                <c:pt idx="443">
                  <c:v>3.1099999999999999E-2</c:v>
                </c:pt>
                <c:pt idx="444">
                  <c:v>3.1210000000000002E-2</c:v>
                </c:pt>
                <c:pt idx="445">
                  <c:v>3.0630000000000001E-2</c:v>
                </c:pt>
                <c:pt idx="446">
                  <c:v>3.015E-2</c:v>
                </c:pt>
                <c:pt idx="447">
                  <c:v>3.056E-2</c:v>
                </c:pt>
                <c:pt idx="448">
                  <c:v>3.1960000000000002E-2</c:v>
                </c:pt>
                <c:pt idx="449">
                  <c:v>3.1789999999999999E-2</c:v>
                </c:pt>
                <c:pt idx="450">
                  <c:v>3.1789999999999999E-2</c:v>
                </c:pt>
                <c:pt idx="451">
                  <c:v>3.0929999999999999E-2</c:v>
                </c:pt>
                <c:pt idx="452">
                  <c:v>3.1910000000000001E-2</c:v>
                </c:pt>
                <c:pt idx="453">
                  <c:v>3.4270000000000002E-2</c:v>
                </c:pt>
                <c:pt idx="454">
                  <c:v>3.354E-2</c:v>
                </c:pt>
                <c:pt idx="455">
                  <c:v>3.0630000000000001E-2</c:v>
                </c:pt>
                <c:pt idx="456">
                  <c:v>2.811E-2</c:v>
                </c:pt>
                <c:pt idx="457">
                  <c:v>2.7740000000000001E-2</c:v>
                </c:pt>
                <c:pt idx="458">
                  <c:v>2.7269999999999999E-2</c:v>
                </c:pt>
                <c:pt idx="459">
                  <c:v>2.726E-2</c:v>
                </c:pt>
                <c:pt idx="460">
                  <c:v>2.6519999999999998E-2</c:v>
                </c:pt>
                <c:pt idx="461">
                  <c:v>2.63E-2</c:v>
                </c:pt>
                <c:pt idx="462">
                  <c:v>2.6419999999999999E-2</c:v>
                </c:pt>
                <c:pt idx="463">
                  <c:v>2.5569999999999999E-2</c:v>
                </c:pt>
                <c:pt idx="464">
                  <c:v>2.4760000000000001E-2</c:v>
                </c:pt>
                <c:pt idx="465">
                  <c:v>2.4760000000000001E-2</c:v>
                </c:pt>
                <c:pt idx="466">
                  <c:v>2.4760000000000001E-2</c:v>
                </c:pt>
                <c:pt idx="467">
                  <c:v>2.4920000000000001E-2</c:v>
                </c:pt>
                <c:pt idx="468">
                  <c:v>2.479E-2</c:v>
                </c:pt>
                <c:pt idx="469">
                  <c:v>2.6200000000000001E-2</c:v>
                </c:pt>
                <c:pt idx="470">
                  <c:v>2.581E-2</c:v>
                </c:pt>
                <c:pt idx="471">
                  <c:v>2.6069999999999999E-2</c:v>
                </c:pt>
                <c:pt idx="472">
                  <c:v>2.6689999999999998E-2</c:v>
                </c:pt>
                <c:pt idx="473">
                  <c:v>2.7E-2</c:v>
                </c:pt>
                <c:pt idx="474">
                  <c:v>2.5700000000000001E-2</c:v>
                </c:pt>
                <c:pt idx="475">
                  <c:v>2.5780000000000001E-2</c:v>
                </c:pt>
                <c:pt idx="476">
                  <c:v>2.5590000000000002E-2</c:v>
                </c:pt>
                <c:pt idx="477">
                  <c:v>2.6370000000000001E-2</c:v>
                </c:pt>
                <c:pt idx="478">
                  <c:v>2.6120000000000001E-2</c:v>
                </c:pt>
                <c:pt idx="479">
                  <c:v>2.5940000000000001E-2</c:v>
                </c:pt>
                <c:pt idx="480">
                  <c:v>2.7310000000000001E-2</c:v>
                </c:pt>
                <c:pt idx="481">
                  <c:v>2.7029999999999998E-2</c:v>
                </c:pt>
                <c:pt idx="482">
                  <c:v>2.6419999999999999E-2</c:v>
                </c:pt>
                <c:pt idx="483">
                  <c:v>2.7820000000000001E-2</c:v>
                </c:pt>
                <c:pt idx="484">
                  <c:v>2.7310000000000001E-2</c:v>
                </c:pt>
                <c:pt idx="485">
                  <c:v>2.7150000000000001E-2</c:v>
                </c:pt>
                <c:pt idx="486">
                  <c:v>2.6169999999999999E-2</c:v>
                </c:pt>
                <c:pt idx="487">
                  <c:v>2.5909999999999999E-2</c:v>
                </c:pt>
                <c:pt idx="488">
                  <c:v>2.477E-2</c:v>
                </c:pt>
                <c:pt idx="489">
                  <c:v>2.6259999999999999E-2</c:v>
                </c:pt>
                <c:pt idx="490">
                  <c:v>2.6669999999999999E-2</c:v>
                </c:pt>
                <c:pt idx="491">
                  <c:v>2.682E-2</c:v>
                </c:pt>
                <c:pt idx="492">
                  <c:v>2.5749999999999999E-2</c:v>
                </c:pt>
                <c:pt idx="493">
                  <c:v>2.5919999999999999E-2</c:v>
                </c:pt>
                <c:pt idx="494">
                  <c:v>2.4479999999999998E-2</c:v>
                </c:pt>
                <c:pt idx="495">
                  <c:v>2.4539999999999999E-2</c:v>
                </c:pt>
                <c:pt idx="496">
                  <c:v>2.4539999999999999E-2</c:v>
                </c:pt>
                <c:pt idx="497">
                  <c:v>2.3480000000000001E-2</c:v>
                </c:pt>
                <c:pt idx="498">
                  <c:v>2.4049999999999998E-2</c:v>
                </c:pt>
                <c:pt idx="499">
                  <c:v>2.4979999999999999E-2</c:v>
                </c:pt>
                <c:pt idx="500">
                  <c:v>2.511E-2</c:v>
                </c:pt>
                <c:pt idx="501">
                  <c:v>2.4590000000000001E-2</c:v>
                </c:pt>
                <c:pt idx="502">
                  <c:v>2.4709999999999999E-2</c:v>
                </c:pt>
                <c:pt idx="503">
                  <c:v>2.5139999999999999E-2</c:v>
                </c:pt>
                <c:pt idx="504">
                  <c:v>2.4219999999999998E-2</c:v>
                </c:pt>
                <c:pt idx="505">
                  <c:v>2.4559999999999998E-2</c:v>
                </c:pt>
                <c:pt idx="506">
                  <c:v>2.3349999999999999E-2</c:v>
                </c:pt>
                <c:pt idx="507">
                  <c:v>2.3060000000000001E-2</c:v>
                </c:pt>
                <c:pt idx="508">
                  <c:v>2.3650000000000001E-2</c:v>
                </c:pt>
                <c:pt idx="509">
                  <c:v>2.3279999999999999E-2</c:v>
                </c:pt>
                <c:pt idx="510">
                  <c:v>2.2700000000000001E-2</c:v>
                </c:pt>
                <c:pt idx="511">
                  <c:v>2.1389999999999999E-2</c:v>
                </c:pt>
                <c:pt idx="512">
                  <c:v>2.0959999999999999E-2</c:v>
                </c:pt>
                <c:pt idx="513">
                  <c:v>2.164E-2</c:v>
                </c:pt>
                <c:pt idx="514">
                  <c:v>2.1149999999999999E-2</c:v>
                </c:pt>
                <c:pt idx="515">
                  <c:v>1.9359999999999999E-2</c:v>
                </c:pt>
                <c:pt idx="516">
                  <c:v>1.9140000000000001E-2</c:v>
                </c:pt>
                <c:pt idx="517">
                  <c:v>1.9380000000000001E-2</c:v>
                </c:pt>
                <c:pt idx="518">
                  <c:v>1.8489999999999999E-2</c:v>
                </c:pt>
                <c:pt idx="519">
                  <c:v>1.8610000000000002E-2</c:v>
                </c:pt>
                <c:pt idx="520">
                  <c:v>1.7479999999999999E-2</c:v>
                </c:pt>
                <c:pt idx="521">
                  <c:v>1.6959999999999999E-2</c:v>
                </c:pt>
                <c:pt idx="522">
                  <c:v>1.6799999999999999E-2</c:v>
                </c:pt>
                <c:pt idx="523">
                  <c:v>1.5990000000000001E-2</c:v>
                </c:pt>
                <c:pt idx="524">
                  <c:v>1.55E-2</c:v>
                </c:pt>
                <c:pt idx="525">
                  <c:v>1.4760000000000001E-2</c:v>
                </c:pt>
                <c:pt idx="526">
                  <c:v>1.5299999999999999E-2</c:v>
                </c:pt>
                <c:pt idx="527">
                  <c:v>1.512E-2</c:v>
                </c:pt>
                <c:pt idx="528">
                  <c:v>1.341E-2</c:v>
                </c:pt>
                <c:pt idx="529">
                  <c:v>1.4319999999999999E-2</c:v>
                </c:pt>
                <c:pt idx="530">
                  <c:v>1.5699999999999999E-2</c:v>
                </c:pt>
                <c:pt idx="531">
                  <c:v>1.5800000000000002E-2</c:v>
                </c:pt>
                <c:pt idx="532">
                  <c:v>1.602E-2</c:v>
                </c:pt>
                <c:pt idx="533">
                  <c:v>1.549E-2</c:v>
                </c:pt>
                <c:pt idx="534">
                  <c:v>1.465E-2</c:v>
                </c:pt>
                <c:pt idx="535">
                  <c:v>1.465E-2</c:v>
                </c:pt>
                <c:pt idx="536">
                  <c:v>1.4659999999999999E-2</c:v>
                </c:pt>
                <c:pt idx="537">
                  <c:v>1.521E-2</c:v>
                </c:pt>
                <c:pt idx="538">
                  <c:v>1.5769999999999999E-2</c:v>
                </c:pt>
                <c:pt idx="539">
                  <c:v>1.5740000000000001E-2</c:v>
                </c:pt>
                <c:pt idx="540">
                  <c:v>1.4999999999999999E-2</c:v>
                </c:pt>
                <c:pt idx="541">
                  <c:v>1.5789999999999998E-2</c:v>
                </c:pt>
                <c:pt idx="542">
                  <c:v>1.3639999999999999E-2</c:v>
                </c:pt>
                <c:pt idx="543">
                  <c:v>1.341E-2</c:v>
                </c:pt>
                <c:pt idx="544">
                  <c:v>1.29E-2</c:v>
                </c:pt>
                <c:pt idx="545">
                  <c:v>1.3100000000000001E-2</c:v>
                </c:pt>
                <c:pt idx="546">
                  <c:v>1.196E-2</c:v>
                </c:pt>
                <c:pt idx="547">
                  <c:v>1.154E-2</c:v>
                </c:pt>
                <c:pt idx="548">
                  <c:v>1.1650000000000001E-2</c:v>
                </c:pt>
                <c:pt idx="549">
                  <c:v>1.179E-2</c:v>
                </c:pt>
                <c:pt idx="550">
                  <c:v>1.162E-2</c:v>
                </c:pt>
                <c:pt idx="551">
                  <c:v>1.188E-2</c:v>
                </c:pt>
                <c:pt idx="552">
                  <c:v>1.15E-2</c:v>
                </c:pt>
                <c:pt idx="553">
                  <c:v>1.017E-2</c:v>
                </c:pt>
                <c:pt idx="554">
                  <c:v>9.7099999999999999E-3</c:v>
                </c:pt>
                <c:pt idx="555">
                  <c:v>1.001E-2</c:v>
                </c:pt>
                <c:pt idx="556">
                  <c:v>1.025E-2</c:v>
                </c:pt>
                <c:pt idx="557">
                  <c:v>1.057E-2</c:v>
                </c:pt>
                <c:pt idx="558">
                  <c:v>1.042E-2</c:v>
                </c:pt>
                <c:pt idx="559">
                  <c:v>9.6699999999999998E-3</c:v>
                </c:pt>
                <c:pt idx="560">
                  <c:v>9.6699999999999998E-3</c:v>
                </c:pt>
                <c:pt idx="561">
                  <c:v>8.9300000000000004E-3</c:v>
                </c:pt>
                <c:pt idx="562">
                  <c:v>9.1900000000000003E-3</c:v>
                </c:pt>
                <c:pt idx="563">
                  <c:v>8.8199999999999997E-3</c:v>
                </c:pt>
                <c:pt idx="564">
                  <c:v>8.94E-3</c:v>
                </c:pt>
                <c:pt idx="565">
                  <c:v>8.6199999999999992E-3</c:v>
                </c:pt>
                <c:pt idx="566">
                  <c:v>8.6599999999999993E-3</c:v>
                </c:pt>
                <c:pt idx="567">
                  <c:v>8.26E-3</c:v>
                </c:pt>
                <c:pt idx="568">
                  <c:v>7.6E-3</c:v>
                </c:pt>
                <c:pt idx="569">
                  <c:v>7.6800000000000002E-3</c:v>
                </c:pt>
                <c:pt idx="570">
                  <c:v>7.3200000000000001E-3</c:v>
                </c:pt>
                <c:pt idx="571">
                  <c:v>7.2399999999999999E-3</c:v>
                </c:pt>
                <c:pt idx="572">
                  <c:v>7.4599999999999996E-3</c:v>
                </c:pt>
                <c:pt idx="573">
                  <c:v>7.4999999999999997E-3</c:v>
                </c:pt>
                <c:pt idx="574">
                  <c:v>6.9899999999999997E-3</c:v>
                </c:pt>
                <c:pt idx="575">
                  <c:v>6.8799999999999998E-3</c:v>
                </c:pt>
                <c:pt idx="576">
                  <c:v>6.8799999999999998E-3</c:v>
                </c:pt>
                <c:pt idx="577">
                  <c:v>6.6100000000000004E-3</c:v>
                </c:pt>
                <c:pt idx="578">
                  <c:v>6.6600000000000001E-3</c:v>
                </c:pt>
                <c:pt idx="579">
                  <c:v>6.3200000000000001E-3</c:v>
                </c:pt>
                <c:pt idx="580">
                  <c:v>6.3800000000000003E-3</c:v>
                </c:pt>
                <c:pt idx="581">
                  <c:v>6.13E-3</c:v>
                </c:pt>
                <c:pt idx="582">
                  <c:v>6.6299999999999996E-3</c:v>
                </c:pt>
                <c:pt idx="583">
                  <c:v>6.5700000000000003E-3</c:v>
                </c:pt>
                <c:pt idx="584">
                  <c:v>6.3200000000000001E-3</c:v>
                </c:pt>
                <c:pt idx="585">
                  <c:v>6.5399999999999998E-3</c:v>
                </c:pt>
                <c:pt idx="586">
                  <c:v>6.8799999999999998E-3</c:v>
                </c:pt>
                <c:pt idx="587">
                  <c:v>6.8100000000000001E-3</c:v>
                </c:pt>
                <c:pt idx="588">
                  <c:v>6.8900000000000003E-3</c:v>
                </c:pt>
                <c:pt idx="589">
                  <c:v>6.3099999999999996E-3</c:v>
                </c:pt>
                <c:pt idx="590">
                  <c:v>5.8700000000000002E-3</c:v>
                </c:pt>
                <c:pt idx="591">
                  <c:v>6.13E-3</c:v>
                </c:pt>
                <c:pt idx="592">
                  <c:v>5.5100000000000001E-3</c:v>
                </c:pt>
                <c:pt idx="593">
                  <c:v>5.6499999999999996E-3</c:v>
                </c:pt>
                <c:pt idx="594">
                  <c:v>4.8399999999999997E-3</c:v>
                </c:pt>
                <c:pt idx="595">
                  <c:v>4.9800000000000001E-3</c:v>
                </c:pt>
                <c:pt idx="596">
                  <c:v>6.4000000000000003E-3</c:v>
                </c:pt>
                <c:pt idx="597">
                  <c:v>6.4000000000000003E-3</c:v>
                </c:pt>
                <c:pt idx="598">
                  <c:v>6.1399999999999996E-3</c:v>
                </c:pt>
                <c:pt idx="599">
                  <c:v>5.8399999999999997E-3</c:v>
                </c:pt>
                <c:pt idx="600">
                  <c:v>5.0699999999999999E-3</c:v>
                </c:pt>
                <c:pt idx="601">
                  <c:v>5.0200000000000002E-3</c:v>
                </c:pt>
                <c:pt idx="602">
                  <c:v>4.9800000000000001E-3</c:v>
                </c:pt>
                <c:pt idx="603">
                  <c:v>5.1799999999999997E-3</c:v>
                </c:pt>
                <c:pt idx="604">
                  <c:v>5.1599999999999997E-3</c:v>
                </c:pt>
                <c:pt idx="605">
                  <c:v>5.11E-3</c:v>
                </c:pt>
                <c:pt idx="606">
                  <c:v>5.13E-3</c:v>
                </c:pt>
                <c:pt idx="607">
                  <c:v>5.13E-3</c:v>
                </c:pt>
                <c:pt idx="608">
                  <c:v>4.2100000000000002E-3</c:v>
                </c:pt>
                <c:pt idx="609">
                  <c:v>4.4299999999999999E-3</c:v>
                </c:pt>
                <c:pt idx="610">
                  <c:v>4.0099999999999997E-3</c:v>
                </c:pt>
                <c:pt idx="611">
                  <c:v>4.2399999999999998E-3</c:v>
                </c:pt>
                <c:pt idx="612">
                  <c:v>4.6600000000000001E-3</c:v>
                </c:pt>
                <c:pt idx="613">
                  <c:v>4.4999999999999997E-3</c:v>
                </c:pt>
                <c:pt idx="614">
                  <c:v>4.9899999999999996E-3</c:v>
                </c:pt>
                <c:pt idx="615">
                  <c:v>4.9699999999999996E-3</c:v>
                </c:pt>
                <c:pt idx="616">
                  <c:v>4.8900000000000002E-3</c:v>
                </c:pt>
                <c:pt idx="617">
                  <c:v>5.0299999999999997E-3</c:v>
                </c:pt>
                <c:pt idx="618">
                  <c:v>4.4000000000000003E-3</c:v>
                </c:pt>
                <c:pt idx="619">
                  <c:v>4.3499999999999997E-3</c:v>
                </c:pt>
                <c:pt idx="620">
                  <c:v>4.5300000000000002E-3</c:v>
                </c:pt>
                <c:pt idx="621">
                  <c:v>4.5500000000000002E-3</c:v>
                </c:pt>
                <c:pt idx="622">
                  <c:v>3.8500000000000001E-3</c:v>
                </c:pt>
                <c:pt idx="623">
                  <c:v>3.9500000000000004E-3</c:v>
                </c:pt>
                <c:pt idx="624">
                  <c:v>4.2500000000000003E-3</c:v>
                </c:pt>
                <c:pt idx="625">
                  <c:v>3.9500000000000004E-3</c:v>
                </c:pt>
                <c:pt idx="626">
                  <c:v>3.5999999999999999E-3</c:v>
                </c:pt>
                <c:pt idx="627">
                  <c:v>3.5799999999999998E-3</c:v>
                </c:pt>
                <c:pt idx="628">
                  <c:v>3.3800000000000002E-3</c:v>
                </c:pt>
                <c:pt idx="629">
                  <c:v>3.1800000000000001E-3</c:v>
                </c:pt>
                <c:pt idx="630">
                  <c:v>3.1800000000000001E-3</c:v>
                </c:pt>
                <c:pt idx="631">
                  <c:v>3.0599999999999998E-3</c:v>
                </c:pt>
                <c:pt idx="632">
                  <c:v>2.9399999999999999E-3</c:v>
                </c:pt>
                <c:pt idx="633">
                  <c:v>2.8400000000000001E-3</c:v>
                </c:pt>
                <c:pt idx="634">
                  <c:v>2.7799999999999999E-3</c:v>
                </c:pt>
                <c:pt idx="635">
                  <c:v>2.64E-3</c:v>
                </c:pt>
                <c:pt idx="636">
                  <c:v>2.7599999999999999E-3</c:v>
                </c:pt>
                <c:pt idx="637">
                  <c:v>2.8900000000000002E-3</c:v>
                </c:pt>
                <c:pt idx="638">
                  <c:v>3.0100000000000001E-3</c:v>
                </c:pt>
                <c:pt idx="639">
                  <c:v>2.7799999999999999E-3</c:v>
                </c:pt>
                <c:pt idx="640">
                  <c:v>2.6900000000000001E-3</c:v>
                </c:pt>
                <c:pt idx="641">
                  <c:v>2.6099999999999999E-3</c:v>
                </c:pt>
                <c:pt idx="642">
                  <c:v>2.3600000000000001E-3</c:v>
                </c:pt>
                <c:pt idx="643">
                  <c:v>2.14E-3</c:v>
                </c:pt>
                <c:pt idx="644">
                  <c:v>2.16E-3</c:v>
                </c:pt>
                <c:pt idx="645">
                  <c:v>2.2200000000000002E-3</c:v>
                </c:pt>
                <c:pt idx="646">
                  <c:v>2.1900000000000001E-3</c:v>
                </c:pt>
                <c:pt idx="647">
                  <c:v>2.1099999999999999E-3</c:v>
                </c:pt>
                <c:pt idx="648">
                  <c:v>2.0699999999999998E-3</c:v>
                </c:pt>
                <c:pt idx="649">
                  <c:v>2.1299999999999999E-3</c:v>
                </c:pt>
                <c:pt idx="650">
                  <c:v>2.1299999999999999E-3</c:v>
                </c:pt>
                <c:pt idx="651">
                  <c:v>2.1199999999999999E-3</c:v>
                </c:pt>
                <c:pt idx="652">
                  <c:v>2.16E-3</c:v>
                </c:pt>
                <c:pt idx="653">
                  <c:v>2.2000000000000001E-3</c:v>
                </c:pt>
                <c:pt idx="654">
                  <c:v>2.0600000000000002E-3</c:v>
                </c:pt>
                <c:pt idx="655">
                  <c:v>2.0600000000000002E-3</c:v>
                </c:pt>
                <c:pt idx="656">
                  <c:v>2.0600000000000002E-3</c:v>
                </c:pt>
                <c:pt idx="657">
                  <c:v>2.0899999999999998E-3</c:v>
                </c:pt>
                <c:pt idx="658">
                  <c:v>2.0899999999999998E-3</c:v>
                </c:pt>
                <c:pt idx="659">
                  <c:v>2.0100000000000001E-3</c:v>
                </c:pt>
                <c:pt idx="660">
                  <c:v>2.15E-3</c:v>
                </c:pt>
                <c:pt idx="661">
                  <c:v>2.4099999999999998E-3</c:v>
                </c:pt>
                <c:pt idx="662">
                  <c:v>2.3900000000000002E-3</c:v>
                </c:pt>
                <c:pt idx="663">
                  <c:v>2.2200000000000002E-3</c:v>
                </c:pt>
                <c:pt idx="664">
                  <c:v>2.2399999999999998E-3</c:v>
                </c:pt>
                <c:pt idx="665">
                  <c:v>2.2399999999999998E-3</c:v>
                </c:pt>
                <c:pt idx="666">
                  <c:v>2.2000000000000001E-3</c:v>
                </c:pt>
                <c:pt idx="667">
                  <c:v>2.15E-3</c:v>
                </c:pt>
                <c:pt idx="668">
                  <c:v>2.1299999999999999E-3</c:v>
                </c:pt>
                <c:pt idx="669">
                  <c:v>2.0899999999999998E-3</c:v>
                </c:pt>
                <c:pt idx="670">
                  <c:v>2.0699999999999998E-3</c:v>
                </c:pt>
                <c:pt idx="671">
                  <c:v>2.2300000000000002E-3</c:v>
                </c:pt>
                <c:pt idx="672">
                  <c:v>2.1900000000000001E-3</c:v>
                </c:pt>
                <c:pt idx="673">
                  <c:v>2.3800000000000002E-3</c:v>
                </c:pt>
                <c:pt idx="674">
                  <c:v>2.2000000000000001E-3</c:v>
                </c:pt>
                <c:pt idx="675">
                  <c:v>2.0799999999999998E-3</c:v>
                </c:pt>
                <c:pt idx="676">
                  <c:v>1.98E-3</c:v>
                </c:pt>
                <c:pt idx="677">
                  <c:v>1.8E-3</c:v>
                </c:pt>
                <c:pt idx="678">
                  <c:v>1.6999999999999999E-3</c:v>
                </c:pt>
                <c:pt idx="679">
                  <c:v>1.72E-3</c:v>
                </c:pt>
                <c:pt idx="680">
                  <c:v>1.8400000000000001E-3</c:v>
                </c:pt>
                <c:pt idx="681">
                  <c:v>2.0300000000000001E-3</c:v>
                </c:pt>
                <c:pt idx="682">
                  <c:v>2.0200000000000001E-3</c:v>
                </c:pt>
                <c:pt idx="683">
                  <c:v>2.0300000000000001E-3</c:v>
                </c:pt>
                <c:pt idx="684">
                  <c:v>1.9400000000000001E-3</c:v>
                </c:pt>
                <c:pt idx="685">
                  <c:v>1.98E-3</c:v>
                </c:pt>
                <c:pt idx="686">
                  <c:v>2E-3</c:v>
                </c:pt>
                <c:pt idx="687">
                  <c:v>2.0799999999999998E-3</c:v>
                </c:pt>
                <c:pt idx="688">
                  <c:v>2E-3</c:v>
                </c:pt>
                <c:pt idx="689">
                  <c:v>2.16E-3</c:v>
                </c:pt>
                <c:pt idx="690">
                  <c:v>2.2200000000000002E-3</c:v>
                </c:pt>
                <c:pt idx="691">
                  <c:v>2.2300000000000002E-3</c:v>
                </c:pt>
                <c:pt idx="692">
                  <c:v>2.2300000000000002E-3</c:v>
                </c:pt>
                <c:pt idx="693">
                  <c:v>2.5300000000000001E-3</c:v>
                </c:pt>
                <c:pt idx="694">
                  <c:v>2.2699999999999999E-3</c:v>
                </c:pt>
                <c:pt idx="695">
                  <c:v>2.1299999999999999E-3</c:v>
                </c:pt>
                <c:pt idx="696">
                  <c:v>1.9400000000000001E-3</c:v>
                </c:pt>
                <c:pt idx="697">
                  <c:v>2.14E-3</c:v>
                </c:pt>
                <c:pt idx="698">
                  <c:v>2.1800000000000001E-3</c:v>
                </c:pt>
                <c:pt idx="699">
                  <c:v>2.3400000000000001E-3</c:v>
                </c:pt>
                <c:pt idx="700">
                  <c:v>2.3400000000000001E-3</c:v>
                </c:pt>
                <c:pt idx="701">
                  <c:v>2.5300000000000001E-3</c:v>
                </c:pt>
                <c:pt idx="702">
                  <c:v>2.49E-3</c:v>
                </c:pt>
                <c:pt idx="703">
                  <c:v>2.5000000000000001E-3</c:v>
                </c:pt>
                <c:pt idx="704">
                  <c:v>2.5400000000000002E-3</c:v>
                </c:pt>
                <c:pt idx="705">
                  <c:v>2.66E-3</c:v>
                </c:pt>
                <c:pt idx="706">
                  <c:v>2.6800000000000001E-3</c:v>
                </c:pt>
                <c:pt idx="707">
                  <c:v>2.6199999999999999E-3</c:v>
                </c:pt>
                <c:pt idx="708">
                  <c:v>2.2799999999999999E-3</c:v>
                </c:pt>
                <c:pt idx="709">
                  <c:v>2.5400000000000002E-3</c:v>
                </c:pt>
                <c:pt idx="710">
                  <c:v>2.5400000000000002E-3</c:v>
                </c:pt>
                <c:pt idx="711">
                  <c:v>2.0899999999999998E-3</c:v>
                </c:pt>
                <c:pt idx="712">
                  <c:v>2.0500000000000002E-3</c:v>
                </c:pt>
                <c:pt idx="713">
                  <c:v>1.6299999999999999E-3</c:v>
                </c:pt>
                <c:pt idx="714">
                  <c:v>1.57E-3</c:v>
                </c:pt>
                <c:pt idx="715">
                  <c:v>1.47E-3</c:v>
                </c:pt>
                <c:pt idx="716">
                  <c:v>1.4300000000000001E-3</c:v>
                </c:pt>
                <c:pt idx="717">
                  <c:v>1.5499999999999999E-3</c:v>
                </c:pt>
                <c:pt idx="718">
                  <c:v>1.5100000000000001E-3</c:v>
                </c:pt>
                <c:pt idx="719">
                  <c:v>1.5499999999999999E-3</c:v>
                </c:pt>
                <c:pt idx="720">
                  <c:v>1.4499999999999999E-3</c:v>
                </c:pt>
                <c:pt idx="721">
                  <c:v>1.5399999999999999E-3</c:v>
                </c:pt>
                <c:pt idx="722">
                  <c:v>1.4499999999999999E-3</c:v>
                </c:pt>
                <c:pt idx="723">
                  <c:v>1.47E-3</c:v>
                </c:pt>
                <c:pt idx="724">
                  <c:v>1.41E-3</c:v>
                </c:pt>
                <c:pt idx="725">
                  <c:v>1.41E-3</c:v>
                </c:pt>
                <c:pt idx="726">
                  <c:v>1.4499999999999999E-3</c:v>
                </c:pt>
                <c:pt idx="727">
                  <c:v>1.48E-3</c:v>
                </c:pt>
                <c:pt idx="728">
                  <c:v>1.41E-3</c:v>
                </c:pt>
                <c:pt idx="729">
                  <c:v>1.49E-3</c:v>
                </c:pt>
                <c:pt idx="730">
                  <c:v>1.5299999999999999E-3</c:v>
                </c:pt>
                <c:pt idx="731">
                  <c:v>1.4499999999999999E-3</c:v>
                </c:pt>
                <c:pt idx="732">
                  <c:v>1.5499999999999999E-3</c:v>
                </c:pt>
                <c:pt idx="733">
                  <c:v>1.49E-3</c:v>
                </c:pt>
                <c:pt idx="734">
                  <c:v>1.5299999999999999E-3</c:v>
                </c:pt>
                <c:pt idx="735">
                  <c:v>1.47E-3</c:v>
                </c:pt>
                <c:pt idx="736">
                  <c:v>1.5299999999999999E-3</c:v>
                </c:pt>
                <c:pt idx="737">
                  <c:v>1.6299999999999999E-3</c:v>
                </c:pt>
                <c:pt idx="738">
                  <c:v>1.5900000000000001E-3</c:v>
                </c:pt>
                <c:pt idx="739">
                  <c:v>1.5299999999999999E-3</c:v>
                </c:pt>
                <c:pt idx="740">
                  <c:v>1.4499999999999999E-3</c:v>
                </c:pt>
                <c:pt idx="741">
                  <c:v>1.5299999999999999E-3</c:v>
                </c:pt>
                <c:pt idx="742">
                  <c:v>1.5100000000000001E-3</c:v>
                </c:pt>
                <c:pt idx="743">
                  <c:v>1.58E-3</c:v>
                </c:pt>
                <c:pt idx="744">
                  <c:v>1.58E-3</c:v>
                </c:pt>
                <c:pt idx="745">
                  <c:v>1.58E-3</c:v>
                </c:pt>
                <c:pt idx="746">
                  <c:v>1.6199999999999999E-3</c:v>
                </c:pt>
                <c:pt idx="747">
                  <c:v>1.64E-3</c:v>
                </c:pt>
                <c:pt idx="748">
                  <c:v>1.8E-3</c:v>
                </c:pt>
                <c:pt idx="749">
                  <c:v>1.6800000000000001E-3</c:v>
                </c:pt>
                <c:pt idx="750">
                  <c:v>1.58E-3</c:v>
                </c:pt>
                <c:pt idx="751">
                  <c:v>1.47E-3</c:v>
                </c:pt>
                <c:pt idx="752">
                  <c:v>1.47E-3</c:v>
                </c:pt>
                <c:pt idx="753">
                  <c:v>1.49E-3</c:v>
                </c:pt>
                <c:pt idx="754">
                  <c:v>1.57E-3</c:v>
                </c:pt>
                <c:pt idx="755">
                  <c:v>1.6100000000000001E-3</c:v>
                </c:pt>
                <c:pt idx="756">
                  <c:v>1.5900000000000001E-3</c:v>
                </c:pt>
                <c:pt idx="757">
                  <c:v>1.6100000000000001E-3</c:v>
                </c:pt>
                <c:pt idx="758">
                  <c:v>1.5900000000000001E-3</c:v>
                </c:pt>
                <c:pt idx="759">
                  <c:v>1.67E-3</c:v>
                </c:pt>
                <c:pt idx="760">
                  <c:v>1.5499999999999999E-3</c:v>
                </c:pt>
                <c:pt idx="761">
                  <c:v>1.49E-3</c:v>
                </c:pt>
                <c:pt idx="762">
                  <c:v>1.5299999999999999E-3</c:v>
                </c:pt>
                <c:pt idx="763">
                  <c:v>1.57E-3</c:v>
                </c:pt>
                <c:pt idx="764">
                  <c:v>1.66E-3</c:v>
                </c:pt>
                <c:pt idx="765">
                  <c:v>1.8600000000000001E-3</c:v>
                </c:pt>
                <c:pt idx="766">
                  <c:v>1.58E-3</c:v>
                </c:pt>
                <c:pt idx="767">
                  <c:v>1.6000000000000001E-3</c:v>
                </c:pt>
                <c:pt idx="768">
                  <c:v>1.4599999999999999E-3</c:v>
                </c:pt>
                <c:pt idx="769">
                  <c:v>1.41E-3</c:v>
                </c:pt>
                <c:pt idx="770">
                  <c:v>1.39E-3</c:v>
                </c:pt>
                <c:pt idx="771">
                  <c:v>1.3699999999999999E-3</c:v>
                </c:pt>
                <c:pt idx="772">
                  <c:v>1.4599999999999999E-3</c:v>
                </c:pt>
                <c:pt idx="773">
                  <c:v>1.4499999999999999E-3</c:v>
                </c:pt>
                <c:pt idx="774">
                  <c:v>1.47E-3</c:v>
                </c:pt>
                <c:pt idx="775">
                  <c:v>1.49E-3</c:v>
                </c:pt>
                <c:pt idx="776">
                  <c:v>1.5299999999999999E-3</c:v>
                </c:pt>
                <c:pt idx="777">
                  <c:v>1.33E-3</c:v>
                </c:pt>
                <c:pt idx="778">
                  <c:v>1.49E-3</c:v>
                </c:pt>
                <c:pt idx="779">
                  <c:v>1.5100000000000001E-3</c:v>
                </c:pt>
                <c:pt idx="780">
                  <c:v>1.47E-3</c:v>
                </c:pt>
                <c:pt idx="781">
                  <c:v>1.39E-3</c:v>
                </c:pt>
                <c:pt idx="782">
                  <c:v>1.5299999999999999E-3</c:v>
                </c:pt>
                <c:pt idx="783">
                  <c:v>1.6100000000000001E-3</c:v>
                </c:pt>
                <c:pt idx="784">
                  <c:v>1.6299999999999999E-3</c:v>
                </c:pt>
                <c:pt idx="785">
                  <c:v>1.3699999999999999E-3</c:v>
                </c:pt>
                <c:pt idx="786">
                  <c:v>1.4499999999999999E-3</c:v>
                </c:pt>
                <c:pt idx="787">
                  <c:v>1.41E-3</c:v>
                </c:pt>
                <c:pt idx="788">
                  <c:v>1.2099999999999999E-3</c:v>
                </c:pt>
                <c:pt idx="789">
                  <c:v>1.1900000000000001E-3</c:v>
                </c:pt>
                <c:pt idx="790">
                  <c:v>1.2700000000000001E-3</c:v>
                </c:pt>
                <c:pt idx="791">
                  <c:v>1.72E-3</c:v>
                </c:pt>
                <c:pt idx="792">
                  <c:v>1.23E-3</c:v>
                </c:pt>
                <c:pt idx="793">
                  <c:v>1.1100000000000001E-3</c:v>
                </c:pt>
                <c:pt idx="794">
                  <c:v>1.1100000000000001E-3</c:v>
                </c:pt>
                <c:pt idx="795">
                  <c:v>1.0499999999999999E-3</c:v>
                </c:pt>
                <c:pt idx="796">
                  <c:v>1.0499999999999999E-3</c:v>
                </c:pt>
                <c:pt idx="797">
                  <c:v>1.0300000000000001E-3</c:v>
                </c:pt>
                <c:pt idx="798">
                  <c:v>1.1900000000000001E-3</c:v>
                </c:pt>
                <c:pt idx="799">
                  <c:v>1.09E-3</c:v>
                </c:pt>
                <c:pt idx="800">
                  <c:v>1.09E-3</c:v>
                </c:pt>
                <c:pt idx="801">
                  <c:v>1.09E-3</c:v>
                </c:pt>
                <c:pt idx="802">
                  <c:v>1.07E-3</c:v>
                </c:pt>
                <c:pt idx="803">
                  <c:v>1.15E-3</c:v>
                </c:pt>
                <c:pt idx="804">
                  <c:v>1.1100000000000001E-3</c:v>
                </c:pt>
                <c:pt idx="805">
                  <c:v>1.01E-3</c:v>
                </c:pt>
                <c:pt idx="806">
                  <c:v>1.1100000000000001E-3</c:v>
                </c:pt>
                <c:pt idx="807">
                  <c:v>1.17E-3</c:v>
                </c:pt>
                <c:pt idx="808">
                  <c:v>1.1299999999999999E-3</c:v>
                </c:pt>
                <c:pt idx="809">
                  <c:v>1.07E-3</c:v>
                </c:pt>
                <c:pt idx="810">
                  <c:v>1.09E-3</c:v>
                </c:pt>
                <c:pt idx="811">
                  <c:v>1.17E-3</c:v>
                </c:pt>
                <c:pt idx="812">
                  <c:v>1.1900000000000001E-3</c:v>
                </c:pt>
                <c:pt idx="813">
                  <c:v>1.2099999999999999E-3</c:v>
                </c:pt>
                <c:pt idx="814">
                  <c:v>1.15E-3</c:v>
                </c:pt>
                <c:pt idx="815">
                  <c:v>1.2099999999999999E-3</c:v>
                </c:pt>
                <c:pt idx="816">
                  <c:v>1.1900000000000001E-3</c:v>
                </c:pt>
                <c:pt idx="817">
                  <c:v>1.2700000000000001E-3</c:v>
                </c:pt>
                <c:pt idx="818">
                  <c:v>1.31E-3</c:v>
                </c:pt>
                <c:pt idx="819">
                  <c:v>1.33E-3</c:v>
                </c:pt>
                <c:pt idx="820">
                  <c:v>1.33E-3</c:v>
                </c:pt>
                <c:pt idx="821">
                  <c:v>1.39E-3</c:v>
                </c:pt>
                <c:pt idx="822">
                  <c:v>1.4300000000000001E-3</c:v>
                </c:pt>
                <c:pt idx="823">
                  <c:v>1.4499999999999999E-3</c:v>
                </c:pt>
                <c:pt idx="824">
                  <c:v>1.4499999999999999E-3</c:v>
                </c:pt>
                <c:pt idx="825">
                  <c:v>1.33E-3</c:v>
                </c:pt>
                <c:pt idx="826">
                  <c:v>1.3699999999999999E-3</c:v>
                </c:pt>
                <c:pt idx="827">
                  <c:v>1.3699999999999999E-3</c:v>
                </c:pt>
                <c:pt idx="828">
                  <c:v>1.2099999999999999E-3</c:v>
                </c:pt>
                <c:pt idx="829">
                  <c:v>1.1299999999999999E-3</c:v>
                </c:pt>
                <c:pt idx="830">
                  <c:v>1.2099999999999999E-3</c:v>
                </c:pt>
                <c:pt idx="831">
                  <c:v>1.2099999999999999E-3</c:v>
                </c:pt>
                <c:pt idx="832">
                  <c:v>1.2099999999999999E-3</c:v>
                </c:pt>
                <c:pt idx="833">
                  <c:v>1.25E-3</c:v>
                </c:pt>
                <c:pt idx="834">
                  <c:v>1.1900000000000001E-3</c:v>
                </c:pt>
                <c:pt idx="835">
                  <c:v>1.1900000000000001E-3</c:v>
                </c:pt>
                <c:pt idx="836">
                  <c:v>1.1900000000000001E-3</c:v>
                </c:pt>
                <c:pt idx="837">
                  <c:v>1.17E-3</c:v>
                </c:pt>
                <c:pt idx="838">
                  <c:v>1.1299999999999999E-3</c:v>
                </c:pt>
                <c:pt idx="839">
                  <c:v>1.2099999999999999E-3</c:v>
                </c:pt>
                <c:pt idx="840">
                  <c:v>1.2099999999999999E-3</c:v>
                </c:pt>
                <c:pt idx="841">
                  <c:v>1.2099999999999999E-3</c:v>
                </c:pt>
                <c:pt idx="842">
                  <c:v>1.15E-3</c:v>
                </c:pt>
                <c:pt idx="843">
                  <c:v>1.1299999999999999E-3</c:v>
                </c:pt>
                <c:pt idx="844">
                  <c:v>1.15E-3</c:v>
                </c:pt>
                <c:pt idx="845">
                  <c:v>1.15E-3</c:v>
                </c:pt>
                <c:pt idx="846">
                  <c:v>1.3699999999999999E-3</c:v>
                </c:pt>
                <c:pt idx="847">
                  <c:v>1.49E-3</c:v>
                </c:pt>
                <c:pt idx="848">
                  <c:v>1.5100000000000001E-3</c:v>
                </c:pt>
                <c:pt idx="849">
                  <c:v>1.41E-3</c:v>
                </c:pt>
                <c:pt idx="850">
                  <c:v>1.5100000000000001E-3</c:v>
                </c:pt>
                <c:pt idx="851">
                  <c:v>1.49E-3</c:v>
                </c:pt>
                <c:pt idx="852">
                  <c:v>1.58E-3</c:v>
                </c:pt>
                <c:pt idx="853">
                  <c:v>1.66E-3</c:v>
                </c:pt>
                <c:pt idx="854">
                  <c:v>1.48E-3</c:v>
                </c:pt>
                <c:pt idx="855">
                  <c:v>1.5200000000000001E-3</c:v>
                </c:pt>
                <c:pt idx="856">
                  <c:v>1.58E-3</c:v>
                </c:pt>
                <c:pt idx="857">
                  <c:v>1.58E-3</c:v>
                </c:pt>
                <c:pt idx="858">
                  <c:v>1.6000000000000001E-3</c:v>
                </c:pt>
                <c:pt idx="859">
                  <c:v>1.5900000000000001E-3</c:v>
                </c:pt>
                <c:pt idx="860">
                  <c:v>1.57E-3</c:v>
                </c:pt>
                <c:pt idx="861">
                  <c:v>1.6100000000000001E-3</c:v>
                </c:pt>
                <c:pt idx="862">
                  <c:v>1.73E-3</c:v>
                </c:pt>
                <c:pt idx="863">
                  <c:v>1.6900000000000001E-3</c:v>
                </c:pt>
                <c:pt idx="864">
                  <c:v>1.7700000000000001E-3</c:v>
                </c:pt>
                <c:pt idx="865">
                  <c:v>1.7899999999999999E-3</c:v>
                </c:pt>
                <c:pt idx="866">
                  <c:v>1.7700000000000001E-3</c:v>
                </c:pt>
                <c:pt idx="867">
                  <c:v>1.81E-3</c:v>
                </c:pt>
                <c:pt idx="868">
                  <c:v>1.81E-3</c:v>
                </c:pt>
                <c:pt idx="869">
                  <c:v>1.7099999999999999E-3</c:v>
                </c:pt>
                <c:pt idx="870">
                  <c:v>1.5299999999999999E-3</c:v>
                </c:pt>
                <c:pt idx="871">
                  <c:v>1.4499999999999999E-3</c:v>
                </c:pt>
                <c:pt idx="872">
                  <c:v>1.4499999999999999E-3</c:v>
                </c:pt>
                <c:pt idx="873">
                  <c:v>1.66E-3</c:v>
                </c:pt>
                <c:pt idx="874">
                  <c:v>1.5399999999999999E-3</c:v>
                </c:pt>
                <c:pt idx="875">
                  <c:v>1.5299999999999999E-3</c:v>
                </c:pt>
                <c:pt idx="876">
                  <c:v>1.47E-3</c:v>
                </c:pt>
                <c:pt idx="877">
                  <c:v>1.47E-3</c:v>
                </c:pt>
                <c:pt idx="878">
                  <c:v>1.4499999999999999E-3</c:v>
                </c:pt>
                <c:pt idx="879">
                  <c:v>1.49E-3</c:v>
                </c:pt>
                <c:pt idx="880">
                  <c:v>1.5499999999999999E-3</c:v>
                </c:pt>
                <c:pt idx="881">
                  <c:v>1.5299999999999999E-3</c:v>
                </c:pt>
                <c:pt idx="882">
                  <c:v>1.47E-3</c:v>
                </c:pt>
                <c:pt idx="883">
                  <c:v>1.4300000000000001E-3</c:v>
                </c:pt>
                <c:pt idx="884">
                  <c:v>1.4499999999999999E-3</c:v>
                </c:pt>
                <c:pt idx="885">
                  <c:v>1.4300000000000001E-3</c:v>
                </c:pt>
                <c:pt idx="886">
                  <c:v>1.39E-3</c:v>
                </c:pt>
                <c:pt idx="887">
                  <c:v>1.39E-3</c:v>
                </c:pt>
                <c:pt idx="888">
                  <c:v>1.39E-3</c:v>
                </c:pt>
                <c:pt idx="889">
                  <c:v>1.5299999999999999E-3</c:v>
                </c:pt>
                <c:pt idx="890">
                  <c:v>1.5299999999999999E-3</c:v>
                </c:pt>
                <c:pt idx="891">
                  <c:v>1.5100000000000001E-3</c:v>
                </c:pt>
                <c:pt idx="892">
                  <c:v>1.5100000000000001E-3</c:v>
                </c:pt>
                <c:pt idx="893">
                  <c:v>1.47E-3</c:v>
                </c:pt>
                <c:pt idx="894">
                  <c:v>1.4499999999999999E-3</c:v>
                </c:pt>
                <c:pt idx="895">
                  <c:v>1.2899999999999999E-3</c:v>
                </c:pt>
                <c:pt idx="896">
                  <c:v>1.2700000000000001E-3</c:v>
                </c:pt>
                <c:pt idx="897">
                  <c:v>1.2700000000000001E-3</c:v>
                </c:pt>
                <c:pt idx="898">
                  <c:v>1.23E-3</c:v>
                </c:pt>
                <c:pt idx="899">
                  <c:v>1.25E-3</c:v>
                </c:pt>
                <c:pt idx="900">
                  <c:v>1.2899999999999999E-3</c:v>
                </c:pt>
                <c:pt idx="901">
                  <c:v>1.33E-3</c:v>
                </c:pt>
                <c:pt idx="902">
                  <c:v>1.39E-3</c:v>
                </c:pt>
                <c:pt idx="903">
                  <c:v>1.3500000000000001E-3</c:v>
                </c:pt>
                <c:pt idx="904">
                  <c:v>1.3699999999999999E-3</c:v>
                </c:pt>
                <c:pt idx="905">
                  <c:v>1.39E-3</c:v>
                </c:pt>
                <c:pt idx="906">
                  <c:v>1.3500000000000001E-3</c:v>
                </c:pt>
                <c:pt idx="907">
                  <c:v>1.3699999999999999E-3</c:v>
                </c:pt>
                <c:pt idx="908">
                  <c:v>1.39E-3</c:v>
                </c:pt>
                <c:pt idx="909">
                  <c:v>1.3699999999999999E-3</c:v>
                </c:pt>
                <c:pt idx="910">
                  <c:v>1.2700000000000001E-3</c:v>
                </c:pt>
                <c:pt idx="911">
                  <c:v>1.39E-3</c:v>
                </c:pt>
                <c:pt idx="912">
                  <c:v>1.47E-3</c:v>
                </c:pt>
                <c:pt idx="913">
                  <c:v>1.41E-3</c:v>
                </c:pt>
                <c:pt idx="914">
                  <c:v>1.4300000000000001E-3</c:v>
                </c:pt>
                <c:pt idx="915">
                  <c:v>1.4300000000000001E-3</c:v>
                </c:pt>
                <c:pt idx="916">
                  <c:v>1.2700000000000001E-3</c:v>
                </c:pt>
                <c:pt idx="917">
                  <c:v>1.33E-3</c:v>
                </c:pt>
                <c:pt idx="918">
                  <c:v>1.31E-3</c:v>
                </c:pt>
                <c:pt idx="919">
                  <c:v>1.31E-3</c:v>
                </c:pt>
                <c:pt idx="920">
                  <c:v>1.2700000000000001E-3</c:v>
                </c:pt>
                <c:pt idx="921">
                  <c:v>1.58E-3</c:v>
                </c:pt>
                <c:pt idx="922">
                  <c:v>1.5E-3</c:v>
                </c:pt>
                <c:pt idx="923">
                  <c:v>1.49E-3</c:v>
                </c:pt>
                <c:pt idx="924">
                  <c:v>1.5100000000000001E-3</c:v>
                </c:pt>
                <c:pt idx="925">
                  <c:v>1.4300000000000001E-3</c:v>
                </c:pt>
                <c:pt idx="926">
                  <c:v>1.41E-3</c:v>
                </c:pt>
                <c:pt idx="927">
                  <c:v>1.39E-3</c:v>
                </c:pt>
                <c:pt idx="928">
                  <c:v>1.4300000000000001E-3</c:v>
                </c:pt>
                <c:pt idx="929">
                  <c:v>1.5100000000000001E-3</c:v>
                </c:pt>
                <c:pt idx="930">
                  <c:v>1.4499999999999999E-3</c:v>
                </c:pt>
                <c:pt idx="931">
                  <c:v>1.6299999999999999E-3</c:v>
                </c:pt>
                <c:pt idx="932">
                  <c:v>1.6100000000000001E-3</c:v>
                </c:pt>
                <c:pt idx="933">
                  <c:v>1.49E-3</c:v>
                </c:pt>
                <c:pt idx="934">
                  <c:v>1.31E-3</c:v>
                </c:pt>
                <c:pt idx="935">
                  <c:v>1.2899999999999999E-3</c:v>
                </c:pt>
                <c:pt idx="936">
                  <c:v>1.15E-3</c:v>
                </c:pt>
                <c:pt idx="937">
                  <c:v>1.17E-3</c:v>
                </c:pt>
                <c:pt idx="938">
                  <c:v>1.07E-3</c:v>
                </c:pt>
                <c:pt idx="939">
                  <c:v>1.09E-3</c:v>
                </c:pt>
                <c:pt idx="940">
                  <c:v>1.0499999999999999E-3</c:v>
                </c:pt>
                <c:pt idx="941">
                  <c:v>1.17E-3</c:v>
                </c:pt>
                <c:pt idx="942">
                  <c:v>1.31E-3</c:v>
                </c:pt>
                <c:pt idx="943">
                  <c:v>1.39E-3</c:v>
                </c:pt>
                <c:pt idx="944">
                  <c:v>1.5100000000000001E-3</c:v>
                </c:pt>
                <c:pt idx="945">
                  <c:v>1.47E-3</c:v>
                </c:pt>
                <c:pt idx="946">
                  <c:v>1.5100000000000001E-3</c:v>
                </c:pt>
                <c:pt idx="947">
                  <c:v>1.49E-3</c:v>
                </c:pt>
                <c:pt idx="948">
                  <c:v>1.41E-3</c:v>
                </c:pt>
                <c:pt idx="949">
                  <c:v>1.47E-3</c:v>
                </c:pt>
                <c:pt idx="950">
                  <c:v>1.4499999999999999E-3</c:v>
                </c:pt>
                <c:pt idx="951">
                  <c:v>1.4499999999999999E-3</c:v>
                </c:pt>
                <c:pt idx="952">
                  <c:v>1.5499999999999999E-3</c:v>
                </c:pt>
                <c:pt idx="953">
                  <c:v>1.57E-3</c:v>
                </c:pt>
                <c:pt idx="954">
                  <c:v>1.5100000000000001E-3</c:v>
                </c:pt>
                <c:pt idx="955">
                  <c:v>1.5299999999999999E-3</c:v>
                </c:pt>
                <c:pt idx="956">
                  <c:v>1.5100000000000001E-3</c:v>
                </c:pt>
                <c:pt idx="957">
                  <c:v>1.5900000000000001E-3</c:v>
                </c:pt>
                <c:pt idx="958">
                  <c:v>1.57E-3</c:v>
                </c:pt>
                <c:pt idx="959">
                  <c:v>1.57E-3</c:v>
                </c:pt>
                <c:pt idx="960">
                  <c:v>1.5299999999999999E-3</c:v>
                </c:pt>
                <c:pt idx="961">
                  <c:v>1.5299999999999999E-3</c:v>
                </c:pt>
                <c:pt idx="962">
                  <c:v>1.6000000000000001E-3</c:v>
                </c:pt>
                <c:pt idx="963">
                  <c:v>1.48E-3</c:v>
                </c:pt>
                <c:pt idx="964">
                  <c:v>1.48E-3</c:v>
                </c:pt>
                <c:pt idx="965">
                  <c:v>1.66E-3</c:v>
                </c:pt>
                <c:pt idx="966">
                  <c:v>1.8600000000000001E-3</c:v>
                </c:pt>
                <c:pt idx="967">
                  <c:v>1.8799999999999999E-3</c:v>
                </c:pt>
                <c:pt idx="968">
                  <c:v>1.8600000000000001E-3</c:v>
                </c:pt>
                <c:pt idx="969">
                  <c:v>1.92E-3</c:v>
                </c:pt>
                <c:pt idx="970">
                  <c:v>1.8600000000000001E-3</c:v>
                </c:pt>
                <c:pt idx="971">
                  <c:v>1.9300000000000001E-3</c:v>
                </c:pt>
                <c:pt idx="972">
                  <c:v>1.9499999999999999E-3</c:v>
                </c:pt>
                <c:pt idx="973">
                  <c:v>1.99E-3</c:v>
                </c:pt>
                <c:pt idx="974">
                  <c:v>1.89E-3</c:v>
                </c:pt>
                <c:pt idx="975">
                  <c:v>1.9300000000000001E-3</c:v>
                </c:pt>
                <c:pt idx="976">
                  <c:v>1.97E-3</c:v>
                </c:pt>
                <c:pt idx="977">
                  <c:v>1.67E-3</c:v>
                </c:pt>
                <c:pt idx="978">
                  <c:v>2.0200000000000001E-3</c:v>
                </c:pt>
                <c:pt idx="979">
                  <c:v>2.2599999999999999E-3</c:v>
                </c:pt>
                <c:pt idx="980">
                  <c:v>2.0600000000000002E-3</c:v>
                </c:pt>
                <c:pt idx="981">
                  <c:v>1.9400000000000001E-3</c:v>
                </c:pt>
                <c:pt idx="982">
                  <c:v>1.9E-3</c:v>
                </c:pt>
                <c:pt idx="983">
                  <c:v>1.6199999999999999E-3</c:v>
                </c:pt>
                <c:pt idx="984">
                  <c:v>1.56E-3</c:v>
                </c:pt>
                <c:pt idx="985">
                  <c:v>1.6000000000000001E-3</c:v>
                </c:pt>
                <c:pt idx="986">
                  <c:v>1.6999999999999999E-3</c:v>
                </c:pt>
                <c:pt idx="987">
                  <c:v>1.8E-3</c:v>
                </c:pt>
                <c:pt idx="988">
                  <c:v>1.72E-3</c:v>
                </c:pt>
                <c:pt idx="989">
                  <c:v>1.6800000000000001E-3</c:v>
                </c:pt>
                <c:pt idx="990">
                  <c:v>1.6800000000000001E-3</c:v>
                </c:pt>
                <c:pt idx="991">
                  <c:v>1.65E-3</c:v>
                </c:pt>
                <c:pt idx="992">
                  <c:v>1.6299999999999999E-3</c:v>
                </c:pt>
                <c:pt idx="993">
                  <c:v>1.65E-3</c:v>
                </c:pt>
                <c:pt idx="994">
                  <c:v>1.7700000000000001E-3</c:v>
                </c:pt>
                <c:pt idx="995">
                  <c:v>1.4499999999999999E-3</c:v>
                </c:pt>
                <c:pt idx="996">
                  <c:v>1.47E-3</c:v>
                </c:pt>
                <c:pt idx="997">
                  <c:v>1.5900000000000001E-3</c:v>
                </c:pt>
                <c:pt idx="998">
                  <c:v>1.5900000000000001E-3</c:v>
                </c:pt>
                <c:pt idx="999">
                  <c:v>1.75E-3</c:v>
                </c:pt>
                <c:pt idx="1000">
                  <c:v>1.57E-3</c:v>
                </c:pt>
                <c:pt idx="1001">
                  <c:v>1.39E-3</c:v>
                </c:pt>
                <c:pt idx="1002">
                  <c:v>1.7799999999999999E-3</c:v>
                </c:pt>
                <c:pt idx="1003">
                  <c:v>1.8799999999999999E-3</c:v>
                </c:pt>
                <c:pt idx="1004">
                  <c:v>1.82E-3</c:v>
                </c:pt>
                <c:pt idx="1005">
                  <c:v>1.9E-3</c:v>
                </c:pt>
                <c:pt idx="1006">
                  <c:v>1.9599999999999999E-3</c:v>
                </c:pt>
                <c:pt idx="1007">
                  <c:v>2.0100000000000001E-3</c:v>
                </c:pt>
                <c:pt idx="1008">
                  <c:v>2.1099999999999999E-3</c:v>
                </c:pt>
                <c:pt idx="1009">
                  <c:v>2.2200000000000002E-3</c:v>
                </c:pt>
                <c:pt idx="1010">
                  <c:v>2.2399999999999998E-3</c:v>
                </c:pt>
                <c:pt idx="1011">
                  <c:v>2.1900000000000001E-3</c:v>
                </c:pt>
                <c:pt idx="1012">
                  <c:v>2.1299999999999999E-3</c:v>
                </c:pt>
                <c:pt idx="1013">
                  <c:v>2.0300000000000001E-3</c:v>
                </c:pt>
                <c:pt idx="1014">
                  <c:v>2.0200000000000001E-3</c:v>
                </c:pt>
                <c:pt idx="1015">
                  <c:v>2.0200000000000001E-3</c:v>
                </c:pt>
                <c:pt idx="1016">
                  <c:v>2.0699999999999998E-3</c:v>
                </c:pt>
                <c:pt idx="1017">
                  <c:v>1.97E-3</c:v>
                </c:pt>
                <c:pt idx="1018">
                  <c:v>2.1900000000000001E-3</c:v>
                </c:pt>
                <c:pt idx="1019">
                  <c:v>2.4499999999999999E-3</c:v>
                </c:pt>
                <c:pt idx="1020">
                  <c:v>2.2499999999999998E-3</c:v>
                </c:pt>
                <c:pt idx="1021">
                  <c:v>2.2499999999999998E-3</c:v>
                </c:pt>
                <c:pt idx="1022">
                  <c:v>2.5200000000000001E-3</c:v>
                </c:pt>
                <c:pt idx="1023">
                  <c:v>2.5999999999999999E-3</c:v>
                </c:pt>
                <c:pt idx="1024">
                  <c:v>2.6199999999999999E-3</c:v>
                </c:pt>
                <c:pt idx="1025">
                  <c:v>2.2899999999999999E-3</c:v>
                </c:pt>
                <c:pt idx="1026">
                  <c:v>2.2599999999999999E-3</c:v>
                </c:pt>
                <c:pt idx="1027">
                  <c:v>2.0600000000000002E-3</c:v>
                </c:pt>
                <c:pt idx="1028">
                  <c:v>2.4599999999999999E-3</c:v>
                </c:pt>
                <c:pt idx="1029">
                  <c:v>2.2799999999999999E-3</c:v>
                </c:pt>
                <c:pt idx="1030">
                  <c:v>2.4199999999999998E-3</c:v>
                </c:pt>
                <c:pt idx="1031">
                  <c:v>2.9299999999999999E-3</c:v>
                </c:pt>
                <c:pt idx="1032">
                  <c:v>3.3E-3</c:v>
                </c:pt>
                <c:pt idx="1033">
                  <c:v>3.7200000000000002E-3</c:v>
                </c:pt>
                <c:pt idx="1034">
                  <c:v>3.1199999999999999E-3</c:v>
                </c:pt>
                <c:pt idx="1035">
                  <c:v>3.13E-3</c:v>
                </c:pt>
                <c:pt idx="1036">
                  <c:v>4.5100000000000001E-3</c:v>
                </c:pt>
                <c:pt idx="1037">
                  <c:v>5.3400000000000001E-3</c:v>
                </c:pt>
                <c:pt idx="1038">
                  <c:v>4.9199999999999999E-3</c:v>
                </c:pt>
                <c:pt idx="1039">
                  <c:v>3.5999999999999999E-3</c:v>
                </c:pt>
                <c:pt idx="1040">
                  <c:v>4.8999999999999998E-3</c:v>
                </c:pt>
                <c:pt idx="1041">
                  <c:v>4.81E-3</c:v>
                </c:pt>
                <c:pt idx="1042">
                  <c:v>5.1999999999999998E-3</c:v>
                </c:pt>
                <c:pt idx="1043">
                  <c:v>5.3400000000000001E-3</c:v>
                </c:pt>
                <c:pt idx="1044">
                  <c:v>3.81E-3</c:v>
                </c:pt>
                <c:pt idx="1045">
                  <c:v>5.0600000000000003E-3</c:v>
                </c:pt>
                <c:pt idx="1046">
                  <c:v>5.9699999999999996E-3</c:v>
                </c:pt>
                <c:pt idx="1047">
                  <c:v>6.9300000000000004E-3</c:v>
                </c:pt>
                <c:pt idx="1048">
                  <c:v>6.9899999999999997E-3</c:v>
                </c:pt>
                <c:pt idx="1049">
                  <c:v>9.0299999999999998E-3</c:v>
                </c:pt>
                <c:pt idx="1050">
                  <c:v>9.1299999999999992E-3</c:v>
                </c:pt>
                <c:pt idx="1051">
                  <c:v>1.061E-2</c:v>
                </c:pt>
                <c:pt idx="1052">
                  <c:v>1.1650000000000001E-2</c:v>
                </c:pt>
                <c:pt idx="1053">
                  <c:v>1.225E-2</c:v>
                </c:pt>
                <c:pt idx="1054">
                  <c:v>1.248E-2</c:v>
                </c:pt>
                <c:pt idx="1055">
                  <c:v>1.354E-2</c:v>
                </c:pt>
                <c:pt idx="1056">
                  <c:v>1.389E-2</c:v>
                </c:pt>
                <c:pt idx="1057">
                  <c:v>1.422E-2</c:v>
                </c:pt>
                <c:pt idx="1058">
                  <c:v>1.4120000000000001E-2</c:v>
                </c:pt>
                <c:pt idx="1059">
                  <c:v>1.4279999999999999E-2</c:v>
                </c:pt>
                <c:pt idx="1060">
                  <c:v>1.4279999999999999E-2</c:v>
                </c:pt>
                <c:pt idx="1061">
                  <c:v>1.444E-2</c:v>
                </c:pt>
                <c:pt idx="1062">
                  <c:v>1.444E-2</c:v>
                </c:pt>
                <c:pt idx="1063">
                  <c:v>1.423E-2</c:v>
                </c:pt>
                <c:pt idx="1064">
                  <c:v>1.393E-2</c:v>
                </c:pt>
                <c:pt idx="1065">
                  <c:v>1.401E-2</c:v>
                </c:pt>
                <c:pt idx="1066">
                  <c:v>1.4449999999999999E-2</c:v>
                </c:pt>
                <c:pt idx="1067">
                  <c:v>1.443E-2</c:v>
                </c:pt>
                <c:pt idx="1068">
                  <c:v>1.409E-2</c:v>
                </c:pt>
                <c:pt idx="1069">
                  <c:v>1.353E-2</c:v>
                </c:pt>
                <c:pt idx="1070">
                  <c:v>1.3129999999999999E-2</c:v>
                </c:pt>
                <c:pt idx="1071">
                  <c:v>1.413E-2</c:v>
                </c:pt>
                <c:pt idx="1072">
                  <c:v>1.413E-2</c:v>
                </c:pt>
                <c:pt idx="1073">
                  <c:v>1.4630000000000001E-2</c:v>
                </c:pt>
                <c:pt idx="1074">
                  <c:v>1.4409999999999999E-2</c:v>
                </c:pt>
                <c:pt idx="1075">
                  <c:v>1.495E-2</c:v>
                </c:pt>
                <c:pt idx="1076">
                  <c:v>1.5140000000000001E-2</c:v>
                </c:pt>
                <c:pt idx="1077">
                  <c:v>1.528E-2</c:v>
                </c:pt>
                <c:pt idx="1078">
                  <c:v>1.5299999999999999E-2</c:v>
                </c:pt>
                <c:pt idx="1079">
                  <c:v>1.559E-2</c:v>
                </c:pt>
                <c:pt idx="1080">
                  <c:v>1.559E-2</c:v>
                </c:pt>
                <c:pt idx="1081">
                  <c:v>1.566E-2</c:v>
                </c:pt>
                <c:pt idx="1082">
                  <c:v>1.554E-2</c:v>
                </c:pt>
                <c:pt idx="1083">
                  <c:v>1.5699999999999999E-2</c:v>
                </c:pt>
                <c:pt idx="1084">
                  <c:v>1.584E-2</c:v>
                </c:pt>
                <c:pt idx="1085">
                  <c:v>1.5699999999999999E-2</c:v>
                </c:pt>
                <c:pt idx="1086">
                  <c:v>1.5779999999999999E-2</c:v>
                </c:pt>
                <c:pt idx="1087">
                  <c:v>1.5810000000000001E-2</c:v>
                </c:pt>
                <c:pt idx="1088">
                  <c:v>1.54E-2</c:v>
                </c:pt>
                <c:pt idx="1089">
                  <c:v>1.5440000000000001E-2</c:v>
                </c:pt>
                <c:pt idx="1090">
                  <c:v>1.525E-2</c:v>
                </c:pt>
                <c:pt idx="1091">
                  <c:v>1.5689999999999999E-2</c:v>
                </c:pt>
                <c:pt idx="1092">
                  <c:v>1.5689999999999999E-2</c:v>
                </c:pt>
                <c:pt idx="1093">
                  <c:v>1.5689999999999999E-2</c:v>
                </c:pt>
                <c:pt idx="1094">
                  <c:v>1.5650000000000001E-2</c:v>
                </c:pt>
                <c:pt idx="1095">
                  <c:v>1.5810000000000001E-2</c:v>
                </c:pt>
                <c:pt idx="1096">
                  <c:v>1.6310000000000002E-2</c:v>
                </c:pt>
                <c:pt idx="1097">
                  <c:v>1.6209999999999999E-2</c:v>
                </c:pt>
                <c:pt idx="1098">
                  <c:v>1.6209999999999999E-2</c:v>
                </c:pt>
                <c:pt idx="1099">
                  <c:v>1.652E-2</c:v>
                </c:pt>
                <c:pt idx="1100">
                  <c:v>1.6289999999999999E-2</c:v>
                </c:pt>
                <c:pt idx="1101">
                  <c:v>1.627E-2</c:v>
                </c:pt>
                <c:pt idx="1102">
                  <c:v>1.6289999999999999E-2</c:v>
                </c:pt>
                <c:pt idx="1103">
                  <c:v>1.6219999999999998E-2</c:v>
                </c:pt>
                <c:pt idx="1104">
                  <c:v>1.626E-2</c:v>
                </c:pt>
                <c:pt idx="1105">
                  <c:v>1.6039999999999999E-2</c:v>
                </c:pt>
                <c:pt idx="1106">
                  <c:v>1.6580000000000001E-2</c:v>
                </c:pt>
                <c:pt idx="1107">
                  <c:v>1.6129999999999999E-2</c:v>
                </c:pt>
                <c:pt idx="1108">
                  <c:v>1.652E-2</c:v>
                </c:pt>
                <c:pt idx="1109">
                  <c:v>1.6129999999999999E-2</c:v>
                </c:pt>
                <c:pt idx="1110">
                  <c:v>1.6150000000000001E-2</c:v>
                </c:pt>
                <c:pt idx="1111">
                  <c:v>1.592E-2</c:v>
                </c:pt>
                <c:pt idx="1112">
                  <c:v>1.5720000000000001E-2</c:v>
                </c:pt>
                <c:pt idx="1113">
                  <c:v>1.538E-2</c:v>
                </c:pt>
                <c:pt idx="1114">
                  <c:v>1.6E-2</c:v>
                </c:pt>
                <c:pt idx="1115">
                  <c:v>1.6119999999999999E-2</c:v>
                </c:pt>
                <c:pt idx="1116">
                  <c:v>1.626E-2</c:v>
                </c:pt>
                <c:pt idx="1117">
                  <c:v>1.626E-2</c:v>
                </c:pt>
                <c:pt idx="1118">
                  <c:v>1.5820000000000001E-2</c:v>
                </c:pt>
                <c:pt idx="1119">
                  <c:v>1.6129999999999999E-2</c:v>
                </c:pt>
                <c:pt idx="1120">
                  <c:v>1.6279999999999999E-2</c:v>
                </c:pt>
                <c:pt idx="1121">
                  <c:v>1.6049999999999998E-2</c:v>
                </c:pt>
                <c:pt idx="1122">
                  <c:v>1.576E-2</c:v>
                </c:pt>
                <c:pt idx="1123">
                  <c:v>1.5959999999999998E-2</c:v>
                </c:pt>
                <c:pt idx="1124">
                  <c:v>1.5980000000000001E-2</c:v>
                </c:pt>
                <c:pt idx="1125">
                  <c:v>1.61E-2</c:v>
                </c:pt>
                <c:pt idx="1126">
                  <c:v>1.5910000000000001E-2</c:v>
                </c:pt>
                <c:pt idx="1127">
                  <c:v>1.636E-2</c:v>
                </c:pt>
                <c:pt idx="1128">
                  <c:v>1.6619999999999999E-2</c:v>
                </c:pt>
                <c:pt idx="1129">
                  <c:v>1.6740000000000001E-2</c:v>
                </c:pt>
                <c:pt idx="1130">
                  <c:v>1.6740000000000001E-2</c:v>
                </c:pt>
                <c:pt idx="1131">
                  <c:v>1.6670000000000001E-2</c:v>
                </c:pt>
                <c:pt idx="1132">
                  <c:v>1.609E-2</c:v>
                </c:pt>
                <c:pt idx="1133">
                  <c:v>1.6240000000000001E-2</c:v>
                </c:pt>
                <c:pt idx="1134">
                  <c:v>1.5820000000000001E-2</c:v>
                </c:pt>
                <c:pt idx="1135">
                  <c:v>1.5520000000000001E-2</c:v>
                </c:pt>
                <c:pt idx="1136">
                  <c:v>1.524E-2</c:v>
                </c:pt>
                <c:pt idx="1137">
                  <c:v>1.5980000000000001E-2</c:v>
                </c:pt>
                <c:pt idx="1138">
                  <c:v>1.6410000000000001E-2</c:v>
                </c:pt>
                <c:pt idx="1139">
                  <c:v>1.644E-2</c:v>
                </c:pt>
                <c:pt idx="1140">
                  <c:v>1.618E-2</c:v>
                </c:pt>
                <c:pt idx="1141">
                  <c:v>1.5779999999999999E-2</c:v>
                </c:pt>
                <c:pt idx="1142">
                  <c:v>1.5820000000000001E-2</c:v>
                </c:pt>
                <c:pt idx="1143">
                  <c:v>1.5939999999999999E-2</c:v>
                </c:pt>
                <c:pt idx="1144">
                  <c:v>1.6209999999999999E-2</c:v>
                </c:pt>
                <c:pt idx="1145">
                  <c:v>1.5740000000000001E-2</c:v>
                </c:pt>
                <c:pt idx="1146">
                  <c:v>1.6E-2</c:v>
                </c:pt>
                <c:pt idx="1147">
                  <c:v>1.583E-2</c:v>
                </c:pt>
                <c:pt idx="1148">
                  <c:v>1.618E-2</c:v>
                </c:pt>
                <c:pt idx="1149">
                  <c:v>1.5910000000000001E-2</c:v>
                </c:pt>
                <c:pt idx="1150">
                  <c:v>1.5910000000000001E-2</c:v>
                </c:pt>
                <c:pt idx="1151">
                  <c:v>1.542E-2</c:v>
                </c:pt>
                <c:pt idx="1152">
                  <c:v>1.4659999999999999E-2</c:v>
                </c:pt>
                <c:pt idx="1153">
                  <c:v>1.4189999999999999E-2</c:v>
                </c:pt>
                <c:pt idx="1154">
                  <c:v>1.4619999999999999E-2</c:v>
                </c:pt>
                <c:pt idx="1155">
                  <c:v>1.404E-2</c:v>
                </c:pt>
                <c:pt idx="1156">
                  <c:v>1.3899999999999999E-2</c:v>
                </c:pt>
                <c:pt idx="1157">
                  <c:v>1.478E-2</c:v>
                </c:pt>
                <c:pt idx="1158">
                  <c:v>1.546E-2</c:v>
                </c:pt>
                <c:pt idx="1159">
                  <c:v>1.6219999999999998E-2</c:v>
                </c:pt>
                <c:pt idx="1160">
                  <c:v>1.6320000000000001E-2</c:v>
                </c:pt>
                <c:pt idx="1161">
                  <c:v>1.6559999999999998E-2</c:v>
                </c:pt>
                <c:pt idx="1162">
                  <c:v>1.6799999999999999E-2</c:v>
                </c:pt>
                <c:pt idx="1163">
                  <c:v>1.626E-2</c:v>
                </c:pt>
                <c:pt idx="1164">
                  <c:v>1.6809999999999999E-2</c:v>
                </c:pt>
                <c:pt idx="1165">
                  <c:v>1.6830000000000001E-2</c:v>
                </c:pt>
                <c:pt idx="1166">
                  <c:v>1.738E-2</c:v>
                </c:pt>
                <c:pt idx="1167">
                  <c:v>1.762E-2</c:v>
                </c:pt>
                <c:pt idx="1168">
                  <c:v>1.7250000000000001E-2</c:v>
                </c:pt>
                <c:pt idx="1169">
                  <c:v>1.7590000000000001E-2</c:v>
                </c:pt>
                <c:pt idx="1170">
                  <c:v>1.7999999999999999E-2</c:v>
                </c:pt>
                <c:pt idx="1171">
                  <c:v>1.719E-2</c:v>
                </c:pt>
                <c:pt idx="1172">
                  <c:v>1.6740000000000001E-2</c:v>
                </c:pt>
                <c:pt idx="1173">
                  <c:v>1.6760000000000001E-2</c:v>
                </c:pt>
                <c:pt idx="1174">
                  <c:v>1.593E-2</c:v>
                </c:pt>
                <c:pt idx="1175">
                  <c:v>1.54E-2</c:v>
                </c:pt>
                <c:pt idx="1176">
                  <c:v>1.5259999999999999E-2</c:v>
                </c:pt>
                <c:pt idx="1177">
                  <c:v>1.4319999999999999E-2</c:v>
                </c:pt>
                <c:pt idx="1178">
                  <c:v>1.452E-2</c:v>
                </c:pt>
                <c:pt idx="1179">
                  <c:v>1.504E-2</c:v>
                </c:pt>
                <c:pt idx="1180">
                  <c:v>1.504E-2</c:v>
                </c:pt>
                <c:pt idx="1181">
                  <c:v>1.52E-2</c:v>
                </c:pt>
                <c:pt idx="1182">
                  <c:v>1.4999999999999999E-2</c:v>
                </c:pt>
                <c:pt idx="1183">
                  <c:v>1.5219999999999999E-2</c:v>
                </c:pt>
                <c:pt idx="1184">
                  <c:v>1.5389999999999999E-2</c:v>
                </c:pt>
                <c:pt idx="1185">
                  <c:v>1.533E-2</c:v>
                </c:pt>
                <c:pt idx="1186">
                  <c:v>1.6119999999999999E-2</c:v>
                </c:pt>
                <c:pt idx="1187">
                  <c:v>1.5730000000000001E-2</c:v>
                </c:pt>
                <c:pt idx="1188">
                  <c:v>1.512E-2</c:v>
                </c:pt>
                <c:pt idx="1189">
                  <c:v>1.545E-2</c:v>
                </c:pt>
                <c:pt idx="1190">
                  <c:v>1.4760000000000001E-2</c:v>
                </c:pt>
                <c:pt idx="1191">
                  <c:v>1.4959999999999999E-2</c:v>
                </c:pt>
                <c:pt idx="1192">
                  <c:v>1.5769999999999999E-2</c:v>
                </c:pt>
                <c:pt idx="1193">
                  <c:v>1.6670000000000001E-2</c:v>
                </c:pt>
                <c:pt idx="1194">
                  <c:v>1.584E-2</c:v>
                </c:pt>
                <c:pt idx="1195">
                  <c:v>1.6469999999999999E-2</c:v>
                </c:pt>
                <c:pt idx="1196">
                  <c:v>1.619E-2</c:v>
                </c:pt>
                <c:pt idx="1197">
                  <c:v>1.6070000000000001E-2</c:v>
                </c:pt>
                <c:pt idx="1198">
                  <c:v>1.583E-2</c:v>
                </c:pt>
                <c:pt idx="1199">
                  <c:v>1.5730000000000001E-2</c:v>
                </c:pt>
                <c:pt idx="1200">
                  <c:v>1.712E-2</c:v>
                </c:pt>
                <c:pt idx="1201">
                  <c:v>1.7340000000000001E-2</c:v>
                </c:pt>
                <c:pt idx="1202">
                  <c:v>1.8720000000000001E-2</c:v>
                </c:pt>
                <c:pt idx="1203">
                  <c:v>1.8460000000000001E-2</c:v>
                </c:pt>
                <c:pt idx="1204">
                  <c:v>1.8579999999999999E-2</c:v>
                </c:pt>
                <c:pt idx="1205">
                  <c:v>1.8519999999999998E-2</c:v>
                </c:pt>
                <c:pt idx="1206">
                  <c:v>1.864E-2</c:v>
                </c:pt>
                <c:pt idx="1207">
                  <c:v>1.8180000000000002E-2</c:v>
                </c:pt>
                <c:pt idx="1208">
                  <c:v>1.8370000000000001E-2</c:v>
                </c:pt>
                <c:pt idx="1209">
                  <c:v>1.8120000000000001E-2</c:v>
                </c:pt>
                <c:pt idx="1210">
                  <c:v>1.8180000000000002E-2</c:v>
                </c:pt>
                <c:pt idx="1211">
                  <c:v>1.7559999999999999E-2</c:v>
                </c:pt>
                <c:pt idx="1212">
                  <c:v>1.8110000000000001E-2</c:v>
                </c:pt>
                <c:pt idx="1213">
                  <c:v>1.8499999999999999E-2</c:v>
                </c:pt>
                <c:pt idx="1214">
                  <c:v>1.8290000000000001E-2</c:v>
                </c:pt>
                <c:pt idx="1215">
                  <c:v>1.847E-2</c:v>
                </c:pt>
                <c:pt idx="1216">
                  <c:v>1.8620000000000001E-2</c:v>
                </c:pt>
                <c:pt idx="1217">
                  <c:v>1.8280000000000001E-2</c:v>
                </c:pt>
                <c:pt idx="1218">
                  <c:v>1.907E-2</c:v>
                </c:pt>
                <c:pt idx="1219">
                  <c:v>1.89E-2</c:v>
                </c:pt>
                <c:pt idx="1220">
                  <c:v>1.8589999999999999E-2</c:v>
                </c:pt>
                <c:pt idx="1221">
                  <c:v>1.7600000000000001E-2</c:v>
                </c:pt>
                <c:pt idx="1222">
                  <c:v>1.7600000000000001E-2</c:v>
                </c:pt>
                <c:pt idx="1223">
                  <c:v>1.7610000000000001E-2</c:v>
                </c:pt>
                <c:pt idx="1224">
                  <c:v>1.787E-2</c:v>
                </c:pt>
                <c:pt idx="1225">
                  <c:v>1.755E-2</c:v>
                </c:pt>
                <c:pt idx="1226">
                  <c:v>1.745E-2</c:v>
                </c:pt>
                <c:pt idx="1227">
                  <c:v>1.7690000000000001E-2</c:v>
                </c:pt>
                <c:pt idx="1228">
                  <c:v>1.7319999999999999E-2</c:v>
                </c:pt>
                <c:pt idx="1229">
                  <c:v>1.7319999999999999E-2</c:v>
                </c:pt>
                <c:pt idx="1230">
                  <c:v>1.7680000000000001E-2</c:v>
                </c:pt>
                <c:pt idx="1231">
                  <c:v>1.7770000000000001E-2</c:v>
                </c:pt>
                <c:pt idx="1232">
                  <c:v>1.7350000000000001E-2</c:v>
                </c:pt>
                <c:pt idx="1233">
                  <c:v>1.864E-2</c:v>
                </c:pt>
                <c:pt idx="1234">
                  <c:v>1.8689999999999998E-2</c:v>
                </c:pt>
                <c:pt idx="1235">
                  <c:v>1.8409999999999999E-2</c:v>
                </c:pt>
                <c:pt idx="1236">
                  <c:v>1.8360000000000001E-2</c:v>
                </c:pt>
                <c:pt idx="1237">
                  <c:v>1.8790000000000001E-2</c:v>
                </c:pt>
                <c:pt idx="1238">
                  <c:v>1.9300000000000001E-2</c:v>
                </c:pt>
                <c:pt idx="1239">
                  <c:v>1.9040000000000001E-2</c:v>
                </c:pt>
                <c:pt idx="1240">
                  <c:v>1.8489999999999999E-2</c:v>
                </c:pt>
                <c:pt idx="1241">
                  <c:v>1.8790000000000001E-2</c:v>
                </c:pt>
                <c:pt idx="1242">
                  <c:v>1.857E-2</c:v>
                </c:pt>
                <c:pt idx="1243">
                  <c:v>1.883E-2</c:v>
                </c:pt>
                <c:pt idx="1244">
                  <c:v>1.8319999999999999E-2</c:v>
                </c:pt>
                <c:pt idx="1245">
                  <c:v>1.9220000000000001E-2</c:v>
                </c:pt>
                <c:pt idx="1246">
                  <c:v>2.061E-2</c:v>
                </c:pt>
                <c:pt idx="1247">
                  <c:v>2.1090000000000001E-2</c:v>
                </c:pt>
                <c:pt idx="1248">
                  <c:v>2.1239999999999998E-2</c:v>
                </c:pt>
                <c:pt idx="1249">
                  <c:v>2.164E-2</c:v>
                </c:pt>
                <c:pt idx="1250">
                  <c:v>2.164E-2</c:v>
                </c:pt>
                <c:pt idx="1251">
                  <c:v>2.146E-2</c:v>
                </c:pt>
                <c:pt idx="1252">
                  <c:v>2.223E-2</c:v>
                </c:pt>
                <c:pt idx="1253">
                  <c:v>2.2540000000000001E-2</c:v>
                </c:pt>
                <c:pt idx="1254">
                  <c:v>2.2210000000000001E-2</c:v>
                </c:pt>
                <c:pt idx="1255">
                  <c:v>2.198E-2</c:v>
                </c:pt>
                <c:pt idx="1256">
                  <c:v>2.1919999999999999E-2</c:v>
                </c:pt>
                <c:pt idx="1257">
                  <c:v>2.1600000000000001E-2</c:v>
                </c:pt>
                <c:pt idx="1258">
                  <c:v>2.196E-2</c:v>
                </c:pt>
                <c:pt idx="1259">
                  <c:v>2.188E-2</c:v>
                </c:pt>
                <c:pt idx="1260">
                  <c:v>2.266E-2</c:v>
                </c:pt>
                <c:pt idx="1261">
                  <c:v>2.2579999999999999E-2</c:v>
                </c:pt>
                <c:pt idx="1262">
                  <c:v>2.2970000000000001E-2</c:v>
                </c:pt>
                <c:pt idx="1263">
                  <c:v>2.2839999999999999E-2</c:v>
                </c:pt>
                <c:pt idx="1264">
                  <c:v>2.29E-2</c:v>
                </c:pt>
                <c:pt idx="1265">
                  <c:v>2.333E-2</c:v>
                </c:pt>
                <c:pt idx="1266">
                  <c:v>2.3449999999999999E-2</c:v>
                </c:pt>
                <c:pt idx="1267">
                  <c:v>2.3040000000000001E-2</c:v>
                </c:pt>
                <c:pt idx="1268">
                  <c:v>2.266E-2</c:v>
                </c:pt>
                <c:pt idx="1269">
                  <c:v>2.2919999999999999E-2</c:v>
                </c:pt>
                <c:pt idx="1270">
                  <c:v>2.282E-2</c:v>
                </c:pt>
                <c:pt idx="1271">
                  <c:v>2.332E-2</c:v>
                </c:pt>
                <c:pt idx="1272">
                  <c:v>2.3179999999999999E-2</c:v>
                </c:pt>
                <c:pt idx="1273">
                  <c:v>2.3640000000000001E-2</c:v>
                </c:pt>
                <c:pt idx="1274">
                  <c:v>2.3869999999999999E-2</c:v>
                </c:pt>
                <c:pt idx="1275">
                  <c:v>2.3800000000000002E-2</c:v>
                </c:pt>
                <c:pt idx="1276">
                  <c:v>2.3800000000000002E-2</c:v>
                </c:pt>
                <c:pt idx="1277">
                  <c:v>2.4E-2</c:v>
                </c:pt>
                <c:pt idx="1278">
                  <c:v>2.4119999999999999E-2</c:v>
                </c:pt>
                <c:pt idx="1279">
                  <c:v>2.392E-2</c:v>
                </c:pt>
                <c:pt idx="1280">
                  <c:v>2.3910000000000001E-2</c:v>
                </c:pt>
                <c:pt idx="1281">
                  <c:v>2.3539999999999998E-2</c:v>
                </c:pt>
                <c:pt idx="1282">
                  <c:v>2.3210000000000001E-2</c:v>
                </c:pt>
                <c:pt idx="1283">
                  <c:v>2.35E-2</c:v>
                </c:pt>
                <c:pt idx="1284">
                  <c:v>2.3619999999999999E-2</c:v>
                </c:pt>
                <c:pt idx="1285">
                  <c:v>2.3390000000000001E-2</c:v>
                </c:pt>
                <c:pt idx="1286">
                  <c:v>2.3369999999999998E-2</c:v>
                </c:pt>
                <c:pt idx="1287">
                  <c:v>2.3349999999999999E-2</c:v>
                </c:pt>
                <c:pt idx="1288">
                  <c:v>2.3019999999999999E-2</c:v>
                </c:pt>
                <c:pt idx="1289">
                  <c:v>2.333E-2</c:v>
                </c:pt>
                <c:pt idx="1290">
                  <c:v>2.2599999999999999E-2</c:v>
                </c:pt>
                <c:pt idx="1291">
                  <c:v>2.2360000000000001E-2</c:v>
                </c:pt>
                <c:pt idx="1292">
                  <c:v>2.1999999999999999E-2</c:v>
                </c:pt>
                <c:pt idx="1293">
                  <c:v>2.266E-2</c:v>
                </c:pt>
                <c:pt idx="1294">
                  <c:v>2.2419999999999999E-2</c:v>
                </c:pt>
                <c:pt idx="1295">
                  <c:v>2.317E-2</c:v>
                </c:pt>
                <c:pt idx="1296">
                  <c:v>2.4080000000000001E-2</c:v>
                </c:pt>
                <c:pt idx="1297">
                  <c:v>2.3959999999999999E-2</c:v>
                </c:pt>
                <c:pt idx="1298">
                  <c:v>2.469E-2</c:v>
                </c:pt>
                <c:pt idx="1299">
                  <c:v>2.452E-2</c:v>
                </c:pt>
                <c:pt idx="1300">
                  <c:v>2.4379999999999999E-2</c:v>
                </c:pt>
                <c:pt idx="1301">
                  <c:v>2.461E-2</c:v>
                </c:pt>
                <c:pt idx="1302">
                  <c:v>2.4649999999999998E-2</c:v>
                </c:pt>
                <c:pt idx="1303">
                  <c:v>2.4510000000000001E-2</c:v>
                </c:pt>
                <c:pt idx="1304">
                  <c:v>2.4750000000000001E-2</c:v>
                </c:pt>
              </c:numCache>
            </c:numRef>
          </c:val>
          <c:smooth val="0"/>
          <c:extLst>
            <c:ext xmlns:c16="http://schemas.microsoft.com/office/drawing/2014/chart" uri="{C3380CC4-5D6E-409C-BE32-E72D297353CC}">
              <c16:uniqueId val="{00000001-9642-473D-B11E-CE4A2530DE02}"/>
            </c:ext>
          </c:extLst>
        </c:ser>
        <c:ser>
          <c:idx val="3"/>
          <c:order val="2"/>
          <c:tx>
            <c:v>3年期</c:v>
          </c:tx>
          <c:spPr>
            <a:ln w="6350">
              <a:solidFill>
                <a:srgbClr val="959595"/>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【2】Indice!$I$6:$I$1310</c:f>
              <c:numCache>
                <c:formatCode>General</c:formatCode>
                <c:ptCount val="1305"/>
                <c:pt idx="0">
                  <c:v>4.2470000000000001E-2</c:v>
                </c:pt>
                <c:pt idx="1">
                  <c:v>4.2750000000000003E-2</c:v>
                </c:pt>
                <c:pt idx="2">
                  <c:v>4.3299999999999998E-2</c:v>
                </c:pt>
                <c:pt idx="3">
                  <c:v>4.3380000000000002E-2</c:v>
                </c:pt>
                <c:pt idx="4">
                  <c:v>4.3839999999999997E-2</c:v>
                </c:pt>
                <c:pt idx="5">
                  <c:v>4.3240000000000001E-2</c:v>
                </c:pt>
                <c:pt idx="6">
                  <c:v>4.4150000000000002E-2</c:v>
                </c:pt>
                <c:pt idx="7">
                  <c:v>4.4339999999999997E-2</c:v>
                </c:pt>
                <c:pt idx="8">
                  <c:v>4.4859999999999997E-2</c:v>
                </c:pt>
                <c:pt idx="9">
                  <c:v>4.4880000000000003E-2</c:v>
                </c:pt>
                <c:pt idx="10">
                  <c:v>4.4510000000000001E-2</c:v>
                </c:pt>
                <c:pt idx="11">
                  <c:v>4.4839999999999998E-2</c:v>
                </c:pt>
                <c:pt idx="12">
                  <c:v>4.4409999999999998E-2</c:v>
                </c:pt>
                <c:pt idx="13">
                  <c:v>4.3900000000000002E-2</c:v>
                </c:pt>
                <c:pt idx="14">
                  <c:v>4.4150000000000002E-2</c:v>
                </c:pt>
                <c:pt idx="15">
                  <c:v>4.4150000000000002E-2</c:v>
                </c:pt>
                <c:pt idx="16">
                  <c:v>4.3549999999999998E-2</c:v>
                </c:pt>
                <c:pt idx="17">
                  <c:v>4.3799999999999999E-2</c:v>
                </c:pt>
                <c:pt idx="18">
                  <c:v>4.4650000000000002E-2</c:v>
                </c:pt>
                <c:pt idx="19">
                  <c:v>4.2619999999999998E-2</c:v>
                </c:pt>
                <c:pt idx="20">
                  <c:v>4.2680000000000003E-2</c:v>
                </c:pt>
                <c:pt idx="21">
                  <c:v>4.2430000000000002E-2</c:v>
                </c:pt>
                <c:pt idx="22">
                  <c:v>4.2009999999999999E-2</c:v>
                </c:pt>
                <c:pt idx="23">
                  <c:v>4.1930000000000002E-2</c:v>
                </c:pt>
                <c:pt idx="24">
                  <c:v>4.265E-2</c:v>
                </c:pt>
                <c:pt idx="25">
                  <c:v>4.1419999999999998E-2</c:v>
                </c:pt>
                <c:pt idx="26">
                  <c:v>3.977E-2</c:v>
                </c:pt>
                <c:pt idx="27">
                  <c:v>3.9820000000000001E-2</c:v>
                </c:pt>
                <c:pt idx="28">
                  <c:v>4.1180000000000001E-2</c:v>
                </c:pt>
                <c:pt idx="29">
                  <c:v>4.1099999999999998E-2</c:v>
                </c:pt>
                <c:pt idx="30">
                  <c:v>4.147E-2</c:v>
                </c:pt>
                <c:pt idx="31">
                  <c:v>4.1009999999999998E-2</c:v>
                </c:pt>
                <c:pt idx="32">
                  <c:v>4.1889999999999997E-2</c:v>
                </c:pt>
                <c:pt idx="33">
                  <c:v>4.1399999999999999E-2</c:v>
                </c:pt>
                <c:pt idx="34">
                  <c:v>4.1459999999999997E-2</c:v>
                </c:pt>
                <c:pt idx="35">
                  <c:v>4.1599999999999998E-2</c:v>
                </c:pt>
                <c:pt idx="36">
                  <c:v>4.1399999999999999E-2</c:v>
                </c:pt>
                <c:pt idx="37">
                  <c:v>4.1369999999999997E-2</c:v>
                </c:pt>
                <c:pt idx="38">
                  <c:v>4.0079999999999998E-2</c:v>
                </c:pt>
                <c:pt idx="39">
                  <c:v>3.9269999999999999E-2</c:v>
                </c:pt>
                <c:pt idx="40">
                  <c:v>3.9269999999999999E-2</c:v>
                </c:pt>
                <c:pt idx="41">
                  <c:v>0.04</c:v>
                </c:pt>
                <c:pt idx="42">
                  <c:v>4.1059999999999999E-2</c:v>
                </c:pt>
                <c:pt idx="43">
                  <c:v>4.1279999999999997E-2</c:v>
                </c:pt>
                <c:pt idx="44">
                  <c:v>4.1399999999999999E-2</c:v>
                </c:pt>
                <c:pt idx="45">
                  <c:v>4.163E-2</c:v>
                </c:pt>
                <c:pt idx="46">
                  <c:v>4.1520000000000001E-2</c:v>
                </c:pt>
                <c:pt idx="47">
                  <c:v>4.0840000000000001E-2</c:v>
                </c:pt>
                <c:pt idx="48">
                  <c:v>4.0869999999999997E-2</c:v>
                </c:pt>
                <c:pt idx="49">
                  <c:v>4.0090000000000001E-2</c:v>
                </c:pt>
                <c:pt idx="50">
                  <c:v>4.0090000000000001E-2</c:v>
                </c:pt>
                <c:pt idx="51">
                  <c:v>4.0239999999999998E-2</c:v>
                </c:pt>
                <c:pt idx="52">
                  <c:v>3.9820000000000001E-2</c:v>
                </c:pt>
                <c:pt idx="53">
                  <c:v>4.0640000000000003E-2</c:v>
                </c:pt>
                <c:pt idx="54">
                  <c:v>4.036E-2</c:v>
                </c:pt>
                <c:pt idx="55">
                  <c:v>4.036E-2</c:v>
                </c:pt>
                <c:pt idx="56">
                  <c:v>4.0570000000000002E-2</c:v>
                </c:pt>
                <c:pt idx="57">
                  <c:v>4.0410000000000001E-2</c:v>
                </c:pt>
                <c:pt idx="58">
                  <c:v>4.1419999999999998E-2</c:v>
                </c:pt>
                <c:pt idx="59">
                  <c:v>4.1419999999999998E-2</c:v>
                </c:pt>
                <c:pt idx="60">
                  <c:v>4.1200000000000001E-2</c:v>
                </c:pt>
                <c:pt idx="61">
                  <c:v>4.0930000000000001E-2</c:v>
                </c:pt>
                <c:pt idx="62">
                  <c:v>4.1459999999999997E-2</c:v>
                </c:pt>
                <c:pt idx="63">
                  <c:v>4.4260000000000001E-2</c:v>
                </c:pt>
                <c:pt idx="64">
                  <c:v>4.4569999999999999E-2</c:v>
                </c:pt>
                <c:pt idx="65">
                  <c:v>4.4569999999999999E-2</c:v>
                </c:pt>
                <c:pt idx="66">
                  <c:v>4.3409999999999997E-2</c:v>
                </c:pt>
                <c:pt idx="67">
                  <c:v>4.3240000000000001E-2</c:v>
                </c:pt>
                <c:pt idx="68">
                  <c:v>4.3299999999999998E-2</c:v>
                </c:pt>
                <c:pt idx="69">
                  <c:v>4.3929999999999997E-2</c:v>
                </c:pt>
                <c:pt idx="70">
                  <c:v>4.2959999999999998E-2</c:v>
                </c:pt>
                <c:pt idx="71">
                  <c:v>4.4420000000000001E-2</c:v>
                </c:pt>
                <c:pt idx="72">
                  <c:v>4.3970000000000002E-2</c:v>
                </c:pt>
                <c:pt idx="73">
                  <c:v>4.4819999999999999E-2</c:v>
                </c:pt>
                <c:pt idx="74">
                  <c:v>4.6019999999999998E-2</c:v>
                </c:pt>
                <c:pt idx="75">
                  <c:v>4.6640000000000001E-2</c:v>
                </c:pt>
                <c:pt idx="76">
                  <c:v>4.6190000000000002E-2</c:v>
                </c:pt>
                <c:pt idx="77">
                  <c:v>4.6190000000000002E-2</c:v>
                </c:pt>
                <c:pt idx="78">
                  <c:v>4.5909999999999999E-2</c:v>
                </c:pt>
                <c:pt idx="79">
                  <c:v>4.6300000000000001E-2</c:v>
                </c:pt>
                <c:pt idx="80">
                  <c:v>4.6190000000000002E-2</c:v>
                </c:pt>
                <c:pt idx="81">
                  <c:v>4.5850000000000002E-2</c:v>
                </c:pt>
                <c:pt idx="82">
                  <c:v>4.6730000000000001E-2</c:v>
                </c:pt>
                <c:pt idx="83">
                  <c:v>4.5940000000000002E-2</c:v>
                </c:pt>
                <c:pt idx="84">
                  <c:v>4.8090000000000001E-2</c:v>
                </c:pt>
                <c:pt idx="85">
                  <c:v>4.8370000000000003E-2</c:v>
                </c:pt>
                <c:pt idx="86">
                  <c:v>4.786E-2</c:v>
                </c:pt>
                <c:pt idx="87">
                  <c:v>4.6760000000000003E-2</c:v>
                </c:pt>
                <c:pt idx="88">
                  <c:v>4.6870000000000002E-2</c:v>
                </c:pt>
                <c:pt idx="89">
                  <c:v>4.725E-2</c:v>
                </c:pt>
                <c:pt idx="90">
                  <c:v>4.6379999999999998E-2</c:v>
                </c:pt>
                <c:pt idx="91">
                  <c:v>4.7820000000000001E-2</c:v>
                </c:pt>
                <c:pt idx="92">
                  <c:v>4.7530000000000003E-2</c:v>
                </c:pt>
                <c:pt idx="93">
                  <c:v>4.9259999999999998E-2</c:v>
                </c:pt>
                <c:pt idx="94">
                  <c:v>4.8939999999999997E-2</c:v>
                </c:pt>
                <c:pt idx="95">
                  <c:v>4.8329999999999998E-2</c:v>
                </c:pt>
                <c:pt idx="96">
                  <c:v>4.8759999999999998E-2</c:v>
                </c:pt>
                <c:pt idx="97">
                  <c:v>4.9759999999999999E-2</c:v>
                </c:pt>
                <c:pt idx="98">
                  <c:v>4.9160000000000002E-2</c:v>
                </c:pt>
                <c:pt idx="99">
                  <c:v>4.8669999999999998E-2</c:v>
                </c:pt>
                <c:pt idx="100">
                  <c:v>4.9149999999999999E-2</c:v>
                </c:pt>
                <c:pt idx="101">
                  <c:v>5.015E-2</c:v>
                </c:pt>
                <c:pt idx="102">
                  <c:v>5.049E-2</c:v>
                </c:pt>
                <c:pt idx="103">
                  <c:v>5.0090000000000003E-2</c:v>
                </c:pt>
                <c:pt idx="104">
                  <c:v>4.8719999999999999E-2</c:v>
                </c:pt>
                <c:pt idx="105">
                  <c:v>4.8169999999999998E-2</c:v>
                </c:pt>
                <c:pt idx="106">
                  <c:v>4.8460000000000003E-2</c:v>
                </c:pt>
                <c:pt idx="107">
                  <c:v>4.7460000000000002E-2</c:v>
                </c:pt>
                <c:pt idx="108">
                  <c:v>4.7570000000000001E-2</c:v>
                </c:pt>
                <c:pt idx="109">
                  <c:v>4.8869999999999997E-2</c:v>
                </c:pt>
                <c:pt idx="110">
                  <c:v>4.8869999999999997E-2</c:v>
                </c:pt>
                <c:pt idx="111">
                  <c:v>4.8230000000000002E-2</c:v>
                </c:pt>
                <c:pt idx="112">
                  <c:v>4.863E-2</c:v>
                </c:pt>
                <c:pt idx="113">
                  <c:v>4.9520000000000002E-2</c:v>
                </c:pt>
                <c:pt idx="114">
                  <c:v>4.8800000000000003E-2</c:v>
                </c:pt>
                <c:pt idx="115">
                  <c:v>4.7989999999999998E-2</c:v>
                </c:pt>
                <c:pt idx="116">
                  <c:v>4.8160000000000001E-2</c:v>
                </c:pt>
                <c:pt idx="117">
                  <c:v>4.8959999999999997E-2</c:v>
                </c:pt>
                <c:pt idx="118">
                  <c:v>4.8210000000000003E-2</c:v>
                </c:pt>
                <c:pt idx="119">
                  <c:v>4.8300000000000003E-2</c:v>
                </c:pt>
                <c:pt idx="120">
                  <c:v>4.7980000000000002E-2</c:v>
                </c:pt>
                <c:pt idx="121">
                  <c:v>4.8550000000000003E-2</c:v>
                </c:pt>
                <c:pt idx="122">
                  <c:v>4.861E-2</c:v>
                </c:pt>
                <c:pt idx="123">
                  <c:v>4.7780000000000003E-2</c:v>
                </c:pt>
                <c:pt idx="124">
                  <c:v>4.727E-2</c:v>
                </c:pt>
                <c:pt idx="125">
                  <c:v>4.7210000000000002E-2</c:v>
                </c:pt>
                <c:pt idx="126">
                  <c:v>4.6870000000000002E-2</c:v>
                </c:pt>
                <c:pt idx="127">
                  <c:v>4.6449999999999998E-2</c:v>
                </c:pt>
                <c:pt idx="128">
                  <c:v>4.6980000000000001E-2</c:v>
                </c:pt>
                <c:pt idx="129">
                  <c:v>4.7059999999999998E-2</c:v>
                </c:pt>
                <c:pt idx="130">
                  <c:v>4.6969999999999998E-2</c:v>
                </c:pt>
                <c:pt idx="131">
                  <c:v>4.6649999999999997E-2</c:v>
                </c:pt>
                <c:pt idx="132">
                  <c:v>4.7309999999999998E-2</c:v>
                </c:pt>
                <c:pt idx="133">
                  <c:v>4.6640000000000001E-2</c:v>
                </c:pt>
                <c:pt idx="134">
                  <c:v>4.5780000000000001E-2</c:v>
                </c:pt>
                <c:pt idx="135">
                  <c:v>4.5780000000000001E-2</c:v>
                </c:pt>
                <c:pt idx="136">
                  <c:v>4.5539999999999997E-2</c:v>
                </c:pt>
                <c:pt idx="137">
                  <c:v>4.5710000000000001E-2</c:v>
                </c:pt>
                <c:pt idx="138">
                  <c:v>4.5830000000000003E-2</c:v>
                </c:pt>
                <c:pt idx="139">
                  <c:v>4.6969999999999998E-2</c:v>
                </c:pt>
                <c:pt idx="140">
                  <c:v>4.7399999999999998E-2</c:v>
                </c:pt>
                <c:pt idx="141">
                  <c:v>4.7019999999999999E-2</c:v>
                </c:pt>
                <c:pt idx="142">
                  <c:v>4.6559999999999997E-2</c:v>
                </c:pt>
                <c:pt idx="143">
                  <c:v>4.7559999999999998E-2</c:v>
                </c:pt>
                <c:pt idx="144">
                  <c:v>4.7149999999999997E-2</c:v>
                </c:pt>
                <c:pt idx="145">
                  <c:v>4.6469999999999997E-2</c:v>
                </c:pt>
                <c:pt idx="146">
                  <c:v>4.6519999999999999E-2</c:v>
                </c:pt>
                <c:pt idx="147">
                  <c:v>4.666E-2</c:v>
                </c:pt>
                <c:pt idx="148">
                  <c:v>4.6460000000000001E-2</c:v>
                </c:pt>
                <c:pt idx="149">
                  <c:v>4.6460000000000001E-2</c:v>
                </c:pt>
                <c:pt idx="150">
                  <c:v>4.5749999999999999E-2</c:v>
                </c:pt>
                <c:pt idx="151">
                  <c:v>4.5100000000000001E-2</c:v>
                </c:pt>
                <c:pt idx="152">
                  <c:v>4.4400000000000002E-2</c:v>
                </c:pt>
                <c:pt idx="153">
                  <c:v>4.4159999999999998E-2</c:v>
                </c:pt>
                <c:pt idx="154">
                  <c:v>4.4560000000000002E-2</c:v>
                </c:pt>
                <c:pt idx="155">
                  <c:v>4.4470000000000003E-2</c:v>
                </c:pt>
                <c:pt idx="156">
                  <c:v>4.5760000000000002E-2</c:v>
                </c:pt>
                <c:pt idx="157">
                  <c:v>4.5510000000000002E-2</c:v>
                </c:pt>
                <c:pt idx="158">
                  <c:v>4.5679999999999998E-2</c:v>
                </c:pt>
                <c:pt idx="159">
                  <c:v>4.5249999999999999E-2</c:v>
                </c:pt>
                <c:pt idx="160">
                  <c:v>4.5159999999999999E-2</c:v>
                </c:pt>
                <c:pt idx="161">
                  <c:v>4.582E-2</c:v>
                </c:pt>
                <c:pt idx="162">
                  <c:v>4.4880000000000003E-2</c:v>
                </c:pt>
                <c:pt idx="163">
                  <c:v>4.5280000000000001E-2</c:v>
                </c:pt>
                <c:pt idx="164">
                  <c:v>4.5109999999999997E-2</c:v>
                </c:pt>
                <c:pt idx="165">
                  <c:v>4.4400000000000002E-2</c:v>
                </c:pt>
                <c:pt idx="166">
                  <c:v>4.446E-2</c:v>
                </c:pt>
                <c:pt idx="167">
                  <c:v>4.3389999999999998E-2</c:v>
                </c:pt>
                <c:pt idx="168">
                  <c:v>4.3479999999999998E-2</c:v>
                </c:pt>
                <c:pt idx="169">
                  <c:v>4.3389999999999998E-2</c:v>
                </c:pt>
                <c:pt idx="170">
                  <c:v>4.3729999999999998E-2</c:v>
                </c:pt>
                <c:pt idx="171">
                  <c:v>4.2450000000000002E-2</c:v>
                </c:pt>
                <c:pt idx="172">
                  <c:v>4.3819999999999998E-2</c:v>
                </c:pt>
                <c:pt idx="173">
                  <c:v>4.5469999999999997E-2</c:v>
                </c:pt>
                <c:pt idx="174">
                  <c:v>4.5440000000000001E-2</c:v>
                </c:pt>
                <c:pt idx="175">
                  <c:v>4.6629999999999998E-2</c:v>
                </c:pt>
                <c:pt idx="176">
                  <c:v>4.6699999999999998E-2</c:v>
                </c:pt>
                <c:pt idx="177">
                  <c:v>4.6089999999999999E-2</c:v>
                </c:pt>
                <c:pt idx="178">
                  <c:v>4.5740000000000003E-2</c:v>
                </c:pt>
                <c:pt idx="179">
                  <c:v>4.5740000000000003E-2</c:v>
                </c:pt>
                <c:pt idx="180">
                  <c:v>4.5269999999999998E-2</c:v>
                </c:pt>
                <c:pt idx="181">
                  <c:v>4.4859999999999997E-2</c:v>
                </c:pt>
                <c:pt idx="182">
                  <c:v>4.326E-2</c:v>
                </c:pt>
                <c:pt idx="183">
                  <c:v>4.3880000000000002E-2</c:v>
                </c:pt>
                <c:pt idx="184">
                  <c:v>4.3110000000000002E-2</c:v>
                </c:pt>
                <c:pt idx="185">
                  <c:v>4.326E-2</c:v>
                </c:pt>
                <c:pt idx="186">
                  <c:v>4.3729999999999998E-2</c:v>
                </c:pt>
                <c:pt idx="187">
                  <c:v>4.2939999999999999E-2</c:v>
                </c:pt>
                <c:pt idx="188">
                  <c:v>4.2819999999999997E-2</c:v>
                </c:pt>
                <c:pt idx="189">
                  <c:v>4.3110000000000002E-2</c:v>
                </c:pt>
                <c:pt idx="190">
                  <c:v>4.3110000000000002E-2</c:v>
                </c:pt>
                <c:pt idx="191">
                  <c:v>4.2430000000000002E-2</c:v>
                </c:pt>
                <c:pt idx="192">
                  <c:v>4.2930000000000003E-2</c:v>
                </c:pt>
                <c:pt idx="193">
                  <c:v>4.2790000000000002E-2</c:v>
                </c:pt>
                <c:pt idx="194">
                  <c:v>4.224E-2</c:v>
                </c:pt>
                <c:pt idx="195">
                  <c:v>4.206E-2</c:v>
                </c:pt>
                <c:pt idx="196">
                  <c:v>4.1640000000000003E-2</c:v>
                </c:pt>
                <c:pt idx="197">
                  <c:v>4.2220000000000001E-2</c:v>
                </c:pt>
                <c:pt idx="198">
                  <c:v>4.1059999999999999E-2</c:v>
                </c:pt>
                <c:pt idx="199">
                  <c:v>4.1079999999999998E-2</c:v>
                </c:pt>
                <c:pt idx="200">
                  <c:v>4.1399999999999999E-2</c:v>
                </c:pt>
                <c:pt idx="201">
                  <c:v>3.9809999999999998E-2</c:v>
                </c:pt>
                <c:pt idx="202">
                  <c:v>4.0460000000000003E-2</c:v>
                </c:pt>
                <c:pt idx="203">
                  <c:v>4.1119999999999997E-2</c:v>
                </c:pt>
                <c:pt idx="204">
                  <c:v>4.2369999999999998E-2</c:v>
                </c:pt>
                <c:pt idx="205">
                  <c:v>4.2369999999999998E-2</c:v>
                </c:pt>
                <c:pt idx="206">
                  <c:v>4.2119999999999998E-2</c:v>
                </c:pt>
                <c:pt idx="207">
                  <c:v>4.061E-2</c:v>
                </c:pt>
                <c:pt idx="208">
                  <c:v>3.9730000000000001E-2</c:v>
                </c:pt>
                <c:pt idx="209">
                  <c:v>3.984E-2</c:v>
                </c:pt>
                <c:pt idx="210">
                  <c:v>3.9129999999999998E-2</c:v>
                </c:pt>
                <c:pt idx="211">
                  <c:v>3.916E-2</c:v>
                </c:pt>
                <c:pt idx="212">
                  <c:v>3.8170000000000003E-2</c:v>
                </c:pt>
                <c:pt idx="213">
                  <c:v>3.7449999999999997E-2</c:v>
                </c:pt>
                <c:pt idx="214">
                  <c:v>3.6720000000000003E-2</c:v>
                </c:pt>
                <c:pt idx="215">
                  <c:v>3.6549999999999999E-2</c:v>
                </c:pt>
                <c:pt idx="216">
                  <c:v>3.5610000000000003E-2</c:v>
                </c:pt>
                <c:pt idx="217">
                  <c:v>3.5720000000000002E-2</c:v>
                </c:pt>
                <c:pt idx="218">
                  <c:v>3.7240000000000002E-2</c:v>
                </c:pt>
                <c:pt idx="219">
                  <c:v>3.7179999999999998E-2</c:v>
                </c:pt>
                <c:pt idx="220">
                  <c:v>3.6420000000000001E-2</c:v>
                </c:pt>
                <c:pt idx="221">
                  <c:v>3.5130000000000002E-2</c:v>
                </c:pt>
                <c:pt idx="222">
                  <c:v>3.5020000000000003E-2</c:v>
                </c:pt>
                <c:pt idx="223">
                  <c:v>3.6760000000000001E-2</c:v>
                </c:pt>
                <c:pt idx="224">
                  <c:v>3.8620000000000002E-2</c:v>
                </c:pt>
                <c:pt idx="225">
                  <c:v>3.7159999999999999E-2</c:v>
                </c:pt>
                <c:pt idx="226">
                  <c:v>3.8030000000000001E-2</c:v>
                </c:pt>
                <c:pt idx="227">
                  <c:v>3.6909999999999998E-2</c:v>
                </c:pt>
                <c:pt idx="228">
                  <c:v>3.6459999999999999E-2</c:v>
                </c:pt>
                <c:pt idx="229">
                  <c:v>3.789E-2</c:v>
                </c:pt>
                <c:pt idx="230">
                  <c:v>3.8420000000000003E-2</c:v>
                </c:pt>
                <c:pt idx="231">
                  <c:v>3.8559999999999997E-2</c:v>
                </c:pt>
                <c:pt idx="232">
                  <c:v>3.9510000000000003E-2</c:v>
                </c:pt>
                <c:pt idx="233">
                  <c:v>3.909E-2</c:v>
                </c:pt>
                <c:pt idx="234">
                  <c:v>3.9199999999999999E-2</c:v>
                </c:pt>
                <c:pt idx="235">
                  <c:v>3.8309999999999997E-2</c:v>
                </c:pt>
                <c:pt idx="236">
                  <c:v>3.703E-2</c:v>
                </c:pt>
                <c:pt idx="237">
                  <c:v>3.6889999999999999E-2</c:v>
                </c:pt>
                <c:pt idx="238">
                  <c:v>3.7780000000000001E-2</c:v>
                </c:pt>
                <c:pt idx="239">
                  <c:v>3.7760000000000002E-2</c:v>
                </c:pt>
                <c:pt idx="240">
                  <c:v>3.7449999999999997E-2</c:v>
                </c:pt>
                <c:pt idx="241">
                  <c:v>3.601E-2</c:v>
                </c:pt>
                <c:pt idx="242">
                  <c:v>3.5709999999999999E-2</c:v>
                </c:pt>
                <c:pt idx="243">
                  <c:v>3.5999999999999997E-2</c:v>
                </c:pt>
                <c:pt idx="244">
                  <c:v>3.7199999999999997E-2</c:v>
                </c:pt>
                <c:pt idx="245">
                  <c:v>3.7879999999999997E-2</c:v>
                </c:pt>
                <c:pt idx="246">
                  <c:v>3.9019999999999999E-2</c:v>
                </c:pt>
                <c:pt idx="247">
                  <c:v>3.8940000000000002E-2</c:v>
                </c:pt>
                <c:pt idx="248">
                  <c:v>3.8859999999999999E-2</c:v>
                </c:pt>
                <c:pt idx="249">
                  <c:v>3.7810000000000003E-2</c:v>
                </c:pt>
                <c:pt idx="250">
                  <c:v>3.5779999999999999E-2</c:v>
                </c:pt>
                <c:pt idx="251">
                  <c:v>3.6249999999999998E-2</c:v>
                </c:pt>
                <c:pt idx="252">
                  <c:v>3.7220000000000003E-2</c:v>
                </c:pt>
                <c:pt idx="253">
                  <c:v>3.9820000000000001E-2</c:v>
                </c:pt>
                <c:pt idx="254">
                  <c:v>3.8109999999999998E-2</c:v>
                </c:pt>
                <c:pt idx="255">
                  <c:v>3.7130000000000003E-2</c:v>
                </c:pt>
                <c:pt idx="256">
                  <c:v>4.002E-2</c:v>
                </c:pt>
                <c:pt idx="257">
                  <c:v>3.7900000000000003E-2</c:v>
                </c:pt>
                <c:pt idx="258">
                  <c:v>4.0969999999999999E-2</c:v>
                </c:pt>
                <c:pt idx="259">
                  <c:v>3.8679999999999999E-2</c:v>
                </c:pt>
                <c:pt idx="260">
                  <c:v>4.317E-2</c:v>
                </c:pt>
                <c:pt idx="261">
                  <c:v>4.5519999999999998E-2</c:v>
                </c:pt>
                <c:pt idx="262">
                  <c:v>4.7460000000000002E-2</c:v>
                </c:pt>
                <c:pt idx="263">
                  <c:v>4.718E-2</c:v>
                </c:pt>
                <c:pt idx="264">
                  <c:v>4.6129999999999997E-2</c:v>
                </c:pt>
                <c:pt idx="265">
                  <c:v>4.5949999999999998E-2</c:v>
                </c:pt>
                <c:pt idx="266">
                  <c:v>4.6309999999999997E-2</c:v>
                </c:pt>
                <c:pt idx="267">
                  <c:v>4.5990000000000003E-2</c:v>
                </c:pt>
                <c:pt idx="268">
                  <c:v>4.5260000000000002E-2</c:v>
                </c:pt>
                <c:pt idx="269">
                  <c:v>4.5030000000000001E-2</c:v>
                </c:pt>
                <c:pt idx="270">
                  <c:v>4.5370000000000001E-2</c:v>
                </c:pt>
                <c:pt idx="271">
                  <c:v>4.41E-2</c:v>
                </c:pt>
                <c:pt idx="272">
                  <c:v>4.4269999999999997E-2</c:v>
                </c:pt>
                <c:pt idx="273">
                  <c:v>4.4380000000000003E-2</c:v>
                </c:pt>
                <c:pt idx="274">
                  <c:v>4.3150000000000001E-2</c:v>
                </c:pt>
                <c:pt idx="275">
                  <c:v>4.3150000000000001E-2</c:v>
                </c:pt>
                <c:pt idx="276">
                  <c:v>4.3679999999999997E-2</c:v>
                </c:pt>
                <c:pt idx="277">
                  <c:v>4.3479999999999998E-2</c:v>
                </c:pt>
                <c:pt idx="278">
                  <c:v>4.317E-2</c:v>
                </c:pt>
                <c:pt idx="279">
                  <c:v>4.2009999999999999E-2</c:v>
                </c:pt>
                <c:pt idx="280">
                  <c:v>4.2009999999999999E-2</c:v>
                </c:pt>
                <c:pt idx="281">
                  <c:v>4.1480000000000003E-2</c:v>
                </c:pt>
                <c:pt idx="282">
                  <c:v>4.0779999999999997E-2</c:v>
                </c:pt>
                <c:pt idx="283">
                  <c:v>4.122E-2</c:v>
                </c:pt>
                <c:pt idx="284">
                  <c:v>4.1419999999999998E-2</c:v>
                </c:pt>
                <c:pt idx="285">
                  <c:v>3.9539999999999999E-2</c:v>
                </c:pt>
                <c:pt idx="286">
                  <c:v>3.7749999999999999E-2</c:v>
                </c:pt>
                <c:pt idx="287">
                  <c:v>3.7870000000000001E-2</c:v>
                </c:pt>
                <c:pt idx="288">
                  <c:v>3.9E-2</c:v>
                </c:pt>
                <c:pt idx="289">
                  <c:v>3.9449999999999999E-2</c:v>
                </c:pt>
                <c:pt idx="290">
                  <c:v>3.8969999999999998E-2</c:v>
                </c:pt>
                <c:pt idx="291">
                  <c:v>3.8859999999999999E-2</c:v>
                </c:pt>
                <c:pt idx="292">
                  <c:v>3.8300000000000001E-2</c:v>
                </c:pt>
                <c:pt idx="293">
                  <c:v>3.8580000000000003E-2</c:v>
                </c:pt>
                <c:pt idx="294">
                  <c:v>3.8940000000000002E-2</c:v>
                </c:pt>
                <c:pt idx="295">
                  <c:v>3.8269999999999998E-2</c:v>
                </c:pt>
                <c:pt idx="296">
                  <c:v>3.7690000000000001E-2</c:v>
                </c:pt>
                <c:pt idx="297">
                  <c:v>3.73E-2</c:v>
                </c:pt>
                <c:pt idx="298">
                  <c:v>3.8800000000000001E-2</c:v>
                </c:pt>
                <c:pt idx="299">
                  <c:v>3.9E-2</c:v>
                </c:pt>
                <c:pt idx="300">
                  <c:v>3.9E-2</c:v>
                </c:pt>
                <c:pt idx="301">
                  <c:v>3.814E-2</c:v>
                </c:pt>
                <c:pt idx="302">
                  <c:v>3.9140000000000001E-2</c:v>
                </c:pt>
                <c:pt idx="303">
                  <c:v>3.9849999999999997E-2</c:v>
                </c:pt>
                <c:pt idx="304">
                  <c:v>3.9539999999999999E-2</c:v>
                </c:pt>
                <c:pt idx="305">
                  <c:v>3.9789999999999999E-2</c:v>
                </c:pt>
                <c:pt idx="306">
                  <c:v>4.2020000000000002E-2</c:v>
                </c:pt>
                <c:pt idx="307">
                  <c:v>4.104E-2</c:v>
                </c:pt>
                <c:pt idx="308">
                  <c:v>4.1500000000000002E-2</c:v>
                </c:pt>
                <c:pt idx="309">
                  <c:v>4.224E-2</c:v>
                </c:pt>
                <c:pt idx="310">
                  <c:v>4.224E-2</c:v>
                </c:pt>
                <c:pt idx="311">
                  <c:v>4.1640000000000003E-2</c:v>
                </c:pt>
                <c:pt idx="312">
                  <c:v>4.1750000000000002E-2</c:v>
                </c:pt>
                <c:pt idx="313">
                  <c:v>4.1660000000000003E-2</c:v>
                </c:pt>
                <c:pt idx="314">
                  <c:v>4.0869999999999997E-2</c:v>
                </c:pt>
                <c:pt idx="315">
                  <c:v>4.0869999999999997E-2</c:v>
                </c:pt>
                <c:pt idx="316">
                  <c:v>4.0329999999999998E-2</c:v>
                </c:pt>
                <c:pt idx="317">
                  <c:v>3.9910000000000001E-2</c:v>
                </c:pt>
                <c:pt idx="318">
                  <c:v>4.0189999999999997E-2</c:v>
                </c:pt>
                <c:pt idx="319">
                  <c:v>3.9969999999999999E-2</c:v>
                </c:pt>
                <c:pt idx="320">
                  <c:v>3.9079999999999997E-2</c:v>
                </c:pt>
                <c:pt idx="321">
                  <c:v>3.9469999999999998E-2</c:v>
                </c:pt>
                <c:pt idx="322">
                  <c:v>3.9140000000000001E-2</c:v>
                </c:pt>
                <c:pt idx="323">
                  <c:v>3.9440000000000003E-2</c:v>
                </c:pt>
                <c:pt idx="324">
                  <c:v>4.1349999999999998E-2</c:v>
                </c:pt>
                <c:pt idx="325">
                  <c:v>4.1009999999999998E-2</c:v>
                </c:pt>
                <c:pt idx="326">
                  <c:v>4.0509999999999997E-2</c:v>
                </c:pt>
                <c:pt idx="327">
                  <c:v>3.9870000000000003E-2</c:v>
                </c:pt>
                <c:pt idx="328">
                  <c:v>4.1029999999999997E-2</c:v>
                </c:pt>
                <c:pt idx="329">
                  <c:v>4.1180000000000001E-2</c:v>
                </c:pt>
                <c:pt idx="330">
                  <c:v>3.977E-2</c:v>
                </c:pt>
                <c:pt idx="331">
                  <c:v>3.9640000000000002E-2</c:v>
                </c:pt>
                <c:pt idx="332">
                  <c:v>4.0489999999999998E-2</c:v>
                </c:pt>
                <c:pt idx="333">
                  <c:v>4.2410000000000003E-2</c:v>
                </c:pt>
                <c:pt idx="334">
                  <c:v>4.2020000000000002E-2</c:v>
                </c:pt>
                <c:pt idx="335">
                  <c:v>4.199E-2</c:v>
                </c:pt>
                <c:pt idx="336">
                  <c:v>4.231E-2</c:v>
                </c:pt>
                <c:pt idx="337">
                  <c:v>4.231E-2</c:v>
                </c:pt>
                <c:pt idx="338">
                  <c:v>4.2880000000000001E-2</c:v>
                </c:pt>
                <c:pt idx="339">
                  <c:v>4.3189999999999999E-2</c:v>
                </c:pt>
                <c:pt idx="340">
                  <c:v>4.2970000000000001E-2</c:v>
                </c:pt>
                <c:pt idx="341">
                  <c:v>4.2160000000000003E-2</c:v>
                </c:pt>
                <c:pt idx="342">
                  <c:v>4.1360000000000001E-2</c:v>
                </c:pt>
                <c:pt idx="343">
                  <c:v>4.1360000000000001E-2</c:v>
                </c:pt>
                <c:pt idx="344">
                  <c:v>4.2259999999999999E-2</c:v>
                </c:pt>
                <c:pt idx="345">
                  <c:v>4.1869999999999997E-2</c:v>
                </c:pt>
                <c:pt idx="346">
                  <c:v>4.1869999999999997E-2</c:v>
                </c:pt>
                <c:pt idx="347">
                  <c:v>4.4889999999999999E-2</c:v>
                </c:pt>
                <c:pt idx="348">
                  <c:v>4.5629999999999997E-2</c:v>
                </c:pt>
                <c:pt idx="349">
                  <c:v>4.6460000000000001E-2</c:v>
                </c:pt>
                <c:pt idx="350">
                  <c:v>4.5909999999999999E-2</c:v>
                </c:pt>
                <c:pt idx="351">
                  <c:v>4.6420000000000003E-2</c:v>
                </c:pt>
                <c:pt idx="352">
                  <c:v>4.5699999999999998E-2</c:v>
                </c:pt>
                <c:pt idx="353">
                  <c:v>4.4979999999999999E-2</c:v>
                </c:pt>
                <c:pt idx="354">
                  <c:v>4.4400000000000002E-2</c:v>
                </c:pt>
                <c:pt idx="355">
                  <c:v>4.3659999999999997E-2</c:v>
                </c:pt>
                <c:pt idx="356">
                  <c:v>4.2439999999999999E-2</c:v>
                </c:pt>
                <c:pt idx="357">
                  <c:v>4.3770000000000003E-2</c:v>
                </c:pt>
                <c:pt idx="358">
                  <c:v>4.462E-2</c:v>
                </c:pt>
                <c:pt idx="359">
                  <c:v>4.5249999999999999E-2</c:v>
                </c:pt>
                <c:pt idx="360">
                  <c:v>4.5130000000000003E-2</c:v>
                </c:pt>
                <c:pt idx="361">
                  <c:v>4.6519999999999999E-2</c:v>
                </c:pt>
                <c:pt idx="362">
                  <c:v>4.5659999999999999E-2</c:v>
                </c:pt>
                <c:pt idx="363">
                  <c:v>4.4330000000000001E-2</c:v>
                </c:pt>
                <c:pt idx="364">
                  <c:v>4.4359999999999997E-2</c:v>
                </c:pt>
                <c:pt idx="365">
                  <c:v>4.4949999999999997E-2</c:v>
                </c:pt>
                <c:pt idx="366">
                  <c:v>4.444E-2</c:v>
                </c:pt>
                <c:pt idx="367">
                  <c:v>4.3090000000000003E-2</c:v>
                </c:pt>
                <c:pt idx="368">
                  <c:v>4.3470000000000002E-2</c:v>
                </c:pt>
                <c:pt idx="369">
                  <c:v>4.3430000000000003E-2</c:v>
                </c:pt>
                <c:pt idx="370">
                  <c:v>4.3430000000000003E-2</c:v>
                </c:pt>
                <c:pt idx="371">
                  <c:v>4.2709999999999998E-2</c:v>
                </c:pt>
                <c:pt idx="372">
                  <c:v>4.1660000000000003E-2</c:v>
                </c:pt>
                <c:pt idx="373">
                  <c:v>4.0989999999999999E-2</c:v>
                </c:pt>
                <c:pt idx="374">
                  <c:v>4.1160000000000002E-2</c:v>
                </c:pt>
                <c:pt idx="375">
                  <c:v>4.2880000000000001E-2</c:v>
                </c:pt>
                <c:pt idx="376">
                  <c:v>4.2139999999999997E-2</c:v>
                </c:pt>
                <c:pt idx="377">
                  <c:v>4.1619999999999997E-2</c:v>
                </c:pt>
                <c:pt idx="378">
                  <c:v>4.3740000000000001E-2</c:v>
                </c:pt>
                <c:pt idx="379">
                  <c:v>4.4139999999999999E-2</c:v>
                </c:pt>
                <c:pt idx="380">
                  <c:v>4.2229999999999997E-2</c:v>
                </c:pt>
                <c:pt idx="381">
                  <c:v>4.1419999999999998E-2</c:v>
                </c:pt>
                <c:pt idx="382">
                  <c:v>4.0079999999999998E-2</c:v>
                </c:pt>
                <c:pt idx="383">
                  <c:v>3.9370000000000002E-2</c:v>
                </c:pt>
                <c:pt idx="384">
                  <c:v>3.891E-2</c:v>
                </c:pt>
                <c:pt idx="385">
                  <c:v>3.8260000000000002E-2</c:v>
                </c:pt>
                <c:pt idx="386">
                  <c:v>3.8539999999999998E-2</c:v>
                </c:pt>
                <c:pt idx="387">
                  <c:v>3.7920000000000002E-2</c:v>
                </c:pt>
                <c:pt idx="388">
                  <c:v>3.7580000000000002E-2</c:v>
                </c:pt>
                <c:pt idx="389">
                  <c:v>3.61E-2</c:v>
                </c:pt>
                <c:pt idx="390">
                  <c:v>3.5979999999999998E-2</c:v>
                </c:pt>
                <c:pt idx="391">
                  <c:v>3.5659999999999997E-2</c:v>
                </c:pt>
                <c:pt idx="392">
                  <c:v>3.4860000000000002E-2</c:v>
                </c:pt>
                <c:pt idx="393">
                  <c:v>3.5680000000000003E-2</c:v>
                </c:pt>
                <c:pt idx="394">
                  <c:v>3.4259999999999999E-2</c:v>
                </c:pt>
                <c:pt idx="395">
                  <c:v>3.4259999999999999E-2</c:v>
                </c:pt>
                <c:pt idx="396">
                  <c:v>3.5380000000000002E-2</c:v>
                </c:pt>
                <c:pt idx="397">
                  <c:v>3.5150000000000001E-2</c:v>
                </c:pt>
                <c:pt idx="398">
                  <c:v>3.4639999999999997E-2</c:v>
                </c:pt>
                <c:pt idx="399">
                  <c:v>3.4410000000000003E-2</c:v>
                </c:pt>
                <c:pt idx="400">
                  <c:v>3.3930000000000002E-2</c:v>
                </c:pt>
                <c:pt idx="401">
                  <c:v>3.3590000000000002E-2</c:v>
                </c:pt>
                <c:pt idx="402">
                  <c:v>3.3919999999999999E-2</c:v>
                </c:pt>
                <c:pt idx="403">
                  <c:v>3.3419999999999998E-2</c:v>
                </c:pt>
                <c:pt idx="404">
                  <c:v>3.3500000000000002E-2</c:v>
                </c:pt>
                <c:pt idx="405">
                  <c:v>3.261E-2</c:v>
                </c:pt>
                <c:pt idx="406">
                  <c:v>3.2239999999999998E-2</c:v>
                </c:pt>
                <c:pt idx="407">
                  <c:v>3.2770000000000001E-2</c:v>
                </c:pt>
                <c:pt idx="408">
                  <c:v>3.202E-2</c:v>
                </c:pt>
                <c:pt idx="409">
                  <c:v>3.1109999999999999E-2</c:v>
                </c:pt>
                <c:pt idx="410">
                  <c:v>3.1800000000000002E-2</c:v>
                </c:pt>
                <c:pt idx="411">
                  <c:v>3.1719999999999998E-2</c:v>
                </c:pt>
                <c:pt idx="412">
                  <c:v>3.1440000000000003E-2</c:v>
                </c:pt>
                <c:pt idx="413">
                  <c:v>3.2050000000000002E-2</c:v>
                </c:pt>
                <c:pt idx="414">
                  <c:v>3.1399999999999997E-2</c:v>
                </c:pt>
                <c:pt idx="415">
                  <c:v>3.1710000000000002E-2</c:v>
                </c:pt>
                <c:pt idx="416">
                  <c:v>2.9770000000000001E-2</c:v>
                </c:pt>
                <c:pt idx="417">
                  <c:v>3.0079999999999999E-2</c:v>
                </c:pt>
                <c:pt idx="418">
                  <c:v>3.0079999999999999E-2</c:v>
                </c:pt>
                <c:pt idx="419">
                  <c:v>2.794E-2</c:v>
                </c:pt>
                <c:pt idx="420">
                  <c:v>2.8060000000000002E-2</c:v>
                </c:pt>
                <c:pt idx="421">
                  <c:v>2.7980000000000001E-2</c:v>
                </c:pt>
                <c:pt idx="422">
                  <c:v>2.947E-2</c:v>
                </c:pt>
                <c:pt idx="423">
                  <c:v>3.005E-2</c:v>
                </c:pt>
                <c:pt idx="424">
                  <c:v>2.9669999999999998E-2</c:v>
                </c:pt>
                <c:pt idx="425">
                  <c:v>2.9139999999999999E-2</c:v>
                </c:pt>
                <c:pt idx="426">
                  <c:v>3.058E-2</c:v>
                </c:pt>
                <c:pt idx="427">
                  <c:v>3.2239999999999998E-2</c:v>
                </c:pt>
                <c:pt idx="428">
                  <c:v>3.2379999999999999E-2</c:v>
                </c:pt>
                <c:pt idx="429">
                  <c:v>3.177E-2</c:v>
                </c:pt>
                <c:pt idx="430">
                  <c:v>3.1269999999999999E-2</c:v>
                </c:pt>
                <c:pt idx="431">
                  <c:v>3.1570000000000001E-2</c:v>
                </c:pt>
                <c:pt idx="432">
                  <c:v>3.1510000000000003E-2</c:v>
                </c:pt>
                <c:pt idx="433">
                  <c:v>3.082E-2</c:v>
                </c:pt>
                <c:pt idx="434">
                  <c:v>3.1050000000000001E-2</c:v>
                </c:pt>
                <c:pt idx="435">
                  <c:v>3.1390000000000001E-2</c:v>
                </c:pt>
                <c:pt idx="436">
                  <c:v>3.04E-2</c:v>
                </c:pt>
                <c:pt idx="437">
                  <c:v>3.0120000000000001E-2</c:v>
                </c:pt>
                <c:pt idx="438">
                  <c:v>2.8240000000000001E-2</c:v>
                </c:pt>
                <c:pt idx="439">
                  <c:v>2.852E-2</c:v>
                </c:pt>
                <c:pt idx="440">
                  <c:v>2.852E-2</c:v>
                </c:pt>
                <c:pt idx="441">
                  <c:v>3.0079999999999999E-2</c:v>
                </c:pt>
                <c:pt idx="442">
                  <c:v>3.109E-2</c:v>
                </c:pt>
                <c:pt idx="443">
                  <c:v>3.2009999999999997E-2</c:v>
                </c:pt>
                <c:pt idx="444">
                  <c:v>3.2059999999999998E-2</c:v>
                </c:pt>
                <c:pt idx="445">
                  <c:v>3.1469999999999998E-2</c:v>
                </c:pt>
                <c:pt idx="446">
                  <c:v>3.1210000000000002E-2</c:v>
                </c:pt>
                <c:pt idx="447">
                  <c:v>3.1989999999999998E-2</c:v>
                </c:pt>
                <c:pt idx="448">
                  <c:v>3.347E-2</c:v>
                </c:pt>
                <c:pt idx="449">
                  <c:v>3.3489999999999999E-2</c:v>
                </c:pt>
                <c:pt idx="450">
                  <c:v>3.3489999999999999E-2</c:v>
                </c:pt>
                <c:pt idx="451">
                  <c:v>3.2809999999999999E-2</c:v>
                </c:pt>
                <c:pt idx="452">
                  <c:v>3.3500000000000002E-2</c:v>
                </c:pt>
                <c:pt idx="453">
                  <c:v>3.5900000000000001E-2</c:v>
                </c:pt>
                <c:pt idx="454">
                  <c:v>3.4860000000000002E-2</c:v>
                </c:pt>
                <c:pt idx="455">
                  <c:v>3.236E-2</c:v>
                </c:pt>
                <c:pt idx="456">
                  <c:v>3.0009999999999998E-2</c:v>
                </c:pt>
                <c:pt idx="457">
                  <c:v>2.9569999999999999E-2</c:v>
                </c:pt>
                <c:pt idx="458">
                  <c:v>2.9090000000000001E-2</c:v>
                </c:pt>
                <c:pt idx="459">
                  <c:v>2.9309999999999999E-2</c:v>
                </c:pt>
                <c:pt idx="460">
                  <c:v>2.8469999999999999E-2</c:v>
                </c:pt>
                <c:pt idx="461">
                  <c:v>2.819E-2</c:v>
                </c:pt>
                <c:pt idx="462">
                  <c:v>2.8219999999999999E-2</c:v>
                </c:pt>
                <c:pt idx="463">
                  <c:v>2.725E-2</c:v>
                </c:pt>
                <c:pt idx="464">
                  <c:v>2.6339999999999999E-2</c:v>
                </c:pt>
                <c:pt idx="465">
                  <c:v>2.6339999999999999E-2</c:v>
                </c:pt>
                <c:pt idx="466">
                  <c:v>2.623E-2</c:v>
                </c:pt>
                <c:pt idx="467">
                  <c:v>2.632E-2</c:v>
                </c:pt>
                <c:pt idx="468">
                  <c:v>2.6540000000000001E-2</c:v>
                </c:pt>
                <c:pt idx="469">
                  <c:v>2.7859999999999999E-2</c:v>
                </c:pt>
                <c:pt idx="470">
                  <c:v>2.7279999999999999E-2</c:v>
                </c:pt>
                <c:pt idx="471">
                  <c:v>2.7720000000000002E-2</c:v>
                </c:pt>
                <c:pt idx="472">
                  <c:v>2.8379999999999999E-2</c:v>
                </c:pt>
                <c:pt idx="473">
                  <c:v>2.8930000000000001E-2</c:v>
                </c:pt>
                <c:pt idx="474">
                  <c:v>2.75E-2</c:v>
                </c:pt>
                <c:pt idx="475">
                  <c:v>2.775E-2</c:v>
                </c:pt>
                <c:pt idx="476">
                  <c:v>2.75E-2</c:v>
                </c:pt>
                <c:pt idx="477">
                  <c:v>2.827E-2</c:v>
                </c:pt>
                <c:pt idx="478">
                  <c:v>2.7980000000000001E-2</c:v>
                </c:pt>
                <c:pt idx="479">
                  <c:v>2.8119999999999999E-2</c:v>
                </c:pt>
                <c:pt idx="480">
                  <c:v>2.9579999999999999E-2</c:v>
                </c:pt>
                <c:pt idx="481">
                  <c:v>2.9090000000000001E-2</c:v>
                </c:pt>
                <c:pt idx="482">
                  <c:v>2.8219999999999999E-2</c:v>
                </c:pt>
                <c:pt idx="483">
                  <c:v>2.9680000000000002E-2</c:v>
                </c:pt>
                <c:pt idx="484">
                  <c:v>2.9340000000000001E-2</c:v>
                </c:pt>
                <c:pt idx="485">
                  <c:v>2.886E-2</c:v>
                </c:pt>
                <c:pt idx="486">
                  <c:v>2.7740000000000001E-2</c:v>
                </c:pt>
                <c:pt idx="487">
                  <c:v>2.7519999999999999E-2</c:v>
                </c:pt>
                <c:pt idx="488">
                  <c:v>2.6550000000000001E-2</c:v>
                </c:pt>
                <c:pt idx="489">
                  <c:v>2.8070000000000001E-2</c:v>
                </c:pt>
                <c:pt idx="490">
                  <c:v>2.8539999999999999E-2</c:v>
                </c:pt>
                <c:pt idx="491">
                  <c:v>2.886E-2</c:v>
                </c:pt>
                <c:pt idx="492">
                  <c:v>2.784E-2</c:v>
                </c:pt>
                <c:pt idx="493">
                  <c:v>2.8199999999999999E-2</c:v>
                </c:pt>
                <c:pt idx="494">
                  <c:v>2.674E-2</c:v>
                </c:pt>
                <c:pt idx="495">
                  <c:v>2.6800000000000001E-2</c:v>
                </c:pt>
                <c:pt idx="496">
                  <c:v>2.6800000000000001E-2</c:v>
                </c:pt>
                <c:pt idx="497">
                  <c:v>2.5649999999999999E-2</c:v>
                </c:pt>
                <c:pt idx="498">
                  <c:v>2.622E-2</c:v>
                </c:pt>
                <c:pt idx="499">
                  <c:v>2.7199999999999998E-2</c:v>
                </c:pt>
                <c:pt idx="500">
                  <c:v>2.725E-2</c:v>
                </c:pt>
                <c:pt idx="501">
                  <c:v>2.6599999999999999E-2</c:v>
                </c:pt>
                <c:pt idx="502">
                  <c:v>2.6540000000000001E-2</c:v>
                </c:pt>
                <c:pt idx="503">
                  <c:v>2.7040000000000002E-2</c:v>
                </c:pt>
                <c:pt idx="504">
                  <c:v>2.6020000000000001E-2</c:v>
                </c:pt>
                <c:pt idx="505">
                  <c:v>2.632E-2</c:v>
                </c:pt>
                <c:pt idx="506">
                  <c:v>2.512E-2</c:v>
                </c:pt>
                <c:pt idx="507">
                  <c:v>2.4830000000000001E-2</c:v>
                </c:pt>
                <c:pt idx="508">
                  <c:v>2.5499999999999998E-2</c:v>
                </c:pt>
                <c:pt idx="509">
                  <c:v>2.5659999999999999E-2</c:v>
                </c:pt>
                <c:pt idx="510">
                  <c:v>2.504E-2</c:v>
                </c:pt>
                <c:pt idx="511">
                  <c:v>2.3709999999999998E-2</c:v>
                </c:pt>
                <c:pt idx="512">
                  <c:v>2.307E-2</c:v>
                </c:pt>
                <c:pt idx="513">
                  <c:v>2.3810000000000001E-2</c:v>
                </c:pt>
                <c:pt idx="514">
                  <c:v>2.3199999999999998E-2</c:v>
                </c:pt>
                <c:pt idx="515">
                  <c:v>2.138E-2</c:v>
                </c:pt>
                <c:pt idx="516">
                  <c:v>2.1129999999999999E-2</c:v>
                </c:pt>
                <c:pt idx="517">
                  <c:v>2.1399999999999999E-2</c:v>
                </c:pt>
                <c:pt idx="518">
                  <c:v>2.0469999999999999E-2</c:v>
                </c:pt>
                <c:pt idx="519">
                  <c:v>2.0469999999999999E-2</c:v>
                </c:pt>
                <c:pt idx="520">
                  <c:v>1.9199999999999998E-2</c:v>
                </c:pt>
                <c:pt idx="521">
                  <c:v>1.8790000000000001E-2</c:v>
                </c:pt>
                <c:pt idx="522">
                  <c:v>1.8499999999999999E-2</c:v>
                </c:pt>
                <c:pt idx="523">
                  <c:v>1.746E-2</c:v>
                </c:pt>
                <c:pt idx="524">
                  <c:v>1.6799999999999999E-2</c:v>
                </c:pt>
                <c:pt idx="525">
                  <c:v>1.6060000000000001E-2</c:v>
                </c:pt>
                <c:pt idx="526">
                  <c:v>1.6820000000000002E-2</c:v>
                </c:pt>
                <c:pt idx="527">
                  <c:v>1.677E-2</c:v>
                </c:pt>
                <c:pt idx="528">
                  <c:v>1.508E-2</c:v>
                </c:pt>
                <c:pt idx="529">
                  <c:v>1.6219999999999998E-2</c:v>
                </c:pt>
                <c:pt idx="530">
                  <c:v>1.7610000000000001E-2</c:v>
                </c:pt>
                <c:pt idx="531">
                  <c:v>1.755E-2</c:v>
                </c:pt>
                <c:pt idx="532">
                  <c:v>1.7819999999999999E-2</c:v>
                </c:pt>
                <c:pt idx="533">
                  <c:v>1.7489999999999999E-2</c:v>
                </c:pt>
                <c:pt idx="534">
                  <c:v>1.6750000000000001E-2</c:v>
                </c:pt>
                <c:pt idx="535">
                  <c:v>1.6750000000000001E-2</c:v>
                </c:pt>
                <c:pt idx="536">
                  <c:v>1.694E-2</c:v>
                </c:pt>
                <c:pt idx="537">
                  <c:v>1.7579999999999998E-2</c:v>
                </c:pt>
                <c:pt idx="538">
                  <c:v>1.804E-2</c:v>
                </c:pt>
                <c:pt idx="539">
                  <c:v>1.7979999999999999E-2</c:v>
                </c:pt>
                <c:pt idx="540">
                  <c:v>1.7250000000000001E-2</c:v>
                </c:pt>
                <c:pt idx="541">
                  <c:v>1.8169999999999999E-2</c:v>
                </c:pt>
                <c:pt idx="542">
                  <c:v>1.6289999999999999E-2</c:v>
                </c:pt>
                <c:pt idx="543">
                  <c:v>1.5800000000000002E-2</c:v>
                </c:pt>
                <c:pt idx="544">
                  <c:v>1.5270000000000001E-2</c:v>
                </c:pt>
                <c:pt idx="545">
                  <c:v>1.5350000000000001E-2</c:v>
                </c:pt>
                <c:pt idx="546">
                  <c:v>1.421E-2</c:v>
                </c:pt>
                <c:pt idx="547">
                  <c:v>1.3690000000000001E-2</c:v>
                </c:pt>
                <c:pt idx="548">
                  <c:v>1.3769999999999999E-2</c:v>
                </c:pt>
                <c:pt idx="549">
                  <c:v>1.3769999999999999E-2</c:v>
                </c:pt>
                <c:pt idx="550">
                  <c:v>1.374E-2</c:v>
                </c:pt>
                <c:pt idx="551">
                  <c:v>1.4189999999999999E-2</c:v>
                </c:pt>
                <c:pt idx="552">
                  <c:v>1.4E-2</c:v>
                </c:pt>
                <c:pt idx="553">
                  <c:v>1.265E-2</c:v>
                </c:pt>
                <c:pt idx="554">
                  <c:v>1.257E-2</c:v>
                </c:pt>
                <c:pt idx="555">
                  <c:v>1.286E-2</c:v>
                </c:pt>
                <c:pt idx="556">
                  <c:v>1.3100000000000001E-2</c:v>
                </c:pt>
                <c:pt idx="557">
                  <c:v>1.363E-2</c:v>
                </c:pt>
                <c:pt idx="558">
                  <c:v>1.358E-2</c:v>
                </c:pt>
                <c:pt idx="559">
                  <c:v>1.2659999999999999E-2</c:v>
                </c:pt>
                <c:pt idx="560">
                  <c:v>1.2659999999999999E-2</c:v>
                </c:pt>
                <c:pt idx="561">
                  <c:v>1.1939999999999999E-2</c:v>
                </c:pt>
                <c:pt idx="562">
                  <c:v>1.2319999999999999E-2</c:v>
                </c:pt>
                <c:pt idx="563">
                  <c:v>1.174E-2</c:v>
                </c:pt>
                <c:pt idx="564">
                  <c:v>1.1849999999999999E-2</c:v>
                </c:pt>
                <c:pt idx="565">
                  <c:v>1.1520000000000001E-2</c:v>
                </c:pt>
                <c:pt idx="566">
                  <c:v>1.133E-2</c:v>
                </c:pt>
                <c:pt idx="567">
                  <c:v>1.0840000000000001E-2</c:v>
                </c:pt>
                <c:pt idx="568">
                  <c:v>1.014E-2</c:v>
                </c:pt>
                <c:pt idx="569">
                  <c:v>1.0160000000000001E-2</c:v>
                </c:pt>
                <c:pt idx="570">
                  <c:v>9.5700000000000004E-3</c:v>
                </c:pt>
                <c:pt idx="571">
                  <c:v>9.5200000000000007E-3</c:v>
                </c:pt>
                <c:pt idx="572">
                  <c:v>9.8399999999999998E-3</c:v>
                </c:pt>
                <c:pt idx="573">
                  <c:v>9.7300000000000008E-3</c:v>
                </c:pt>
                <c:pt idx="574">
                  <c:v>9.7599999999999996E-3</c:v>
                </c:pt>
                <c:pt idx="575">
                  <c:v>9.6799999999999994E-3</c:v>
                </c:pt>
                <c:pt idx="576">
                  <c:v>9.6799999999999994E-3</c:v>
                </c:pt>
                <c:pt idx="577">
                  <c:v>9.4400000000000005E-3</c:v>
                </c:pt>
                <c:pt idx="578">
                  <c:v>9.4400000000000005E-3</c:v>
                </c:pt>
                <c:pt idx="579">
                  <c:v>9.1000000000000004E-3</c:v>
                </c:pt>
                <c:pt idx="580">
                  <c:v>9.1800000000000007E-3</c:v>
                </c:pt>
                <c:pt idx="581">
                  <c:v>8.9899999999999997E-3</c:v>
                </c:pt>
                <c:pt idx="582">
                  <c:v>9.7400000000000004E-3</c:v>
                </c:pt>
                <c:pt idx="583">
                  <c:v>9.7400000000000004E-3</c:v>
                </c:pt>
                <c:pt idx="584">
                  <c:v>9.4999999999999998E-3</c:v>
                </c:pt>
                <c:pt idx="585">
                  <c:v>9.8700000000000003E-3</c:v>
                </c:pt>
                <c:pt idx="586">
                  <c:v>1.0160000000000001E-2</c:v>
                </c:pt>
                <c:pt idx="587">
                  <c:v>1.0030000000000001E-2</c:v>
                </c:pt>
                <c:pt idx="588">
                  <c:v>9.6399999999999993E-3</c:v>
                </c:pt>
                <c:pt idx="589">
                  <c:v>9.0399999999999994E-3</c:v>
                </c:pt>
                <c:pt idx="590">
                  <c:v>8.5000000000000006E-3</c:v>
                </c:pt>
                <c:pt idx="591">
                  <c:v>8.9499999999999996E-3</c:v>
                </c:pt>
                <c:pt idx="592">
                  <c:v>8.1700000000000002E-3</c:v>
                </c:pt>
                <c:pt idx="593">
                  <c:v>8.3899999999999999E-3</c:v>
                </c:pt>
                <c:pt idx="594">
                  <c:v>7.79E-3</c:v>
                </c:pt>
                <c:pt idx="595">
                  <c:v>8.0099999999999998E-3</c:v>
                </c:pt>
                <c:pt idx="596">
                  <c:v>9.6399999999999993E-3</c:v>
                </c:pt>
                <c:pt idx="597">
                  <c:v>9.6399999999999993E-3</c:v>
                </c:pt>
                <c:pt idx="598">
                  <c:v>9.4199999999999996E-3</c:v>
                </c:pt>
                <c:pt idx="599">
                  <c:v>9.3900000000000008E-3</c:v>
                </c:pt>
                <c:pt idx="600">
                  <c:v>8.5900000000000004E-3</c:v>
                </c:pt>
                <c:pt idx="601">
                  <c:v>8.43E-3</c:v>
                </c:pt>
                <c:pt idx="602">
                  <c:v>8.43E-3</c:v>
                </c:pt>
                <c:pt idx="603">
                  <c:v>8.6899999999999998E-3</c:v>
                </c:pt>
                <c:pt idx="604">
                  <c:v>8.6599999999999993E-3</c:v>
                </c:pt>
                <c:pt idx="605">
                  <c:v>8.43E-3</c:v>
                </c:pt>
                <c:pt idx="606">
                  <c:v>8.4799999999999997E-3</c:v>
                </c:pt>
                <c:pt idx="607">
                  <c:v>8.4799999999999997E-3</c:v>
                </c:pt>
                <c:pt idx="608">
                  <c:v>7.26E-3</c:v>
                </c:pt>
                <c:pt idx="609">
                  <c:v>7.1700000000000002E-3</c:v>
                </c:pt>
                <c:pt idx="610">
                  <c:v>6.5700000000000003E-3</c:v>
                </c:pt>
                <c:pt idx="611">
                  <c:v>6.8999999999999999E-3</c:v>
                </c:pt>
                <c:pt idx="612">
                  <c:v>7.5399999999999998E-3</c:v>
                </c:pt>
                <c:pt idx="613">
                  <c:v>7.1599999999999997E-3</c:v>
                </c:pt>
                <c:pt idx="614">
                  <c:v>7.62E-3</c:v>
                </c:pt>
                <c:pt idx="615">
                  <c:v>7.5399999999999998E-3</c:v>
                </c:pt>
                <c:pt idx="616">
                  <c:v>7.6099999999999996E-3</c:v>
                </c:pt>
                <c:pt idx="617">
                  <c:v>7.7200000000000003E-3</c:v>
                </c:pt>
                <c:pt idx="618">
                  <c:v>7.5599999999999999E-3</c:v>
                </c:pt>
                <c:pt idx="619">
                  <c:v>7.45E-3</c:v>
                </c:pt>
                <c:pt idx="620">
                  <c:v>7.6899999999999998E-3</c:v>
                </c:pt>
                <c:pt idx="621">
                  <c:v>7.9500000000000005E-3</c:v>
                </c:pt>
                <c:pt idx="622">
                  <c:v>7.1500000000000001E-3</c:v>
                </c:pt>
                <c:pt idx="623">
                  <c:v>7.1500000000000001E-3</c:v>
                </c:pt>
                <c:pt idx="624">
                  <c:v>7.3600000000000002E-3</c:v>
                </c:pt>
                <c:pt idx="625">
                  <c:v>6.94E-3</c:v>
                </c:pt>
                <c:pt idx="626">
                  <c:v>6.3600000000000002E-3</c:v>
                </c:pt>
                <c:pt idx="627">
                  <c:v>6.4900000000000001E-3</c:v>
                </c:pt>
                <c:pt idx="628">
                  <c:v>6.0200000000000002E-3</c:v>
                </c:pt>
                <c:pt idx="629">
                  <c:v>5.7999999999999996E-3</c:v>
                </c:pt>
                <c:pt idx="630">
                  <c:v>5.7999999999999996E-3</c:v>
                </c:pt>
                <c:pt idx="631">
                  <c:v>5.5999999999999999E-3</c:v>
                </c:pt>
                <c:pt idx="632">
                  <c:v>5.3299999999999997E-3</c:v>
                </c:pt>
                <c:pt idx="633">
                  <c:v>5.1700000000000001E-3</c:v>
                </c:pt>
                <c:pt idx="634">
                  <c:v>4.9800000000000001E-3</c:v>
                </c:pt>
                <c:pt idx="635">
                  <c:v>4.8500000000000001E-3</c:v>
                </c:pt>
                <c:pt idx="636">
                  <c:v>5.0800000000000003E-3</c:v>
                </c:pt>
                <c:pt idx="637">
                  <c:v>5.2399999999999999E-3</c:v>
                </c:pt>
                <c:pt idx="638">
                  <c:v>5.5100000000000001E-3</c:v>
                </c:pt>
                <c:pt idx="639">
                  <c:v>5.5300000000000002E-3</c:v>
                </c:pt>
                <c:pt idx="640">
                  <c:v>5.4000000000000003E-3</c:v>
                </c:pt>
                <c:pt idx="641">
                  <c:v>5.3400000000000001E-3</c:v>
                </c:pt>
                <c:pt idx="642">
                  <c:v>4.8300000000000001E-3</c:v>
                </c:pt>
                <c:pt idx="643">
                  <c:v>4.5399999999999998E-3</c:v>
                </c:pt>
                <c:pt idx="644">
                  <c:v>4.5700000000000003E-3</c:v>
                </c:pt>
                <c:pt idx="645">
                  <c:v>4.7000000000000002E-3</c:v>
                </c:pt>
                <c:pt idx="646">
                  <c:v>4.5900000000000003E-3</c:v>
                </c:pt>
                <c:pt idx="647">
                  <c:v>4.3499999999999997E-3</c:v>
                </c:pt>
                <c:pt idx="648">
                  <c:v>4.3299999999999996E-3</c:v>
                </c:pt>
                <c:pt idx="649">
                  <c:v>4.4099999999999999E-3</c:v>
                </c:pt>
                <c:pt idx="650">
                  <c:v>4.4299999999999999E-3</c:v>
                </c:pt>
                <c:pt idx="651">
                  <c:v>4.3499999999999997E-3</c:v>
                </c:pt>
                <c:pt idx="652">
                  <c:v>4.4299999999999999E-3</c:v>
                </c:pt>
                <c:pt idx="653">
                  <c:v>4.2300000000000003E-3</c:v>
                </c:pt>
                <c:pt idx="654">
                  <c:v>4.0699999999999998E-3</c:v>
                </c:pt>
                <c:pt idx="655">
                  <c:v>4.0699999999999998E-3</c:v>
                </c:pt>
                <c:pt idx="656">
                  <c:v>3.9899999999999996E-3</c:v>
                </c:pt>
                <c:pt idx="657">
                  <c:v>4.0400000000000002E-3</c:v>
                </c:pt>
                <c:pt idx="658">
                  <c:v>4.0400000000000002E-3</c:v>
                </c:pt>
                <c:pt idx="659">
                  <c:v>3.9399999999999999E-3</c:v>
                </c:pt>
                <c:pt idx="660">
                  <c:v>4.1999999999999997E-3</c:v>
                </c:pt>
                <c:pt idx="661">
                  <c:v>4.5700000000000003E-3</c:v>
                </c:pt>
                <c:pt idx="662">
                  <c:v>4.4900000000000001E-3</c:v>
                </c:pt>
                <c:pt idx="663">
                  <c:v>4.4400000000000004E-3</c:v>
                </c:pt>
                <c:pt idx="664">
                  <c:v>4.3299999999999996E-3</c:v>
                </c:pt>
                <c:pt idx="665">
                  <c:v>4.4400000000000004E-3</c:v>
                </c:pt>
                <c:pt idx="666">
                  <c:v>4.3E-3</c:v>
                </c:pt>
                <c:pt idx="667">
                  <c:v>4.28E-3</c:v>
                </c:pt>
                <c:pt idx="668">
                  <c:v>4.2500000000000003E-3</c:v>
                </c:pt>
                <c:pt idx="669">
                  <c:v>4.2199999999999998E-3</c:v>
                </c:pt>
                <c:pt idx="670">
                  <c:v>4.3E-3</c:v>
                </c:pt>
                <c:pt idx="671">
                  <c:v>4.5599999999999998E-3</c:v>
                </c:pt>
                <c:pt idx="672">
                  <c:v>4.4900000000000001E-3</c:v>
                </c:pt>
                <c:pt idx="673">
                  <c:v>4.4999999999999997E-3</c:v>
                </c:pt>
                <c:pt idx="674">
                  <c:v>4.2300000000000003E-3</c:v>
                </c:pt>
                <c:pt idx="675">
                  <c:v>4.0699999999999998E-3</c:v>
                </c:pt>
                <c:pt idx="676">
                  <c:v>3.7499999999999999E-3</c:v>
                </c:pt>
                <c:pt idx="677">
                  <c:v>3.3999999999999998E-3</c:v>
                </c:pt>
                <c:pt idx="678">
                  <c:v>3.16E-3</c:v>
                </c:pt>
                <c:pt idx="679">
                  <c:v>3.1900000000000001E-3</c:v>
                </c:pt>
                <c:pt idx="680">
                  <c:v>3.3800000000000002E-3</c:v>
                </c:pt>
                <c:pt idx="681">
                  <c:v>3.7200000000000002E-3</c:v>
                </c:pt>
                <c:pt idx="682">
                  <c:v>3.64E-3</c:v>
                </c:pt>
                <c:pt idx="683">
                  <c:v>3.62E-3</c:v>
                </c:pt>
                <c:pt idx="684">
                  <c:v>3.7799999999999999E-3</c:v>
                </c:pt>
                <c:pt idx="685">
                  <c:v>3.7200000000000002E-3</c:v>
                </c:pt>
                <c:pt idx="686">
                  <c:v>3.7799999999999999E-3</c:v>
                </c:pt>
                <c:pt idx="687">
                  <c:v>3.8600000000000001E-3</c:v>
                </c:pt>
                <c:pt idx="688">
                  <c:v>3.64E-3</c:v>
                </c:pt>
                <c:pt idx="689">
                  <c:v>3.8800000000000002E-3</c:v>
                </c:pt>
                <c:pt idx="690">
                  <c:v>4.28E-3</c:v>
                </c:pt>
                <c:pt idx="691">
                  <c:v>4.3299999999999996E-3</c:v>
                </c:pt>
                <c:pt idx="692">
                  <c:v>4.3E-3</c:v>
                </c:pt>
                <c:pt idx="693">
                  <c:v>4.6699999999999997E-3</c:v>
                </c:pt>
                <c:pt idx="694">
                  <c:v>4.0299999999999997E-3</c:v>
                </c:pt>
                <c:pt idx="695">
                  <c:v>3.9199999999999999E-3</c:v>
                </c:pt>
                <c:pt idx="696">
                  <c:v>3.63E-3</c:v>
                </c:pt>
                <c:pt idx="697">
                  <c:v>3.9699999999999996E-3</c:v>
                </c:pt>
                <c:pt idx="698">
                  <c:v>4.0200000000000001E-3</c:v>
                </c:pt>
                <c:pt idx="699">
                  <c:v>4.3699999999999998E-3</c:v>
                </c:pt>
                <c:pt idx="700">
                  <c:v>4.3699999999999998E-3</c:v>
                </c:pt>
                <c:pt idx="701">
                  <c:v>4.6600000000000001E-3</c:v>
                </c:pt>
                <c:pt idx="702">
                  <c:v>4.5999999999999999E-3</c:v>
                </c:pt>
                <c:pt idx="703">
                  <c:v>4.5500000000000002E-3</c:v>
                </c:pt>
                <c:pt idx="704">
                  <c:v>4.5700000000000003E-3</c:v>
                </c:pt>
                <c:pt idx="705">
                  <c:v>4.7299999999999998E-3</c:v>
                </c:pt>
                <c:pt idx="706">
                  <c:v>4.7000000000000002E-3</c:v>
                </c:pt>
                <c:pt idx="707">
                  <c:v>4.62E-3</c:v>
                </c:pt>
                <c:pt idx="708">
                  <c:v>4.3499999999999997E-3</c:v>
                </c:pt>
                <c:pt idx="709">
                  <c:v>4.6899999999999997E-3</c:v>
                </c:pt>
                <c:pt idx="710">
                  <c:v>4.6899999999999997E-3</c:v>
                </c:pt>
                <c:pt idx="711">
                  <c:v>4.3200000000000001E-3</c:v>
                </c:pt>
                <c:pt idx="712">
                  <c:v>4.13E-3</c:v>
                </c:pt>
                <c:pt idx="713">
                  <c:v>3.3400000000000001E-3</c:v>
                </c:pt>
                <c:pt idx="714">
                  <c:v>3.31E-3</c:v>
                </c:pt>
                <c:pt idx="715">
                  <c:v>3.0799999999999998E-3</c:v>
                </c:pt>
                <c:pt idx="716">
                  <c:v>2.8900000000000002E-3</c:v>
                </c:pt>
                <c:pt idx="717">
                  <c:v>3.13E-3</c:v>
                </c:pt>
                <c:pt idx="718">
                  <c:v>2.98E-3</c:v>
                </c:pt>
                <c:pt idx="719">
                  <c:v>3.0899999999999999E-3</c:v>
                </c:pt>
                <c:pt idx="720">
                  <c:v>3.0100000000000001E-3</c:v>
                </c:pt>
                <c:pt idx="721">
                  <c:v>3.2499999999999999E-3</c:v>
                </c:pt>
                <c:pt idx="722">
                  <c:v>3.0100000000000001E-3</c:v>
                </c:pt>
                <c:pt idx="723">
                  <c:v>3.0300000000000001E-3</c:v>
                </c:pt>
                <c:pt idx="724">
                  <c:v>2.98E-3</c:v>
                </c:pt>
                <c:pt idx="725">
                  <c:v>2.98E-3</c:v>
                </c:pt>
                <c:pt idx="726">
                  <c:v>3.0300000000000001E-3</c:v>
                </c:pt>
                <c:pt idx="727">
                  <c:v>3.0300000000000001E-3</c:v>
                </c:pt>
                <c:pt idx="728">
                  <c:v>3.0000000000000001E-3</c:v>
                </c:pt>
                <c:pt idx="729">
                  <c:v>3.1900000000000001E-3</c:v>
                </c:pt>
                <c:pt idx="730">
                  <c:v>3.2699999999999999E-3</c:v>
                </c:pt>
                <c:pt idx="731">
                  <c:v>3.2100000000000002E-3</c:v>
                </c:pt>
                <c:pt idx="732">
                  <c:v>3.47E-3</c:v>
                </c:pt>
                <c:pt idx="733">
                  <c:v>3.2599999999999999E-3</c:v>
                </c:pt>
                <c:pt idx="734">
                  <c:v>3.3400000000000001E-3</c:v>
                </c:pt>
                <c:pt idx="735">
                  <c:v>3.2599999999999999E-3</c:v>
                </c:pt>
                <c:pt idx="736">
                  <c:v>3.3400000000000001E-3</c:v>
                </c:pt>
                <c:pt idx="737">
                  <c:v>3.5500000000000002E-3</c:v>
                </c:pt>
                <c:pt idx="738">
                  <c:v>3.0200000000000001E-3</c:v>
                </c:pt>
                <c:pt idx="739">
                  <c:v>2.97E-3</c:v>
                </c:pt>
                <c:pt idx="740">
                  <c:v>2.8900000000000002E-3</c:v>
                </c:pt>
                <c:pt idx="741">
                  <c:v>3.1099999999999999E-3</c:v>
                </c:pt>
                <c:pt idx="742">
                  <c:v>3.0599999999999998E-3</c:v>
                </c:pt>
                <c:pt idx="743">
                  <c:v>3.16E-3</c:v>
                </c:pt>
                <c:pt idx="744">
                  <c:v>3.1900000000000001E-3</c:v>
                </c:pt>
                <c:pt idx="745">
                  <c:v>3.3E-3</c:v>
                </c:pt>
                <c:pt idx="746">
                  <c:v>3.3500000000000001E-3</c:v>
                </c:pt>
                <c:pt idx="747">
                  <c:v>3.32E-3</c:v>
                </c:pt>
                <c:pt idx="748">
                  <c:v>3.5599999999999998E-3</c:v>
                </c:pt>
                <c:pt idx="749">
                  <c:v>3.4099999999999998E-3</c:v>
                </c:pt>
                <c:pt idx="750">
                  <c:v>3.3300000000000001E-3</c:v>
                </c:pt>
                <c:pt idx="751">
                  <c:v>3.1199999999999999E-3</c:v>
                </c:pt>
                <c:pt idx="752">
                  <c:v>3.14E-3</c:v>
                </c:pt>
                <c:pt idx="753">
                  <c:v>3.1700000000000001E-3</c:v>
                </c:pt>
                <c:pt idx="754">
                  <c:v>3.3500000000000001E-3</c:v>
                </c:pt>
                <c:pt idx="755">
                  <c:v>3.4099999999999998E-3</c:v>
                </c:pt>
                <c:pt idx="756">
                  <c:v>3.3600000000000001E-3</c:v>
                </c:pt>
                <c:pt idx="757">
                  <c:v>3.5400000000000002E-3</c:v>
                </c:pt>
                <c:pt idx="758">
                  <c:v>3.49E-3</c:v>
                </c:pt>
                <c:pt idx="759">
                  <c:v>3.49E-3</c:v>
                </c:pt>
                <c:pt idx="760">
                  <c:v>3.3300000000000001E-3</c:v>
                </c:pt>
                <c:pt idx="761">
                  <c:v>3.1700000000000001E-3</c:v>
                </c:pt>
                <c:pt idx="762">
                  <c:v>3.2799999999999999E-3</c:v>
                </c:pt>
                <c:pt idx="763">
                  <c:v>3.3300000000000001E-3</c:v>
                </c:pt>
                <c:pt idx="764">
                  <c:v>3.5200000000000001E-3</c:v>
                </c:pt>
                <c:pt idx="765">
                  <c:v>3.8400000000000001E-3</c:v>
                </c:pt>
                <c:pt idx="766">
                  <c:v>3.3500000000000001E-3</c:v>
                </c:pt>
                <c:pt idx="767">
                  <c:v>3.46E-3</c:v>
                </c:pt>
                <c:pt idx="768">
                  <c:v>3.2200000000000002E-3</c:v>
                </c:pt>
                <c:pt idx="769">
                  <c:v>3.14E-3</c:v>
                </c:pt>
                <c:pt idx="770">
                  <c:v>3.0799999999999998E-3</c:v>
                </c:pt>
                <c:pt idx="771">
                  <c:v>2.9199999999999999E-3</c:v>
                </c:pt>
                <c:pt idx="772">
                  <c:v>3.0000000000000001E-3</c:v>
                </c:pt>
                <c:pt idx="773">
                  <c:v>3.0500000000000002E-3</c:v>
                </c:pt>
                <c:pt idx="774">
                  <c:v>3.1900000000000001E-3</c:v>
                </c:pt>
                <c:pt idx="775">
                  <c:v>3.29E-3</c:v>
                </c:pt>
                <c:pt idx="776">
                  <c:v>3.2399999999999998E-3</c:v>
                </c:pt>
                <c:pt idx="777">
                  <c:v>3.0000000000000001E-3</c:v>
                </c:pt>
                <c:pt idx="778">
                  <c:v>3.3400000000000001E-3</c:v>
                </c:pt>
                <c:pt idx="779">
                  <c:v>3.3400000000000001E-3</c:v>
                </c:pt>
                <c:pt idx="780">
                  <c:v>3.3600000000000001E-3</c:v>
                </c:pt>
                <c:pt idx="781">
                  <c:v>3.15E-3</c:v>
                </c:pt>
                <c:pt idx="782">
                  <c:v>3.2299999999999998E-3</c:v>
                </c:pt>
                <c:pt idx="783">
                  <c:v>3.1800000000000001E-3</c:v>
                </c:pt>
                <c:pt idx="784">
                  <c:v>3.3899999999999998E-3</c:v>
                </c:pt>
                <c:pt idx="785">
                  <c:v>3.0599999999999998E-3</c:v>
                </c:pt>
                <c:pt idx="786">
                  <c:v>3.0899999999999999E-3</c:v>
                </c:pt>
                <c:pt idx="787">
                  <c:v>2.8999999999999998E-3</c:v>
                </c:pt>
                <c:pt idx="788">
                  <c:v>2.4399999999999999E-3</c:v>
                </c:pt>
                <c:pt idx="789">
                  <c:v>2.5000000000000001E-3</c:v>
                </c:pt>
                <c:pt idx="790">
                  <c:v>2.7599999999999999E-3</c:v>
                </c:pt>
                <c:pt idx="791">
                  <c:v>3.5500000000000002E-3</c:v>
                </c:pt>
                <c:pt idx="792">
                  <c:v>2.3600000000000001E-3</c:v>
                </c:pt>
                <c:pt idx="793">
                  <c:v>2.15E-3</c:v>
                </c:pt>
                <c:pt idx="794">
                  <c:v>2.2499999999999998E-3</c:v>
                </c:pt>
                <c:pt idx="795">
                  <c:v>2.0600000000000002E-3</c:v>
                </c:pt>
                <c:pt idx="796">
                  <c:v>2.0400000000000001E-3</c:v>
                </c:pt>
                <c:pt idx="797">
                  <c:v>2.0400000000000001E-3</c:v>
                </c:pt>
                <c:pt idx="798">
                  <c:v>2.3E-3</c:v>
                </c:pt>
                <c:pt idx="799">
                  <c:v>1.9300000000000001E-3</c:v>
                </c:pt>
                <c:pt idx="800">
                  <c:v>1.9300000000000001E-3</c:v>
                </c:pt>
                <c:pt idx="801">
                  <c:v>1.8500000000000001E-3</c:v>
                </c:pt>
                <c:pt idx="802">
                  <c:v>1.8E-3</c:v>
                </c:pt>
                <c:pt idx="803">
                  <c:v>1.8699999999999999E-3</c:v>
                </c:pt>
                <c:pt idx="804">
                  <c:v>1.8600000000000001E-3</c:v>
                </c:pt>
                <c:pt idx="805">
                  <c:v>1.7600000000000001E-3</c:v>
                </c:pt>
                <c:pt idx="806">
                  <c:v>1.8400000000000001E-3</c:v>
                </c:pt>
                <c:pt idx="807">
                  <c:v>1.8600000000000001E-3</c:v>
                </c:pt>
                <c:pt idx="808">
                  <c:v>1.7600000000000001E-3</c:v>
                </c:pt>
                <c:pt idx="809">
                  <c:v>1.73E-3</c:v>
                </c:pt>
                <c:pt idx="810">
                  <c:v>1.6999999999999999E-3</c:v>
                </c:pt>
                <c:pt idx="811">
                  <c:v>1.81E-3</c:v>
                </c:pt>
                <c:pt idx="812">
                  <c:v>1.75E-3</c:v>
                </c:pt>
                <c:pt idx="813">
                  <c:v>1.7799999999999999E-3</c:v>
                </c:pt>
                <c:pt idx="814">
                  <c:v>1.72E-3</c:v>
                </c:pt>
                <c:pt idx="815">
                  <c:v>1.8600000000000001E-3</c:v>
                </c:pt>
                <c:pt idx="816">
                  <c:v>1.8600000000000001E-3</c:v>
                </c:pt>
                <c:pt idx="817">
                  <c:v>1.91E-3</c:v>
                </c:pt>
                <c:pt idx="818">
                  <c:v>1.98E-3</c:v>
                </c:pt>
                <c:pt idx="819">
                  <c:v>2.0400000000000001E-3</c:v>
                </c:pt>
                <c:pt idx="820">
                  <c:v>2.0400000000000001E-3</c:v>
                </c:pt>
                <c:pt idx="821">
                  <c:v>2.2200000000000002E-3</c:v>
                </c:pt>
                <c:pt idx="822">
                  <c:v>2.1900000000000001E-3</c:v>
                </c:pt>
                <c:pt idx="823">
                  <c:v>2.32E-3</c:v>
                </c:pt>
                <c:pt idx="824">
                  <c:v>2.2399999999999998E-3</c:v>
                </c:pt>
                <c:pt idx="825">
                  <c:v>2.1900000000000001E-3</c:v>
                </c:pt>
                <c:pt idx="826">
                  <c:v>2.1299999999999999E-3</c:v>
                </c:pt>
                <c:pt idx="827">
                  <c:v>2E-3</c:v>
                </c:pt>
                <c:pt idx="828">
                  <c:v>1.6999999999999999E-3</c:v>
                </c:pt>
                <c:pt idx="829">
                  <c:v>1.57E-3</c:v>
                </c:pt>
                <c:pt idx="830">
                  <c:v>1.65E-3</c:v>
                </c:pt>
                <c:pt idx="831">
                  <c:v>1.65E-3</c:v>
                </c:pt>
                <c:pt idx="832">
                  <c:v>1.65E-3</c:v>
                </c:pt>
                <c:pt idx="833">
                  <c:v>1.6999999999999999E-3</c:v>
                </c:pt>
                <c:pt idx="834">
                  <c:v>1.65E-3</c:v>
                </c:pt>
                <c:pt idx="835">
                  <c:v>1.65E-3</c:v>
                </c:pt>
                <c:pt idx="836">
                  <c:v>1.65E-3</c:v>
                </c:pt>
                <c:pt idx="837">
                  <c:v>1.67E-3</c:v>
                </c:pt>
                <c:pt idx="838">
                  <c:v>1.64E-3</c:v>
                </c:pt>
                <c:pt idx="839">
                  <c:v>1.7799999999999999E-3</c:v>
                </c:pt>
                <c:pt idx="840">
                  <c:v>1.8E-3</c:v>
                </c:pt>
                <c:pt idx="841">
                  <c:v>1.83E-3</c:v>
                </c:pt>
                <c:pt idx="842">
                  <c:v>1.75E-3</c:v>
                </c:pt>
                <c:pt idx="843">
                  <c:v>1.72E-3</c:v>
                </c:pt>
                <c:pt idx="844">
                  <c:v>1.6900000000000001E-3</c:v>
                </c:pt>
                <c:pt idx="845">
                  <c:v>1.75E-3</c:v>
                </c:pt>
                <c:pt idx="846">
                  <c:v>1.9300000000000001E-3</c:v>
                </c:pt>
                <c:pt idx="847">
                  <c:v>2.1099999999999999E-3</c:v>
                </c:pt>
                <c:pt idx="848">
                  <c:v>2.0200000000000001E-3</c:v>
                </c:pt>
                <c:pt idx="849">
                  <c:v>1.97E-3</c:v>
                </c:pt>
                <c:pt idx="850">
                  <c:v>2.0999999999999999E-3</c:v>
                </c:pt>
                <c:pt idx="851">
                  <c:v>1.99E-3</c:v>
                </c:pt>
                <c:pt idx="852">
                  <c:v>2.1299999999999999E-3</c:v>
                </c:pt>
                <c:pt idx="853">
                  <c:v>2.15E-3</c:v>
                </c:pt>
                <c:pt idx="854">
                  <c:v>1.8600000000000001E-3</c:v>
                </c:pt>
                <c:pt idx="855">
                  <c:v>1.92E-3</c:v>
                </c:pt>
                <c:pt idx="856">
                  <c:v>2.0500000000000002E-3</c:v>
                </c:pt>
                <c:pt idx="857">
                  <c:v>2.0500000000000002E-3</c:v>
                </c:pt>
                <c:pt idx="858">
                  <c:v>2.16E-3</c:v>
                </c:pt>
                <c:pt idx="859">
                  <c:v>2.1299999999999999E-3</c:v>
                </c:pt>
                <c:pt idx="860">
                  <c:v>2.0799999999999998E-3</c:v>
                </c:pt>
                <c:pt idx="861">
                  <c:v>2.1299999999999999E-3</c:v>
                </c:pt>
                <c:pt idx="862">
                  <c:v>2.2599999999999999E-3</c:v>
                </c:pt>
                <c:pt idx="863">
                  <c:v>2.1800000000000001E-3</c:v>
                </c:pt>
                <c:pt idx="864">
                  <c:v>2.32E-3</c:v>
                </c:pt>
                <c:pt idx="865">
                  <c:v>2.3400000000000001E-3</c:v>
                </c:pt>
                <c:pt idx="866">
                  <c:v>2.2599999999999999E-3</c:v>
                </c:pt>
                <c:pt idx="867">
                  <c:v>2.5300000000000001E-3</c:v>
                </c:pt>
                <c:pt idx="868">
                  <c:v>2.5300000000000001E-3</c:v>
                </c:pt>
                <c:pt idx="869">
                  <c:v>2.32E-3</c:v>
                </c:pt>
                <c:pt idx="870">
                  <c:v>1.97E-3</c:v>
                </c:pt>
                <c:pt idx="871">
                  <c:v>1.8600000000000001E-3</c:v>
                </c:pt>
                <c:pt idx="872">
                  <c:v>1.8400000000000001E-3</c:v>
                </c:pt>
                <c:pt idx="873">
                  <c:v>2.0999999999999999E-3</c:v>
                </c:pt>
                <c:pt idx="874">
                  <c:v>1.9400000000000001E-3</c:v>
                </c:pt>
                <c:pt idx="875">
                  <c:v>1.97E-3</c:v>
                </c:pt>
                <c:pt idx="876">
                  <c:v>1.89E-3</c:v>
                </c:pt>
                <c:pt idx="877">
                  <c:v>1.81E-3</c:v>
                </c:pt>
                <c:pt idx="878">
                  <c:v>1.8E-3</c:v>
                </c:pt>
                <c:pt idx="879">
                  <c:v>1.91E-3</c:v>
                </c:pt>
                <c:pt idx="880">
                  <c:v>2.0200000000000001E-3</c:v>
                </c:pt>
                <c:pt idx="881">
                  <c:v>2.0400000000000001E-3</c:v>
                </c:pt>
                <c:pt idx="882">
                  <c:v>1.9599999999999999E-3</c:v>
                </c:pt>
                <c:pt idx="883">
                  <c:v>1.8799999999999999E-3</c:v>
                </c:pt>
                <c:pt idx="884">
                  <c:v>1.91E-3</c:v>
                </c:pt>
                <c:pt idx="885">
                  <c:v>1.8E-3</c:v>
                </c:pt>
                <c:pt idx="886">
                  <c:v>1.75E-3</c:v>
                </c:pt>
                <c:pt idx="887">
                  <c:v>1.75E-3</c:v>
                </c:pt>
                <c:pt idx="888">
                  <c:v>1.75E-3</c:v>
                </c:pt>
                <c:pt idx="889">
                  <c:v>1.98E-3</c:v>
                </c:pt>
                <c:pt idx="890">
                  <c:v>1.98E-3</c:v>
                </c:pt>
                <c:pt idx="891">
                  <c:v>1.9599999999999999E-3</c:v>
                </c:pt>
                <c:pt idx="892">
                  <c:v>1.98E-3</c:v>
                </c:pt>
                <c:pt idx="893">
                  <c:v>1.7799999999999999E-3</c:v>
                </c:pt>
                <c:pt idx="894">
                  <c:v>1.89E-3</c:v>
                </c:pt>
                <c:pt idx="895">
                  <c:v>1.65E-3</c:v>
                </c:pt>
                <c:pt idx="896">
                  <c:v>1.57E-3</c:v>
                </c:pt>
                <c:pt idx="897">
                  <c:v>1.57E-3</c:v>
                </c:pt>
                <c:pt idx="898">
                  <c:v>1.4599999999999999E-3</c:v>
                </c:pt>
                <c:pt idx="899">
                  <c:v>1.4400000000000001E-3</c:v>
                </c:pt>
                <c:pt idx="900">
                  <c:v>1.49E-3</c:v>
                </c:pt>
                <c:pt idx="901">
                  <c:v>1.57E-3</c:v>
                </c:pt>
                <c:pt idx="902">
                  <c:v>1.5900000000000001E-3</c:v>
                </c:pt>
                <c:pt idx="903">
                  <c:v>1.5399999999999999E-3</c:v>
                </c:pt>
                <c:pt idx="904">
                  <c:v>1.5399999999999999E-3</c:v>
                </c:pt>
                <c:pt idx="905">
                  <c:v>1.6199999999999999E-3</c:v>
                </c:pt>
                <c:pt idx="906">
                  <c:v>1.5900000000000001E-3</c:v>
                </c:pt>
                <c:pt idx="907">
                  <c:v>1.6199999999999999E-3</c:v>
                </c:pt>
                <c:pt idx="908">
                  <c:v>1.6199999999999999E-3</c:v>
                </c:pt>
                <c:pt idx="909">
                  <c:v>1.5900000000000001E-3</c:v>
                </c:pt>
                <c:pt idx="910">
                  <c:v>1.5100000000000001E-3</c:v>
                </c:pt>
                <c:pt idx="911">
                  <c:v>1.6199999999999999E-3</c:v>
                </c:pt>
                <c:pt idx="912">
                  <c:v>1.72E-3</c:v>
                </c:pt>
                <c:pt idx="913">
                  <c:v>1.65E-3</c:v>
                </c:pt>
                <c:pt idx="914">
                  <c:v>1.73E-3</c:v>
                </c:pt>
                <c:pt idx="915">
                  <c:v>1.73E-3</c:v>
                </c:pt>
                <c:pt idx="916">
                  <c:v>1.4400000000000001E-3</c:v>
                </c:pt>
                <c:pt idx="917">
                  <c:v>1.49E-3</c:v>
                </c:pt>
                <c:pt idx="918">
                  <c:v>1.4599999999999999E-3</c:v>
                </c:pt>
                <c:pt idx="919">
                  <c:v>1.49E-3</c:v>
                </c:pt>
                <c:pt idx="920">
                  <c:v>1.4400000000000001E-3</c:v>
                </c:pt>
                <c:pt idx="921">
                  <c:v>1.91E-3</c:v>
                </c:pt>
                <c:pt idx="922">
                  <c:v>1.75E-3</c:v>
                </c:pt>
                <c:pt idx="923">
                  <c:v>1.7799999999999999E-3</c:v>
                </c:pt>
                <c:pt idx="924">
                  <c:v>1.75E-3</c:v>
                </c:pt>
                <c:pt idx="925">
                  <c:v>1.6199999999999999E-3</c:v>
                </c:pt>
                <c:pt idx="926">
                  <c:v>1.64E-3</c:v>
                </c:pt>
                <c:pt idx="927">
                  <c:v>1.67E-3</c:v>
                </c:pt>
                <c:pt idx="928">
                  <c:v>1.67E-3</c:v>
                </c:pt>
                <c:pt idx="929">
                  <c:v>1.8E-3</c:v>
                </c:pt>
                <c:pt idx="930">
                  <c:v>1.8E-3</c:v>
                </c:pt>
                <c:pt idx="931">
                  <c:v>2.0100000000000001E-3</c:v>
                </c:pt>
                <c:pt idx="932">
                  <c:v>1.9E-3</c:v>
                </c:pt>
                <c:pt idx="933">
                  <c:v>1.6800000000000001E-3</c:v>
                </c:pt>
                <c:pt idx="934">
                  <c:v>1.4400000000000001E-3</c:v>
                </c:pt>
                <c:pt idx="935">
                  <c:v>1.41E-3</c:v>
                </c:pt>
                <c:pt idx="936">
                  <c:v>1.2800000000000001E-3</c:v>
                </c:pt>
                <c:pt idx="937">
                  <c:v>1.2800000000000001E-3</c:v>
                </c:pt>
                <c:pt idx="938">
                  <c:v>1.1199999999999999E-3</c:v>
                </c:pt>
                <c:pt idx="939">
                  <c:v>1.1999999999999999E-3</c:v>
                </c:pt>
                <c:pt idx="940">
                  <c:v>1.14E-3</c:v>
                </c:pt>
                <c:pt idx="941">
                  <c:v>1.2999999999999999E-3</c:v>
                </c:pt>
                <c:pt idx="942">
                  <c:v>1.49E-3</c:v>
                </c:pt>
                <c:pt idx="943">
                  <c:v>1.6199999999999999E-3</c:v>
                </c:pt>
                <c:pt idx="944">
                  <c:v>1.7799999999999999E-3</c:v>
                </c:pt>
                <c:pt idx="945">
                  <c:v>1.67E-3</c:v>
                </c:pt>
                <c:pt idx="946">
                  <c:v>1.72E-3</c:v>
                </c:pt>
                <c:pt idx="947">
                  <c:v>1.72E-3</c:v>
                </c:pt>
                <c:pt idx="948">
                  <c:v>1.64E-3</c:v>
                </c:pt>
                <c:pt idx="949">
                  <c:v>1.75E-3</c:v>
                </c:pt>
                <c:pt idx="950">
                  <c:v>1.75E-3</c:v>
                </c:pt>
                <c:pt idx="951">
                  <c:v>1.72E-3</c:v>
                </c:pt>
                <c:pt idx="952">
                  <c:v>1.8E-3</c:v>
                </c:pt>
                <c:pt idx="953">
                  <c:v>1.8500000000000001E-3</c:v>
                </c:pt>
                <c:pt idx="954">
                  <c:v>1.7700000000000001E-3</c:v>
                </c:pt>
                <c:pt idx="955">
                  <c:v>1.8500000000000001E-3</c:v>
                </c:pt>
                <c:pt idx="956">
                  <c:v>1.7700000000000001E-3</c:v>
                </c:pt>
                <c:pt idx="957">
                  <c:v>1.8500000000000001E-3</c:v>
                </c:pt>
                <c:pt idx="958">
                  <c:v>1.81E-3</c:v>
                </c:pt>
                <c:pt idx="959">
                  <c:v>1.8600000000000001E-3</c:v>
                </c:pt>
                <c:pt idx="960">
                  <c:v>1.81E-3</c:v>
                </c:pt>
                <c:pt idx="961">
                  <c:v>1.81E-3</c:v>
                </c:pt>
                <c:pt idx="962">
                  <c:v>1.89E-3</c:v>
                </c:pt>
                <c:pt idx="963">
                  <c:v>1.73E-3</c:v>
                </c:pt>
                <c:pt idx="964">
                  <c:v>1.6800000000000001E-3</c:v>
                </c:pt>
                <c:pt idx="965">
                  <c:v>1.8400000000000001E-3</c:v>
                </c:pt>
                <c:pt idx="966">
                  <c:v>2.0500000000000002E-3</c:v>
                </c:pt>
                <c:pt idx="967">
                  <c:v>2.0999999999999999E-3</c:v>
                </c:pt>
                <c:pt idx="968">
                  <c:v>2.1299999999999999E-3</c:v>
                </c:pt>
                <c:pt idx="969">
                  <c:v>2.2100000000000002E-3</c:v>
                </c:pt>
                <c:pt idx="970">
                  <c:v>2.1800000000000001E-3</c:v>
                </c:pt>
                <c:pt idx="971">
                  <c:v>2.2399999999999998E-3</c:v>
                </c:pt>
                <c:pt idx="972">
                  <c:v>2.2599999999999999E-3</c:v>
                </c:pt>
                <c:pt idx="973">
                  <c:v>2.2899999999999999E-3</c:v>
                </c:pt>
                <c:pt idx="974">
                  <c:v>2.2399999999999998E-3</c:v>
                </c:pt>
                <c:pt idx="975">
                  <c:v>2.2399999999999998E-3</c:v>
                </c:pt>
                <c:pt idx="976">
                  <c:v>2.2899999999999999E-3</c:v>
                </c:pt>
                <c:pt idx="977">
                  <c:v>1.98E-3</c:v>
                </c:pt>
                <c:pt idx="978">
                  <c:v>2.63E-3</c:v>
                </c:pt>
                <c:pt idx="979">
                  <c:v>2.8300000000000001E-3</c:v>
                </c:pt>
                <c:pt idx="980">
                  <c:v>2.8300000000000001E-3</c:v>
                </c:pt>
                <c:pt idx="981">
                  <c:v>2.5300000000000001E-3</c:v>
                </c:pt>
                <c:pt idx="982">
                  <c:v>2.4199999999999998E-3</c:v>
                </c:pt>
                <c:pt idx="983">
                  <c:v>2.0500000000000002E-3</c:v>
                </c:pt>
                <c:pt idx="984">
                  <c:v>1.9400000000000001E-3</c:v>
                </c:pt>
                <c:pt idx="985">
                  <c:v>1.9400000000000001E-3</c:v>
                </c:pt>
                <c:pt idx="986">
                  <c:v>2.15E-3</c:v>
                </c:pt>
                <c:pt idx="987">
                  <c:v>2.2000000000000001E-3</c:v>
                </c:pt>
                <c:pt idx="988">
                  <c:v>2.1199999999999999E-3</c:v>
                </c:pt>
                <c:pt idx="989">
                  <c:v>2.0699999999999998E-3</c:v>
                </c:pt>
                <c:pt idx="990">
                  <c:v>2.0699999999999998E-3</c:v>
                </c:pt>
                <c:pt idx="991">
                  <c:v>2.1199999999999999E-3</c:v>
                </c:pt>
                <c:pt idx="992">
                  <c:v>2.1199999999999999E-3</c:v>
                </c:pt>
                <c:pt idx="993">
                  <c:v>2.0600000000000002E-3</c:v>
                </c:pt>
                <c:pt idx="994">
                  <c:v>2.2699999999999999E-3</c:v>
                </c:pt>
                <c:pt idx="995">
                  <c:v>1.83E-3</c:v>
                </c:pt>
                <c:pt idx="996">
                  <c:v>1.8799999999999999E-3</c:v>
                </c:pt>
                <c:pt idx="997">
                  <c:v>2.0300000000000001E-3</c:v>
                </c:pt>
                <c:pt idx="998">
                  <c:v>2.0300000000000001E-3</c:v>
                </c:pt>
                <c:pt idx="999">
                  <c:v>2.2300000000000002E-3</c:v>
                </c:pt>
                <c:pt idx="1000">
                  <c:v>2.15E-3</c:v>
                </c:pt>
                <c:pt idx="1001">
                  <c:v>1.91E-3</c:v>
                </c:pt>
                <c:pt idx="1002">
                  <c:v>2.4199999999999998E-3</c:v>
                </c:pt>
                <c:pt idx="1003">
                  <c:v>2.47E-3</c:v>
                </c:pt>
                <c:pt idx="1004">
                  <c:v>2.4199999999999998E-3</c:v>
                </c:pt>
                <c:pt idx="1005">
                  <c:v>2.3700000000000001E-3</c:v>
                </c:pt>
                <c:pt idx="1006">
                  <c:v>2.4499999999999999E-3</c:v>
                </c:pt>
                <c:pt idx="1007">
                  <c:v>2.5300000000000001E-3</c:v>
                </c:pt>
                <c:pt idx="1008">
                  <c:v>2.66E-3</c:v>
                </c:pt>
                <c:pt idx="1009">
                  <c:v>2.8700000000000002E-3</c:v>
                </c:pt>
                <c:pt idx="1010">
                  <c:v>2.7100000000000002E-3</c:v>
                </c:pt>
                <c:pt idx="1011">
                  <c:v>2.6800000000000001E-3</c:v>
                </c:pt>
                <c:pt idx="1012">
                  <c:v>2.6099999999999999E-3</c:v>
                </c:pt>
                <c:pt idx="1013">
                  <c:v>2.4199999999999998E-3</c:v>
                </c:pt>
                <c:pt idx="1014">
                  <c:v>2.5000000000000001E-3</c:v>
                </c:pt>
                <c:pt idx="1015">
                  <c:v>2.5000000000000001E-3</c:v>
                </c:pt>
                <c:pt idx="1016">
                  <c:v>2.5500000000000002E-3</c:v>
                </c:pt>
                <c:pt idx="1017">
                  <c:v>2.3700000000000001E-3</c:v>
                </c:pt>
                <c:pt idx="1018">
                  <c:v>2.8400000000000001E-3</c:v>
                </c:pt>
                <c:pt idx="1019">
                  <c:v>3.2100000000000002E-3</c:v>
                </c:pt>
                <c:pt idx="1020">
                  <c:v>2.9499999999999999E-3</c:v>
                </c:pt>
                <c:pt idx="1021">
                  <c:v>2.9499999999999999E-3</c:v>
                </c:pt>
                <c:pt idx="1022">
                  <c:v>3.3899999999999998E-3</c:v>
                </c:pt>
                <c:pt idx="1023">
                  <c:v>3.5000000000000001E-3</c:v>
                </c:pt>
                <c:pt idx="1024">
                  <c:v>3.3400000000000001E-3</c:v>
                </c:pt>
                <c:pt idx="1025">
                  <c:v>3.0000000000000001E-3</c:v>
                </c:pt>
                <c:pt idx="1026">
                  <c:v>2.7899999999999999E-3</c:v>
                </c:pt>
                <c:pt idx="1027">
                  <c:v>2.5500000000000002E-3</c:v>
                </c:pt>
                <c:pt idx="1028">
                  <c:v>2.9299999999999999E-3</c:v>
                </c:pt>
                <c:pt idx="1029">
                  <c:v>2.96E-3</c:v>
                </c:pt>
                <c:pt idx="1030">
                  <c:v>2.8999999999999998E-3</c:v>
                </c:pt>
                <c:pt idx="1031">
                  <c:v>3.6700000000000001E-3</c:v>
                </c:pt>
                <c:pt idx="1032">
                  <c:v>3.9100000000000003E-3</c:v>
                </c:pt>
                <c:pt idx="1033">
                  <c:v>4.15E-3</c:v>
                </c:pt>
                <c:pt idx="1034">
                  <c:v>3.3400000000000001E-3</c:v>
                </c:pt>
                <c:pt idx="1035">
                  <c:v>3.7299999999999998E-3</c:v>
                </c:pt>
                <c:pt idx="1036">
                  <c:v>5.5300000000000002E-3</c:v>
                </c:pt>
                <c:pt idx="1037">
                  <c:v>6.5100000000000002E-3</c:v>
                </c:pt>
                <c:pt idx="1038">
                  <c:v>6.1599999999999997E-3</c:v>
                </c:pt>
                <c:pt idx="1039">
                  <c:v>4.2599999999999999E-3</c:v>
                </c:pt>
                <c:pt idx="1040">
                  <c:v>6.0000000000000001E-3</c:v>
                </c:pt>
                <c:pt idx="1041">
                  <c:v>5.5799999999999999E-3</c:v>
                </c:pt>
                <c:pt idx="1042">
                  <c:v>6.3699999999999998E-3</c:v>
                </c:pt>
                <c:pt idx="1043">
                  <c:v>6.2599999999999999E-3</c:v>
                </c:pt>
                <c:pt idx="1044">
                  <c:v>4.3099999999999996E-3</c:v>
                </c:pt>
                <c:pt idx="1045">
                  <c:v>5.5799999999999999E-3</c:v>
                </c:pt>
                <c:pt idx="1046">
                  <c:v>6.2399999999999999E-3</c:v>
                </c:pt>
                <c:pt idx="1047">
                  <c:v>7.1799999999999998E-3</c:v>
                </c:pt>
                <c:pt idx="1048">
                  <c:v>7.0800000000000004E-3</c:v>
                </c:pt>
                <c:pt idx="1049">
                  <c:v>8.9899999999999997E-3</c:v>
                </c:pt>
                <c:pt idx="1050">
                  <c:v>8.9700000000000005E-3</c:v>
                </c:pt>
                <c:pt idx="1051">
                  <c:v>1.0500000000000001E-2</c:v>
                </c:pt>
                <c:pt idx="1052">
                  <c:v>1.1469999999999999E-2</c:v>
                </c:pt>
                <c:pt idx="1053">
                  <c:v>1.179E-2</c:v>
                </c:pt>
                <c:pt idx="1054">
                  <c:v>1.2030000000000001E-2</c:v>
                </c:pt>
                <c:pt idx="1055">
                  <c:v>1.319E-2</c:v>
                </c:pt>
                <c:pt idx="1056">
                  <c:v>1.359E-2</c:v>
                </c:pt>
                <c:pt idx="1057">
                  <c:v>1.391E-2</c:v>
                </c:pt>
                <c:pt idx="1058">
                  <c:v>1.3780000000000001E-2</c:v>
                </c:pt>
                <c:pt idx="1059">
                  <c:v>1.396E-2</c:v>
                </c:pt>
                <c:pt idx="1060">
                  <c:v>1.396E-2</c:v>
                </c:pt>
                <c:pt idx="1061">
                  <c:v>1.418E-2</c:v>
                </c:pt>
                <c:pt idx="1062">
                  <c:v>1.421E-2</c:v>
                </c:pt>
                <c:pt idx="1063">
                  <c:v>1.3990000000000001E-2</c:v>
                </c:pt>
                <c:pt idx="1064">
                  <c:v>1.3769999999999999E-2</c:v>
                </c:pt>
                <c:pt idx="1065">
                  <c:v>1.391E-2</c:v>
                </c:pt>
                <c:pt idx="1066">
                  <c:v>1.4370000000000001E-2</c:v>
                </c:pt>
                <c:pt idx="1067">
                  <c:v>1.4370000000000001E-2</c:v>
                </c:pt>
                <c:pt idx="1068">
                  <c:v>1.397E-2</c:v>
                </c:pt>
                <c:pt idx="1069">
                  <c:v>1.332E-2</c:v>
                </c:pt>
                <c:pt idx="1070">
                  <c:v>1.294E-2</c:v>
                </c:pt>
                <c:pt idx="1071">
                  <c:v>1.392E-2</c:v>
                </c:pt>
                <c:pt idx="1072">
                  <c:v>1.389E-2</c:v>
                </c:pt>
                <c:pt idx="1073">
                  <c:v>1.4540000000000001E-2</c:v>
                </c:pt>
                <c:pt idx="1074">
                  <c:v>1.4160000000000001E-2</c:v>
                </c:pt>
                <c:pt idx="1075">
                  <c:v>1.4760000000000001E-2</c:v>
                </c:pt>
                <c:pt idx="1076">
                  <c:v>1.5049999999999999E-2</c:v>
                </c:pt>
                <c:pt idx="1077">
                  <c:v>1.5270000000000001E-2</c:v>
                </c:pt>
                <c:pt idx="1078">
                  <c:v>1.532E-2</c:v>
                </c:pt>
                <c:pt idx="1079">
                  <c:v>1.567E-2</c:v>
                </c:pt>
                <c:pt idx="1080">
                  <c:v>1.567E-2</c:v>
                </c:pt>
                <c:pt idx="1081">
                  <c:v>1.575E-2</c:v>
                </c:pt>
                <c:pt idx="1082">
                  <c:v>1.559E-2</c:v>
                </c:pt>
                <c:pt idx="1083">
                  <c:v>1.5779999999999999E-2</c:v>
                </c:pt>
                <c:pt idx="1084">
                  <c:v>1.5959999999999998E-2</c:v>
                </c:pt>
                <c:pt idx="1085">
                  <c:v>1.583E-2</c:v>
                </c:pt>
                <c:pt idx="1086">
                  <c:v>1.5959999999999998E-2</c:v>
                </c:pt>
                <c:pt idx="1087">
                  <c:v>1.6070000000000001E-2</c:v>
                </c:pt>
                <c:pt idx="1088">
                  <c:v>1.5570000000000001E-2</c:v>
                </c:pt>
                <c:pt idx="1089">
                  <c:v>1.5570000000000001E-2</c:v>
                </c:pt>
                <c:pt idx="1090">
                  <c:v>1.54E-2</c:v>
                </c:pt>
                <c:pt idx="1091">
                  <c:v>1.592E-2</c:v>
                </c:pt>
                <c:pt idx="1092">
                  <c:v>1.609E-2</c:v>
                </c:pt>
                <c:pt idx="1093">
                  <c:v>1.609E-2</c:v>
                </c:pt>
                <c:pt idx="1094">
                  <c:v>1.5900000000000001E-2</c:v>
                </c:pt>
                <c:pt idx="1095">
                  <c:v>1.5980000000000001E-2</c:v>
                </c:pt>
                <c:pt idx="1096">
                  <c:v>1.644E-2</c:v>
                </c:pt>
                <c:pt idx="1097">
                  <c:v>1.6379999999999999E-2</c:v>
                </c:pt>
                <c:pt idx="1098">
                  <c:v>1.6379999999999999E-2</c:v>
                </c:pt>
                <c:pt idx="1099">
                  <c:v>1.6760000000000001E-2</c:v>
                </c:pt>
                <c:pt idx="1100">
                  <c:v>1.6570000000000001E-2</c:v>
                </c:pt>
                <c:pt idx="1101">
                  <c:v>1.66E-2</c:v>
                </c:pt>
                <c:pt idx="1102">
                  <c:v>1.6650000000000002E-2</c:v>
                </c:pt>
                <c:pt idx="1103">
                  <c:v>1.652E-2</c:v>
                </c:pt>
                <c:pt idx="1104">
                  <c:v>1.652E-2</c:v>
                </c:pt>
                <c:pt idx="1105">
                  <c:v>1.6199999999999999E-2</c:v>
                </c:pt>
                <c:pt idx="1106">
                  <c:v>1.6840000000000001E-2</c:v>
                </c:pt>
                <c:pt idx="1107">
                  <c:v>1.6219999999999998E-2</c:v>
                </c:pt>
                <c:pt idx="1108">
                  <c:v>1.6650000000000002E-2</c:v>
                </c:pt>
                <c:pt idx="1109">
                  <c:v>1.6279999999999999E-2</c:v>
                </c:pt>
                <c:pt idx="1110">
                  <c:v>1.6389999999999998E-2</c:v>
                </c:pt>
                <c:pt idx="1111">
                  <c:v>1.6080000000000001E-2</c:v>
                </c:pt>
                <c:pt idx="1112">
                  <c:v>1.5810000000000001E-2</c:v>
                </c:pt>
                <c:pt idx="1113">
                  <c:v>1.538E-2</c:v>
                </c:pt>
                <c:pt idx="1114">
                  <c:v>1.6140000000000002E-2</c:v>
                </c:pt>
                <c:pt idx="1115">
                  <c:v>1.609E-2</c:v>
                </c:pt>
                <c:pt idx="1116">
                  <c:v>1.6140000000000002E-2</c:v>
                </c:pt>
                <c:pt idx="1117">
                  <c:v>1.6140000000000002E-2</c:v>
                </c:pt>
                <c:pt idx="1118">
                  <c:v>1.576E-2</c:v>
                </c:pt>
                <c:pt idx="1119">
                  <c:v>1.5980000000000001E-2</c:v>
                </c:pt>
                <c:pt idx="1120">
                  <c:v>1.609E-2</c:v>
                </c:pt>
                <c:pt idx="1121">
                  <c:v>1.593E-2</c:v>
                </c:pt>
                <c:pt idx="1122">
                  <c:v>1.566E-2</c:v>
                </c:pt>
                <c:pt idx="1123">
                  <c:v>1.593E-2</c:v>
                </c:pt>
                <c:pt idx="1124">
                  <c:v>1.6039999999999999E-2</c:v>
                </c:pt>
                <c:pt idx="1125">
                  <c:v>1.6119999999999999E-2</c:v>
                </c:pt>
                <c:pt idx="1126">
                  <c:v>1.593E-2</c:v>
                </c:pt>
                <c:pt idx="1127">
                  <c:v>1.6539999999999999E-2</c:v>
                </c:pt>
                <c:pt idx="1128">
                  <c:v>1.6920000000000001E-2</c:v>
                </c:pt>
                <c:pt idx="1129">
                  <c:v>1.703E-2</c:v>
                </c:pt>
                <c:pt idx="1130">
                  <c:v>1.703E-2</c:v>
                </c:pt>
                <c:pt idx="1131">
                  <c:v>1.6889999999999999E-2</c:v>
                </c:pt>
                <c:pt idx="1132">
                  <c:v>1.6119999999999999E-2</c:v>
                </c:pt>
                <c:pt idx="1133">
                  <c:v>1.6369999999999999E-2</c:v>
                </c:pt>
                <c:pt idx="1134">
                  <c:v>1.5879999999999998E-2</c:v>
                </c:pt>
                <c:pt idx="1135">
                  <c:v>1.5440000000000001E-2</c:v>
                </c:pt>
                <c:pt idx="1136">
                  <c:v>1.516E-2</c:v>
                </c:pt>
                <c:pt idx="1137">
                  <c:v>1.5949999999999999E-2</c:v>
                </c:pt>
                <c:pt idx="1138">
                  <c:v>1.6490000000000001E-2</c:v>
                </c:pt>
                <c:pt idx="1139">
                  <c:v>1.6459999999999999E-2</c:v>
                </c:pt>
                <c:pt idx="1140">
                  <c:v>1.6129999999999999E-2</c:v>
                </c:pt>
                <c:pt idx="1141">
                  <c:v>1.5779999999999999E-2</c:v>
                </c:pt>
                <c:pt idx="1142">
                  <c:v>1.5800000000000002E-2</c:v>
                </c:pt>
                <c:pt idx="1143">
                  <c:v>1.5800000000000002E-2</c:v>
                </c:pt>
                <c:pt idx="1144">
                  <c:v>1.601E-2</c:v>
                </c:pt>
                <c:pt idx="1145">
                  <c:v>1.555E-2</c:v>
                </c:pt>
                <c:pt idx="1146">
                  <c:v>1.576E-2</c:v>
                </c:pt>
                <c:pt idx="1147">
                  <c:v>1.5630000000000002E-2</c:v>
                </c:pt>
                <c:pt idx="1148">
                  <c:v>1.5970000000000002E-2</c:v>
                </c:pt>
                <c:pt idx="1149">
                  <c:v>1.5650000000000001E-2</c:v>
                </c:pt>
                <c:pt idx="1150">
                  <c:v>1.5650000000000001E-2</c:v>
                </c:pt>
                <c:pt idx="1151">
                  <c:v>1.503E-2</c:v>
                </c:pt>
                <c:pt idx="1152">
                  <c:v>1.426E-2</c:v>
                </c:pt>
                <c:pt idx="1153">
                  <c:v>1.3690000000000001E-2</c:v>
                </c:pt>
                <c:pt idx="1154">
                  <c:v>1.413E-2</c:v>
                </c:pt>
                <c:pt idx="1155">
                  <c:v>1.358E-2</c:v>
                </c:pt>
                <c:pt idx="1156">
                  <c:v>1.345E-2</c:v>
                </c:pt>
                <c:pt idx="1157">
                  <c:v>1.4319999999999999E-2</c:v>
                </c:pt>
                <c:pt idx="1158">
                  <c:v>1.4919999999999999E-2</c:v>
                </c:pt>
                <c:pt idx="1159">
                  <c:v>1.5599999999999999E-2</c:v>
                </c:pt>
                <c:pt idx="1160">
                  <c:v>1.5730000000000001E-2</c:v>
                </c:pt>
                <c:pt idx="1161">
                  <c:v>1.592E-2</c:v>
                </c:pt>
                <c:pt idx="1162">
                  <c:v>1.6160000000000001E-2</c:v>
                </c:pt>
                <c:pt idx="1163">
                  <c:v>1.549E-2</c:v>
                </c:pt>
                <c:pt idx="1164">
                  <c:v>1.6160000000000001E-2</c:v>
                </c:pt>
                <c:pt idx="1165">
                  <c:v>1.6160000000000001E-2</c:v>
                </c:pt>
                <c:pt idx="1166">
                  <c:v>1.686E-2</c:v>
                </c:pt>
                <c:pt idx="1167">
                  <c:v>1.7049999999999999E-2</c:v>
                </c:pt>
                <c:pt idx="1168">
                  <c:v>1.6799999999999999E-2</c:v>
                </c:pt>
                <c:pt idx="1169">
                  <c:v>1.7180000000000001E-2</c:v>
                </c:pt>
                <c:pt idx="1170">
                  <c:v>1.7579999999999998E-2</c:v>
                </c:pt>
                <c:pt idx="1171">
                  <c:v>1.6580000000000001E-2</c:v>
                </c:pt>
                <c:pt idx="1172">
                  <c:v>1.6129999999999999E-2</c:v>
                </c:pt>
                <c:pt idx="1173">
                  <c:v>1.6230000000000001E-2</c:v>
                </c:pt>
                <c:pt idx="1174">
                  <c:v>1.533E-2</c:v>
                </c:pt>
                <c:pt idx="1175">
                  <c:v>1.478E-2</c:v>
                </c:pt>
                <c:pt idx="1176">
                  <c:v>1.4590000000000001E-2</c:v>
                </c:pt>
                <c:pt idx="1177">
                  <c:v>1.3559999999999999E-2</c:v>
                </c:pt>
                <c:pt idx="1178">
                  <c:v>1.372E-2</c:v>
                </c:pt>
                <c:pt idx="1179">
                  <c:v>1.427E-2</c:v>
                </c:pt>
                <c:pt idx="1180">
                  <c:v>1.427E-2</c:v>
                </c:pt>
                <c:pt idx="1181">
                  <c:v>1.44E-2</c:v>
                </c:pt>
                <c:pt idx="1182">
                  <c:v>1.4160000000000001E-2</c:v>
                </c:pt>
                <c:pt idx="1183">
                  <c:v>1.4319999999999999E-2</c:v>
                </c:pt>
                <c:pt idx="1184">
                  <c:v>1.457E-2</c:v>
                </c:pt>
                <c:pt idx="1185">
                  <c:v>1.451E-2</c:v>
                </c:pt>
                <c:pt idx="1186">
                  <c:v>1.532E-2</c:v>
                </c:pt>
                <c:pt idx="1187">
                  <c:v>1.4999999999999999E-2</c:v>
                </c:pt>
                <c:pt idx="1188">
                  <c:v>1.444E-2</c:v>
                </c:pt>
                <c:pt idx="1189">
                  <c:v>1.4919999999999999E-2</c:v>
                </c:pt>
                <c:pt idx="1190">
                  <c:v>1.43E-2</c:v>
                </c:pt>
                <c:pt idx="1191">
                  <c:v>1.4460000000000001E-2</c:v>
                </c:pt>
                <c:pt idx="1192">
                  <c:v>1.524E-2</c:v>
                </c:pt>
                <c:pt idx="1193">
                  <c:v>1.61E-2</c:v>
                </c:pt>
                <c:pt idx="1194">
                  <c:v>1.511E-2</c:v>
                </c:pt>
                <c:pt idx="1195">
                  <c:v>1.5910000000000001E-2</c:v>
                </c:pt>
                <c:pt idx="1196">
                  <c:v>1.5480000000000001E-2</c:v>
                </c:pt>
                <c:pt idx="1197">
                  <c:v>1.546E-2</c:v>
                </c:pt>
                <c:pt idx="1198">
                  <c:v>1.523E-2</c:v>
                </c:pt>
                <c:pt idx="1199">
                  <c:v>1.529E-2</c:v>
                </c:pt>
                <c:pt idx="1200">
                  <c:v>1.668E-2</c:v>
                </c:pt>
                <c:pt idx="1201">
                  <c:v>1.6840000000000001E-2</c:v>
                </c:pt>
                <c:pt idx="1202">
                  <c:v>1.8259999999999998E-2</c:v>
                </c:pt>
                <c:pt idx="1203">
                  <c:v>1.8100000000000002E-2</c:v>
                </c:pt>
                <c:pt idx="1204">
                  <c:v>1.821E-2</c:v>
                </c:pt>
                <c:pt idx="1205">
                  <c:v>1.8180000000000002E-2</c:v>
                </c:pt>
                <c:pt idx="1206">
                  <c:v>1.831E-2</c:v>
                </c:pt>
                <c:pt idx="1207">
                  <c:v>1.7819999999999999E-2</c:v>
                </c:pt>
                <c:pt idx="1208">
                  <c:v>1.804E-2</c:v>
                </c:pt>
                <c:pt idx="1209">
                  <c:v>1.7770000000000001E-2</c:v>
                </c:pt>
                <c:pt idx="1210">
                  <c:v>1.7850000000000001E-2</c:v>
                </c:pt>
                <c:pt idx="1211">
                  <c:v>1.7340000000000001E-2</c:v>
                </c:pt>
                <c:pt idx="1212">
                  <c:v>1.7819999999999999E-2</c:v>
                </c:pt>
                <c:pt idx="1213">
                  <c:v>1.831E-2</c:v>
                </c:pt>
                <c:pt idx="1214">
                  <c:v>1.8069999999999999E-2</c:v>
                </c:pt>
                <c:pt idx="1215">
                  <c:v>1.8249999999999999E-2</c:v>
                </c:pt>
                <c:pt idx="1216">
                  <c:v>1.8499999999999999E-2</c:v>
                </c:pt>
                <c:pt idx="1217">
                  <c:v>1.7979999999999999E-2</c:v>
                </c:pt>
                <c:pt idx="1218">
                  <c:v>1.857E-2</c:v>
                </c:pt>
                <c:pt idx="1219">
                  <c:v>1.8350000000000002E-2</c:v>
                </c:pt>
                <c:pt idx="1220">
                  <c:v>1.813E-2</c:v>
                </c:pt>
                <c:pt idx="1221">
                  <c:v>1.7059999999999999E-2</c:v>
                </c:pt>
                <c:pt idx="1222">
                  <c:v>1.7059999999999999E-2</c:v>
                </c:pt>
                <c:pt idx="1223">
                  <c:v>1.7090000000000001E-2</c:v>
                </c:pt>
                <c:pt idx="1224">
                  <c:v>1.7389999999999999E-2</c:v>
                </c:pt>
                <c:pt idx="1225">
                  <c:v>1.7059999999999999E-2</c:v>
                </c:pt>
                <c:pt idx="1226">
                  <c:v>1.7090000000000001E-2</c:v>
                </c:pt>
                <c:pt idx="1227">
                  <c:v>1.7420000000000001E-2</c:v>
                </c:pt>
                <c:pt idx="1228">
                  <c:v>1.6740000000000001E-2</c:v>
                </c:pt>
                <c:pt idx="1229">
                  <c:v>1.6820000000000002E-2</c:v>
                </c:pt>
                <c:pt idx="1230">
                  <c:v>1.7229999999999999E-2</c:v>
                </c:pt>
                <c:pt idx="1231">
                  <c:v>1.7309999999999999E-2</c:v>
                </c:pt>
                <c:pt idx="1232">
                  <c:v>1.6879999999999999E-2</c:v>
                </c:pt>
                <c:pt idx="1233">
                  <c:v>1.7989999999999999E-2</c:v>
                </c:pt>
                <c:pt idx="1234">
                  <c:v>1.8120000000000001E-2</c:v>
                </c:pt>
                <c:pt idx="1235">
                  <c:v>1.7819999999999999E-2</c:v>
                </c:pt>
                <c:pt idx="1236">
                  <c:v>1.7770000000000001E-2</c:v>
                </c:pt>
                <c:pt idx="1237">
                  <c:v>1.8169999999999999E-2</c:v>
                </c:pt>
                <c:pt idx="1238">
                  <c:v>1.8790000000000001E-2</c:v>
                </c:pt>
                <c:pt idx="1239">
                  <c:v>1.874E-2</c:v>
                </c:pt>
                <c:pt idx="1240">
                  <c:v>1.8169999999999999E-2</c:v>
                </c:pt>
                <c:pt idx="1241">
                  <c:v>1.8419999999999999E-2</c:v>
                </c:pt>
                <c:pt idx="1242">
                  <c:v>1.823E-2</c:v>
                </c:pt>
                <c:pt idx="1243">
                  <c:v>1.848E-2</c:v>
                </c:pt>
                <c:pt idx="1244">
                  <c:v>1.789E-2</c:v>
                </c:pt>
                <c:pt idx="1245">
                  <c:v>1.873E-2</c:v>
                </c:pt>
                <c:pt idx="1246">
                  <c:v>2.0039999999999999E-2</c:v>
                </c:pt>
                <c:pt idx="1247">
                  <c:v>2.0559999999999998E-2</c:v>
                </c:pt>
                <c:pt idx="1248">
                  <c:v>2.0590000000000001E-2</c:v>
                </c:pt>
                <c:pt idx="1249">
                  <c:v>2.103E-2</c:v>
                </c:pt>
                <c:pt idx="1250">
                  <c:v>2.103E-2</c:v>
                </c:pt>
                <c:pt idx="1251">
                  <c:v>2.0899999999999998E-2</c:v>
                </c:pt>
                <c:pt idx="1252">
                  <c:v>2.1600000000000001E-2</c:v>
                </c:pt>
                <c:pt idx="1253">
                  <c:v>2.198E-2</c:v>
                </c:pt>
                <c:pt idx="1254">
                  <c:v>2.1739999999999999E-2</c:v>
                </c:pt>
                <c:pt idx="1255">
                  <c:v>2.1440000000000001E-2</c:v>
                </c:pt>
                <c:pt idx="1256">
                  <c:v>2.1389999999999999E-2</c:v>
                </c:pt>
                <c:pt idx="1257">
                  <c:v>2.1139999999999999E-2</c:v>
                </c:pt>
                <c:pt idx="1258">
                  <c:v>2.155E-2</c:v>
                </c:pt>
                <c:pt idx="1259">
                  <c:v>2.147E-2</c:v>
                </c:pt>
                <c:pt idx="1260">
                  <c:v>2.231E-2</c:v>
                </c:pt>
                <c:pt idx="1261">
                  <c:v>2.2169999999999999E-2</c:v>
                </c:pt>
                <c:pt idx="1262">
                  <c:v>2.2599999999999999E-2</c:v>
                </c:pt>
                <c:pt idx="1263">
                  <c:v>2.247E-2</c:v>
                </c:pt>
                <c:pt idx="1264">
                  <c:v>2.247E-2</c:v>
                </c:pt>
                <c:pt idx="1265">
                  <c:v>2.3E-2</c:v>
                </c:pt>
                <c:pt idx="1266">
                  <c:v>2.316E-2</c:v>
                </c:pt>
                <c:pt idx="1267">
                  <c:v>2.2769999999999999E-2</c:v>
                </c:pt>
                <c:pt idx="1268">
                  <c:v>2.239E-2</c:v>
                </c:pt>
                <c:pt idx="1269">
                  <c:v>2.266E-2</c:v>
                </c:pt>
                <c:pt idx="1270">
                  <c:v>2.247E-2</c:v>
                </c:pt>
                <c:pt idx="1271">
                  <c:v>2.3019999999999999E-2</c:v>
                </c:pt>
                <c:pt idx="1272">
                  <c:v>2.283E-2</c:v>
                </c:pt>
                <c:pt idx="1273">
                  <c:v>2.332E-2</c:v>
                </c:pt>
                <c:pt idx="1274">
                  <c:v>2.3539999999999998E-2</c:v>
                </c:pt>
                <c:pt idx="1275">
                  <c:v>2.3480000000000001E-2</c:v>
                </c:pt>
                <c:pt idx="1276">
                  <c:v>2.3480000000000001E-2</c:v>
                </c:pt>
                <c:pt idx="1277">
                  <c:v>2.375E-2</c:v>
                </c:pt>
                <c:pt idx="1278">
                  <c:v>2.383E-2</c:v>
                </c:pt>
                <c:pt idx="1279">
                  <c:v>2.3560000000000001E-2</c:v>
                </c:pt>
                <c:pt idx="1280">
                  <c:v>2.3609999999999999E-2</c:v>
                </c:pt>
                <c:pt idx="1281">
                  <c:v>2.3040000000000001E-2</c:v>
                </c:pt>
                <c:pt idx="1282">
                  <c:v>2.2689999999999998E-2</c:v>
                </c:pt>
                <c:pt idx="1283">
                  <c:v>2.2919999999999999E-2</c:v>
                </c:pt>
                <c:pt idx="1284">
                  <c:v>2.3140000000000001E-2</c:v>
                </c:pt>
                <c:pt idx="1285">
                  <c:v>2.2890000000000001E-2</c:v>
                </c:pt>
                <c:pt idx="1286">
                  <c:v>2.2919999999999999E-2</c:v>
                </c:pt>
                <c:pt idx="1287">
                  <c:v>2.2950000000000002E-2</c:v>
                </c:pt>
                <c:pt idx="1288">
                  <c:v>2.256E-2</c:v>
                </c:pt>
                <c:pt idx="1289">
                  <c:v>2.2919999999999999E-2</c:v>
                </c:pt>
                <c:pt idx="1290">
                  <c:v>2.2040000000000001E-2</c:v>
                </c:pt>
                <c:pt idx="1291">
                  <c:v>2.1829999999999999E-2</c:v>
                </c:pt>
                <c:pt idx="1292">
                  <c:v>2.137E-2</c:v>
                </c:pt>
                <c:pt idx="1293">
                  <c:v>2.1919999999999999E-2</c:v>
                </c:pt>
                <c:pt idx="1294">
                  <c:v>2.1649999999999999E-2</c:v>
                </c:pt>
                <c:pt idx="1295">
                  <c:v>2.2409999999999999E-2</c:v>
                </c:pt>
                <c:pt idx="1296">
                  <c:v>2.342E-2</c:v>
                </c:pt>
                <c:pt idx="1297">
                  <c:v>2.334E-2</c:v>
                </c:pt>
                <c:pt idx="1298">
                  <c:v>2.4209999999999999E-2</c:v>
                </c:pt>
                <c:pt idx="1299">
                  <c:v>2.4049999999999998E-2</c:v>
                </c:pt>
                <c:pt idx="1300">
                  <c:v>2.3890000000000002E-2</c:v>
                </c:pt>
                <c:pt idx="1301">
                  <c:v>2.418E-2</c:v>
                </c:pt>
                <c:pt idx="1302">
                  <c:v>2.427E-2</c:v>
                </c:pt>
                <c:pt idx="1303">
                  <c:v>2.4080000000000001E-2</c:v>
                </c:pt>
                <c:pt idx="1304">
                  <c:v>2.4500000000000001E-2</c:v>
                </c:pt>
              </c:numCache>
            </c:numRef>
          </c:val>
          <c:smooth val="0"/>
          <c:extLst>
            <c:ext xmlns:c16="http://schemas.microsoft.com/office/drawing/2014/chart" uri="{C3380CC4-5D6E-409C-BE32-E72D297353CC}">
              <c16:uniqueId val="{00000002-9642-473D-B11E-CE4A2530DE02}"/>
            </c:ext>
          </c:extLst>
        </c:ser>
        <c:ser>
          <c:idx val="4"/>
          <c:order val="3"/>
          <c:tx>
            <c:v>5年期</c:v>
          </c:tx>
          <c:spPr>
            <a:ln w="6350">
              <a:solidFill>
                <a:srgbClr val="C1CBE0"/>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【2】Indice!$J$6:$J$1310</c:f>
              <c:numCache>
                <c:formatCode>General</c:formatCode>
                <c:ptCount val="1305"/>
                <c:pt idx="0">
                  <c:v>4.0469999999999999E-2</c:v>
                </c:pt>
                <c:pt idx="1">
                  <c:v>4.0730000000000002E-2</c:v>
                </c:pt>
                <c:pt idx="2">
                  <c:v>4.1169999999999998E-2</c:v>
                </c:pt>
                <c:pt idx="3">
                  <c:v>4.1450000000000001E-2</c:v>
                </c:pt>
                <c:pt idx="4">
                  <c:v>4.2020000000000002E-2</c:v>
                </c:pt>
                <c:pt idx="5">
                  <c:v>4.1570000000000003E-2</c:v>
                </c:pt>
                <c:pt idx="6">
                  <c:v>4.2450000000000002E-2</c:v>
                </c:pt>
                <c:pt idx="7">
                  <c:v>4.2599999999999999E-2</c:v>
                </c:pt>
                <c:pt idx="8">
                  <c:v>4.3110000000000002E-2</c:v>
                </c:pt>
                <c:pt idx="9">
                  <c:v>4.3119999999999999E-2</c:v>
                </c:pt>
                <c:pt idx="10">
                  <c:v>4.2799999999999998E-2</c:v>
                </c:pt>
                <c:pt idx="11">
                  <c:v>4.3279999999999999E-2</c:v>
                </c:pt>
                <c:pt idx="12">
                  <c:v>4.3040000000000002E-2</c:v>
                </c:pt>
                <c:pt idx="13">
                  <c:v>4.2520000000000002E-2</c:v>
                </c:pt>
                <c:pt idx="14">
                  <c:v>4.274E-2</c:v>
                </c:pt>
                <c:pt idx="15">
                  <c:v>4.274E-2</c:v>
                </c:pt>
                <c:pt idx="16">
                  <c:v>4.215E-2</c:v>
                </c:pt>
                <c:pt idx="17">
                  <c:v>4.2389999999999997E-2</c:v>
                </c:pt>
                <c:pt idx="18">
                  <c:v>4.3159999999999997E-2</c:v>
                </c:pt>
                <c:pt idx="19">
                  <c:v>4.1369999999999997E-2</c:v>
                </c:pt>
                <c:pt idx="20">
                  <c:v>4.1369999999999997E-2</c:v>
                </c:pt>
                <c:pt idx="21">
                  <c:v>4.1169999999999998E-2</c:v>
                </c:pt>
                <c:pt idx="22">
                  <c:v>4.07E-2</c:v>
                </c:pt>
                <c:pt idx="23">
                  <c:v>4.045E-2</c:v>
                </c:pt>
                <c:pt idx="24">
                  <c:v>4.1189999999999997E-2</c:v>
                </c:pt>
                <c:pt idx="25">
                  <c:v>3.9820000000000001E-2</c:v>
                </c:pt>
                <c:pt idx="26">
                  <c:v>3.8129999999999997E-2</c:v>
                </c:pt>
                <c:pt idx="27">
                  <c:v>3.8350000000000002E-2</c:v>
                </c:pt>
                <c:pt idx="28">
                  <c:v>3.9690000000000003E-2</c:v>
                </c:pt>
                <c:pt idx="29">
                  <c:v>3.9829999999999997E-2</c:v>
                </c:pt>
                <c:pt idx="30">
                  <c:v>4.0370000000000003E-2</c:v>
                </c:pt>
                <c:pt idx="31">
                  <c:v>3.9980000000000002E-2</c:v>
                </c:pt>
                <c:pt idx="32">
                  <c:v>4.088E-2</c:v>
                </c:pt>
                <c:pt idx="33">
                  <c:v>4.0379999999999999E-2</c:v>
                </c:pt>
                <c:pt idx="34">
                  <c:v>4.0280000000000003E-2</c:v>
                </c:pt>
                <c:pt idx="35">
                  <c:v>4.0509999999999997E-2</c:v>
                </c:pt>
                <c:pt idx="36">
                  <c:v>4.0469999999999999E-2</c:v>
                </c:pt>
                <c:pt idx="37">
                  <c:v>4.0250000000000001E-2</c:v>
                </c:pt>
                <c:pt idx="38">
                  <c:v>3.9329999999999997E-2</c:v>
                </c:pt>
                <c:pt idx="39">
                  <c:v>3.8300000000000001E-2</c:v>
                </c:pt>
                <c:pt idx="40">
                  <c:v>3.8300000000000001E-2</c:v>
                </c:pt>
                <c:pt idx="41">
                  <c:v>3.8789999999999998E-2</c:v>
                </c:pt>
                <c:pt idx="42">
                  <c:v>3.9730000000000001E-2</c:v>
                </c:pt>
                <c:pt idx="43">
                  <c:v>3.9699999999999999E-2</c:v>
                </c:pt>
                <c:pt idx="44">
                  <c:v>3.9870000000000003E-2</c:v>
                </c:pt>
                <c:pt idx="45">
                  <c:v>4.0070000000000001E-2</c:v>
                </c:pt>
                <c:pt idx="46">
                  <c:v>3.9800000000000002E-2</c:v>
                </c:pt>
                <c:pt idx="47">
                  <c:v>3.9030000000000002E-2</c:v>
                </c:pt>
                <c:pt idx="48">
                  <c:v>3.9129999999999998E-2</c:v>
                </c:pt>
                <c:pt idx="49">
                  <c:v>3.8469999999999997E-2</c:v>
                </c:pt>
                <c:pt idx="50">
                  <c:v>3.8469999999999997E-2</c:v>
                </c:pt>
                <c:pt idx="51">
                  <c:v>3.8379999999999997E-2</c:v>
                </c:pt>
                <c:pt idx="52">
                  <c:v>3.7949999999999998E-2</c:v>
                </c:pt>
                <c:pt idx="53">
                  <c:v>3.8870000000000002E-2</c:v>
                </c:pt>
                <c:pt idx="54">
                  <c:v>3.8719999999999997E-2</c:v>
                </c:pt>
                <c:pt idx="55">
                  <c:v>3.8719999999999997E-2</c:v>
                </c:pt>
                <c:pt idx="56">
                  <c:v>3.875E-2</c:v>
                </c:pt>
                <c:pt idx="57">
                  <c:v>3.8440000000000002E-2</c:v>
                </c:pt>
                <c:pt idx="58">
                  <c:v>3.934E-2</c:v>
                </c:pt>
                <c:pt idx="59">
                  <c:v>3.9309999999999998E-2</c:v>
                </c:pt>
                <c:pt idx="60">
                  <c:v>3.909E-2</c:v>
                </c:pt>
                <c:pt idx="61">
                  <c:v>3.9039999999999998E-2</c:v>
                </c:pt>
                <c:pt idx="62">
                  <c:v>3.9699999999999999E-2</c:v>
                </c:pt>
                <c:pt idx="63">
                  <c:v>4.2200000000000001E-2</c:v>
                </c:pt>
                <c:pt idx="64">
                  <c:v>4.2459999999999998E-2</c:v>
                </c:pt>
                <c:pt idx="65">
                  <c:v>4.2389999999999997E-2</c:v>
                </c:pt>
                <c:pt idx="66">
                  <c:v>4.1349999999999998E-2</c:v>
                </c:pt>
                <c:pt idx="67">
                  <c:v>4.1029999999999997E-2</c:v>
                </c:pt>
                <c:pt idx="68">
                  <c:v>4.1349999999999998E-2</c:v>
                </c:pt>
                <c:pt idx="69">
                  <c:v>4.2070000000000003E-2</c:v>
                </c:pt>
                <c:pt idx="70">
                  <c:v>4.1230000000000003E-2</c:v>
                </c:pt>
                <c:pt idx="71">
                  <c:v>4.2659999999999997E-2</c:v>
                </c:pt>
                <c:pt idx="72">
                  <c:v>4.2090000000000002E-2</c:v>
                </c:pt>
                <c:pt idx="73">
                  <c:v>4.2770000000000002E-2</c:v>
                </c:pt>
                <c:pt idx="74">
                  <c:v>4.4110000000000003E-2</c:v>
                </c:pt>
                <c:pt idx="75">
                  <c:v>4.4850000000000001E-2</c:v>
                </c:pt>
                <c:pt idx="76">
                  <c:v>4.4310000000000002E-2</c:v>
                </c:pt>
                <c:pt idx="77">
                  <c:v>4.4310000000000002E-2</c:v>
                </c:pt>
                <c:pt idx="78">
                  <c:v>4.3999999999999997E-2</c:v>
                </c:pt>
                <c:pt idx="79">
                  <c:v>4.4389999999999999E-2</c:v>
                </c:pt>
                <c:pt idx="80">
                  <c:v>4.4409999999999998E-2</c:v>
                </c:pt>
                <c:pt idx="81">
                  <c:v>4.419E-2</c:v>
                </c:pt>
                <c:pt idx="82">
                  <c:v>4.5170000000000002E-2</c:v>
                </c:pt>
                <c:pt idx="83">
                  <c:v>4.4380000000000003E-2</c:v>
                </c:pt>
                <c:pt idx="84">
                  <c:v>4.6620000000000002E-2</c:v>
                </c:pt>
                <c:pt idx="85">
                  <c:v>4.684E-2</c:v>
                </c:pt>
                <c:pt idx="86">
                  <c:v>4.6399999999999997E-2</c:v>
                </c:pt>
                <c:pt idx="87">
                  <c:v>4.505E-2</c:v>
                </c:pt>
                <c:pt idx="88">
                  <c:v>4.5359999999999998E-2</c:v>
                </c:pt>
                <c:pt idx="89">
                  <c:v>4.5879999999999997E-2</c:v>
                </c:pt>
                <c:pt idx="90">
                  <c:v>4.5039999999999997E-2</c:v>
                </c:pt>
                <c:pt idx="91">
                  <c:v>4.6339999999999999E-2</c:v>
                </c:pt>
                <c:pt idx="92">
                  <c:v>4.65E-2</c:v>
                </c:pt>
                <c:pt idx="93">
                  <c:v>4.854E-2</c:v>
                </c:pt>
                <c:pt idx="94">
                  <c:v>4.8230000000000002E-2</c:v>
                </c:pt>
                <c:pt idx="95">
                  <c:v>4.761E-2</c:v>
                </c:pt>
                <c:pt idx="96">
                  <c:v>4.7969999999999999E-2</c:v>
                </c:pt>
                <c:pt idx="97">
                  <c:v>4.9200000000000001E-2</c:v>
                </c:pt>
                <c:pt idx="98">
                  <c:v>4.82E-2</c:v>
                </c:pt>
                <c:pt idx="99">
                  <c:v>4.7989999999999998E-2</c:v>
                </c:pt>
                <c:pt idx="100">
                  <c:v>4.8579999999999998E-2</c:v>
                </c:pt>
                <c:pt idx="101">
                  <c:v>4.956E-2</c:v>
                </c:pt>
                <c:pt idx="102">
                  <c:v>4.9340000000000002E-2</c:v>
                </c:pt>
                <c:pt idx="103">
                  <c:v>4.8680000000000001E-2</c:v>
                </c:pt>
                <c:pt idx="104">
                  <c:v>4.7160000000000001E-2</c:v>
                </c:pt>
                <c:pt idx="105">
                  <c:v>4.6390000000000001E-2</c:v>
                </c:pt>
                <c:pt idx="106">
                  <c:v>4.6920000000000003E-2</c:v>
                </c:pt>
                <c:pt idx="107">
                  <c:v>4.5769999999999998E-2</c:v>
                </c:pt>
                <c:pt idx="108">
                  <c:v>4.614E-2</c:v>
                </c:pt>
                <c:pt idx="109">
                  <c:v>4.7570000000000001E-2</c:v>
                </c:pt>
                <c:pt idx="110">
                  <c:v>4.7570000000000001E-2</c:v>
                </c:pt>
                <c:pt idx="111">
                  <c:v>4.6850000000000003E-2</c:v>
                </c:pt>
                <c:pt idx="112">
                  <c:v>4.7239999999999997E-2</c:v>
                </c:pt>
                <c:pt idx="113">
                  <c:v>4.7989999999999998E-2</c:v>
                </c:pt>
                <c:pt idx="114">
                  <c:v>4.7079999999999997E-2</c:v>
                </c:pt>
                <c:pt idx="115">
                  <c:v>4.6089999999999999E-2</c:v>
                </c:pt>
                <c:pt idx="116">
                  <c:v>4.623E-2</c:v>
                </c:pt>
                <c:pt idx="117">
                  <c:v>4.6850000000000003E-2</c:v>
                </c:pt>
                <c:pt idx="118">
                  <c:v>4.6050000000000001E-2</c:v>
                </c:pt>
                <c:pt idx="119">
                  <c:v>4.614E-2</c:v>
                </c:pt>
                <c:pt idx="120">
                  <c:v>4.5580000000000002E-2</c:v>
                </c:pt>
                <c:pt idx="121">
                  <c:v>4.6210000000000001E-2</c:v>
                </c:pt>
                <c:pt idx="122">
                  <c:v>4.5830000000000003E-2</c:v>
                </c:pt>
                <c:pt idx="123">
                  <c:v>4.5109999999999997E-2</c:v>
                </c:pt>
                <c:pt idx="124">
                  <c:v>4.4490000000000002E-2</c:v>
                </c:pt>
                <c:pt idx="125">
                  <c:v>4.4630000000000003E-2</c:v>
                </c:pt>
                <c:pt idx="126">
                  <c:v>4.419E-2</c:v>
                </c:pt>
                <c:pt idx="127">
                  <c:v>4.3830000000000001E-2</c:v>
                </c:pt>
                <c:pt idx="128">
                  <c:v>4.4290000000000003E-2</c:v>
                </c:pt>
                <c:pt idx="129">
                  <c:v>4.4119999999999999E-2</c:v>
                </c:pt>
                <c:pt idx="130">
                  <c:v>4.403E-2</c:v>
                </c:pt>
                <c:pt idx="131">
                  <c:v>4.3729999999999998E-2</c:v>
                </c:pt>
                <c:pt idx="132">
                  <c:v>4.4170000000000001E-2</c:v>
                </c:pt>
                <c:pt idx="133">
                  <c:v>4.3770000000000003E-2</c:v>
                </c:pt>
                <c:pt idx="134">
                  <c:v>4.2959999999999998E-2</c:v>
                </c:pt>
                <c:pt idx="135">
                  <c:v>4.2959999999999998E-2</c:v>
                </c:pt>
                <c:pt idx="136">
                  <c:v>4.2540000000000001E-2</c:v>
                </c:pt>
                <c:pt idx="137">
                  <c:v>4.2680000000000003E-2</c:v>
                </c:pt>
                <c:pt idx="138">
                  <c:v>4.2770000000000002E-2</c:v>
                </c:pt>
                <c:pt idx="139">
                  <c:v>4.4010000000000001E-2</c:v>
                </c:pt>
                <c:pt idx="140">
                  <c:v>4.4380000000000003E-2</c:v>
                </c:pt>
                <c:pt idx="141">
                  <c:v>4.4150000000000002E-2</c:v>
                </c:pt>
                <c:pt idx="142">
                  <c:v>4.3700000000000003E-2</c:v>
                </c:pt>
                <c:pt idx="143">
                  <c:v>4.4880000000000003E-2</c:v>
                </c:pt>
                <c:pt idx="144">
                  <c:v>4.4659999999999998E-2</c:v>
                </c:pt>
                <c:pt idx="145">
                  <c:v>4.385E-2</c:v>
                </c:pt>
                <c:pt idx="146">
                  <c:v>4.4080000000000001E-2</c:v>
                </c:pt>
                <c:pt idx="147">
                  <c:v>4.403E-2</c:v>
                </c:pt>
                <c:pt idx="148">
                  <c:v>4.3720000000000002E-2</c:v>
                </c:pt>
                <c:pt idx="149">
                  <c:v>4.36E-2</c:v>
                </c:pt>
                <c:pt idx="150">
                  <c:v>4.301E-2</c:v>
                </c:pt>
                <c:pt idx="151">
                  <c:v>4.2320000000000003E-2</c:v>
                </c:pt>
                <c:pt idx="152">
                  <c:v>4.1369999999999997E-2</c:v>
                </c:pt>
                <c:pt idx="153">
                  <c:v>4.1110000000000001E-2</c:v>
                </c:pt>
                <c:pt idx="154">
                  <c:v>4.165E-2</c:v>
                </c:pt>
                <c:pt idx="155">
                  <c:v>4.1340000000000002E-2</c:v>
                </c:pt>
                <c:pt idx="156">
                  <c:v>4.292E-2</c:v>
                </c:pt>
                <c:pt idx="157">
                  <c:v>4.2369999999999998E-2</c:v>
                </c:pt>
                <c:pt idx="158">
                  <c:v>4.2160000000000003E-2</c:v>
                </c:pt>
                <c:pt idx="159">
                  <c:v>4.1770000000000002E-2</c:v>
                </c:pt>
                <c:pt idx="160">
                  <c:v>4.1770000000000002E-2</c:v>
                </c:pt>
                <c:pt idx="161">
                  <c:v>4.2389999999999997E-2</c:v>
                </c:pt>
                <c:pt idx="162">
                  <c:v>4.1160000000000002E-2</c:v>
                </c:pt>
                <c:pt idx="163">
                  <c:v>4.1680000000000002E-2</c:v>
                </c:pt>
                <c:pt idx="164">
                  <c:v>4.1509999999999998E-2</c:v>
                </c:pt>
                <c:pt idx="165">
                  <c:v>4.0930000000000001E-2</c:v>
                </c:pt>
                <c:pt idx="166">
                  <c:v>4.1020000000000001E-2</c:v>
                </c:pt>
                <c:pt idx="167">
                  <c:v>3.9849999999999997E-2</c:v>
                </c:pt>
                <c:pt idx="168">
                  <c:v>4.0070000000000001E-2</c:v>
                </c:pt>
                <c:pt idx="169">
                  <c:v>4.0189999999999997E-2</c:v>
                </c:pt>
                <c:pt idx="170">
                  <c:v>4.0469999999999999E-2</c:v>
                </c:pt>
                <c:pt idx="171">
                  <c:v>3.9469999999999998E-2</c:v>
                </c:pt>
                <c:pt idx="172">
                  <c:v>4.0730000000000002E-2</c:v>
                </c:pt>
                <c:pt idx="173">
                  <c:v>4.2279999999999998E-2</c:v>
                </c:pt>
                <c:pt idx="174">
                  <c:v>4.2349999999999999E-2</c:v>
                </c:pt>
                <c:pt idx="175">
                  <c:v>4.36E-2</c:v>
                </c:pt>
                <c:pt idx="176">
                  <c:v>4.3470000000000002E-2</c:v>
                </c:pt>
                <c:pt idx="177">
                  <c:v>4.249E-2</c:v>
                </c:pt>
                <c:pt idx="178">
                  <c:v>4.1869999999999997E-2</c:v>
                </c:pt>
                <c:pt idx="179">
                  <c:v>4.1869999999999997E-2</c:v>
                </c:pt>
                <c:pt idx="180">
                  <c:v>4.156E-2</c:v>
                </c:pt>
                <c:pt idx="181">
                  <c:v>4.1309999999999999E-2</c:v>
                </c:pt>
                <c:pt idx="182">
                  <c:v>3.9669999999999997E-2</c:v>
                </c:pt>
                <c:pt idx="183">
                  <c:v>4.0300000000000002E-2</c:v>
                </c:pt>
                <c:pt idx="184">
                  <c:v>3.968E-2</c:v>
                </c:pt>
                <c:pt idx="185">
                  <c:v>3.9910000000000001E-2</c:v>
                </c:pt>
                <c:pt idx="186">
                  <c:v>4.0419999999999998E-2</c:v>
                </c:pt>
                <c:pt idx="187">
                  <c:v>3.9570000000000001E-2</c:v>
                </c:pt>
                <c:pt idx="188">
                  <c:v>3.9530000000000003E-2</c:v>
                </c:pt>
                <c:pt idx="189">
                  <c:v>3.9829999999999997E-2</c:v>
                </c:pt>
                <c:pt idx="190">
                  <c:v>3.9829999999999997E-2</c:v>
                </c:pt>
                <c:pt idx="191">
                  <c:v>3.9100000000000003E-2</c:v>
                </c:pt>
                <c:pt idx="192">
                  <c:v>3.9890000000000002E-2</c:v>
                </c:pt>
                <c:pt idx="193">
                  <c:v>3.9910000000000001E-2</c:v>
                </c:pt>
                <c:pt idx="194">
                  <c:v>3.8940000000000002E-2</c:v>
                </c:pt>
                <c:pt idx="195">
                  <c:v>3.8929999999999999E-2</c:v>
                </c:pt>
                <c:pt idx="196">
                  <c:v>3.8580000000000003E-2</c:v>
                </c:pt>
                <c:pt idx="197">
                  <c:v>3.9399999999999998E-2</c:v>
                </c:pt>
                <c:pt idx="198">
                  <c:v>3.807E-2</c:v>
                </c:pt>
                <c:pt idx="199">
                  <c:v>3.8179999999999999E-2</c:v>
                </c:pt>
                <c:pt idx="200">
                  <c:v>3.8440000000000002E-2</c:v>
                </c:pt>
                <c:pt idx="201">
                  <c:v>3.6970000000000003E-2</c:v>
                </c:pt>
                <c:pt idx="202">
                  <c:v>3.755E-2</c:v>
                </c:pt>
                <c:pt idx="203">
                  <c:v>3.807E-2</c:v>
                </c:pt>
                <c:pt idx="204">
                  <c:v>3.9269999999999999E-2</c:v>
                </c:pt>
                <c:pt idx="205">
                  <c:v>3.9269999999999999E-2</c:v>
                </c:pt>
                <c:pt idx="206">
                  <c:v>3.9129999999999998E-2</c:v>
                </c:pt>
                <c:pt idx="207">
                  <c:v>3.8190000000000002E-2</c:v>
                </c:pt>
                <c:pt idx="208">
                  <c:v>3.7429999999999998E-2</c:v>
                </c:pt>
                <c:pt idx="209">
                  <c:v>3.7620000000000001E-2</c:v>
                </c:pt>
                <c:pt idx="210">
                  <c:v>3.6830000000000002E-2</c:v>
                </c:pt>
                <c:pt idx="211">
                  <c:v>3.6839999999999998E-2</c:v>
                </c:pt>
                <c:pt idx="212">
                  <c:v>3.585E-2</c:v>
                </c:pt>
                <c:pt idx="213">
                  <c:v>3.526E-2</c:v>
                </c:pt>
                <c:pt idx="214">
                  <c:v>3.4689999999999999E-2</c:v>
                </c:pt>
                <c:pt idx="215">
                  <c:v>3.4459999999999998E-2</c:v>
                </c:pt>
                <c:pt idx="216">
                  <c:v>3.3550000000000003E-2</c:v>
                </c:pt>
                <c:pt idx="217">
                  <c:v>3.3840000000000002E-2</c:v>
                </c:pt>
                <c:pt idx="218">
                  <c:v>3.4950000000000002E-2</c:v>
                </c:pt>
                <c:pt idx="219">
                  <c:v>3.4909999999999997E-2</c:v>
                </c:pt>
                <c:pt idx="220">
                  <c:v>3.4099999999999998E-2</c:v>
                </c:pt>
                <c:pt idx="221">
                  <c:v>3.329E-2</c:v>
                </c:pt>
                <c:pt idx="222">
                  <c:v>3.2980000000000002E-2</c:v>
                </c:pt>
                <c:pt idx="223">
                  <c:v>3.4479999999999997E-2</c:v>
                </c:pt>
                <c:pt idx="224">
                  <c:v>3.6339999999999997E-2</c:v>
                </c:pt>
                <c:pt idx="225">
                  <c:v>3.483E-2</c:v>
                </c:pt>
                <c:pt idx="226">
                  <c:v>3.5909999999999997E-2</c:v>
                </c:pt>
                <c:pt idx="227">
                  <c:v>3.4970000000000001E-2</c:v>
                </c:pt>
                <c:pt idx="228">
                  <c:v>3.449E-2</c:v>
                </c:pt>
                <c:pt idx="229">
                  <c:v>3.5709999999999999E-2</c:v>
                </c:pt>
                <c:pt idx="230">
                  <c:v>3.6139999999999999E-2</c:v>
                </c:pt>
                <c:pt idx="231">
                  <c:v>3.6260000000000001E-2</c:v>
                </c:pt>
                <c:pt idx="232">
                  <c:v>3.7010000000000001E-2</c:v>
                </c:pt>
                <c:pt idx="233">
                  <c:v>3.6790000000000003E-2</c:v>
                </c:pt>
                <c:pt idx="234">
                  <c:v>3.6979999999999999E-2</c:v>
                </c:pt>
                <c:pt idx="235">
                  <c:v>3.6060000000000002E-2</c:v>
                </c:pt>
                <c:pt idx="236">
                  <c:v>3.5000000000000003E-2</c:v>
                </c:pt>
                <c:pt idx="237">
                  <c:v>3.4619999999999998E-2</c:v>
                </c:pt>
                <c:pt idx="238">
                  <c:v>3.5279999999999999E-2</c:v>
                </c:pt>
                <c:pt idx="239">
                  <c:v>3.5189999999999999E-2</c:v>
                </c:pt>
                <c:pt idx="240">
                  <c:v>3.4970000000000001E-2</c:v>
                </c:pt>
                <c:pt idx="241">
                  <c:v>3.3750000000000002E-2</c:v>
                </c:pt>
                <c:pt idx="242">
                  <c:v>3.3709999999999997E-2</c:v>
                </c:pt>
                <c:pt idx="243">
                  <c:v>3.388E-2</c:v>
                </c:pt>
                <c:pt idx="244">
                  <c:v>3.5009999999999999E-2</c:v>
                </c:pt>
                <c:pt idx="245">
                  <c:v>3.5729999999999998E-2</c:v>
                </c:pt>
                <c:pt idx="246">
                  <c:v>3.6839999999999998E-2</c:v>
                </c:pt>
                <c:pt idx="247">
                  <c:v>3.6819999999999999E-2</c:v>
                </c:pt>
                <c:pt idx="248">
                  <c:v>3.6760000000000001E-2</c:v>
                </c:pt>
                <c:pt idx="249">
                  <c:v>3.5909999999999997E-2</c:v>
                </c:pt>
                <c:pt idx="250">
                  <c:v>3.4070000000000003E-2</c:v>
                </c:pt>
                <c:pt idx="251">
                  <c:v>3.4389999999999997E-2</c:v>
                </c:pt>
                <c:pt idx="252">
                  <c:v>3.5110000000000002E-2</c:v>
                </c:pt>
                <c:pt idx="253">
                  <c:v>3.7479999999999999E-2</c:v>
                </c:pt>
                <c:pt idx="254">
                  <c:v>3.5889999999999998E-2</c:v>
                </c:pt>
                <c:pt idx="255">
                  <c:v>3.5000000000000003E-2</c:v>
                </c:pt>
                <c:pt idx="256">
                  <c:v>3.737E-2</c:v>
                </c:pt>
                <c:pt idx="257">
                  <c:v>3.551E-2</c:v>
                </c:pt>
                <c:pt idx="258">
                  <c:v>3.8530000000000002E-2</c:v>
                </c:pt>
                <c:pt idx="259">
                  <c:v>3.6990000000000002E-2</c:v>
                </c:pt>
                <c:pt idx="260">
                  <c:v>3.9649999999999998E-2</c:v>
                </c:pt>
                <c:pt idx="261">
                  <c:v>4.1910000000000003E-2</c:v>
                </c:pt>
                <c:pt idx="262">
                  <c:v>4.3490000000000001E-2</c:v>
                </c:pt>
                <c:pt idx="263">
                  <c:v>4.3110000000000002E-2</c:v>
                </c:pt>
                <c:pt idx="264">
                  <c:v>4.2529999999999998E-2</c:v>
                </c:pt>
                <c:pt idx="265">
                  <c:v>4.2459999999999998E-2</c:v>
                </c:pt>
                <c:pt idx="266">
                  <c:v>4.3119999999999999E-2</c:v>
                </c:pt>
                <c:pt idx="267">
                  <c:v>4.2560000000000001E-2</c:v>
                </c:pt>
                <c:pt idx="268">
                  <c:v>4.1820000000000003E-2</c:v>
                </c:pt>
                <c:pt idx="269">
                  <c:v>4.1680000000000002E-2</c:v>
                </c:pt>
                <c:pt idx="270">
                  <c:v>4.215E-2</c:v>
                </c:pt>
                <c:pt idx="271">
                  <c:v>4.1059999999999999E-2</c:v>
                </c:pt>
                <c:pt idx="272">
                  <c:v>4.1509999999999998E-2</c:v>
                </c:pt>
                <c:pt idx="273">
                  <c:v>4.1739999999999999E-2</c:v>
                </c:pt>
                <c:pt idx="274">
                  <c:v>4.0289999999999999E-2</c:v>
                </c:pt>
                <c:pt idx="275">
                  <c:v>4.0289999999999999E-2</c:v>
                </c:pt>
                <c:pt idx="276">
                  <c:v>4.0730000000000002E-2</c:v>
                </c:pt>
                <c:pt idx="277">
                  <c:v>4.0370000000000003E-2</c:v>
                </c:pt>
                <c:pt idx="278">
                  <c:v>4.0009999999999997E-2</c:v>
                </c:pt>
                <c:pt idx="279">
                  <c:v>3.9100000000000003E-2</c:v>
                </c:pt>
                <c:pt idx="280">
                  <c:v>3.9230000000000001E-2</c:v>
                </c:pt>
                <c:pt idx="281">
                  <c:v>3.8589999999999999E-2</c:v>
                </c:pt>
                <c:pt idx="282">
                  <c:v>3.7879999999999997E-2</c:v>
                </c:pt>
                <c:pt idx="283">
                  <c:v>3.8339999999999999E-2</c:v>
                </c:pt>
                <c:pt idx="284">
                  <c:v>3.8280000000000002E-2</c:v>
                </c:pt>
                <c:pt idx="285">
                  <c:v>3.6589999999999998E-2</c:v>
                </c:pt>
                <c:pt idx="286">
                  <c:v>3.4880000000000001E-2</c:v>
                </c:pt>
                <c:pt idx="287">
                  <c:v>3.5150000000000001E-2</c:v>
                </c:pt>
                <c:pt idx="288">
                  <c:v>3.6170000000000001E-2</c:v>
                </c:pt>
                <c:pt idx="289">
                  <c:v>3.662E-2</c:v>
                </c:pt>
                <c:pt idx="290">
                  <c:v>3.61E-2</c:v>
                </c:pt>
                <c:pt idx="291">
                  <c:v>3.5929999999999997E-2</c:v>
                </c:pt>
                <c:pt idx="292">
                  <c:v>3.5450000000000002E-2</c:v>
                </c:pt>
                <c:pt idx="293">
                  <c:v>3.5749999999999997E-2</c:v>
                </c:pt>
                <c:pt idx="294">
                  <c:v>3.6200000000000003E-2</c:v>
                </c:pt>
                <c:pt idx="295">
                  <c:v>3.5610000000000003E-2</c:v>
                </c:pt>
                <c:pt idx="296">
                  <c:v>3.483E-2</c:v>
                </c:pt>
                <c:pt idx="297">
                  <c:v>3.4380000000000001E-2</c:v>
                </c:pt>
                <c:pt idx="298">
                  <c:v>3.6209999999999999E-2</c:v>
                </c:pt>
                <c:pt idx="299">
                  <c:v>3.6110000000000003E-2</c:v>
                </c:pt>
                <c:pt idx="300">
                  <c:v>3.6110000000000003E-2</c:v>
                </c:pt>
                <c:pt idx="301">
                  <c:v>3.5360000000000003E-2</c:v>
                </c:pt>
                <c:pt idx="302">
                  <c:v>3.6580000000000001E-2</c:v>
                </c:pt>
                <c:pt idx="303">
                  <c:v>3.7310000000000003E-2</c:v>
                </c:pt>
                <c:pt idx="304">
                  <c:v>3.6740000000000002E-2</c:v>
                </c:pt>
                <c:pt idx="305">
                  <c:v>3.6979999999999999E-2</c:v>
                </c:pt>
                <c:pt idx="306">
                  <c:v>3.9129999999999998E-2</c:v>
                </c:pt>
                <c:pt idx="307">
                  <c:v>3.8399999999999997E-2</c:v>
                </c:pt>
                <c:pt idx="308">
                  <c:v>3.8940000000000002E-2</c:v>
                </c:pt>
                <c:pt idx="309">
                  <c:v>4.0039999999999999E-2</c:v>
                </c:pt>
                <c:pt idx="310">
                  <c:v>4.0039999999999999E-2</c:v>
                </c:pt>
                <c:pt idx="311">
                  <c:v>3.9410000000000001E-2</c:v>
                </c:pt>
                <c:pt idx="312">
                  <c:v>3.9660000000000001E-2</c:v>
                </c:pt>
                <c:pt idx="313">
                  <c:v>3.9399999999999998E-2</c:v>
                </c:pt>
                <c:pt idx="314">
                  <c:v>3.857E-2</c:v>
                </c:pt>
                <c:pt idx="315">
                  <c:v>3.857E-2</c:v>
                </c:pt>
                <c:pt idx="316">
                  <c:v>3.8030000000000001E-2</c:v>
                </c:pt>
                <c:pt idx="317">
                  <c:v>3.7699999999999997E-2</c:v>
                </c:pt>
                <c:pt idx="318">
                  <c:v>3.7870000000000001E-2</c:v>
                </c:pt>
                <c:pt idx="319">
                  <c:v>3.7139999999999999E-2</c:v>
                </c:pt>
                <c:pt idx="320">
                  <c:v>3.6240000000000001E-2</c:v>
                </c:pt>
                <c:pt idx="321">
                  <c:v>3.6179999999999997E-2</c:v>
                </c:pt>
                <c:pt idx="322">
                  <c:v>3.6130000000000002E-2</c:v>
                </c:pt>
                <c:pt idx="323">
                  <c:v>3.6510000000000001E-2</c:v>
                </c:pt>
                <c:pt idx="324">
                  <c:v>3.789E-2</c:v>
                </c:pt>
                <c:pt idx="325">
                  <c:v>3.7690000000000001E-2</c:v>
                </c:pt>
                <c:pt idx="326">
                  <c:v>3.7069999999999999E-2</c:v>
                </c:pt>
                <c:pt idx="327">
                  <c:v>3.6240000000000001E-2</c:v>
                </c:pt>
                <c:pt idx="328">
                  <c:v>3.7519999999999998E-2</c:v>
                </c:pt>
                <c:pt idx="329">
                  <c:v>3.7780000000000001E-2</c:v>
                </c:pt>
                <c:pt idx="330">
                  <c:v>3.6519999999999997E-2</c:v>
                </c:pt>
                <c:pt idx="331">
                  <c:v>3.6639999999999999E-2</c:v>
                </c:pt>
                <c:pt idx="332">
                  <c:v>3.737E-2</c:v>
                </c:pt>
                <c:pt idx="333">
                  <c:v>3.9239999999999997E-2</c:v>
                </c:pt>
                <c:pt idx="334">
                  <c:v>3.875E-2</c:v>
                </c:pt>
                <c:pt idx="335">
                  <c:v>3.8580000000000003E-2</c:v>
                </c:pt>
                <c:pt idx="336">
                  <c:v>3.884E-2</c:v>
                </c:pt>
                <c:pt idx="337">
                  <c:v>3.884E-2</c:v>
                </c:pt>
                <c:pt idx="338">
                  <c:v>3.9449999999999999E-2</c:v>
                </c:pt>
                <c:pt idx="339">
                  <c:v>4.0219999999999999E-2</c:v>
                </c:pt>
                <c:pt idx="340">
                  <c:v>4.0090000000000001E-2</c:v>
                </c:pt>
                <c:pt idx="341">
                  <c:v>3.9370000000000002E-2</c:v>
                </c:pt>
                <c:pt idx="342">
                  <c:v>3.85E-2</c:v>
                </c:pt>
                <c:pt idx="343">
                  <c:v>3.8960000000000002E-2</c:v>
                </c:pt>
                <c:pt idx="344">
                  <c:v>3.9899999999999998E-2</c:v>
                </c:pt>
                <c:pt idx="345">
                  <c:v>3.9379999999999998E-2</c:v>
                </c:pt>
                <c:pt idx="346">
                  <c:v>3.9379999999999998E-2</c:v>
                </c:pt>
                <c:pt idx="347">
                  <c:v>4.2410000000000003E-2</c:v>
                </c:pt>
                <c:pt idx="348">
                  <c:v>4.2939999999999999E-2</c:v>
                </c:pt>
                <c:pt idx="349">
                  <c:v>4.3880000000000002E-2</c:v>
                </c:pt>
                <c:pt idx="350">
                  <c:v>4.3310000000000001E-2</c:v>
                </c:pt>
                <c:pt idx="351">
                  <c:v>4.3679999999999997E-2</c:v>
                </c:pt>
                <c:pt idx="352">
                  <c:v>4.3090000000000003E-2</c:v>
                </c:pt>
                <c:pt idx="353">
                  <c:v>4.267E-2</c:v>
                </c:pt>
                <c:pt idx="354">
                  <c:v>4.2279999999999998E-2</c:v>
                </c:pt>
                <c:pt idx="355">
                  <c:v>4.1840000000000002E-2</c:v>
                </c:pt>
                <c:pt idx="356">
                  <c:v>4.061E-2</c:v>
                </c:pt>
                <c:pt idx="357">
                  <c:v>4.1849999999999998E-2</c:v>
                </c:pt>
                <c:pt idx="358">
                  <c:v>4.2610000000000002E-2</c:v>
                </c:pt>
                <c:pt idx="359">
                  <c:v>4.3630000000000002E-2</c:v>
                </c:pt>
                <c:pt idx="360">
                  <c:v>4.3409999999999997E-2</c:v>
                </c:pt>
                <c:pt idx="361">
                  <c:v>4.444E-2</c:v>
                </c:pt>
                <c:pt idx="362">
                  <c:v>4.3569999999999998E-2</c:v>
                </c:pt>
                <c:pt idx="363">
                  <c:v>4.2220000000000001E-2</c:v>
                </c:pt>
                <c:pt idx="364">
                  <c:v>4.2290000000000001E-2</c:v>
                </c:pt>
                <c:pt idx="365">
                  <c:v>4.2680000000000003E-2</c:v>
                </c:pt>
                <c:pt idx="366">
                  <c:v>4.2000000000000003E-2</c:v>
                </c:pt>
                <c:pt idx="367">
                  <c:v>4.1180000000000001E-2</c:v>
                </c:pt>
                <c:pt idx="368">
                  <c:v>4.1700000000000001E-2</c:v>
                </c:pt>
                <c:pt idx="369">
                  <c:v>4.1419999999999998E-2</c:v>
                </c:pt>
                <c:pt idx="370">
                  <c:v>4.1419999999999998E-2</c:v>
                </c:pt>
                <c:pt idx="371">
                  <c:v>4.0669999999999998E-2</c:v>
                </c:pt>
                <c:pt idx="372">
                  <c:v>3.9660000000000001E-2</c:v>
                </c:pt>
                <c:pt idx="373">
                  <c:v>3.8539999999999998E-2</c:v>
                </c:pt>
                <c:pt idx="374">
                  <c:v>3.8780000000000002E-2</c:v>
                </c:pt>
                <c:pt idx="375">
                  <c:v>4.0899999999999999E-2</c:v>
                </c:pt>
                <c:pt idx="376">
                  <c:v>4.0169999999999997E-2</c:v>
                </c:pt>
                <c:pt idx="377">
                  <c:v>3.9480000000000001E-2</c:v>
                </c:pt>
                <c:pt idx="378">
                  <c:v>4.1840000000000002E-2</c:v>
                </c:pt>
                <c:pt idx="379">
                  <c:v>4.1910000000000003E-2</c:v>
                </c:pt>
                <c:pt idx="380">
                  <c:v>3.9789999999999999E-2</c:v>
                </c:pt>
                <c:pt idx="381">
                  <c:v>3.9359999999999999E-2</c:v>
                </c:pt>
                <c:pt idx="382">
                  <c:v>3.7659999999999999E-2</c:v>
                </c:pt>
                <c:pt idx="383">
                  <c:v>3.746E-2</c:v>
                </c:pt>
                <c:pt idx="384">
                  <c:v>3.6819999999999999E-2</c:v>
                </c:pt>
                <c:pt idx="385">
                  <c:v>3.6310000000000002E-2</c:v>
                </c:pt>
                <c:pt idx="386">
                  <c:v>3.6650000000000002E-2</c:v>
                </c:pt>
                <c:pt idx="387">
                  <c:v>3.603E-2</c:v>
                </c:pt>
                <c:pt idx="388">
                  <c:v>3.5790000000000002E-2</c:v>
                </c:pt>
                <c:pt idx="389">
                  <c:v>3.449E-2</c:v>
                </c:pt>
                <c:pt idx="390">
                  <c:v>3.4349999999999999E-2</c:v>
                </c:pt>
                <c:pt idx="391">
                  <c:v>3.4209999999999997E-2</c:v>
                </c:pt>
                <c:pt idx="392">
                  <c:v>3.3579999999999999E-2</c:v>
                </c:pt>
                <c:pt idx="393">
                  <c:v>3.4520000000000002E-2</c:v>
                </c:pt>
                <c:pt idx="394">
                  <c:v>3.2930000000000001E-2</c:v>
                </c:pt>
                <c:pt idx="395">
                  <c:v>3.2930000000000001E-2</c:v>
                </c:pt>
                <c:pt idx="396">
                  <c:v>3.397E-2</c:v>
                </c:pt>
                <c:pt idx="397">
                  <c:v>3.3509999999999998E-2</c:v>
                </c:pt>
                <c:pt idx="398">
                  <c:v>3.2649999999999998E-2</c:v>
                </c:pt>
                <c:pt idx="399">
                  <c:v>3.2530000000000003E-2</c:v>
                </c:pt>
                <c:pt idx="400">
                  <c:v>3.2050000000000002E-2</c:v>
                </c:pt>
                <c:pt idx="401">
                  <c:v>3.1519999999999999E-2</c:v>
                </c:pt>
                <c:pt idx="402">
                  <c:v>3.2329999999999998E-2</c:v>
                </c:pt>
                <c:pt idx="403">
                  <c:v>3.1649999999999998E-2</c:v>
                </c:pt>
                <c:pt idx="404">
                  <c:v>3.1579999999999997E-2</c:v>
                </c:pt>
                <c:pt idx="405">
                  <c:v>3.0929999999999999E-2</c:v>
                </c:pt>
                <c:pt idx="406">
                  <c:v>3.0269999999999998E-2</c:v>
                </c:pt>
                <c:pt idx="407">
                  <c:v>3.0509999999999999E-2</c:v>
                </c:pt>
                <c:pt idx="408">
                  <c:v>2.9530000000000001E-2</c:v>
                </c:pt>
                <c:pt idx="409">
                  <c:v>2.9000000000000001E-2</c:v>
                </c:pt>
                <c:pt idx="410">
                  <c:v>2.9559999999999999E-2</c:v>
                </c:pt>
                <c:pt idx="411">
                  <c:v>2.9870000000000001E-2</c:v>
                </c:pt>
                <c:pt idx="412">
                  <c:v>2.9219999999999999E-2</c:v>
                </c:pt>
                <c:pt idx="413">
                  <c:v>2.9610000000000001E-2</c:v>
                </c:pt>
                <c:pt idx="414">
                  <c:v>2.9059999999999999E-2</c:v>
                </c:pt>
                <c:pt idx="415">
                  <c:v>2.9559999999999999E-2</c:v>
                </c:pt>
                <c:pt idx="416">
                  <c:v>2.792E-2</c:v>
                </c:pt>
                <c:pt idx="417">
                  <c:v>2.826E-2</c:v>
                </c:pt>
                <c:pt idx="418">
                  <c:v>2.853E-2</c:v>
                </c:pt>
                <c:pt idx="419">
                  <c:v>2.6339999999999999E-2</c:v>
                </c:pt>
                <c:pt idx="420">
                  <c:v>2.6759999999999999E-2</c:v>
                </c:pt>
                <c:pt idx="421">
                  <c:v>2.6980000000000001E-2</c:v>
                </c:pt>
                <c:pt idx="422">
                  <c:v>2.843E-2</c:v>
                </c:pt>
                <c:pt idx="423">
                  <c:v>2.904E-2</c:v>
                </c:pt>
                <c:pt idx="424">
                  <c:v>2.8799999999999999E-2</c:v>
                </c:pt>
                <c:pt idx="425">
                  <c:v>2.843E-2</c:v>
                </c:pt>
                <c:pt idx="426">
                  <c:v>2.9829999999999999E-2</c:v>
                </c:pt>
                <c:pt idx="427">
                  <c:v>3.1640000000000001E-2</c:v>
                </c:pt>
                <c:pt idx="428">
                  <c:v>3.1539999999999999E-2</c:v>
                </c:pt>
                <c:pt idx="429">
                  <c:v>3.1040000000000002E-2</c:v>
                </c:pt>
                <c:pt idx="430">
                  <c:v>3.0339999999999999E-2</c:v>
                </c:pt>
                <c:pt idx="431">
                  <c:v>3.065E-2</c:v>
                </c:pt>
                <c:pt idx="432">
                  <c:v>3.0280000000000001E-2</c:v>
                </c:pt>
                <c:pt idx="433">
                  <c:v>3.0179999999999998E-2</c:v>
                </c:pt>
                <c:pt idx="434">
                  <c:v>3.0550000000000001E-2</c:v>
                </c:pt>
                <c:pt idx="435">
                  <c:v>3.1230000000000001E-2</c:v>
                </c:pt>
                <c:pt idx="436">
                  <c:v>3.032E-2</c:v>
                </c:pt>
                <c:pt idx="437">
                  <c:v>2.98E-2</c:v>
                </c:pt>
                <c:pt idx="438">
                  <c:v>2.8170000000000001E-2</c:v>
                </c:pt>
                <c:pt idx="439">
                  <c:v>2.877E-2</c:v>
                </c:pt>
                <c:pt idx="440">
                  <c:v>2.877E-2</c:v>
                </c:pt>
                <c:pt idx="441">
                  <c:v>3.0380000000000001E-2</c:v>
                </c:pt>
                <c:pt idx="442">
                  <c:v>3.143E-2</c:v>
                </c:pt>
                <c:pt idx="443">
                  <c:v>3.2329999999999998E-2</c:v>
                </c:pt>
                <c:pt idx="444">
                  <c:v>3.2539999999999999E-2</c:v>
                </c:pt>
                <c:pt idx="445">
                  <c:v>3.1859999999999999E-2</c:v>
                </c:pt>
                <c:pt idx="446">
                  <c:v>3.1460000000000002E-2</c:v>
                </c:pt>
                <c:pt idx="447">
                  <c:v>3.2300000000000002E-2</c:v>
                </c:pt>
                <c:pt idx="448">
                  <c:v>3.363E-2</c:v>
                </c:pt>
                <c:pt idx="449">
                  <c:v>3.3419999999999998E-2</c:v>
                </c:pt>
                <c:pt idx="450">
                  <c:v>3.3419999999999998E-2</c:v>
                </c:pt>
                <c:pt idx="451">
                  <c:v>3.2840000000000001E-2</c:v>
                </c:pt>
                <c:pt idx="452">
                  <c:v>3.3660000000000002E-2</c:v>
                </c:pt>
                <c:pt idx="453">
                  <c:v>3.5869999999999999E-2</c:v>
                </c:pt>
                <c:pt idx="454">
                  <c:v>3.4819999999999997E-2</c:v>
                </c:pt>
                <c:pt idx="455">
                  <c:v>3.2590000000000001E-2</c:v>
                </c:pt>
                <c:pt idx="456">
                  <c:v>3.0630000000000001E-2</c:v>
                </c:pt>
                <c:pt idx="457">
                  <c:v>3.0300000000000001E-2</c:v>
                </c:pt>
                <c:pt idx="458">
                  <c:v>2.9850000000000002E-2</c:v>
                </c:pt>
                <c:pt idx="459">
                  <c:v>3.0329999999999999E-2</c:v>
                </c:pt>
                <c:pt idx="460">
                  <c:v>2.9340000000000001E-2</c:v>
                </c:pt>
                <c:pt idx="461">
                  <c:v>2.9090000000000001E-2</c:v>
                </c:pt>
                <c:pt idx="462">
                  <c:v>2.9159999999999998E-2</c:v>
                </c:pt>
                <c:pt idx="463">
                  <c:v>2.8170000000000001E-2</c:v>
                </c:pt>
                <c:pt idx="464">
                  <c:v>2.7179999999999999E-2</c:v>
                </c:pt>
                <c:pt idx="465">
                  <c:v>2.7179999999999999E-2</c:v>
                </c:pt>
                <c:pt idx="466">
                  <c:v>2.7089999999999999E-2</c:v>
                </c:pt>
                <c:pt idx="467">
                  <c:v>2.7189999999999999E-2</c:v>
                </c:pt>
                <c:pt idx="468">
                  <c:v>2.741E-2</c:v>
                </c:pt>
                <c:pt idx="469">
                  <c:v>2.8680000000000001E-2</c:v>
                </c:pt>
                <c:pt idx="470">
                  <c:v>2.7990000000000001E-2</c:v>
                </c:pt>
                <c:pt idx="471">
                  <c:v>2.8400000000000002E-2</c:v>
                </c:pt>
                <c:pt idx="472">
                  <c:v>2.8910000000000002E-2</c:v>
                </c:pt>
                <c:pt idx="473">
                  <c:v>2.963E-2</c:v>
                </c:pt>
                <c:pt idx="474">
                  <c:v>2.826E-2</c:v>
                </c:pt>
                <c:pt idx="475">
                  <c:v>2.8660000000000001E-2</c:v>
                </c:pt>
                <c:pt idx="476">
                  <c:v>2.8209999999999999E-2</c:v>
                </c:pt>
                <c:pt idx="477">
                  <c:v>2.896E-2</c:v>
                </c:pt>
                <c:pt idx="478">
                  <c:v>2.9149999999999999E-2</c:v>
                </c:pt>
                <c:pt idx="479">
                  <c:v>2.947E-2</c:v>
                </c:pt>
                <c:pt idx="480">
                  <c:v>3.0769999999999999E-2</c:v>
                </c:pt>
                <c:pt idx="481">
                  <c:v>3.0079999999999999E-2</c:v>
                </c:pt>
                <c:pt idx="482">
                  <c:v>2.913E-2</c:v>
                </c:pt>
                <c:pt idx="483">
                  <c:v>3.022E-2</c:v>
                </c:pt>
                <c:pt idx="484">
                  <c:v>3.0040000000000001E-2</c:v>
                </c:pt>
                <c:pt idx="485">
                  <c:v>2.955E-2</c:v>
                </c:pt>
                <c:pt idx="486">
                  <c:v>2.8400000000000002E-2</c:v>
                </c:pt>
                <c:pt idx="487">
                  <c:v>2.8299999999999999E-2</c:v>
                </c:pt>
                <c:pt idx="488">
                  <c:v>2.734E-2</c:v>
                </c:pt>
                <c:pt idx="489">
                  <c:v>2.8590000000000001E-2</c:v>
                </c:pt>
                <c:pt idx="490">
                  <c:v>2.9309999999999999E-2</c:v>
                </c:pt>
                <c:pt idx="491">
                  <c:v>2.9739999999999999E-2</c:v>
                </c:pt>
                <c:pt idx="492">
                  <c:v>2.862E-2</c:v>
                </c:pt>
                <c:pt idx="493">
                  <c:v>2.9159999999999998E-2</c:v>
                </c:pt>
                <c:pt idx="494">
                  <c:v>2.7890000000000002E-2</c:v>
                </c:pt>
                <c:pt idx="495">
                  <c:v>2.7869999999999999E-2</c:v>
                </c:pt>
                <c:pt idx="496">
                  <c:v>2.7869999999999999E-2</c:v>
                </c:pt>
                <c:pt idx="497">
                  <c:v>2.6519999999999998E-2</c:v>
                </c:pt>
                <c:pt idx="498">
                  <c:v>2.6890000000000001E-2</c:v>
                </c:pt>
                <c:pt idx="499">
                  <c:v>2.7879999999999999E-2</c:v>
                </c:pt>
                <c:pt idx="500">
                  <c:v>2.7539999999999999E-2</c:v>
                </c:pt>
                <c:pt idx="501">
                  <c:v>2.708E-2</c:v>
                </c:pt>
                <c:pt idx="502">
                  <c:v>2.682E-2</c:v>
                </c:pt>
                <c:pt idx="503">
                  <c:v>2.6960000000000001E-2</c:v>
                </c:pt>
                <c:pt idx="504">
                  <c:v>2.5499999999999998E-2</c:v>
                </c:pt>
                <c:pt idx="505">
                  <c:v>2.5590000000000002E-2</c:v>
                </c:pt>
                <c:pt idx="506">
                  <c:v>2.46E-2</c:v>
                </c:pt>
                <c:pt idx="507">
                  <c:v>2.4379999999999999E-2</c:v>
                </c:pt>
                <c:pt idx="508">
                  <c:v>2.4979999999999999E-2</c:v>
                </c:pt>
                <c:pt idx="509">
                  <c:v>2.5559999999999999E-2</c:v>
                </c:pt>
                <c:pt idx="510">
                  <c:v>2.546E-2</c:v>
                </c:pt>
                <c:pt idx="511">
                  <c:v>2.3980000000000001E-2</c:v>
                </c:pt>
                <c:pt idx="512">
                  <c:v>2.3179999999999999E-2</c:v>
                </c:pt>
                <c:pt idx="513">
                  <c:v>2.4E-2</c:v>
                </c:pt>
                <c:pt idx="514">
                  <c:v>2.3210000000000001E-2</c:v>
                </c:pt>
                <c:pt idx="515">
                  <c:v>2.1430000000000001E-2</c:v>
                </c:pt>
                <c:pt idx="516">
                  <c:v>2.1440000000000001E-2</c:v>
                </c:pt>
                <c:pt idx="517">
                  <c:v>2.181E-2</c:v>
                </c:pt>
                <c:pt idx="518">
                  <c:v>2.1049999999999999E-2</c:v>
                </c:pt>
                <c:pt idx="519">
                  <c:v>2.0899999999999998E-2</c:v>
                </c:pt>
                <c:pt idx="520">
                  <c:v>1.9460000000000002E-2</c:v>
                </c:pt>
                <c:pt idx="521">
                  <c:v>1.9230000000000001E-2</c:v>
                </c:pt>
                <c:pt idx="522">
                  <c:v>1.8780000000000002E-2</c:v>
                </c:pt>
                <c:pt idx="523">
                  <c:v>1.7760000000000001E-2</c:v>
                </c:pt>
                <c:pt idx="524">
                  <c:v>1.704E-2</c:v>
                </c:pt>
                <c:pt idx="525">
                  <c:v>1.6369999999999999E-2</c:v>
                </c:pt>
                <c:pt idx="526">
                  <c:v>1.7319999999999999E-2</c:v>
                </c:pt>
                <c:pt idx="527">
                  <c:v>1.755E-2</c:v>
                </c:pt>
                <c:pt idx="528">
                  <c:v>1.5939999999999999E-2</c:v>
                </c:pt>
                <c:pt idx="529">
                  <c:v>1.7180000000000001E-2</c:v>
                </c:pt>
                <c:pt idx="530">
                  <c:v>1.865E-2</c:v>
                </c:pt>
                <c:pt idx="531">
                  <c:v>1.8620000000000001E-2</c:v>
                </c:pt>
                <c:pt idx="532">
                  <c:v>1.9029999999999998E-2</c:v>
                </c:pt>
                <c:pt idx="533">
                  <c:v>1.8630000000000001E-2</c:v>
                </c:pt>
                <c:pt idx="534">
                  <c:v>1.8200000000000001E-2</c:v>
                </c:pt>
                <c:pt idx="535">
                  <c:v>1.8200000000000001E-2</c:v>
                </c:pt>
                <c:pt idx="536">
                  <c:v>1.84E-2</c:v>
                </c:pt>
                <c:pt idx="537">
                  <c:v>1.9189999999999999E-2</c:v>
                </c:pt>
                <c:pt idx="538">
                  <c:v>1.9400000000000001E-2</c:v>
                </c:pt>
                <c:pt idx="539">
                  <c:v>1.9109999999999999E-2</c:v>
                </c:pt>
                <c:pt idx="540">
                  <c:v>1.8540000000000001E-2</c:v>
                </c:pt>
                <c:pt idx="541">
                  <c:v>1.951E-2</c:v>
                </c:pt>
                <c:pt idx="542">
                  <c:v>1.8169999999999999E-2</c:v>
                </c:pt>
                <c:pt idx="543">
                  <c:v>1.8169999999999999E-2</c:v>
                </c:pt>
                <c:pt idx="544">
                  <c:v>1.7649999999999999E-2</c:v>
                </c:pt>
                <c:pt idx="545">
                  <c:v>1.7680000000000001E-2</c:v>
                </c:pt>
                <c:pt idx="546">
                  <c:v>1.67E-2</c:v>
                </c:pt>
                <c:pt idx="547">
                  <c:v>1.6080000000000001E-2</c:v>
                </c:pt>
                <c:pt idx="548">
                  <c:v>1.618E-2</c:v>
                </c:pt>
                <c:pt idx="549">
                  <c:v>1.609E-2</c:v>
                </c:pt>
                <c:pt idx="550">
                  <c:v>1.6129999999999999E-2</c:v>
                </c:pt>
                <c:pt idx="551">
                  <c:v>1.6580000000000001E-2</c:v>
                </c:pt>
                <c:pt idx="552">
                  <c:v>1.6840000000000001E-2</c:v>
                </c:pt>
                <c:pt idx="553">
                  <c:v>1.554E-2</c:v>
                </c:pt>
                <c:pt idx="554">
                  <c:v>1.5469999999999999E-2</c:v>
                </c:pt>
                <c:pt idx="555">
                  <c:v>1.5570000000000001E-2</c:v>
                </c:pt>
                <c:pt idx="556">
                  <c:v>1.5869999999999999E-2</c:v>
                </c:pt>
                <c:pt idx="557">
                  <c:v>1.6480000000000002E-2</c:v>
                </c:pt>
                <c:pt idx="558">
                  <c:v>1.6580000000000001E-2</c:v>
                </c:pt>
                <c:pt idx="559">
                  <c:v>1.558E-2</c:v>
                </c:pt>
                <c:pt idx="560">
                  <c:v>1.558E-2</c:v>
                </c:pt>
                <c:pt idx="561">
                  <c:v>1.473E-2</c:v>
                </c:pt>
                <c:pt idx="562">
                  <c:v>1.519E-2</c:v>
                </c:pt>
                <c:pt idx="563">
                  <c:v>1.499E-2</c:v>
                </c:pt>
                <c:pt idx="564">
                  <c:v>1.519E-2</c:v>
                </c:pt>
                <c:pt idx="565">
                  <c:v>1.499E-2</c:v>
                </c:pt>
                <c:pt idx="566">
                  <c:v>1.469E-2</c:v>
                </c:pt>
                <c:pt idx="567">
                  <c:v>1.4290000000000001E-2</c:v>
                </c:pt>
                <c:pt idx="568">
                  <c:v>1.357E-2</c:v>
                </c:pt>
                <c:pt idx="569">
                  <c:v>1.354E-2</c:v>
                </c:pt>
                <c:pt idx="570">
                  <c:v>1.2630000000000001E-2</c:v>
                </c:pt>
                <c:pt idx="571">
                  <c:v>1.2630000000000001E-2</c:v>
                </c:pt>
                <c:pt idx="572">
                  <c:v>1.2970000000000001E-2</c:v>
                </c:pt>
                <c:pt idx="573">
                  <c:v>1.2449999999999999E-2</c:v>
                </c:pt>
                <c:pt idx="574">
                  <c:v>1.247E-2</c:v>
                </c:pt>
                <c:pt idx="575">
                  <c:v>1.242E-2</c:v>
                </c:pt>
                <c:pt idx="576">
                  <c:v>1.242E-2</c:v>
                </c:pt>
                <c:pt idx="577">
                  <c:v>1.2160000000000001E-2</c:v>
                </c:pt>
                <c:pt idx="578">
                  <c:v>1.2160000000000001E-2</c:v>
                </c:pt>
                <c:pt idx="579">
                  <c:v>1.167E-2</c:v>
                </c:pt>
                <c:pt idx="580">
                  <c:v>1.175E-2</c:v>
                </c:pt>
                <c:pt idx="581">
                  <c:v>1.1639999999999999E-2</c:v>
                </c:pt>
                <c:pt idx="582">
                  <c:v>1.2449999999999999E-2</c:v>
                </c:pt>
                <c:pt idx="583">
                  <c:v>1.235E-2</c:v>
                </c:pt>
                <c:pt idx="584">
                  <c:v>1.204E-2</c:v>
                </c:pt>
                <c:pt idx="585">
                  <c:v>1.2500000000000001E-2</c:v>
                </c:pt>
                <c:pt idx="586">
                  <c:v>1.268E-2</c:v>
                </c:pt>
                <c:pt idx="587">
                  <c:v>1.274E-2</c:v>
                </c:pt>
                <c:pt idx="588">
                  <c:v>1.255E-2</c:v>
                </c:pt>
                <c:pt idx="589">
                  <c:v>1.206E-2</c:v>
                </c:pt>
                <c:pt idx="590">
                  <c:v>1.132E-2</c:v>
                </c:pt>
                <c:pt idx="591">
                  <c:v>1.206E-2</c:v>
                </c:pt>
                <c:pt idx="592">
                  <c:v>1.1350000000000001E-2</c:v>
                </c:pt>
                <c:pt idx="593">
                  <c:v>1.1599999999999999E-2</c:v>
                </c:pt>
                <c:pt idx="594">
                  <c:v>1.15E-2</c:v>
                </c:pt>
                <c:pt idx="595">
                  <c:v>1.1599999999999999E-2</c:v>
                </c:pt>
                <c:pt idx="596">
                  <c:v>1.342E-2</c:v>
                </c:pt>
                <c:pt idx="597">
                  <c:v>1.342E-2</c:v>
                </c:pt>
                <c:pt idx="598">
                  <c:v>1.3390000000000001E-2</c:v>
                </c:pt>
                <c:pt idx="599">
                  <c:v>1.3169999999999999E-2</c:v>
                </c:pt>
                <c:pt idx="600">
                  <c:v>1.221E-2</c:v>
                </c:pt>
                <c:pt idx="601">
                  <c:v>1.2200000000000001E-2</c:v>
                </c:pt>
                <c:pt idx="602">
                  <c:v>1.231E-2</c:v>
                </c:pt>
                <c:pt idx="603">
                  <c:v>1.265E-2</c:v>
                </c:pt>
                <c:pt idx="604">
                  <c:v>1.252E-2</c:v>
                </c:pt>
                <c:pt idx="605">
                  <c:v>1.221E-2</c:v>
                </c:pt>
                <c:pt idx="606">
                  <c:v>1.2160000000000001E-2</c:v>
                </c:pt>
                <c:pt idx="607">
                  <c:v>1.2160000000000001E-2</c:v>
                </c:pt>
                <c:pt idx="608">
                  <c:v>1.081E-2</c:v>
                </c:pt>
                <c:pt idx="609">
                  <c:v>1.1169999999999999E-2</c:v>
                </c:pt>
                <c:pt idx="610">
                  <c:v>1.056E-2</c:v>
                </c:pt>
                <c:pt idx="611">
                  <c:v>1.11E-2</c:v>
                </c:pt>
                <c:pt idx="612">
                  <c:v>1.188E-2</c:v>
                </c:pt>
                <c:pt idx="613">
                  <c:v>1.1480000000000001E-2</c:v>
                </c:pt>
                <c:pt idx="614">
                  <c:v>1.1769999999999999E-2</c:v>
                </c:pt>
                <c:pt idx="615">
                  <c:v>1.183E-2</c:v>
                </c:pt>
                <c:pt idx="616">
                  <c:v>1.1849999999999999E-2</c:v>
                </c:pt>
                <c:pt idx="617">
                  <c:v>1.15E-2</c:v>
                </c:pt>
                <c:pt idx="618">
                  <c:v>1.174E-2</c:v>
                </c:pt>
                <c:pt idx="619">
                  <c:v>1.171E-2</c:v>
                </c:pt>
                <c:pt idx="620">
                  <c:v>1.196E-2</c:v>
                </c:pt>
                <c:pt idx="621">
                  <c:v>1.24E-2</c:v>
                </c:pt>
                <c:pt idx="622">
                  <c:v>1.1650000000000001E-2</c:v>
                </c:pt>
                <c:pt idx="623">
                  <c:v>1.162E-2</c:v>
                </c:pt>
                <c:pt idx="624">
                  <c:v>1.17E-2</c:v>
                </c:pt>
                <c:pt idx="625">
                  <c:v>1.125E-2</c:v>
                </c:pt>
                <c:pt idx="626">
                  <c:v>1.0500000000000001E-2</c:v>
                </c:pt>
                <c:pt idx="627">
                  <c:v>1.0699999999999999E-2</c:v>
                </c:pt>
                <c:pt idx="628">
                  <c:v>1.0710000000000001E-2</c:v>
                </c:pt>
                <c:pt idx="629">
                  <c:v>1.06E-2</c:v>
                </c:pt>
                <c:pt idx="630">
                  <c:v>1.06E-2</c:v>
                </c:pt>
                <c:pt idx="631">
                  <c:v>1.022E-2</c:v>
                </c:pt>
                <c:pt idx="632">
                  <c:v>9.8099999999999993E-3</c:v>
                </c:pt>
                <c:pt idx="633">
                  <c:v>9.7300000000000008E-3</c:v>
                </c:pt>
                <c:pt idx="634">
                  <c:v>9.4400000000000005E-3</c:v>
                </c:pt>
                <c:pt idx="635">
                  <c:v>9.2800000000000001E-3</c:v>
                </c:pt>
                <c:pt idx="636">
                  <c:v>9.6500000000000006E-3</c:v>
                </c:pt>
                <c:pt idx="637">
                  <c:v>9.9100000000000004E-3</c:v>
                </c:pt>
                <c:pt idx="638">
                  <c:v>1.0200000000000001E-2</c:v>
                </c:pt>
                <c:pt idx="639">
                  <c:v>9.8499999999999994E-3</c:v>
                </c:pt>
                <c:pt idx="640">
                  <c:v>9.4699999999999993E-3</c:v>
                </c:pt>
                <c:pt idx="641">
                  <c:v>9.4800000000000006E-3</c:v>
                </c:pt>
                <c:pt idx="642">
                  <c:v>8.5000000000000006E-3</c:v>
                </c:pt>
                <c:pt idx="643">
                  <c:v>8.2900000000000005E-3</c:v>
                </c:pt>
                <c:pt idx="644">
                  <c:v>8.2400000000000008E-3</c:v>
                </c:pt>
                <c:pt idx="645">
                  <c:v>8.6E-3</c:v>
                </c:pt>
                <c:pt idx="646">
                  <c:v>8.3999999999999995E-3</c:v>
                </c:pt>
                <c:pt idx="647">
                  <c:v>7.9699999999999997E-3</c:v>
                </c:pt>
                <c:pt idx="648">
                  <c:v>7.8499999999999993E-3</c:v>
                </c:pt>
                <c:pt idx="649">
                  <c:v>8.0499999999999999E-3</c:v>
                </c:pt>
                <c:pt idx="650">
                  <c:v>8.1600000000000006E-3</c:v>
                </c:pt>
                <c:pt idx="651">
                  <c:v>7.8799999999999999E-3</c:v>
                </c:pt>
                <c:pt idx="652">
                  <c:v>8.09E-3</c:v>
                </c:pt>
                <c:pt idx="653">
                  <c:v>8.2199999999999999E-3</c:v>
                </c:pt>
                <c:pt idx="654">
                  <c:v>7.8399999999999997E-3</c:v>
                </c:pt>
                <c:pt idx="655">
                  <c:v>7.8399999999999997E-3</c:v>
                </c:pt>
                <c:pt idx="656">
                  <c:v>7.6400000000000001E-3</c:v>
                </c:pt>
                <c:pt idx="657">
                  <c:v>7.7200000000000003E-3</c:v>
                </c:pt>
                <c:pt idx="658">
                  <c:v>7.77E-3</c:v>
                </c:pt>
                <c:pt idx="659">
                  <c:v>7.6800000000000002E-3</c:v>
                </c:pt>
                <c:pt idx="660">
                  <c:v>8.0000000000000002E-3</c:v>
                </c:pt>
                <c:pt idx="661">
                  <c:v>8.4899999999999993E-3</c:v>
                </c:pt>
                <c:pt idx="662">
                  <c:v>8.1799999999999998E-3</c:v>
                </c:pt>
                <c:pt idx="663">
                  <c:v>7.9600000000000001E-3</c:v>
                </c:pt>
                <c:pt idx="664">
                  <c:v>7.6899999999999998E-3</c:v>
                </c:pt>
                <c:pt idx="665">
                  <c:v>7.8200000000000006E-3</c:v>
                </c:pt>
                <c:pt idx="666">
                  <c:v>7.6699999999999997E-3</c:v>
                </c:pt>
                <c:pt idx="667">
                  <c:v>7.6800000000000002E-3</c:v>
                </c:pt>
                <c:pt idx="668">
                  <c:v>7.6699999999999997E-3</c:v>
                </c:pt>
                <c:pt idx="669">
                  <c:v>7.62E-3</c:v>
                </c:pt>
                <c:pt idx="670">
                  <c:v>7.7299999999999999E-3</c:v>
                </c:pt>
                <c:pt idx="671">
                  <c:v>8.2299999999999995E-3</c:v>
                </c:pt>
                <c:pt idx="672">
                  <c:v>8.0800000000000004E-3</c:v>
                </c:pt>
                <c:pt idx="673">
                  <c:v>8.26E-3</c:v>
                </c:pt>
                <c:pt idx="674">
                  <c:v>7.9500000000000005E-3</c:v>
                </c:pt>
                <c:pt idx="675">
                  <c:v>7.6800000000000002E-3</c:v>
                </c:pt>
                <c:pt idx="676">
                  <c:v>7.2399999999999999E-3</c:v>
                </c:pt>
                <c:pt idx="677">
                  <c:v>6.7600000000000004E-3</c:v>
                </c:pt>
                <c:pt idx="678">
                  <c:v>6.4700000000000001E-3</c:v>
                </c:pt>
                <c:pt idx="679">
                  <c:v>6.5399999999999998E-3</c:v>
                </c:pt>
                <c:pt idx="680">
                  <c:v>6.8999999999999999E-3</c:v>
                </c:pt>
                <c:pt idx="681">
                  <c:v>7.3499999999999998E-3</c:v>
                </c:pt>
                <c:pt idx="682">
                  <c:v>7.11E-3</c:v>
                </c:pt>
                <c:pt idx="683">
                  <c:v>6.9899999999999997E-3</c:v>
                </c:pt>
                <c:pt idx="684">
                  <c:v>7.2100000000000003E-3</c:v>
                </c:pt>
                <c:pt idx="685">
                  <c:v>7.1199999999999996E-3</c:v>
                </c:pt>
                <c:pt idx="686">
                  <c:v>7.1900000000000002E-3</c:v>
                </c:pt>
                <c:pt idx="687">
                  <c:v>7.3600000000000002E-3</c:v>
                </c:pt>
                <c:pt idx="688">
                  <c:v>6.8500000000000002E-3</c:v>
                </c:pt>
                <c:pt idx="689">
                  <c:v>7.0400000000000003E-3</c:v>
                </c:pt>
                <c:pt idx="690">
                  <c:v>7.7299999999999999E-3</c:v>
                </c:pt>
                <c:pt idx="691">
                  <c:v>7.7499999999999999E-3</c:v>
                </c:pt>
                <c:pt idx="692">
                  <c:v>7.9500000000000005E-3</c:v>
                </c:pt>
                <c:pt idx="693">
                  <c:v>8.4600000000000005E-3</c:v>
                </c:pt>
                <c:pt idx="694">
                  <c:v>7.9500000000000005E-3</c:v>
                </c:pt>
                <c:pt idx="695">
                  <c:v>7.8499999999999993E-3</c:v>
                </c:pt>
                <c:pt idx="696">
                  <c:v>7.4200000000000004E-3</c:v>
                </c:pt>
                <c:pt idx="697">
                  <c:v>7.79E-3</c:v>
                </c:pt>
                <c:pt idx="698">
                  <c:v>7.9600000000000001E-3</c:v>
                </c:pt>
                <c:pt idx="699">
                  <c:v>8.5699999999999995E-3</c:v>
                </c:pt>
                <c:pt idx="700">
                  <c:v>8.5699999999999995E-3</c:v>
                </c:pt>
                <c:pt idx="701">
                  <c:v>8.9300000000000004E-3</c:v>
                </c:pt>
                <c:pt idx="702">
                  <c:v>8.8900000000000003E-3</c:v>
                </c:pt>
                <c:pt idx="703">
                  <c:v>8.8900000000000003E-3</c:v>
                </c:pt>
                <c:pt idx="704">
                  <c:v>8.9599999999999992E-3</c:v>
                </c:pt>
                <c:pt idx="705">
                  <c:v>9.2099999999999994E-3</c:v>
                </c:pt>
                <c:pt idx="706">
                  <c:v>9.1299999999999992E-3</c:v>
                </c:pt>
                <c:pt idx="707">
                  <c:v>8.8100000000000001E-3</c:v>
                </c:pt>
                <c:pt idx="708">
                  <c:v>8.5500000000000003E-3</c:v>
                </c:pt>
                <c:pt idx="709">
                  <c:v>8.8800000000000007E-3</c:v>
                </c:pt>
                <c:pt idx="710">
                  <c:v>8.7500000000000008E-3</c:v>
                </c:pt>
                <c:pt idx="711">
                  <c:v>8.8100000000000001E-3</c:v>
                </c:pt>
                <c:pt idx="712">
                  <c:v>8.9499999999999996E-3</c:v>
                </c:pt>
                <c:pt idx="713">
                  <c:v>7.8100000000000001E-3</c:v>
                </c:pt>
                <c:pt idx="714">
                  <c:v>7.8200000000000006E-3</c:v>
                </c:pt>
                <c:pt idx="715">
                  <c:v>7.3899999999999999E-3</c:v>
                </c:pt>
                <c:pt idx="716">
                  <c:v>7.11E-3</c:v>
                </c:pt>
                <c:pt idx="717">
                  <c:v>7.4999999999999997E-3</c:v>
                </c:pt>
                <c:pt idx="718">
                  <c:v>7.7200000000000003E-3</c:v>
                </c:pt>
                <c:pt idx="719">
                  <c:v>7.9299999999999995E-3</c:v>
                </c:pt>
                <c:pt idx="720">
                  <c:v>7.79E-3</c:v>
                </c:pt>
                <c:pt idx="721">
                  <c:v>8.3999999999999995E-3</c:v>
                </c:pt>
                <c:pt idx="722">
                  <c:v>7.9299999999999995E-3</c:v>
                </c:pt>
                <c:pt idx="723">
                  <c:v>8.0400000000000003E-3</c:v>
                </c:pt>
                <c:pt idx="724">
                  <c:v>8.0000000000000002E-3</c:v>
                </c:pt>
                <c:pt idx="725">
                  <c:v>8.0000000000000002E-3</c:v>
                </c:pt>
                <c:pt idx="726">
                  <c:v>8.1600000000000006E-3</c:v>
                </c:pt>
                <c:pt idx="727">
                  <c:v>7.8200000000000006E-3</c:v>
                </c:pt>
                <c:pt idx="728">
                  <c:v>7.7099999999999998E-3</c:v>
                </c:pt>
                <c:pt idx="729">
                  <c:v>8.0300000000000007E-3</c:v>
                </c:pt>
                <c:pt idx="730">
                  <c:v>8.2100000000000003E-3</c:v>
                </c:pt>
                <c:pt idx="731">
                  <c:v>8.1099999999999992E-3</c:v>
                </c:pt>
                <c:pt idx="732">
                  <c:v>8.5699999999999995E-3</c:v>
                </c:pt>
                <c:pt idx="733">
                  <c:v>8.1799999999999998E-3</c:v>
                </c:pt>
                <c:pt idx="734">
                  <c:v>8.3499999999999998E-3</c:v>
                </c:pt>
                <c:pt idx="735">
                  <c:v>8.1300000000000001E-3</c:v>
                </c:pt>
                <c:pt idx="736">
                  <c:v>8.2699999999999996E-3</c:v>
                </c:pt>
                <c:pt idx="737">
                  <c:v>8.6300000000000005E-3</c:v>
                </c:pt>
                <c:pt idx="738">
                  <c:v>8.0000000000000002E-3</c:v>
                </c:pt>
                <c:pt idx="739">
                  <c:v>7.8399999999999997E-3</c:v>
                </c:pt>
                <c:pt idx="740">
                  <c:v>7.7400000000000004E-3</c:v>
                </c:pt>
                <c:pt idx="741">
                  <c:v>8.0499999999999999E-3</c:v>
                </c:pt>
                <c:pt idx="742">
                  <c:v>7.9299999999999995E-3</c:v>
                </c:pt>
                <c:pt idx="743">
                  <c:v>8.1700000000000002E-3</c:v>
                </c:pt>
                <c:pt idx="744">
                  <c:v>8.2400000000000008E-3</c:v>
                </c:pt>
                <c:pt idx="745">
                  <c:v>8.4600000000000005E-3</c:v>
                </c:pt>
                <c:pt idx="746">
                  <c:v>8.6400000000000001E-3</c:v>
                </c:pt>
                <c:pt idx="747">
                  <c:v>8.5100000000000002E-3</c:v>
                </c:pt>
                <c:pt idx="748">
                  <c:v>8.8100000000000001E-3</c:v>
                </c:pt>
                <c:pt idx="749">
                  <c:v>8.2900000000000005E-3</c:v>
                </c:pt>
                <c:pt idx="750">
                  <c:v>8.1600000000000006E-3</c:v>
                </c:pt>
                <c:pt idx="751">
                  <c:v>7.9000000000000008E-3</c:v>
                </c:pt>
                <c:pt idx="752">
                  <c:v>7.9699999999999997E-3</c:v>
                </c:pt>
                <c:pt idx="753">
                  <c:v>7.92E-3</c:v>
                </c:pt>
                <c:pt idx="754">
                  <c:v>8.2900000000000005E-3</c:v>
                </c:pt>
                <c:pt idx="755">
                  <c:v>8.3099999999999997E-3</c:v>
                </c:pt>
                <c:pt idx="756">
                  <c:v>8.1799999999999998E-3</c:v>
                </c:pt>
                <c:pt idx="757">
                  <c:v>8.5500000000000003E-3</c:v>
                </c:pt>
                <c:pt idx="758">
                  <c:v>8.3499999999999998E-3</c:v>
                </c:pt>
                <c:pt idx="759">
                  <c:v>8.8100000000000001E-3</c:v>
                </c:pt>
                <c:pt idx="760">
                  <c:v>8.6300000000000005E-3</c:v>
                </c:pt>
                <c:pt idx="761">
                  <c:v>8.3499999999999998E-3</c:v>
                </c:pt>
                <c:pt idx="762">
                  <c:v>8.6899999999999998E-3</c:v>
                </c:pt>
                <c:pt idx="763">
                  <c:v>8.7200000000000003E-3</c:v>
                </c:pt>
                <c:pt idx="764">
                  <c:v>9.2200000000000008E-3</c:v>
                </c:pt>
                <c:pt idx="765">
                  <c:v>9.7699999999999992E-3</c:v>
                </c:pt>
                <c:pt idx="766">
                  <c:v>9.0100000000000006E-3</c:v>
                </c:pt>
                <c:pt idx="767">
                  <c:v>9.3900000000000008E-3</c:v>
                </c:pt>
                <c:pt idx="768">
                  <c:v>8.9599999999999992E-3</c:v>
                </c:pt>
                <c:pt idx="769">
                  <c:v>8.8800000000000007E-3</c:v>
                </c:pt>
                <c:pt idx="770">
                  <c:v>8.6499999999999997E-3</c:v>
                </c:pt>
                <c:pt idx="771">
                  <c:v>8.3499999999999998E-3</c:v>
                </c:pt>
                <c:pt idx="772">
                  <c:v>8.0800000000000004E-3</c:v>
                </c:pt>
                <c:pt idx="773">
                  <c:v>8.1600000000000006E-3</c:v>
                </c:pt>
                <c:pt idx="774">
                  <c:v>8.6300000000000005E-3</c:v>
                </c:pt>
                <c:pt idx="775">
                  <c:v>8.8100000000000001E-3</c:v>
                </c:pt>
                <c:pt idx="776">
                  <c:v>8.6400000000000001E-3</c:v>
                </c:pt>
                <c:pt idx="777">
                  <c:v>7.9799999999999992E-3</c:v>
                </c:pt>
                <c:pt idx="778">
                  <c:v>8.2900000000000005E-3</c:v>
                </c:pt>
                <c:pt idx="779">
                  <c:v>8.2699999999999996E-3</c:v>
                </c:pt>
                <c:pt idx="780">
                  <c:v>8.3999999999999995E-3</c:v>
                </c:pt>
                <c:pt idx="781">
                  <c:v>7.8600000000000007E-3</c:v>
                </c:pt>
                <c:pt idx="782">
                  <c:v>7.8899999999999994E-3</c:v>
                </c:pt>
                <c:pt idx="783">
                  <c:v>8.0499999999999999E-3</c:v>
                </c:pt>
                <c:pt idx="784">
                  <c:v>8.5400000000000007E-3</c:v>
                </c:pt>
                <c:pt idx="785">
                  <c:v>7.9799999999999992E-3</c:v>
                </c:pt>
                <c:pt idx="786">
                  <c:v>7.9000000000000008E-3</c:v>
                </c:pt>
                <c:pt idx="787">
                  <c:v>7.3200000000000001E-3</c:v>
                </c:pt>
                <c:pt idx="788">
                  <c:v>6.5900000000000004E-3</c:v>
                </c:pt>
                <c:pt idx="789">
                  <c:v>6.96E-3</c:v>
                </c:pt>
                <c:pt idx="790">
                  <c:v>7.3099999999999997E-3</c:v>
                </c:pt>
                <c:pt idx="791">
                  <c:v>8.2000000000000007E-3</c:v>
                </c:pt>
                <c:pt idx="792">
                  <c:v>6.0000000000000001E-3</c:v>
                </c:pt>
                <c:pt idx="793">
                  <c:v>5.6600000000000001E-3</c:v>
                </c:pt>
                <c:pt idx="794">
                  <c:v>5.9899999999999997E-3</c:v>
                </c:pt>
                <c:pt idx="795">
                  <c:v>5.7600000000000004E-3</c:v>
                </c:pt>
                <c:pt idx="796">
                  <c:v>5.5300000000000002E-3</c:v>
                </c:pt>
                <c:pt idx="797">
                  <c:v>5.4599999999999996E-3</c:v>
                </c:pt>
                <c:pt idx="798">
                  <c:v>5.7400000000000003E-3</c:v>
                </c:pt>
                <c:pt idx="799">
                  <c:v>4.9199999999999999E-3</c:v>
                </c:pt>
                <c:pt idx="800">
                  <c:v>4.9199999999999999E-3</c:v>
                </c:pt>
                <c:pt idx="801">
                  <c:v>4.6299999999999996E-3</c:v>
                </c:pt>
                <c:pt idx="802">
                  <c:v>4.4999999999999997E-3</c:v>
                </c:pt>
                <c:pt idx="803">
                  <c:v>4.7400000000000003E-3</c:v>
                </c:pt>
                <c:pt idx="804">
                  <c:v>4.7800000000000004E-3</c:v>
                </c:pt>
                <c:pt idx="805">
                  <c:v>4.62E-3</c:v>
                </c:pt>
                <c:pt idx="806">
                  <c:v>4.5799999999999999E-3</c:v>
                </c:pt>
                <c:pt idx="807">
                  <c:v>4.62E-3</c:v>
                </c:pt>
                <c:pt idx="808">
                  <c:v>4.4000000000000003E-3</c:v>
                </c:pt>
                <c:pt idx="809">
                  <c:v>4.2399999999999998E-3</c:v>
                </c:pt>
                <c:pt idx="810">
                  <c:v>4.1900000000000001E-3</c:v>
                </c:pt>
                <c:pt idx="811">
                  <c:v>4.2700000000000004E-3</c:v>
                </c:pt>
                <c:pt idx="812">
                  <c:v>4.1099999999999999E-3</c:v>
                </c:pt>
                <c:pt idx="813">
                  <c:v>4.0899999999999999E-3</c:v>
                </c:pt>
                <c:pt idx="814">
                  <c:v>4.0200000000000001E-3</c:v>
                </c:pt>
                <c:pt idx="815">
                  <c:v>4.3099999999999996E-3</c:v>
                </c:pt>
                <c:pt idx="816">
                  <c:v>4.45E-3</c:v>
                </c:pt>
                <c:pt idx="817">
                  <c:v>4.4099999999999999E-3</c:v>
                </c:pt>
                <c:pt idx="818">
                  <c:v>4.45E-3</c:v>
                </c:pt>
                <c:pt idx="819">
                  <c:v>4.4999999999999997E-3</c:v>
                </c:pt>
                <c:pt idx="820">
                  <c:v>4.4999999999999997E-3</c:v>
                </c:pt>
                <c:pt idx="821">
                  <c:v>4.8399999999999997E-3</c:v>
                </c:pt>
                <c:pt idx="822">
                  <c:v>4.6899999999999997E-3</c:v>
                </c:pt>
                <c:pt idx="823">
                  <c:v>4.9899999999999996E-3</c:v>
                </c:pt>
                <c:pt idx="824">
                  <c:v>5.0600000000000003E-3</c:v>
                </c:pt>
                <c:pt idx="825">
                  <c:v>4.8300000000000001E-3</c:v>
                </c:pt>
                <c:pt idx="826">
                  <c:v>4.5900000000000003E-3</c:v>
                </c:pt>
                <c:pt idx="827">
                  <c:v>4.2599999999999999E-3</c:v>
                </c:pt>
                <c:pt idx="828">
                  <c:v>3.7699999999999999E-3</c:v>
                </c:pt>
                <c:pt idx="829">
                  <c:v>3.5000000000000001E-3</c:v>
                </c:pt>
                <c:pt idx="830">
                  <c:v>3.6099999999999999E-3</c:v>
                </c:pt>
                <c:pt idx="831">
                  <c:v>3.6099999999999999E-3</c:v>
                </c:pt>
                <c:pt idx="832">
                  <c:v>3.6700000000000001E-3</c:v>
                </c:pt>
                <c:pt idx="833">
                  <c:v>3.7799999999999999E-3</c:v>
                </c:pt>
                <c:pt idx="834">
                  <c:v>3.5400000000000002E-3</c:v>
                </c:pt>
                <c:pt idx="835">
                  <c:v>3.62E-3</c:v>
                </c:pt>
                <c:pt idx="836">
                  <c:v>3.62E-3</c:v>
                </c:pt>
                <c:pt idx="837">
                  <c:v>3.7000000000000002E-3</c:v>
                </c:pt>
                <c:pt idx="838">
                  <c:v>3.62E-3</c:v>
                </c:pt>
                <c:pt idx="839">
                  <c:v>3.8E-3</c:v>
                </c:pt>
                <c:pt idx="840">
                  <c:v>3.81E-3</c:v>
                </c:pt>
                <c:pt idx="841">
                  <c:v>3.7799999999999999E-3</c:v>
                </c:pt>
                <c:pt idx="842">
                  <c:v>3.6700000000000001E-3</c:v>
                </c:pt>
                <c:pt idx="843">
                  <c:v>3.64E-3</c:v>
                </c:pt>
                <c:pt idx="844">
                  <c:v>3.5799999999999998E-3</c:v>
                </c:pt>
                <c:pt idx="845">
                  <c:v>3.65E-3</c:v>
                </c:pt>
                <c:pt idx="846">
                  <c:v>3.8600000000000001E-3</c:v>
                </c:pt>
                <c:pt idx="847">
                  <c:v>4.0400000000000002E-3</c:v>
                </c:pt>
                <c:pt idx="848">
                  <c:v>3.9199999999999999E-3</c:v>
                </c:pt>
                <c:pt idx="849">
                  <c:v>3.8600000000000001E-3</c:v>
                </c:pt>
                <c:pt idx="850">
                  <c:v>4.1599999999999996E-3</c:v>
                </c:pt>
                <c:pt idx="851">
                  <c:v>3.9399999999999999E-3</c:v>
                </c:pt>
                <c:pt idx="852">
                  <c:v>4.15E-3</c:v>
                </c:pt>
                <c:pt idx="853">
                  <c:v>4.1599999999999996E-3</c:v>
                </c:pt>
                <c:pt idx="854">
                  <c:v>3.6099999999999999E-3</c:v>
                </c:pt>
                <c:pt idx="855">
                  <c:v>3.64E-3</c:v>
                </c:pt>
                <c:pt idx="856">
                  <c:v>3.9399999999999999E-3</c:v>
                </c:pt>
                <c:pt idx="857">
                  <c:v>3.9399999999999999E-3</c:v>
                </c:pt>
                <c:pt idx="858">
                  <c:v>3.96E-3</c:v>
                </c:pt>
                <c:pt idx="859">
                  <c:v>3.8400000000000001E-3</c:v>
                </c:pt>
                <c:pt idx="860">
                  <c:v>3.7200000000000002E-3</c:v>
                </c:pt>
                <c:pt idx="861">
                  <c:v>3.7299999999999998E-3</c:v>
                </c:pt>
                <c:pt idx="862">
                  <c:v>3.9500000000000004E-3</c:v>
                </c:pt>
                <c:pt idx="863">
                  <c:v>3.79E-3</c:v>
                </c:pt>
                <c:pt idx="864">
                  <c:v>4.0600000000000002E-3</c:v>
                </c:pt>
                <c:pt idx="865">
                  <c:v>4.0600000000000002E-3</c:v>
                </c:pt>
                <c:pt idx="866">
                  <c:v>3.9199999999999999E-3</c:v>
                </c:pt>
                <c:pt idx="867">
                  <c:v>4.5399999999999998E-3</c:v>
                </c:pt>
                <c:pt idx="868">
                  <c:v>4.5399999999999998E-3</c:v>
                </c:pt>
                <c:pt idx="869">
                  <c:v>4.28E-3</c:v>
                </c:pt>
                <c:pt idx="870">
                  <c:v>3.6099999999999999E-3</c:v>
                </c:pt>
                <c:pt idx="871">
                  <c:v>3.2599999999999999E-3</c:v>
                </c:pt>
                <c:pt idx="872">
                  <c:v>3.2799999999999999E-3</c:v>
                </c:pt>
                <c:pt idx="873">
                  <c:v>3.96E-3</c:v>
                </c:pt>
                <c:pt idx="874">
                  <c:v>3.7499999999999999E-3</c:v>
                </c:pt>
                <c:pt idx="875">
                  <c:v>3.8400000000000001E-3</c:v>
                </c:pt>
                <c:pt idx="876">
                  <c:v>3.7000000000000002E-3</c:v>
                </c:pt>
                <c:pt idx="877">
                  <c:v>3.3E-3</c:v>
                </c:pt>
                <c:pt idx="878">
                  <c:v>3.3E-3</c:v>
                </c:pt>
                <c:pt idx="879">
                  <c:v>3.5100000000000001E-3</c:v>
                </c:pt>
                <c:pt idx="880">
                  <c:v>3.7699999999999999E-3</c:v>
                </c:pt>
                <c:pt idx="881">
                  <c:v>3.7499999999999999E-3</c:v>
                </c:pt>
                <c:pt idx="882">
                  <c:v>3.5500000000000002E-3</c:v>
                </c:pt>
                <c:pt idx="883">
                  <c:v>3.3400000000000001E-3</c:v>
                </c:pt>
                <c:pt idx="884">
                  <c:v>3.3400000000000001E-3</c:v>
                </c:pt>
                <c:pt idx="885">
                  <c:v>3.2200000000000002E-3</c:v>
                </c:pt>
                <c:pt idx="886">
                  <c:v>3.14E-3</c:v>
                </c:pt>
                <c:pt idx="887">
                  <c:v>3.0400000000000002E-3</c:v>
                </c:pt>
                <c:pt idx="888">
                  <c:v>3.0400000000000002E-3</c:v>
                </c:pt>
                <c:pt idx="889">
                  <c:v>3.3700000000000002E-3</c:v>
                </c:pt>
                <c:pt idx="890">
                  <c:v>3.3700000000000002E-3</c:v>
                </c:pt>
                <c:pt idx="891">
                  <c:v>3.3700000000000002E-3</c:v>
                </c:pt>
                <c:pt idx="892">
                  <c:v>3.4199999999999999E-3</c:v>
                </c:pt>
                <c:pt idx="893">
                  <c:v>3.1199999999999999E-3</c:v>
                </c:pt>
                <c:pt idx="894">
                  <c:v>3.3500000000000001E-3</c:v>
                </c:pt>
                <c:pt idx="895">
                  <c:v>2.8600000000000001E-3</c:v>
                </c:pt>
                <c:pt idx="896">
                  <c:v>2.7200000000000002E-3</c:v>
                </c:pt>
                <c:pt idx="897">
                  <c:v>2.7699999999999999E-3</c:v>
                </c:pt>
                <c:pt idx="898">
                  <c:v>2.5500000000000002E-3</c:v>
                </c:pt>
                <c:pt idx="899">
                  <c:v>2.5799999999999998E-3</c:v>
                </c:pt>
                <c:pt idx="900">
                  <c:v>2.6700000000000001E-3</c:v>
                </c:pt>
                <c:pt idx="901">
                  <c:v>2.7499999999999998E-3</c:v>
                </c:pt>
                <c:pt idx="902">
                  <c:v>2.7100000000000002E-3</c:v>
                </c:pt>
                <c:pt idx="903">
                  <c:v>2.66E-3</c:v>
                </c:pt>
                <c:pt idx="904">
                  <c:v>2.66E-3</c:v>
                </c:pt>
                <c:pt idx="905">
                  <c:v>2.82E-3</c:v>
                </c:pt>
                <c:pt idx="906">
                  <c:v>2.7699999999999999E-3</c:v>
                </c:pt>
                <c:pt idx="907">
                  <c:v>2.82E-3</c:v>
                </c:pt>
                <c:pt idx="908">
                  <c:v>2.7200000000000002E-3</c:v>
                </c:pt>
                <c:pt idx="909">
                  <c:v>2.64E-3</c:v>
                </c:pt>
                <c:pt idx="910">
                  <c:v>2.5200000000000001E-3</c:v>
                </c:pt>
                <c:pt idx="911">
                  <c:v>2.6700000000000001E-3</c:v>
                </c:pt>
                <c:pt idx="912">
                  <c:v>2.82E-3</c:v>
                </c:pt>
                <c:pt idx="913">
                  <c:v>2.6700000000000001E-3</c:v>
                </c:pt>
                <c:pt idx="914">
                  <c:v>2.99E-3</c:v>
                </c:pt>
                <c:pt idx="915">
                  <c:v>2.99E-3</c:v>
                </c:pt>
                <c:pt idx="916">
                  <c:v>2.48E-3</c:v>
                </c:pt>
                <c:pt idx="917">
                  <c:v>2.5200000000000001E-3</c:v>
                </c:pt>
                <c:pt idx="918">
                  <c:v>2.5300000000000001E-3</c:v>
                </c:pt>
                <c:pt idx="919">
                  <c:v>2.6700000000000001E-3</c:v>
                </c:pt>
                <c:pt idx="920">
                  <c:v>2.6900000000000001E-3</c:v>
                </c:pt>
                <c:pt idx="921">
                  <c:v>3.13E-3</c:v>
                </c:pt>
                <c:pt idx="922">
                  <c:v>2.8500000000000001E-3</c:v>
                </c:pt>
                <c:pt idx="923">
                  <c:v>2.9299999999999999E-3</c:v>
                </c:pt>
                <c:pt idx="924">
                  <c:v>2.82E-3</c:v>
                </c:pt>
                <c:pt idx="925">
                  <c:v>2.64E-3</c:v>
                </c:pt>
                <c:pt idx="926">
                  <c:v>2.7200000000000002E-3</c:v>
                </c:pt>
                <c:pt idx="927">
                  <c:v>2.8300000000000001E-3</c:v>
                </c:pt>
                <c:pt idx="928">
                  <c:v>2.7699999999999999E-3</c:v>
                </c:pt>
                <c:pt idx="929">
                  <c:v>2.8800000000000002E-3</c:v>
                </c:pt>
                <c:pt idx="930">
                  <c:v>2.9499999999999999E-3</c:v>
                </c:pt>
                <c:pt idx="931">
                  <c:v>3.2200000000000002E-3</c:v>
                </c:pt>
                <c:pt idx="932">
                  <c:v>3.0400000000000002E-3</c:v>
                </c:pt>
                <c:pt idx="933">
                  <c:v>2.7499999999999998E-3</c:v>
                </c:pt>
                <c:pt idx="934">
                  <c:v>2.3600000000000001E-3</c:v>
                </c:pt>
                <c:pt idx="935">
                  <c:v>2.31E-3</c:v>
                </c:pt>
                <c:pt idx="936">
                  <c:v>2.14E-3</c:v>
                </c:pt>
                <c:pt idx="937">
                  <c:v>2.2300000000000002E-3</c:v>
                </c:pt>
                <c:pt idx="938">
                  <c:v>1.9E-3</c:v>
                </c:pt>
                <c:pt idx="939">
                  <c:v>2.1800000000000001E-3</c:v>
                </c:pt>
                <c:pt idx="940">
                  <c:v>2.0400000000000001E-3</c:v>
                </c:pt>
                <c:pt idx="941">
                  <c:v>2.31E-3</c:v>
                </c:pt>
                <c:pt idx="942">
                  <c:v>2.5200000000000001E-3</c:v>
                </c:pt>
                <c:pt idx="943">
                  <c:v>2.64E-3</c:v>
                </c:pt>
                <c:pt idx="944">
                  <c:v>2.8500000000000001E-3</c:v>
                </c:pt>
                <c:pt idx="945">
                  <c:v>2.7599999999999999E-3</c:v>
                </c:pt>
                <c:pt idx="946">
                  <c:v>2.7100000000000002E-3</c:v>
                </c:pt>
                <c:pt idx="947">
                  <c:v>2.7399999999999998E-3</c:v>
                </c:pt>
                <c:pt idx="948">
                  <c:v>2.64E-3</c:v>
                </c:pt>
                <c:pt idx="949">
                  <c:v>2.7899999999999999E-3</c:v>
                </c:pt>
                <c:pt idx="950">
                  <c:v>2.8300000000000001E-3</c:v>
                </c:pt>
                <c:pt idx="951">
                  <c:v>2.7499999999999998E-3</c:v>
                </c:pt>
                <c:pt idx="952">
                  <c:v>2.8800000000000002E-3</c:v>
                </c:pt>
                <c:pt idx="953">
                  <c:v>2.8999999999999998E-3</c:v>
                </c:pt>
                <c:pt idx="954">
                  <c:v>2.8500000000000001E-3</c:v>
                </c:pt>
                <c:pt idx="955">
                  <c:v>3.0599999999999998E-3</c:v>
                </c:pt>
                <c:pt idx="956">
                  <c:v>2.8300000000000001E-3</c:v>
                </c:pt>
                <c:pt idx="957">
                  <c:v>3.0100000000000001E-3</c:v>
                </c:pt>
                <c:pt idx="958">
                  <c:v>2.8600000000000001E-3</c:v>
                </c:pt>
                <c:pt idx="959">
                  <c:v>3.0200000000000001E-3</c:v>
                </c:pt>
                <c:pt idx="960">
                  <c:v>2.96E-3</c:v>
                </c:pt>
                <c:pt idx="961">
                  <c:v>2.96E-3</c:v>
                </c:pt>
                <c:pt idx="962">
                  <c:v>3.1199999999999999E-3</c:v>
                </c:pt>
                <c:pt idx="963">
                  <c:v>2.8800000000000002E-3</c:v>
                </c:pt>
                <c:pt idx="964">
                  <c:v>2.7399999999999998E-3</c:v>
                </c:pt>
                <c:pt idx="965">
                  <c:v>3.0200000000000001E-3</c:v>
                </c:pt>
                <c:pt idx="966">
                  <c:v>3.32E-3</c:v>
                </c:pt>
                <c:pt idx="967">
                  <c:v>3.15E-3</c:v>
                </c:pt>
                <c:pt idx="968">
                  <c:v>3.3E-3</c:v>
                </c:pt>
                <c:pt idx="969">
                  <c:v>3.3899999999999998E-3</c:v>
                </c:pt>
                <c:pt idx="970">
                  <c:v>3.2699999999999999E-3</c:v>
                </c:pt>
                <c:pt idx="971">
                  <c:v>3.3300000000000001E-3</c:v>
                </c:pt>
                <c:pt idx="972">
                  <c:v>3.4399999999999999E-3</c:v>
                </c:pt>
                <c:pt idx="973">
                  <c:v>3.4399999999999999E-3</c:v>
                </c:pt>
                <c:pt idx="974">
                  <c:v>3.4199999999999999E-3</c:v>
                </c:pt>
                <c:pt idx="975">
                  <c:v>3.2799999999999999E-3</c:v>
                </c:pt>
                <c:pt idx="976">
                  <c:v>3.2299999999999998E-3</c:v>
                </c:pt>
                <c:pt idx="977">
                  <c:v>3.15E-3</c:v>
                </c:pt>
                <c:pt idx="978">
                  <c:v>4.0099999999999997E-3</c:v>
                </c:pt>
                <c:pt idx="979">
                  <c:v>4.47E-3</c:v>
                </c:pt>
                <c:pt idx="980">
                  <c:v>4.6299999999999996E-3</c:v>
                </c:pt>
                <c:pt idx="981">
                  <c:v>4.0800000000000003E-3</c:v>
                </c:pt>
                <c:pt idx="982">
                  <c:v>3.65E-3</c:v>
                </c:pt>
                <c:pt idx="983">
                  <c:v>3.1800000000000001E-3</c:v>
                </c:pt>
                <c:pt idx="984">
                  <c:v>3.0500000000000002E-3</c:v>
                </c:pt>
                <c:pt idx="985">
                  <c:v>3.0400000000000002E-3</c:v>
                </c:pt>
                <c:pt idx="986">
                  <c:v>3.3800000000000002E-3</c:v>
                </c:pt>
                <c:pt idx="987">
                  <c:v>3.48E-3</c:v>
                </c:pt>
                <c:pt idx="988">
                  <c:v>3.48E-3</c:v>
                </c:pt>
                <c:pt idx="989">
                  <c:v>3.3300000000000001E-3</c:v>
                </c:pt>
                <c:pt idx="990">
                  <c:v>3.3300000000000001E-3</c:v>
                </c:pt>
                <c:pt idx="991">
                  <c:v>3.3800000000000002E-3</c:v>
                </c:pt>
                <c:pt idx="992">
                  <c:v>3.3800000000000002E-3</c:v>
                </c:pt>
                <c:pt idx="993">
                  <c:v>3.32E-3</c:v>
                </c:pt>
                <c:pt idx="994">
                  <c:v>3.7000000000000002E-3</c:v>
                </c:pt>
                <c:pt idx="995">
                  <c:v>3.0799999999999998E-3</c:v>
                </c:pt>
                <c:pt idx="996">
                  <c:v>3.0500000000000002E-3</c:v>
                </c:pt>
                <c:pt idx="997">
                  <c:v>3.16E-3</c:v>
                </c:pt>
                <c:pt idx="998">
                  <c:v>3.2399999999999998E-3</c:v>
                </c:pt>
                <c:pt idx="999">
                  <c:v>3.5100000000000001E-3</c:v>
                </c:pt>
                <c:pt idx="1000">
                  <c:v>3.3400000000000001E-3</c:v>
                </c:pt>
                <c:pt idx="1001">
                  <c:v>3.0500000000000002E-3</c:v>
                </c:pt>
                <c:pt idx="1002">
                  <c:v>3.7200000000000002E-3</c:v>
                </c:pt>
                <c:pt idx="1003">
                  <c:v>3.7499999999999999E-3</c:v>
                </c:pt>
                <c:pt idx="1004">
                  <c:v>3.64E-3</c:v>
                </c:pt>
                <c:pt idx="1005">
                  <c:v>3.5000000000000001E-3</c:v>
                </c:pt>
                <c:pt idx="1006">
                  <c:v>3.62E-3</c:v>
                </c:pt>
                <c:pt idx="1007">
                  <c:v>3.6700000000000001E-3</c:v>
                </c:pt>
                <c:pt idx="1008">
                  <c:v>3.7499999999999999E-3</c:v>
                </c:pt>
                <c:pt idx="1009">
                  <c:v>4.0400000000000002E-3</c:v>
                </c:pt>
                <c:pt idx="1010">
                  <c:v>3.7299999999999998E-3</c:v>
                </c:pt>
                <c:pt idx="1011">
                  <c:v>3.6900000000000001E-3</c:v>
                </c:pt>
                <c:pt idx="1012">
                  <c:v>3.6700000000000001E-3</c:v>
                </c:pt>
                <c:pt idx="1013">
                  <c:v>3.3600000000000001E-3</c:v>
                </c:pt>
                <c:pt idx="1014">
                  <c:v>3.4199999999999999E-3</c:v>
                </c:pt>
                <c:pt idx="1015">
                  <c:v>3.5999999999999999E-3</c:v>
                </c:pt>
                <c:pt idx="1016">
                  <c:v>3.5699999999999998E-3</c:v>
                </c:pt>
                <c:pt idx="1017">
                  <c:v>3.3800000000000002E-3</c:v>
                </c:pt>
                <c:pt idx="1018">
                  <c:v>4.1999999999999997E-3</c:v>
                </c:pt>
                <c:pt idx="1019">
                  <c:v>4.4900000000000001E-3</c:v>
                </c:pt>
                <c:pt idx="1020">
                  <c:v>4.0400000000000002E-3</c:v>
                </c:pt>
                <c:pt idx="1021">
                  <c:v>4.0400000000000002E-3</c:v>
                </c:pt>
                <c:pt idx="1022">
                  <c:v>4.7099999999999998E-3</c:v>
                </c:pt>
                <c:pt idx="1023">
                  <c:v>4.5700000000000003E-3</c:v>
                </c:pt>
                <c:pt idx="1024">
                  <c:v>4.4000000000000003E-3</c:v>
                </c:pt>
                <c:pt idx="1025">
                  <c:v>3.8400000000000001E-3</c:v>
                </c:pt>
                <c:pt idx="1026">
                  <c:v>3.81E-3</c:v>
                </c:pt>
                <c:pt idx="1027">
                  <c:v>3.5100000000000001E-3</c:v>
                </c:pt>
                <c:pt idx="1028">
                  <c:v>3.8E-3</c:v>
                </c:pt>
                <c:pt idx="1029">
                  <c:v>4.13E-3</c:v>
                </c:pt>
                <c:pt idx="1030">
                  <c:v>3.9399999999999999E-3</c:v>
                </c:pt>
                <c:pt idx="1031">
                  <c:v>5.2500000000000003E-3</c:v>
                </c:pt>
                <c:pt idx="1032">
                  <c:v>5.2500000000000003E-3</c:v>
                </c:pt>
                <c:pt idx="1033">
                  <c:v>5.2199999999999998E-3</c:v>
                </c:pt>
                <c:pt idx="1034">
                  <c:v>4.1099999999999999E-3</c:v>
                </c:pt>
                <c:pt idx="1035">
                  <c:v>4.5799999999999999E-3</c:v>
                </c:pt>
                <c:pt idx="1036">
                  <c:v>6.8700000000000002E-3</c:v>
                </c:pt>
                <c:pt idx="1037">
                  <c:v>7.8799999999999999E-3</c:v>
                </c:pt>
                <c:pt idx="1038">
                  <c:v>7.43E-3</c:v>
                </c:pt>
                <c:pt idx="1039">
                  <c:v>4.8999999999999998E-3</c:v>
                </c:pt>
                <c:pt idx="1040">
                  <c:v>7.1700000000000002E-3</c:v>
                </c:pt>
                <c:pt idx="1041">
                  <c:v>6.0400000000000002E-3</c:v>
                </c:pt>
                <c:pt idx="1042">
                  <c:v>7.0299999999999998E-3</c:v>
                </c:pt>
                <c:pt idx="1043">
                  <c:v>6.6699999999999997E-3</c:v>
                </c:pt>
                <c:pt idx="1044">
                  <c:v>4.7699999999999999E-3</c:v>
                </c:pt>
                <c:pt idx="1045">
                  <c:v>6.0899999999999999E-3</c:v>
                </c:pt>
                <c:pt idx="1046">
                  <c:v>6.7799999999999996E-3</c:v>
                </c:pt>
                <c:pt idx="1047">
                  <c:v>7.8300000000000002E-3</c:v>
                </c:pt>
                <c:pt idx="1048">
                  <c:v>7.43E-3</c:v>
                </c:pt>
                <c:pt idx="1049">
                  <c:v>9.4199999999999996E-3</c:v>
                </c:pt>
                <c:pt idx="1050">
                  <c:v>9.3600000000000003E-3</c:v>
                </c:pt>
                <c:pt idx="1051">
                  <c:v>1.069E-2</c:v>
                </c:pt>
                <c:pt idx="1052">
                  <c:v>1.159E-2</c:v>
                </c:pt>
                <c:pt idx="1053">
                  <c:v>1.184E-2</c:v>
                </c:pt>
                <c:pt idx="1054">
                  <c:v>1.21E-2</c:v>
                </c:pt>
                <c:pt idx="1055">
                  <c:v>1.3220000000000001E-2</c:v>
                </c:pt>
                <c:pt idx="1056">
                  <c:v>1.3639999999999999E-2</c:v>
                </c:pt>
                <c:pt idx="1057">
                  <c:v>1.4080000000000001E-2</c:v>
                </c:pt>
                <c:pt idx="1058">
                  <c:v>1.3979999999999999E-2</c:v>
                </c:pt>
                <c:pt idx="1059">
                  <c:v>1.4160000000000001E-2</c:v>
                </c:pt>
                <c:pt idx="1060">
                  <c:v>1.4160000000000001E-2</c:v>
                </c:pt>
                <c:pt idx="1061">
                  <c:v>1.444E-2</c:v>
                </c:pt>
                <c:pt idx="1062">
                  <c:v>1.4500000000000001E-2</c:v>
                </c:pt>
                <c:pt idx="1063">
                  <c:v>1.421E-2</c:v>
                </c:pt>
                <c:pt idx="1064">
                  <c:v>1.388E-2</c:v>
                </c:pt>
                <c:pt idx="1065">
                  <c:v>1.404E-2</c:v>
                </c:pt>
                <c:pt idx="1066">
                  <c:v>1.4619999999999999E-2</c:v>
                </c:pt>
                <c:pt idx="1067">
                  <c:v>1.4630000000000001E-2</c:v>
                </c:pt>
                <c:pt idx="1068">
                  <c:v>1.4189999999999999E-2</c:v>
                </c:pt>
                <c:pt idx="1069">
                  <c:v>1.3469999999999999E-2</c:v>
                </c:pt>
                <c:pt idx="1070">
                  <c:v>1.3129999999999999E-2</c:v>
                </c:pt>
                <c:pt idx="1071">
                  <c:v>1.406E-2</c:v>
                </c:pt>
                <c:pt idx="1072">
                  <c:v>1.406E-2</c:v>
                </c:pt>
                <c:pt idx="1073">
                  <c:v>1.4789999999999999E-2</c:v>
                </c:pt>
                <c:pt idx="1074">
                  <c:v>1.4409999999999999E-2</c:v>
                </c:pt>
                <c:pt idx="1075">
                  <c:v>1.504E-2</c:v>
                </c:pt>
                <c:pt idx="1076">
                  <c:v>1.5469999999999999E-2</c:v>
                </c:pt>
                <c:pt idx="1077">
                  <c:v>1.575E-2</c:v>
                </c:pt>
                <c:pt idx="1078">
                  <c:v>1.575E-2</c:v>
                </c:pt>
                <c:pt idx="1079">
                  <c:v>1.6199999999999999E-2</c:v>
                </c:pt>
                <c:pt idx="1080">
                  <c:v>1.6199999999999999E-2</c:v>
                </c:pt>
                <c:pt idx="1081">
                  <c:v>1.6250000000000001E-2</c:v>
                </c:pt>
                <c:pt idx="1082">
                  <c:v>1.5980000000000001E-2</c:v>
                </c:pt>
                <c:pt idx="1083">
                  <c:v>1.6199999999999999E-2</c:v>
                </c:pt>
                <c:pt idx="1084">
                  <c:v>1.6490000000000001E-2</c:v>
                </c:pt>
                <c:pt idx="1085">
                  <c:v>1.6320000000000001E-2</c:v>
                </c:pt>
                <c:pt idx="1086">
                  <c:v>1.653E-2</c:v>
                </c:pt>
                <c:pt idx="1087">
                  <c:v>1.6629999999999999E-2</c:v>
                </c:pt>
                <c:pt idx="1088">
                  <c:v>1.6119999999999999E-2</c:v>
                </c:pt>
                <c:pt idx="1089">
                  <c:v>1.6060000000000001E-2</c:v>
                </c:pt>
                <c:pt idx="1090">
                  <c:v>1.5900000000000001E-2</c:v>
                </c:pt>
                <c:pt idx="1091">
                  <c:v>1.6660000000000001E-2</c:v>
                </c:pt>
                <c:pt idx="1092">
                  <c:v>1.6910000000000001E-2</c:v>
                </c:pt>
                <c:pt idx="1093">
                  <c:v>1.6910000000000001E-2</c:v>
                </c:pt>
                <c:pt idx="1094">
                  <c:v>1.67E-2</c:v>
                </c:pt>
                <c:pt idx="1095">
                  <c:v>1.678E-2</c:v>
                </c:pt>
                <c:pt idx="1096">
                  <c:v>1.719E-2</c:v>
                </c:pt>
                <c:pt idx="1097">
                  <c:v>1.7090000000000001E-2</c:v>
                </c:pt>
                <c:pt idx="1098">
                  <c:v>1.7090000000000001E-2</c:v>
                </c:pt>
                <c:pt idx="1099">
                  <c:v>1.7489999999999999E-2</c:v>
                </c:pt>
                <c:pt idx="1100">
                  <c:v>1.7299999999999999E-2</c:v>
                </c:pt>
                <c:pt idx="1101">
                  <c:v>1.7319999999999999E-2</c:v>
                </c:pt>
                <c:pt idx="1102">
                  <c:v>1.7330000000000002E-2</c:v>
                </c:pt>
                <c:pt idx="1103">
                  <c:v>1.7059999999999999E-2</c:v>
                </c:pt>
                <c:pt idx="1104">
                  <c:v>1.7010000000000001E-2</c:v>
                </c:pt>
                <c:pt idx="1105">
                  <c:v>1.653E-2</c:v>
                </c:pt>
                <c:pt idx="1106">
                  <c:v>1.7260000000000001E-2</c:v>
                </c:pt>
                <c:pt idx="1107">
                  <c:v>1.6379999999999999E-2</c:v>
                </c:pt>
                <c:pt idx="1108">
                  <c:v>1.686E-2</c:v>
                </c:pt>
                <c:pt idx="1109">
                  <c:v>1.6559999999999998E-2</c:v>
                </c:pt>
                <c:pt idx="1110">
                  <c:v>1.6629999999999999E-2</c:v>
                </c:pt>
                <c:pt idx="1111">
                  <c:v>1.6330000000000001E-2</c:v>
                </c:pt>
                <c:pt idx="1112">
                  <c:v>1.6E-2</c:v>
                </c:pt>
                <c:pt idx="1113">
                  <c:v>1.542E-2</c:v>
                </c:pt>
                <c:pt idx="1114">
                  <c:v>1.6420000000000001E-2</c:v>
                </c:pt>
                <c:pt idx="1115">
                  <c:v>1.626E-2</c:v>
                </c:pt>
                <c:pt idx="1116">
                  <c:v>1.6289999999999999E-2</c:v>
                </c:pt>
                <c:pt idx="1117">
                  <c:v>1.6289999999999999E-2</c:v>
                </c:pt>
                <c:pt idx="1118">
                  <c:v>1.5959999999999998E-2</c:v>
                </c:pt>
                <c:pt idx="1119">
                  <c:v>1.6109999999999999E-2</c:v>
                </c:pt>
                <c:pt idx="1120">
                  <c:v>1.6240000000000001E-2</c:v>
                </c:pt>
                <c:pt idx="1121">
                  <c:v>1.619E-2</c:v>
                </c:pt>
                <c:pt idx="1122">
                  <c:v>1.5890000000000001E-2</c:v>
                </c:pt>
                <c:pt idx="1123">
                  <c:v>1.6199999999999999E-2</c:v>
                </c:pt>
                <c:pt idx="1124">
                  <c:v>1.635E-2</c:v>
                </c:pt>
                <c:pt idx="1125">
                  <c:v>1.6469999999999999E-2</c:v>
                </c:pt>
                <c:pt idx="1126">
                  <c:v>1.6279999999999999E-2</c:v>
                </c:pt>
                <c:pt idx="1127">
                  <c:v>1.6910000000000001E-2</c:v>
                </c:pt>
                <c:pt idx="1128">
                  <c:v>1.7389999999999999E-2</c:v>
                </c:pt>
                <c:pt idx="1129">
                  <c:v>1.746E-2</c:v>
                </c:pt>
                <c:pt idx="1130">
                  <c:v>1.746E-2</c:v>
                </c:pt>
                <c:pt idx="1131">
                  <c:v>1.7299999999999999E-2</c:v>
                </c:pt>
                <c:pt idx="1132">
                  <c:v>1.6310000000000002E-2</c:v>
                </c:pt>
                <c:pt idx="1133">
                  <c:v>1.6639999999999999E-2</c:v>
                </c:pt>
                <c:pt idx="1134">
                  <c:v>1.593E-2</c:v>
                </c:pt>
                <c:pt idx="1135">
                  <c:v>1.542E-2</c:v>
                </c:pt>
                <c:pt idx="1136">
                  <c:v>1.52E-2</c:v>
                </c:pt>
                <c:pt idx="1137">
                  <c:v>1.6060000000000001E-2</c:v>
                </c:pt>
                <c:pt idx="1138">
                  <c:v>1.6619999999999999E-2</c:v>
                </c:pt>
                <c:pt idx="1139">
                  <c:v>1.6619999999999999E-2</c:v>
                </c:pt>
                <c:pt idx="1140">
                  <c:v>1.619E-2</c:v>
                </c:pt>
                <c:pt idx="1141">
                  <c:v>1.583E-2</c:v>
                </c:pt>
                <c:pt idx="1142">
                  <c:v>1.5910000000000001E-2</c:v>
                </c:pt>
                <c:pt idx="1143">
                  <c:v>1.5859999999999999E-2</c:v>
                </c:pt>
                <c:pt idx="1144">
                  <c:v>1.6109999999999999E-2</c:v>
                </c:pt>
                <c:pt idx="1145">
                  <c:v>1.5679999999999999E-2</c:v>
                </c:pt>
                <c:pt idx="1146">
                  <c:v>1.576E-2</c:v>
                </c:pt>
                <c:pt idx="1147">
                  <c:v>1.5610000000000001E-2</c:v>
                </c:pt>
                <c:pt idx="1148">
                  <c:v>1.5970000000000002E-2</c:v>
                </c:pt>
                <c:pt idx="1149">
                  <c:v>1.554E-2</c:v>
                </c:pt>
                <c:pt idx="1150">
                  <c:v>1.554E-2</c:v>
                </c:pt>
                <c:pt idx="1151">
                  <c:v>1.489E-2</c:v>
                </c:pt>
                <c:pt idx="1152">
                  <c:v>1.404E-2</c:v>
                </c:pt>
                <c:pt idx="1153">
                  <c:v>1.3520000000000001E-2</c:v>
                </c:pt>
                <c:pt idx="1154">
                  <c:v>1.391E-2</c:v>
                </c:pt>
                <c:pt idx="1155">
                  <c:v>1.3469999999999999E-2</c:v>
                </c:pt>
                <c:pt idx="1156">
                  <c:v>1.3469999999999999E-2</c:v>
                </c:pt>
                <c:pt idx="1157">
                  <c:v>1.4319999999999999E-2</c:v>
                </c:pt>
                <c:pt idx="1158">
                  <c:v>1.49E-2</c:v>
                </c:pt>
                <c:pt idx="1159">
                  <c:v>1.5440000000000001E-2</c:v>
                </c:pt>
                <c:pt idx="1160">
                  <c:v>1.562E-2</c:v>
                </c:pt>
                <c:pt idx="1161">
                  <c:v>1.5800000000000002E-2</c:v>
                </c:pt>
                <c:pt idx="1162">
                  <c:v>1.6070000000000001E-2</c:v>
                </c:pt>
                <c:pt idx="1163">
                  <c:v>1.5270000000000001E-2</c:v>
                </c:pt>
                <c:pt idx="1164">
                  <c:v>1.602E-2</c:v>
                </c:pt>
                <c:pt idx="1165">
                  <c:v>1.6E-2</c:v>
                </c:pt>
                <c:pt idx="1166">
                  <c:v>1.66E-2</c:v>
                </c:pt>
                <c:pt idx="1167">
                  <c:v>1.6760000000000001E-2</c:v>
                </c:pt>
                <c:pt idx="1168">
                  <c:v>1.6580000000000001E-2</c:v>
                </c:pt>
                <c:pt idx="1169">
                  <c:v>1.6990000000000002E-2</c:v>
                </c:pt>
                <c:pt idx="1170">
                  <c:v>1.7510000000000001E-2</c:v>
                </c:pt>
                <c:pt idx="1171">
                  <c:v>1.635E-2</c:v>
                </c:pt>
                <c:pt idx="1172">
                  <c:v>1.593E-2</c:v>
                </c:pt>
                <c:pt idx="1173">
                  <c:v>1.5910000000000001E-2</c:v>
                </c:pt>
                <c:pt idx="1174">
                  <c:v>1.499E-2</c:v>
                </c:pt>
                <c:pt idx="1175">
                  <c:v>1.4330000000000001E-2</c:v>
                </c:pt>
                <c:pt idx="1176">
                  <c:v>1.426E-2</c:v>
                </c:pt>
                <c:pt idx="1177">
                  <c:v>1.3180000000000001E-2</c:v>
                </c:pt>
                <c:pt idx="1178">
                  <c:v>1.3299999999999999E-2</c:v>
                </c:pt>
                <c:pt idx="1179">
                  <c:v>1.387E-2</c:v>
                </c:pt>
                <c:pt idx="1180">
                  <c:v>1.387E-2</c:v>
                </c:pt>
                <c:pt idx="1181">
                  <c:v>1.396E-2</c:v>
                </c:pt>
                <c:pt idx="1182">
                  <c:v>1.379E-2</c:v>
                </c:pt>
                <c:pt idx="1183">
                  <c:v>1.3780000000000001E-2</c:v>
                </c:pt>
                <c:pt idx="1184">
                  <c:v>1.417E-2</c:v>
                </c:pt>
                <c:pt idx="1185">
                  <c:v>1.417E-2</c:v>
                </c:pt>
                <c:pt idx="1186">
                  <c:v>1.5010000000000001E-2</c:v>
                </c:pt>
                <c:pt idx="1187">
                  <c:v>1.474E-2</c:v>
                </c:pt>
                <c:pt idx="1188">
                  <c:v>1.4330000000000001E-2</c:v>
                </c:pt>
                <c:pt idx="1189">
                  <c:v>1.477E-2</c:v>
                </c:pt>
                <c:pt idx="1190">
                  <c:v>1.417E-2</c:v>
                </c:pt>
                <c:pt idx="1191">
                  <c:v>1.4239999999999999E-2</c:v>
                </c:pt>
                <c:pt idx="1192">
                  <c:v>1.489E-2</c:v>
                </c:pt>
                <c:pt idx="1193">
                  <c:v>1.584E-2</c:v>
                </c:pt>
                <c:pt idx="1194">
                  <c:v>1.4930000000000001E-2</c:v>
                </c:pt>
                <c:pt idx="1195">
                  <c:v>1.5789999999999998E-2</c:v>
                </c:pt>
                <c:pt idx="1196">
                  <c:v>1.545E-2</c:v>
                </c:pt>
                <c:pt idx="1197">
                  <c:v>1.55E-2</c:v>
                </c:pt>
                <c:pt idx="1198">
                  <c:v>1.5129999999999999E-2</c:v>
                </c:pt>
                <c:pt idx="1199">
                  <c:v>1.5180000000000001E-2</c:v>
                </c:pt>
                <c:pt idx="1200">
                  <c:v>1.6580000000000001E-2</c:v>
                </c:pt>
                <c:pt idx="1201">
                  <c:v>1.6830000000000001E-2</c:v>
                </c:pt>
                <c:pt idx="1202">
                  <c:v>1.8270000000000002E-2</c:v>
                </c:pt>
                <c:pt idx="1203">
                  <c:v>1.8419999999999999E-2</c:v>
                </c:pt>
                <c:pt idx="1204">
                  <c:v>1.847E-2</c:v>
                </c:pt>
                <c:pt idx="1205">
                  <c:v>1.847E-2</c:v>
                </c:pt>
                <c:pt idx="1206">
                  <c:v>1.8589999999999999E-2</c:v>
                </c:pt>
                <c:pt idx="1207">
                  <c:v>1.8100000000000002E-2</c:v>
                </c:pt>
                <c:pt idx="1208">
                  <c:v>1.8329999999999999E-2</c:v>
                </c:pt>
                <c:pt idx="1209">
                  <c:v>1.8030000000000001E-2</c:v>
                </c:pt>
                <c:pt idx="1210">
                  <c:v>1.8149999999999999E-2</c:v>
                </c:pt>
                <c:pt idx="1211">
                  <c:v>1.7659999999999999E-2</c:v>
                </c:pt>
                <c:pt idx="1212">
                  <c:v>1.813E-2</c:v>
                </c:pt>
                <c:pt idx="1213">
                  <c:v>1.8679999999999999E-2</c:v>
                </c:pt>
                <c:pt idx="1214">
                  <c:v>1.8440000000000002E-2</c:v>
                </c:pt>
                <c:pt idx="1215">
                  <c:v>1.8710000000000001E-2</c:v>
                </c:pt>
                <c:pt idx="1216">
                  <c:v>1.8919999999999999E-2</c:v>
                </c:pt>
                <c:pt idx="1217">
                  <c:v>1.8259999999999998E-2</c:v>
                </c:pt>
                <c:pt idx="1218">
                  <c:v>1.8790000000000001E-2</c:v>
                </c:pt>
                <c:pt idx="1219">
                  <c:v>1.856E-2</c:v>
                </c:pt>
                <c:pt idx="1220">
                  <c:v>1.831E-2</c:v>
                </c:pt>
                <c:pt idx="1221">
                  <c:v>1.7340000000000001E-2</c:v>
                </c:pt>
                <c:pt idx="1222">
                  <c:v>1.7340000000000001E-2</c:v>
                </c:pt>
                <c:pt idx="1223">
                  <c:v>1.7430000000000001E-2</c:v>
                </c:pt>
                <c:pt idx="1224">
                  <c:v>1.789E-2</c:v>
                </c:pt>
                <c:pt idx="1225">
                  <c:v>1.7659999999999999E-2</c:v>
                </c:pt>
                <c:pt idx="1226">
                  <c:v>1.77E-2</c:v>
                </c:pt>
                <c:pt idx="1227">
                  <c:v>1.7950000000000001E-2</c:v>
                </c:pt>
                <c:pt idx="1228">
                  <c:v>1.7239999999999998E-2</c:v>
                </c:pt>
                <c:pt idx="1229">
                  <c:v>1.7479999999999999E-2</c:v>
                </c:pt>
                <c:pt idx="1230">
                  <c:v>1.7909999999999999E-2</c:v>
                </c:pt>
                <c:pt idx="1231">
                  <c:v>1.7809999999999999E-2</c:v>
                </c:pt>
                <c:pt idx="1232">
                  <c:v>1.7579999999999998E-2</c:v>
                </c:pt>
                <c:pt idx="1233">
                  <c:v>1.8319999999999999E-2</c:v>
                </c:pt>
                <c:pt idx="1234">
                  <c:v>1.856E-2</c:v>
                </c:pt>
                <c:pt idx="1235">
                  <c:v>1.8329999999999999E-2</c:v>
                </c:pt>
                <c:pt idx="1236">
                  <c:v>1.8380000000000001E-2</c:v>
                </c:pt>
                <c:pt idx="1237">
                  <c:v>1.8710000000000001E-2</c:v>
                </c:pt>
                <c:pt idx="1238">
                  <c:v>1.915E-2</c:v>
                </c:pt>
                <c:pt idx="1239">
                  <c:v>1.915E-2</c:v>
                </c:pt>
                <c:pt idx="1240">
                  <c:v>1.8530000000000001E-2</c:v>
                </c:pt>
                <c:pt idx="1241">
                  <c:v>1.883E-2</c:v>
                </c:pt>
                <c:pt idx="1242">
                  <c:v>1.8759999999999999E-2</c:v>
                </c:pt>
                <c:pt idx="1243">
                  <c:v>1.8960000000000001E-2</c:v>
                </c:pt>
                <c:pt idx="1244">
                  <c:v>1.8350000000000002E-2</c:v>
                </c:pt>
                <c:pt idx="1245">
                  <c:v>1.9109999999999999E-2</c:v>
                </c:pt>
                <c:pt idx="1246">
                  <c:v>2.0199999999999999E-2</c:v>
                </c:pt>
                <c:pt idx="1247">
                  <c:v>2.069E-2</c:v>
                </c:pt>
                <c:pt idx="1248">
                  <c:v>2.069E-2</c:v>
                </c:pt>
                <c:pt idx="1249">
                  <c:v>2.121E-2</c:v>
                </c:pt>
                <c:pt idx="1250">
                  <c:v>2.121E-2</c:v>
                </c:pt>
                <c:pt idx="1251">
                  <c:v>2.1139999999999999E-2</c:v>
                </c:pt>
                <c:pt idx="1252">
                  <c:v>2.179E-2</c:v>
                </c:pt>
                <c:pt idx="1253">
                  <c:v>2.2259999999999999E-2</c:v>
                </c:pt>
                <c:pt idx="1254">
                  <c:v>2.205E-2</c:v>
                </c:pt>
                <c:pt idx="1255">
                  <c:v>2.1729999999999999E-2</c:v>
                </c:pt>
                <c:pt idx="1256">
                  <c:v>2.1700000000000001E-2</c:v>
                </c:pt>
                <c:pt idx="1257">
                  <c:v>2.1479999999999999E-2</c:v>
                </c:pt>
                <c:pt idx="1258">
                  <c:v>2.188E-2</c:v>
                </c:pt>
                <c:pt idx="1259">
                  <c:v>2.1829999999999999E-2</c:v>
                </c:pt>
                <c:pt idx="1260">
                  <c:v>2.2630000000000001E-2</c:v>
                </c:pt>
                <c:pt idx="1261">
                  <c:v>2.2450000000000001E-2</c:v>
                </c:pt>
                <c:pt idx="1262">
                  <c:v>2.2849999999999999E-2</c:v>
                </c:pt>
                <c:pt idx="1263">
                  <c:v>2.2579999999999999E-2</c:v>
                </c:pt>
                <c:pt idx="1264">
                  <c:v>2.2630000000000001E-2</c:v>
                </c:pt>
                <c:pt idx="1265">
                  <c:v>2.3230000000000001E-2</c:v>
                </c:pt>
                <c:pt idx="1266">
                  <c:v>2.3449999999999999E-2</c:v>
                </c:pt>
                <c:pt idx="1267">
                  <c:v>2.3E-2</c:v>
                </c:pt>
                <c:pt idx="1268">
                  <c:v>2.2780000000000002E-2</c:v>
                </c:pt>
                <c:pt idx="1269">
                  <c:v>2.3120000000000002E-2</c:v>
                </c:pt>
                <c:pt idx="1270">
                  <c:v>2.2880000000000001E-2</c:v>
                </c:pt>
                <c:pt idx="1271">
                  <c:v>2.3300000000000001E-2</c:v>
                </c:pt>
                <c:pt idx="1272">
                  <c:v>2.3120000000000002E-2</c:v>
                </c:pt>
                <c:pt idx="1273">
                  <c:v>2.359E-2</c:v>
                </c:pt>
                <c:pt idx="1274">
                  <c:v>2.3859999999999999E-2</c:v>
                </c:pt>
                <c:pt idx="1275">
                  <c:v>2.3709999999999998E-2</c:v>
                </c:pt>
                <c:pt idx="1276">
                  <c:v>2.3709999999999998E-2</c:v>
                </c:pt>
                <c:pt idx="1277">
                  <c:v>2.4029999999999999E-2</c:v>
                </c:pt>
                <c:pt idx="1278">
                  <c:v>2.4060000000000002E-2</c:v>
                </c:pt>
                <c:pt idx="1279">
                  <c:v>2.3720000000000001E-2</c:v>
                </c:pt>
                <c:pt idx="1280">
                  <c:v>2.3800000000000002E-2</c:v>
                </c:pt>
                <c:pt idx="1281">
                  <c:v>2.3109999999999999E-2</c:v>
                </c:pt>
                <c:pt idx="1282">
                  <c:v>2.2720000000000001E-2</c:v>
                </c:pt>
                <c:pt idx="1283">
                  <c:v>2.3050000000000001E-2</c:v>
                </c:pt>
                <c:pt idx="1284">
                  <c:v>2.3269999999999999E-2</c:v>
                </c:pt>
                <c:pt idx="1285">
                  <c:v>2.3050000000000001E-2</c:v>
                </c:pt>
                <c:pt idx="1286">
                  <c:v>2.3199999999999998E-2</c:v>
                </c:pt>
                <c:pt idx="1287">
                  <c:v>2.3269999999999999E-2</c:v>
                </c:pt>
                <c:pt idx="1288">
                  <c:v>2.2859999999999998E-2</c:v>
                </c:pt>
                <c:pt idx="1289">
                  <c:v>2.3220000000000001E-2</c:v>
                </c:pt>
                <c:pt idx="1290">
                  <c:v>2.2329999999999999E-2</c:v>
                </c:pt>
                <c:pt idx="1291">
                  <c:v>2.215E-2</c:v>
                </c:pt>
                <c:pt idx="1292">
                  <c:v>2.1559999999999999E-2</c:v>
                </c:pt>
                <c:pt idx="1293">
                  <c:v>2.205E-2</c:v>
                </c:pt>
                <c:pt idx="1294">
                  <c:v>2.1780000000000001E-2</c:v>
                </c:pt>
                <c:pt idx="1295">
                  <c:v>2.2419999999999999E-2</c:v>
                </c:pt>
                <c:pt idx="1296">
                  <c:v>2.341E-2</c:v>
                </c:pt>
                <c:pt idx="1297">
                  <c:v>2.3279999999999999E-2</c:v>
                </c:pt>
                <c:pt idx="1298">
                  <c:v>2.4250000000000001E-2</c:v>
                </c:pt>
                <c:pt idx="1299">
                  <c:v>2.4119999999999999E-2</c:v>
                </c:pt>
                <c:pt idx="1300">
                  <c:v>2.3949999999999999E-2</c:v>
                </c:pt>
                <c:pt idx="1301">
                  <c:v>2.4299999999999999E-2</c:v>
                </c:pt>
                <c:pt idx="1302">
                  <c:v>2.4299999999999999E-2</c:v>
                </c:pt>
                <c:pt idx="1303">
                  <c:v>2.4080000000000001E-2</c:v>
                </c:pt>
                <c:pt idx="1304">
                  <c:v>2.4420000000000001E-2</c:v>
                </c:pt>
              </c:numCache>
            </c:numRef>
          </c:val>
          <c:smooth val="0"/>
          <c:extLst>
            <c:ext xmlns:c16="http://schemas.microsoft.com/office/drawing/2014/chart" uri="{C3380CC4-5D6E-409C-BE32-E72D297353CC}">
              <c16:uniqueId val="{00000003-9642-473D-B11E-CE4A2530DE02}"/>
            </c:ext>
          </c:extLst>
        </c:ser>
        <c:ser>
          <c:idx val="5"/>
          <c:order val="4"/>
          <c:tx>
            <c:v>10年期</c:v>
          </c:tx>
          <c:spPr>
            <a:ln w="6350">
              <a:solidFill>
                <a:srgbClr val="16468D"/>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【2】Indice!$K$6:$K$1310</c:f>
              <c:numCache>
                <c:formatCode>General</c:formatCode>
                <c:ptCount val="1305"/>
                <c:pt idx="0">
                  <c:v>4.0750000000000001E-2</c:v>
                </c:pt>
                <c:pt idx="1">
                  <c:v>4.0829999999999998E-2</c:v>
                </c:pt>
                <c:pt idx="2">
                  <c:v>4.1020000000000001E-2</c:v>
                </c:pt>
                <c:pt idx="3">
                  <c:v>4.1520000000000001E-2</c:v>
                </c:pt>
                <c:pt idx="4">
                  <c:v>4.2130000000000001E-2</c:v>
                </c:pt>
                <c:pt idx="5">
                  <c:v>4.1799999999999997E-2</c:v>
                </c:pt>
                <c:pt idx="6">
                  <c:v>4.2500000000000003E-2</c:v>
                </c:pt>
                <c:pt idx="7">
                  <c:v>4.2639999999999997E-2</c:v>
                </c:pt>
                <c:pt idx="8">
                  <c:v>4.3029999999999999E-2</c:v>
                </c:pt>
                <c:pt idx="9">
                  <c:v>4.2790000000000002E-2</c:v>
                </c:pt>
                <c:pt idx="10">
                  <c:v>4.2479999999999997E-2</c:v>
                </c:pt>
                <c:pt idx="11">
                  <c:v>4.3209999999999998E-2</c:v>
                </c:pt>
                <c:pt idx="12">
                  <c:v>4.3189999999999999E-2</c:v>
                </c:pt>
                <c:pt idx="13">
                  <c:v>4.2750000000000003E-2</c:v>
                </c:pt>
                <c:pt idx="14">
                  <c:v>4.2790000000000002E-2</c:v>
                </c:pt>
                <c:pt idx="15">
                  <c:v>4.2790000000000002E-2</c:v>
                </c:pt>
                <c:pt idx="16">
                  <c:v>4.2299999999999997E-2</c:v>
                </c:pt>
                <c:pt idx="17">
                  <c:v>4.2549999999999998E-2</c:v>
                </c:pt>
                <c:pt idx="18">
                  <c:v>4.3139999999999998E-2</c:v>
                </c:pt>
                <c:pt idx="19">
                  <c:v>4.1790000000000001E-2</c:v>
                </c:pt>
                <c:pt idx="20">
                  <c:v>4.1750000000000002E-2</c:v>
                </c:pt>
                <c:pt idx="21">
                  <c:v>4.1540000000000001E-2</c:v>
                </c:pt>
                <c:pt idx="22">
                  <c:v>4.1209999999999997E-2</c:v>
                </c:pt>
                <c:pt idx="23">
                  <c:v>4.1000000000000002E-2</c:v>
                </c:pt>
                <c:pt idx="24">
                  <c:v>4.1579999999999999E-2</c:v>
                </c:pt>
                <c:pt idx="25">
                  <c:v>4.02E-2</c:v>
                </c:pt>
                <c:pt idx="26">
                  <c:v>3.8800000000000001E-2</c:v>
                </c:pt>
                <c:pt idx="27">
                  <c:v>3.9120000000000002E-2</c:v>
                </c:pt>
                <c:pt idx="28">
                  <c:v>4.0320000000000002E-2</c:v>
                </c:pt>
                <c:pt idx="29">
                  <c:v>4.0739999999999998E-2</c:v>
                </c:pt>
                <c:pt idx="30">
                  <c:v>4.1369999999999997E-2</c:v>
                </c:pt>
                <c:pt idx="31">
                  <c:v>4.1180000000000001E-2</c:v>
                </c:pt>
                <c:pt idx="32">
                  <c:v>4.1759999999999999E-2</c:v>
                </c:pt>
                <c:pt idx="33">
                  <c:v>4.1279999999999997E-2</c:v>
                </c:pt>
                <c:pt idx="34">
                  <c:v>4.1050000000000003E-2</c:v>
                </c:pt>
                <c:pt idx="35">
                  <c:v>4.1230000000000003E-2</c:v>
                </c:pt>
                <c:pt idx="36">
                  <c:v>4.1419999999999998E-2</c:v>
                </c:pt>
                <c:pt idx="37">
                  <c:v>4.1020000000000001E-2</c:v>
                </c:pt>
                <c:pt idx="38">
                  <c:v>4.0579999999999998E-2</c:v>
                </c:pt>
                <c:pt idx="39">
                  <c:v>3.9390000000000001E-2</c:v>
                </c:pt>
                <c:pt idx="40">
                  <c:v>3.9390000000000001E-2</c:v>
                </c:pt>
                <c:pt idx="41">
                  <c:v>3.9660000000000001E-2</c:v>
                </c:pt>
                <c:pt idx="42">
                  <c:v>4.0280000000000003E-2</c:v>
                </c:pt>
                <c:pt idx="43">
                  <c:v>4.0129999999999999E-2</c:v>
                </c:pt>
                <c:pt idx="44">
                  <c:v>4.0300000000000002E-2</c:v>
                </c:pt>
                <c:pt idx="45">
                  <c:v>4.0460000000000003E-2</c:v>
                </c:pt>
                <c:pt idx="46">
                  <c:v>3.9989999999999998E-2</c:v>
                </c:pt>
                <c:pt idx="47">
                  <c:v>3.916E-2</c:v>
                </c:pt>
                <c:pt idx="48">
                  <c:v>3.9289999999999999E-2</c:v>
                </c:pt>
                <c:pt idx="49">
                  <c:v>3.8789999999999998E-2</c:v>
                </c:pt>
                <c:pt idx="50">
                  <c:v>3.8789999999999998E-2</c:v>
                </c:pt>
                <c:pt idx="51">
                  <c:v>3.8440000000000002E-2</c:v>
                </c:pt>
                <c:pt idx="52">
                  <c:v>3.7940000000000002E-2</c:v>
                </c:pt>
                <c:pt idx="53">
                  <c:v>3.8969999999999998E-2</c:v>
                </c:pt>
                <c:pt idx="54">
                  <c:v>3.8949999999999999E-2</c:v>
                </c:pt>
                <c:pt idx="55">
                  <c:v>3.8949999999999999E-2</c:v>
                </c:pt>
                <c:pt idx="56">
                  <c:v>3.8879999999999998E-2</c:v>
                </c:pt>
                <c:pt idx="57">
                  <c:v>3.8469999999999997E-2</c:v>
                </c:pt>
                <c:pt idx="58">
                  <c:v>3.9309999999999998E-2</c:v>
                </c:pt>
                <c:pt idx="59">
                  <c:v>3.9309999999999998E-2</c:v>
                </c:pt>
                <c:pt idx="60">
                  <c:v>3.9109999999999999E-2</c:v>
                </c:pt>
                <c:pt idx="61">
                  <c:v>3.9210000000000002E-2</c:v>
                </c:pt>
                <c:pt idx="62">
                  <c:v>4.0160000000000001E-2</c:v>
                </c:pt>
                <c:pt idx="63">
                  <c:v>4.2009999999999999E-2</c:v>
                </c:pt>
                <c:pt idx="64">
                  <c:v>4.233E-2</c:v>
                </c:pt>
                <c:pt idx="65">
                  <c:v>4.2259999999999999E-2</c:v>
                </c:pt>
                <c:pt idx="66">
                  <c:v>4.1489999999999999E-2</c:v>
                </c:pt>
                <c:pt idx="67">
                  <c:v>4.104E-2</c:v>
                </c:pt>
                <c:pt idx="68">
                  <c:v>4.165E-2</c:v>
                </c:pt>
                <c:pt idx="69">
                  <c:v>4.2529999999999998E-2</c:v>
                </c:pt>
                <c:pt idx="70">
                  <c:v>4.1959999999999997E-2</c:v>
                </c:pt>
                <c:pt idx="71">
                  <c:v>4.326E-2</c:v>
                </c:pt>
                <c:pt idx="72">
                  <c:v>4.2549999999999998E-2</c:v>
                </c:pt>
                <c:pt idx="73">
                  <c:v>4.3209999999999998E-2</c:v>
                </c:pt>
                <c:pt idx="74">
                  <c:v>4.3869999999999999E-2</c:v>
                </c:pt>
                <c:pt idx="75">
                  <c:v>4.4659999999999998E-2</c:v>
                </c:pt>
                <c:pt idx="76">
                  <c:v>4.4040000000000003E-2</c:v>
                </c:pt>
                <c:pt idx="77">
                  <c:v>4.4040000000000003E-2</c:v>
                </c:pt>
                <c:pt idx="78">
                  <c:v>4.3929999999999997E-2</c:v>
                </c:pt>
                <c:pt idx="79">
                  <c:v>4.4200000000000003E-2</c:v>
                </c:pt>
                <c:pt idx="80">
                  <c:v>4.4350000000000001E-2</c:v>
                </c:pt>
                <c:pt idx="81">
                  <c:v>4.4350000000000001E-2</c:v>
                </c:pt>
                <c:pt idx="82">
                  <c:v>4.5310000000000003E-2</c:v>
                </c:pt>
                <c:pt idx="83">
                  <c:v>4.4470000000000003E-2</c:v>
                </c:pt>
                <c:pt idx="84">
                  <c:v>4.6399999999999997E-2</c:v>
                </c:pt>
                <c:pt idx="85">
                  <c:v>4.6519999999999999E-2</c:v>
                </c:pt>
                <c:pt idx="86">
                  <c:v>4.6240000000000003E-2</c:v>
                </c:pt>
                <c:pt idx="87">
                  <c:v>4.4920000000000002E-2</c:v>
                </c:pt>
                <c:pt idx="88">
                  <c:v>4.5659999999999999E-2</c:v>
                </c:pt>
                <c:pt idx="89">
                  <c:v>4.6429999999999999E-2</c:v>
                </c:pt>
                <c:pt idx="90">
                  <c:v>4.5719999999999997E-2</c:v>
                </c:pt>
                <c:pt idx="91">
                  <c:v>4.6589999999999999E-2</c:v>
                </c:pt>
                <c:pt idx="92">
                  <c:v>4.734E-2</c:v>
                </c:pt>
                <c:pt idx="93">
                  <c:v>4.931E-2</c:v>
                </c:pt>
                <c:pt idx="94">
                  <c:v>4.8939999999999997E-2</c:v>
                </c:pt>
                <c:pt idx="95">
                  <c:v>4.8349999999999997E-2</c:v>
                </c:pt>
                <c:pt idx="96">
                  <c:v>4.8439999999999997E-2</c:v>
                </c:pt>
                <c:pt idx="97">
                  <c:v>4.9549999999999997E-2</c:v>
                </c:pt>
                <c:pt idx="98">
                  <c:v>4.8230000000000002E-2</c:v>
                </c:pt>
                <c:pt idx="99">
                  <c:v>4.8500000000000001E-2</c:v>
                </c:pt>
                <c:pt idx="100">
                  <c:v>4.9140000000000003E-2</c:v>
                </c:pt>
                <c:pt idx="101">
                  <c:v>4.99E-2</c:v>
                </c:pt>
                <c:pt idx="102">
                  <c:v>4.9149999999999999E-2</c:v>
                </c:pt>
                <c:pt idx="103">
                  <c:v>4.8340000000000001E-2</c:v>
                </c:pt>
                <c:pt idx="104">
                  <c:v>4.7059999999999998E-2</c:v>
                </c:pt>
                <c:pt idx="105">
                  <c:v>4.6120000000000001E-2</c:v>
                </c:pt>
                <c:pt idx="106">
                  <c:v>4.6969999999999998E-2</c:v>
                </c:pt>
                <c:pt idx="107">
                  <c:v>4.5580000000000002E-2</c:v>
                </c:pt>
                <c:pt idx="108">
                  <c:v>4.6530000000000002E-2</c:v>
                </c:pt>
                <c:pt idx="109">
                  <c:v>4.8009999999999997E-2</c:v>
                </c:pt>
                <c:pt idx="110">
                  <c:v>4.8009999999999997E-2</c:v>
                </c:pt>
                <c:pt idx="111">
                  <c:v>4.718E-2</c:v>
                </c:pt>
                <c:pt idx="112">
                  <c:v>4.7329999999999997E-2</c:v>
                </c:pt>
                <c:pt idx="113">
                  <c:v>4.795E-2</c:v>
                </c:pt>
                <c:pt idx="114">
                  <c:v>4.6780000000000002E-2</c:v>
                </c:pt>
                <c:pt idx="115">
                  <c:v>4.5710000000000001E-2</c:v>
                </c:pt>
                <c:pt idx="116">
                  <c:v>4.5749999999999999E-2</c:v>
                </c:pt>
                <c:pt idx="117">
                  <c:v>4.607E-2</c:v>
                </c:pt>
                <c:pt idx="118">
                  <c:v>4.5359999999999998E-2</c:v>
                </c:pt>
                <c:pt idx="119">
                  <c:v>4.5330000000000002E-2</c:v>
                </c:pt>
                <c:pt idx="120">
                  <c:v>4.4339999999999997E-2</c:v>
                </c:pt>
                <c:pt idx="121">
                  <c:v>4.4940000000000001E-2</c:v>
                </c:pt>
                <c:pt idx="122">
                  <c:v>4.4069999999999998E-2</c:v>
                </c:pt>
                <c:pt idx="123">
                  <c:v>4.3589999999999997E-2</c:v>
                </c:pt>
                <c:pt idx="124">
                  <c:v>4.3029999999999999E-2</c:v>
                </c:pt>
                <c:pt idx="125">
                  <c:v>4.3319999999999997E-2</c:v>
                </c:pt>
                <c:pt idx="126">
                  <c:v>4.2860000000000002E-2</c:v>
                </c:pt>
                <c:pt idx="127">
                  <c:v>4.2479999999999997E-2</c:v>
                </c:pt>
                <c:pt idx="128">
                  <c:v>4.2799999999999998E-2</c:v>
                </c:pt>
                <c:pt idx="129">
                  <c:v>4.2880000000000001E-2</c:v>
                </c:pt>
                <c:pt idx="130">
                  <c:v>4.2639999999999997E-2</c:v>
                </c:pt>
                <c:pt idx="131">
                  <c:v>4.2439999999999999E-2</c:v>
                </c:pt>
                <c:pt idx="132">
                  <c:v>4.2799999999999998E-2</c:v>
                </c:pt>
                <c:pt idx="133">
                  <c:v>4.2599999999999999E-2</c:v>
                </c:pt>
                <c:pt idx="134">
                  <c:v>4.1790000000000001E-2</c:v>
                </c:pt>
                <c:pt idx="135">
                  <c:v>4.1790000000000001E-2</c:v>
                </c:pt>
                <c:pt idx="136">
                  <c:v>4.1079999999999998E-2</c:v>
                </c:pt>
                <c:pt idx="137">
                  <c:v>4.1140000000000003E-2</c:v>
                </c:pt>
                <c:pt idx="138">
                  <c:v>4.1200000000000001E-2</c:v>
                </c:pt>
                <c:pt idx="139">
                  <c:v>4.2020000000000002E-2</c:v>
                </c:pt>
                <c:pt idx="140">
                  <c:v>4.2349999999999999E-2</c:v>
                </c:pt>
                <c:pt idx="141">
                  <c:v>4.2369999999999998E-2</c:v>
                </c:pt>
                <c:pt idx="142">
                  <c:v>4.1919999999999999E-2</c:v>
                </c:pt>
                <c:pt idx="143">
                  <c:v>4.3240000000000001E-2</c:v>
                </c:pt>
                <c:pt idx="144">
                  <c:v>4.3380000000000002E-2</c:v>
                </c:pt>
                <c:pt idx="145">
                  <c:v>4.2549999999999998E-2</c:v>
                </c:pt>
                <c:pt idx="146">
                  <c:v>4.274E-2</c:v>
                </c:pt>
                <c:pt idx="147">
                  <c:v>4.2500000000000003E-2</c:v>
                </c:pt>
                <c:pt idx="148">
                  <c:v>4.2110000000000002E-2</c:v>
                </c:pt>
                <c:pt idx="149">
                  <c:v>4.1910000000000003E-2</c:v>
                </c:pt>
                <c:pt idx="150">
                  <c:v>4.1520000000000001E-2</c:v>
                </c:pt>
                <c:pt idx="151">
                  <c:v>4.1050000000000003E-2</c:v>
                </c:pt>
                <c:pt idx="152">
                  <c:v>4.0079999999999998E-2</c:v>
                </c:pt>
                <c:pt idx="153">
                  <c:v>4.0219999999999999E-2</c:v>
                </c:pt>
                <c:pt idx="154">
                  <c:v>4.088E-2</c:v>
                </c:pt>
                <c:pt idx="155">
                  <c:v>4.0340000000000001E-2</c:v>
                </c:pt>
                <c:pt idx="156">
                  <c:v>4.1750000000000002E-2</c:v>
                </c:pt>
                <c:pt idx="157">
                  <c:v>4.0770000000000001E-2</c:v>
                </c:pt>
                <c:pt idx="158">
                  <c:v>4.0230000000000002E-2</c:v>
                </c:pt>
                <c:pt idx="159">
                  <c:v>3.959E-2</c:v>
                </c:pt>
                <c:pt idx="160">
                  <c:v>3.9510000000000003E-2</c:v>
                </c:pt>
                <c:pt idx="161">
                  <c:v>3.9980000000000002E-2</c:v>
                </c:pt>
                <c:pt idx="162">
                  <c:v>3.8670000000000003E-2</c:v>
                </c:pt>
                <c:pt idx="163">
                  <c:v>3.884E-2</c:v>
                </c:pt>
                <c:pt idx="164">
                  <c:v>3.8719999999999997E-2</c:v>
                </c:pt>
                <c:pt idx="165">
                  <c:v>3.8350000000000002E-2</c:v>
                </c:pt>
                <c:pt idx="166">
                  <c:v>3.85E-2</c:v>
                </c:pt>
                <c:pt idx="167">
                  <c:v>3.7479999999999999E-2</c:v>
                </c:pt>
                <c:pt idx="168">
                  <c:v>3.7850000000000002E-2</c:v>
                </c:pt>
                <c:pt idx="169">
                  <c:v>3.807E-2</c:v>
                </c:pt>
                <c:pt idx="170">
                  <c:v>3.832E-2</c:v>
                </c:pt>
                <c:pt idx="171">
                  <c:v>3.7629999999999997E-2</c:v>
                </c:pt>
                <c:pt idx="172">
                  <c:v>3.857E-2</c:v>
                </c:pt>
                <c:pt idx="173">
                  <c:v>3.9699999999999999E-2</c:v>
                </c:pt>
                <c:pt idx="174">
                  <c:v>3.9940000000000003E-2</c:v>
                </c:pt>
                <c:pt idx="175">
                  <c:v>4.0620000000000003E-2</c:v>
                </c:pt>
                <c:pt idx="176">
                  <c:v>4.0289999999999999E-2</c:v>
                </c:pt>
                <c:pt idx="177">
                  <c:v>3.9309999999999998E-2</c:v>
                </c:pt>
                <c:pt idx="178">
                  <c:v>3.8539999999999998E-2</c:v>
                </c:pt>
                <c:pt idx="179">
                  <c:v>3.8539999999999998E-2</c:v>
                </c:pt>
                <c:pt idx="180">
                  <c:v>3.8370000000000001E-2</c:v>
                </c:pt>
                <c:pt idx="181">
                  <c:v>3.8379999999999997E-2</c:v>
                </c:pt>
                <c:pt idx="182">
                  <c:v>3.7080000000000002E-2</c:v>
                </c:pt>
                <c:pt idx="183">
                  <c:v>3.764E-2</c:v>
                </c:pt>
                <c:pt idx="184">
                  <c:v>3.721E-2</c:v>
                </c:pt>
                <c:pt idx="185">
                  <c:v>3.7350000000000001E-2</c:v>
                </c:pt>
                <c:pt idx="186">
                  <c:v>3.7949999999999998E-2</c:v>
                </c:pt>
                <c:pt idx="187">
                  <c:v>3.7190000000000001E-2</c:v>
                </c:pt>
                <c:pt idx="188">
                  <c:v>3.721E-2</c:v>
                </c:pt>
                <c:pt idx="189">
                  <c:v>3.7609999999999998E-2</c:v>
                </c:pt>
                <c:pt idx="190">
                  <c:v>3.7609999999999998E-2</c:v>
                </c:pt>
                <c:pt idx="191">
                  <c:v>3.7159999999999999E-2</c:v>
                </c:pt>
                <c:pt idx="192">
                  <c:v>3.7859999999999998E-2</c:v>
                </c:pt>
                <c:pt idx="193">
                  <c:v>3.8129999999999997E-2</c:v>
                </c:pt>
                <c:pt idx="194">
                  <c:v>3.7359999999999997E-2</c:v>
                </c:pt>
                <c:pt idx="195">
                  <c:v>3.7490000000000002E-2</c:v>
                </c:pt>
                <c:pt idx="196">
                  <c:v>3.7179999999999998E-2</c:v>
                </c:pt>
                <c:pt idx="197">
                  <c:v>3.7949999999999998E-2</c:v>
                </c:pt>
                <c:pt idx="198">
                  <c:v>3.6600000000000001E-2</c:v>
                </c:pt>
                <c:pt idx="199">
                  <c:v>3.6830000000000002E-2</c:v>
                </c:pt>
                <c:pt idx="200">
                  <c:v>3.6909999999999998E-2</c:v>
                </c:pt>
                <c:pt idx="201">
                  <c:v>3.5950000000000003E-2</c:v>
                </c:pt>
                <c:pt idx="202">
                  <c:v>3.6429999999999997E-2</c:v>
                </c:pt>
                <c:pt idx="203">
                  <c:v>3.687E-2</c:v>
                </c:pt>
                <c:pt idx="204">
                  <c:v>3.798E-2</c:v>
                </c:pt>
                <c:pt idx="205">
                  <c:v>3.798E-2</c:v>
                </c:pt>
                <c:pt idx="206">
                  <c:v>3.8170000000000003E-2</c:v>
                </c:pt>
                <c:pt idx="207">
                  <c:v>3.7420000000000002E-2</c:v>
                </c:pt>
                <c:pt idx="208">
                  <c:v>3.6920000000000001E-2</c:v>
                </c:pt>
                <c:pt idx="209">
                  <c:v>3.7150000000000002E-2</c:v>
                </c:pt>
                <c:pt idx="210">
                  <c:v>3.6400000000000002E-2</c:v>
                </c:pt>
                <c:pt idx="211">
                  <c:v>3.6459999999999999E-2</c:v>
                </c:pt>
                <c:pt idx="212">
                  <c:v>3.5639999999999998E-2</c:v>
                </c:pt>
                <c:pt idx="213">
                  <c:v>3.5340000000000003E-2</c:v>
                </c:pt>
                <c:pt idx="214">
                  <c:v>3.5020000000000003E-2</c:v>
                </c:pt>
                <c:pt idx="215">
                  <c:v>3.4619999999999998E-2</c:v>
                </c:pt>
                <c:pt idx="216">
                  <c:v>3.3840000000000002E-2</c:v>
                </c:pt>
                <c:pt idx="217">
                  <c:v>3.4430000000000002E-2</c:v>
                </c:pt>
                <c:pt idx="218">
                  <c:v>3.5189999999999999E-2</c:v>
                </c:pt>
                <c:pt idx="219">
                  <c:v>3.5069999999999997E-2</c:v>
                </c:pt>
                <c:pt idx="220">
                  <c:v>3.4369999999999998E-2</c:v>
                </c:pt>
                <c:pt idx="221">
                  <c:v>3.3790000000000001E-2</c:v>
                </c:pt>
                <c:pt idx="222">
                  <c:v>3.3360000000000001E-2</c:v>
                </c:pt>
                <c:pt idx="223">
                  <c:v>3.424E-2</c:v>
                </c:pt>
                <c:pt idx="224">
                  <c:v>3.5680000000000003E-2</c:v>
                </c:pt>
                <c:pt idx="225">
                  <c:v>3.422E-2</c:v>
                </c:pt>
                <c:pt idx="226">
                  <c:v>3.5200000000000002E-2</c:v>
                </c:pt>
                <c:pt idx="227">
                  <c:v>3.4479999999999997E-2</c:v>
                </c:pt>
                <c:pt idx="228">
                  <c:v>3.4000000000000002E-2</c:v>
                </c:pt>
                <c:pt idx="229">
                  <c:v>3.49E-2</c:v>
                </c:pt>
                <c:pt idx="230">
                  <c:v>3.5220000000000001E-2</c:v>
                </c:pt>
                <c:pt idx="231">
                  <c:v>3.5319999999999997E-2</c:v>
                </c:pt>
                <c:pt idx="232">
                  <c:v>3.5909999999999997E-2</c:v>
                </c:pt>
                <c:pt idx="233">
                  <c:v>3.576E-2</c:v>
                </c:pt>
                <c:pt idx="234">
                  <c:v>3.5999999999999997E-2</c:v>
                </c:pt>
                <c:pt idx="235">
                  <c:v>3.5130000000000002E-2</c:v>
                </c:pt>
                <c:pt idx="236">
                  <c:v>3.4450000000000001E-2</c:v>
                </c:pt>
                <c:pt idx="237">
                  <c:v>3.3910000000000003E-2</c:v>
                </c:pt>
                <c:pt idx="238">
                  <c:v>3.4259999999999999E-2</c:v>
                </c:pt>
                <c:pt idx="239">
                  <c:v>3.4169999999999999E-2</c:v>
                </c:pt>
                <c:pt idx="240">
                  <c:v>3.3910000000000003E-2</c:v>
                </c:pt>
                <c:pt idx="241">
                  <c:v>3.3050000000000003E-2</c:v>
                </c:pt>
                <c:pt idx="242">
                  <c:v>3.3110000000000001E-2</c:v>
                </c:pt>
                <c:pt idx="243">
                  <c:v>3.3390000000000003E-2</c:v>
                </c:pt>
                <c:pt idx="244">
                  <c:v>3.4110000000000001E-2</c:v>
                </c:pt>
                <c:pt idx="245">
                  <c:v>3.4680000000000002E-2</c:v>
                </c:pt>
                <c:pt idx="246">
                  <c:v>3.5490000000000001E-2</c:v>
                </c:pt>
                <c:pt idx="247">
                  <c:v>3.5639999999999998E-2</c:v>
                </c:pt>
                <c:pt idx="248">
                  <c:v>3.5700000000000003E-2</c:v>
                </c:pt>
                <c:pt idx="249">
                  <c:v>3.5299999999999998E-2</c:v>
                </c:pt>
                <c:pt idx="250">
                  <c:v>3.3759999999999998E-2</c:v>
                </c:pt>
                <c:pt idx="251">
                  <c:v>3.4270000000000002E-2</c:v>
                </c:pt>
                <c:pt idx="252">
                  <c:v>3.4340000000000002E-2</c:v>
                </c:pt>
                <c:pt idx="253">
                  <c:v>3.6089999999999997E-2</c:v>
                </c:pt>
                <c:pt idx="254">
                  <c:v>3.4849999999999999E-2</c:v>
                </c:pt>
                <c:pt idx="255">
                  <c:v>3.4290000000000001E-2</c:v>
                </c:pt>
                <c:pt idx="256">
                  <c:v>3.5770000000000003E-2</c:v>
                </c:pt>
                <c:pt idx="257">
                  <c:v>3.4549999999999997E-2</c:v>
                </c:pt>
                <c:pt idx="258">
                  <c:v>3.6889999999999999E-2</c:v>
                </c:pt>
                <c:pt idx="259">
                  <c:v>3.5729999999999998E-2</c:v>
                </c:pt>
                <c:pt idx="260">
                  <c:v>3.6990000000000002E-2</c:v>
                </c:pt>
                <c:pt idx="261">
                  <c:v>3.9030000000000002E-2</c:v>
                </c:pt>
                <c:pt idx="262">
                  <c:v>3.9910000000000001E-2</c:v>
                </c:pt>
                <c:pt idx="263">
                  <c:v>3.9640000000000002E-2</c:v>
                </c:pt>
                <c:pt idx="264">
                  <c:v>3.9579999999999997E-2</c:v>
                </c:pt>
                <c:pt idx="265">
                  <c:v>3.952E-2</c:v>
                </c:pt>
                <c:pt idx="266">
                  <c:v>4.0559999999999999E-2</c:v>
                </c:pt>
                <c:pt idx="267">
                  <c:v>3.993E-2</c:v>
                </c:pt>
                <c:pt idx="268">
                  <c:v>3.9199999999999999E-2</c:v>
                </c:pt>
                <c:pt idx="269">
                  <c:v>3.9140000000000001E-2</c:v>
                </c:pt>
                <c:pt idx="270">
                  <c:v>3.943E-2</c:v>
                </c:pt>
                <c:pt idx="271">
                  <c:v>3.8769999999999999E-2</c:v>
                </c:pt>
                <c:pt idx="272">
                  <c:v>3.916E-2</c:v>
                </c:pt>
                <c:pt idx="273">
                  <c:v>3.952E-2</c:v>
                </c:pt>
                <c:pt idx="274">
                  <c:v>3.8150000000000003E-2</c:v>
                </c:pt>
                <c:pt idx="275">
                  <c:v>3.8150000000000003E-2</c:v>
                </c:pt>
                <c:pt idx="276">
                  <c:v>3.8609999999999998E-2</c:v>
                </c:pt>
                <c:pt idx="277">
                  <c:v>3.805E-2</c:v>
                </c:pt>
                <c:pt idx="278">
                  <c:v>3.7440000000000001E-2</c:v>
                </c:pt>
                <c:pt idx="279">
                  <c:v>3.7019999999999997E-2</c:v>
                </c:pt>
                <c:pt idx="280">
                  <c:v>3.7319999999999999E-2</c:v>
                </c:pt>
                <c:pt idx="281">
                  <c:v>3.6580000000000001E-2</c:v>
                </c:pt>
                <c:pt idx="282">
                  <c:v>3.61E-2</c:v>
                </c:pt>
                <c:pt idx="283">
                  <c:v>3.6729999999999999E-2</c:v>
                </c:pt>
                <c:pt idx="284">
                  <c:v>3.6400000000000002E-2</c:v>
                </c:pt>
                <c:pt idx="285">
                  <c:v>3.5249999999999997E-2</c:v>
                </c:pt>
                <c:pt idx="286">
                  <c:v>3.3930000000000002E-2</c:v>
                </c:pt>
                <c:pt idx="287">
                  <c:v>3.4169999999999999E-2</c:v>
                </c:pt>
                <c:pt idx="288">
                  <c:v>3.5069999999999997E-2</c:v>
                </c:pt>
                <c:pt idx="289">
                  <c:v>3.5369999999999999E-2</c:v>
                </c:pt>
                <c:pt idx="290">
                  <c:v>3.5029999999999999E-2</c:v>
                </c:pt>
                <c:pt idx="291">
                  <c:v>3.4950000000000002E-2</c:v>
                </c:pt>
                <c:pt idx="292">
                  <c:v>3.4419999999999999E-2</c:v>
                </c:pt>
                <c:pt idx="293">
                  <c:v>3.4529999999999998E-2</c:v>
                </c:pt>
                <c:pt idx="294">
                  <c:v>3.5099999999999999E-2</c:v>
                </c:pt>
                <c:pt idx="295">
                  <c:v>3.4790000000000001E-2</c:v>
                </c:pt>
                <c:pt idx="296">
                  <c:v>3.3919999999999999E-2</c:v>
                </c:pt>
                <c:pt idx="297">
                  <c:v>3.3700000000000001E-2</c:v>
                </c:pt>
                <c:pt idx="298">
                  <c:v>3.5479999999999998E-2</c:v>
                </c:pt>
                <c:pt idx="299">
                  <c:v>3.5029999999999999E-2</c:v>
                </c:pt>
                <c:pt idx="300">
                  <c:v>3.5029999999999999E-2</c:v>
                </c:pt>
                <c:pt idx="301">
                  <c:v>3.44E-2</c:v>
                </c:pt>
                <c:pt idx="302">
                  <c:v>3.5389999999999998E-2</c:v>
                </c:pt>
                <c:pt idx="303">
                  <c:v>3.619E-2</c:v>
                </c:pt>
                <c:pt idx="304">
                  <c:v>3.5319999999999997E-2</c:v>
                </c:pt>
                <c:pt idx="305">
                  <c:v>3.5580000000000001E-2</c:v>
                </c:pt>
                <c:pt idx="306">
                  <c:v>3.7179999999999998E-2</c:v>
                </c:pt>
                <c:pt idx="307">
                  <c:v>3.6830000000000002E-2</c:v>
                </c:pt>
                <c:pt idx="308">
                  <c:v>3.739E-2</c:v>
                </c:pt>
                <c:pt idx="309">
                  <c:v>3.875E-2</c:v>
                </c:pt>
                <c:pt idx="310">
                  <c:v>3.875E-2</c:v>
                </c:pt>
                <c:pt idx="311">
                  <c:v>3.814E-2</c:v>
                </c:pt>
                <c:pt idx="312">
                  <c:v>3.8830000000000003E-2</c:v>
                </c:pt>
                <c:pt idx="313">
                  <c:v>3.841E-2</c:v>
                </c:pt>
                <c:pt idx="314">
                  <c:v>3.7470000000000003E-2</c:v>
                </c:pt>
                <c:pt idx="315">
                  <c:v>3.7470000000000003E-2</c:v>
                </c:pt>
                <c:pt idx="316">
                  <c:v>3.6790000000000003E-2</c:v>
                </c:pt>
                <c:pt idx="317">
                  <c:v>3.662E-2</c:v>
                </c:pt>
                <c:pt idx="318">
                  <c:v>3.6819999999999999E-2</c:v>
                </c:pt>
                <c:pt idx="319">
                  <c:v>3.585E-2</c:v>
                </c:pt>
                <c:pt idx="320">
                  <c:v>3.4819999999999997E-2</c:v>
                </c:pt>
                <c:pt idx="321">
                  <c:v>3.4459999999999998E-2</c:v>
                </c:pt>
                <c:pt idx="322">
                  <c:v>3.4770000000000002E-2</c:v>
                </c:pt>
                <c:pt idx="323">
                  <c:v>3.5009999999999999E-2</c:v>
                </c:pt>
                <c:pt idx="324">
                  <c:v>3.6110000000000003E-2</c:v>
                </c:pt>
                <c:pt idx="325">
                  <c:v>3.5779999999999999E-2</c:v>
                </c:pt>
                <c:pt idx="326">
                  <c:v>3.4819999999999997E-2</c:v>
                </c:pt>
                <c:pt idx="327">
                  <c:v>3.4169999999999999E-2</c:v>
                </c:pt>
                <c:pt idx="328">
                  <c:v>3.5310000000000001E-2</c:v>
                </c:pt>
                <c:pt idx="329">
                  <c:v>3.5740000000000001E-2</c:v>
                </c:pt>
                <c:pt idx="330">
                  <c:v>3.4860000000000002E-2</c:v>
                </c:pt>
                <c:pt idx="331">
                  <c:v>3.5049999999999998E-2</c:v>
                </c:pt>
                <c:pt idx="332">
                  <c:v>3.6049999999999999E-2</c:v>
                </c:pt>
                <c:pt idx="333">
                  <c:v>3.7440000000000001E-2</c:v>
                </c:pt>
                <c:pt idx="334">
                  <c:v>3.6810000000000002E-2</c:v>
                </c:pt>
                <c:pt idx="335">
                  <c:v>3.678E-2</c:v>
                </c:pt>
                <c:pt idx="336">
                  <c:v>3.6929999999999998E-2</c:v>
                </c:pt>
                <c:pt idx="337">
                  <c:v>3.6929999999999998E-2</c:v>
                </c:pt>
                <c:pt idx="338">
                  <c:v>3.7560000000000003E-2</c:v>
                </c:pt>
                <c:pt idx="339">
                  <c:v>3.8269999999999998E-2</c:v>
                </c:pt>
                <c:pt idx="340">
                  <c:v>3.8289999999999998E-2</c:v>
                </c:pt>
                <c:pt idx="341">
                  <c:v>3.7659999999999999E-2</c:v>
                </c:pt>
                <c:pt idx="342">
                  <c:v>3.6900000000000002E-2</c:v>
                </c:pt>
                <c:pt idx="343">
                  <c:v>3.7699999999999997E-2</c:v>
                </c:pt>
                <c:pt idx="344">
                  <c:v>3.8539999999999998E-2</c:v>
                </c:pt>
                <c:pt idx="345">
                  <c:v>3.8120000000000001E-2</c:v>
                </c:pt>
                <c:pt idx="346">
                  <c:v>3.8120000000000001E-2</c:v>
                </c:pt>
                <c:pt idx="347">
                  <c:v>4.0919999999999998E-2</c:v>
                </c:pt>
                <c:pt idx="348">
                  <c:v>4.1230000000000003E-2</c:v>
                </c:pt>
                <c:pt idx="349">
                  <c:v>4.2130000000000001E-2</c:v>
                </c:pt>
                <c:pt idx="350">
                  <c:v>4.1579999999999999E-2</c:v>
                </c:pt>
                <c:pt idx="351">
                  <c:v>4.147E-2</c:v>
                </c:pt>
                <c:pt idx="352">
                  <c:v>4.1000000000000002E-2</c:v>
                </c:pt>
                <c:pt idx="353">
                  <c:v>4.0419999999999998E-2</c:v>
                </c:pt>
                <c:pt idx="354">
                  <c:v>4.0480000000000002E-2</c:v>
                </c:pt>
                <c:pt idx="355">
                  <c:v>4.0120000000000003E-2</c:v>
                </c:pt>
                <c:pt idx="356">
                  <c:v>3.9190000000000003E-2</c:v>
                </c:pt>
                <c:pt idx="357">
                  <c:v>4.0030000000000003E-2</c:v>
                </c:pt>
                <c:pt idx="358">
                  <c:v>4.1020000000000001E-2</c:v>
                </c:pt>
                <c:pt idx="359">
                  <c:v>4.2419999999999999E-2</c:v>
                </c:pt>
                <c:pt idx="360">
                  <c:v>4.2169999999999999E-2</c:v>
                </c:pt>
                <c:pt idx="361">
                  <c:v>4.2279999999999998E-2</c:v>
                </c:pt>
                <c:pt idx="362">
                  <c:v>4.1329999999999999E-2</c:v>
                </c:pt>
                <c:pt idx="363">
                  <c:v>4.0070000000000001E-2</c:v>
                </c:pt>
                <c:pt idx="364">
                  <c:v>4.0099999999999997E-2</c:v>
                </c:pt>
                <c:pt idx="365">
                  <c:v>4.018E-2</c:v>
                </c:pt>
                <c:pt idx="366">
                  <c:v>3.943E-2</c:v>
                </c:pt>
                <c:pt idx="367">
                  <c:v>3.8960000000000002E-2</c:v>
                </c:pt>
                <c:pt idx="368">
                  <c:v>3.9469999999999998E-2</c:v>
                </c:pt>
                <c:pt idx="369">
                  <c:v>3.8809999999999997E-2</c:v>
                </c:pt>
                <c:pt idx="370">
                  <c:v>3.8809999999999997E-2</c:v>
                </c:pt>
                <c:pt idx="371">
                  <c:v>3.8240000000000003E-2</c:v>
                </c:pt>
                <c:pt idx="372">
                  <c:v>3.7530000000000001E-2</c:v>
                </c:pt>
                <c:pt idx="373">
                  <c:v>3.6330000000000001E-2</c:v>
                </c:pt>
                <c:pt idx="374">
                  <c:v>3.6389999999999999E-2</c:v>
                </c:pt>
                <c:pt idx="375">
                  <c:v>3.8289999999999998E-2</c:v>
                </c:pt>
                <c:pt idx="376">
                  <c:v>3.7859999999999998E-2</c:v>
                </c:pt>
                <c:pt idx="377">
                  <c:v>3.7310000000000003E-2</c:v>
                </c:pt>
                <c:pt idx="378">
                  <c:v>3.9449999999999999E-2</c:v>
                </c:pt>
                <c:pt idx="379">
                  <c:v>3.9239999999999997E-2</c:v>
                </c:pt>
                <c:pt idx="380">
                  <c:v>3.6850000000000001E-2</c:v>
                </c:pt>
                <c:pt idx="381">
                  <c:v>3.7139999999999999E-2</c:v>
                </c:pt>
                <c:pt idx="382">
                  <c:v>3.5299999999999998E-2</c:v>
                </c:pt>
                <c:pt idx="383">
                  <c:v>3.5630000000000002E-2</c:v>
                </c:pt>
                <c:pt idx="384">
                  <c:v>3.49E-2</c:v>
                </c:pt>
                <c:pt idx="385">
                  <c:v>3.449E-2</c:v>
                </c:pt>
                <c:pt idx="386">
                  <c:v>3.449E-2</c:v>
                </c:pt>
                <c:pt idx="387">
                  <c:v>3.4040000000000001E-2</c:v>
                </c:pt>
                <c:pt idx="388">
                  <c:v>3.4079999999999999E-2</c:v>
                </c:pt>
                <c:pt idx="389">
                  <c:v>3.3579999999999999E-2</c:v>
                </c:pt>
                <c:pt idx="390">
                  <c:v>3.3099999999999997E-2</c:v>
                </c:pt>
                <c:pt idx="391">
                  <c:v>3.3169999999999998E-2</c:v>
                </c:pt>
                <c:pt idx="392">
                  <c:v>3.2629999999999999E-2</c:v>
                </c:pt>
                <c:pt idx="393">
                  <c:v>3.3489999999999999E-2</c:v>
                </c:pt>
                <c:pt idx="394">
                  <c:v>3.1890000000000002E-2</c:v>
                </c:pt>
                <c:pt idx="395">
                  <c:v>3.1890000000000002E-2</c:v>
                </c:pt>
                <c:pt idx="396">
                  <c:v>3.2530000000000003E-2</c:v>
                </c:pt>
                <c:pt idx="397">
                  <c:v>3.193E-2</c:v>
                </c:pt>
                <c:pt idx="398">
                  <c:v>3.1019999999999999E-2</c:v>
                </c:pt>
                <c:pt idx="399">
                  <c:v>3.1019999999999999E-2</c:v>
                </c:pt>
                <c:pt idx="400">
                  <c:v>3.041E-2</c:v>
                </c:pt>
                <c:pt idx="401">
                  <c:v>3.0259999999999999E-2</c:v>
                </c:pt>
                <c:pt idx="402">
                  <c:v>3.1040000000000002E-2</c:v>
                </c:pt>
                <c:pt idx="403">
                  <c:v>3.0460000000000001E-2</c:v>
                </c:pt>
                <c:pt idx="404">
                  <c:v>3.015E-2</c:v>
                </c:pt>
                <c:pt idx="405">
                  <c:v>2.972E-2</c:v>
                </c:pt>
                <c:pt idx="406">
                  <c:v>2.8819999999999998E-2</c:v>
                </c:pt>
                <c:pt idx="407">
                  <c:v>2.8969999999999999E-2</c:v>
                </c:pt>
                <c:pt idx="408">
                  <c:v>2.8039999999999999E-2</c:v>
                </c:pt>
                <c:pt idx="409">
                  <c:v>2.7879999999999999E-2</c:v>
                </c:pt>
                <c:pt idx="410">
                  <c:v>2.8309999999999998E-2</c:v>
                </c:pt>
                <c:pt idx="411">
                  <c:v>2.8879999999999999E-2</c:v>
                </c:pt>
                <c:pt idx="412">
                  <c:v>2.7810000000000001E-2</c:v>
                </c:pt>
                <c:pt idx="413">
                  <c:v>2.777E-2</c:v>
                </c:pt>
                <c:pt idx="414">
                  <c:v>2.7570000000000001E-2</c:v>
                </c:pt>
                <c:pt idx="415">
                  <c:v>2.827E-2</c:v>
                </c:pt>
                <c:pt idx="416">
                  <c:v>2.6880000000000001E-2</c:v>
                </c:pt>
                <c:pt idx="417">
                  <c:v>2.7050000000000001E-2</c:v>
                </c:pt>
                <c:pt idx="418">
                  <c:v>2.7480000000000001E-2</c:v>
                </c:pt>
                <c:pt idx="419">
                  <c:v>2.5729999999999999E-2</c:v>
                </c:pt>
                <c:pt idx="420">
                  <c:v>2.649E-2</c:v>
                </c:pt>
                <c:pt idx="421">
                  <c:v>2.6759999999999999E-2</c:v>
                </c:pt>
                <c:pt idx="422">
                  <c:v>2.785E-2</c:v>
                </c:pt>
                <c:pt idx="423">
                  <c:v>2.8070000000000001E-2</c:v>
                </c:pt>
                <c:pt idx="424">
                  <c:v>2.7959999999999999E-2</c:v>
                </c:pt>
                <c:pt idx="425">
                  <c:v>2.75E-2</c:v>
                </c:pt>
                <c:pt idx="426">
                  <c:v>2.8750000000000001E-2</c:v>
                </c:pt>
                <c:pt idx="427">
                  <c:v>3.0259999999999999E-2</c:v>
                </c:pt>
                <c:pt idx="428">
                  <c:v>3.0210000000000001E-2</c:v>
                </c:pt>
                <c:pt idx="429">
                  <c:v>2.9860000000000001E-2</c:v>
                </c:pt>
                <c:pt idx="430">
                  <c:v>2.9149999999999999E-2</c:v>
                </c:pt>
                <c:pt idx="431">
                  <c:v>2.9600000000000001E-2</c:v>
                </c:pt>
                <c:pt idx="432">
                  <c:v>2.9340000000000001E-2</c:v>
                </c:pt>
                <c:pt idx="433">
                  <c:v>2.9690000000000001E-2</c:v>
                </c:pt>
                <c:pt idx="434">
                  <c:v>2.9929999999999998E-2</c:v>
                </c:pt>
                <c:pt idx="435">
                  <c:v>3.0800000000000001E-2</c:v>
                </c:pt>
                <c:pt idx="436">
                  <c:v>2.9940000000000001E-2</c:v>
                </c:pt>
                <c:pt idx="437">
                  <c:v>2.928E-2</c:v>
                </c:pt>
                <c:pt idx="438">
                  <c:v>2.8049999999999999E-2</c:v>
                </c:pt>
                <c:pt idx="439">
                  <c:v>2.8799999999999999E-2</c:v>
                </c:pt>
                <c:pt idx="440">
                  <c:v>2.8799999999999999E-2</c:v>
                </c:pt>
                <c:pt idx="441">
                  <c:v>3.0130000000000001E-2</c:v>
                </c:pt>
                <c:pt idx="442">
                  <c:v>3.0890000000000001E-2</c:v>
                </c:pt>
                <c:pt idx="443">
                  <c:v>3.1719999999999998E-2</c:v>
                </c:pt>
                <c:pt idx="444">
                  <c:v>3.2000000000000001E-2</c:v>
                </c:pt>
                <c:pt idx="445">
                  <c:v>3.1300000000000001E-2</c:v>
                </c:pt>
                <c:pt idx="446">
                  <c:v>3.0870000000000002E-2</c:v>
                </c:pt>
                <c:pt idx="447">
                  <c:v>3.1559999999999998E-2</c:v>
                </c:pt>
                <c:pt idx="448">
                  <c:v>3.2750000000000001E-2</c:v>
                </c:pt>
                <c:pt idx="449">
                  <c:v>3.2259999999999997E-2</c:v>
                </c:pt>
                <c:pt idx="450">
                  <c:v>3.2259999999999997E-2</c:v>
                </c:pt>
                <c:pt idx="451">
                  <c:v>3.1949999999999999E-2</c:v>
                </c:pt>
                <c:pt idx="452">
                  <c:v>3.2840000000000001E-2</c:v>
                </c:pt>
                <c:pt idx="453">
                  <c:v>3.4729999999999997E-2</c:v>
                </c:pt>
                <c:pt idx="454">
                  <c:v>3.3599999999999998E-2</c:v>
                </c:pt>
                <c:pt idx="455">
                  <c:v>3.1559999999999998E-2</c:v>
                </c:pt>
                <c:pt idx="456">
                  <c:v>3.0419999999999999E-2</c:v>
                </c:pt>
                <c:pt idx="457">
                  <c:v>3.0210000000000001E-2</c:v>
                </c:pt>
                <c:pt idx="458">
                  <c:v>2.9739999999999999E-2</c:v>
                </c:pt>
                <c:pt idx="459">
                  <c:v>3.04E-2</c:v>
                </c:pt>
                <c:pt idx="460">
                  <c:v>2.9329999999999998E-2</c:v>
                </c:pt>
                <c:pt idx="461">
                  <c:v>2.9080000000000002E-2</c:v>
                </c:pt>
                <c:pt idx="462">
                  <c:v>2.9059999999999999E-2</c:v>
                </c:pt>
                <c:pt idx="463">
                  <c:v>2.844E-2</c:v>
                </c:pt>
                <c:pt idx="464">
                  <c:v>2.7380000000000002E-2</c:v>
                </c:pt>
                <c:pt idx="465">
                  <c:v>2.7380000000000002E-2</c:v>
                </c:pt>
                <c:pt idx="466">
                  <c:v>2.7470000000000001E-2</c:v>
                </c:pt>
                <c:pt idx="467">
                  <c:v>2.7449999999999999E-2</c:v>
                </c:pt>
                <c:pt idx="468">
                  <c:v>2.751E-2</c:v>
                </c:pt>
                <c:pt idx="469">
                  <c:v>2.8510000000000001E-2</c:v>
                </c:pt>
                <c:pt idx="470">
                  <c:v>2.7810000000000001E-2</c:v>
                </c:pt>
                <c:pt idx="471">
                  <c:v>2.8369999999999999E-2</c:v>
                </c:pt>
                <c:pt idx="472">
                  <c:v>2.8840000000000001E-2</c:v>
                </c:pt>
                <c:pt idx="473">
                  <c:v>2.9860000000000001E-2</c:v>
                </c:pt>
                <c:pt idx="474">
                  <c:v>2.8819999999999998E-2</c:v>
                </c:pt>
                <c:pt idx="475">
                  <c:v>2.9180000000000001E-2</c:v>
                </c:pt>
                <c:pt idx="476">
                  <c:v>2.8479999999999998E-2</c:v>
                </c:pt>
                <c:pt idx="477">
                  <c:v>2.921E-2</c:v>
                </c:pt>
                <c:pt idx="478">
                  <c:v>2.9909999999999999E-2</c:v>
                </c:pt>
                <c:pt idx="479">
                  <c:v>3.0339999999999999E-2</c:v>
                </c:pt>
                <c:pt idx="480">
                  <c:v>3.1269999999999999E-2</c:v>
                </c:pt>
                <c:pt idx="481">
                  <c:v>3.0360000000000002E-2</c:v>
                </c:pt>
                <c:pt idx="482">
                  <c:v>2.9340000000000001E-2</c:v>
                </c:pt>
                <c:pt idx="483">
                  <c:v>2.971E-2</c:v>
                </c:pt>
                <c:pt idx="484">
                  <c:v>2.981E-2</c:v>
                </c:pt>
                <c:pt idx="485">
                  <c:v>2.9340000000000001E-2</c:v>
                </c:pt>
                <c:pt idx="486">
                  <c:v>2.8219999999999999E-2</c:v>
                </c:pt>
                <c:pt idx="487">
                  <c:v>2.8320000000000001E-2</c:v>
                </c:pt>
                <c:pt idx="488">
                  <c:v>2.7199999999999998E-2</c:v>
                </c:pt>
                <c:pt idx="489">
                  <c:v>2.8199999999999999E-2</c:v>
                </c:pt>
                <c:pt idx="490">
                  <c:v>2.8989999999999998E-2</c:v>
                </c:pt>
                <c:pt idx="491">
                  <c:v>2.9090000000000001E-2</c:v>
                </c:pt>
                <c:pt idx="492">
                  <c:v>2.8320000000000001E-2</c:v>
                </c:pt>
                <c:pt idx="493">
                  <c:v>2.9360000000000001E-2</c:v>
                </c:pt>
                <c:pt idx="494">
                  <c:v>2.853E-2</c:v>
                </c:pt>
                <c:pt idx="495">
                  <c:v>2.828E-2</c:v>
                </c:pt>
                <c:pt idx="496">
                  <c:v>2.828E-2</c:v>
                </c:pt>
                <c:pt idx="497">
                  <c:v>2.699E-2</c:v>
                </c:pt>
                <c:pt idx="498">
                  <c:v>2.7210000000000002E-2</c:v>
                </c:pt>
                <c:pt idx="499">
                  <c:v>2.7799999999999998E-2</c:v>
                </c:pt>
                <c:pt idx="500">
                  <c:v>2.7E-2</c:v>
                </c:pt>
                <c:pt idx="501">
                  <c:v>2.6579999999999999E-2</c:v>
                </c:pt>
                <c:pt idx="502">
                  <c:v>2.598E-2</c:v>
                </c:pt>
                <c:pt idx="503">
                  <c:v>2.547E-2</c:v>
                </c:pt>
                <c:pt idx="504">
                  <c:v>2.3949999999999999E-2</c:v>
                </c:pt>
                <c:pt idx="505">
                  <c:v>2.3820000000000001E-2</c:v>
                </c:pt>
                <c:pt idx="506">
                  <c:v>2.3380000000000001E-2</c:v>
                </c:pt>
                <c:pt idx="507">
                  <c:v>2.349E-2</c:v>
                </c:pt>
                <c:pt idx="508">
                  <c:v>2.3939999999999999E-2</c:v>
                </c:pt>
                <c:pt idx="509">
                  <c:v>2.4580000000000001E-2</c:v>
                </c:pt>
                <c:pt idx="510">
                  <c:v>2.4729999999999999E-2</c:v>
                </c:pt>
                <c:pt idx="511">
                  <c:v>2.3720000000000001E-2</c:v>
                </c:pt>
                <c:pt idx="512">
                  <c:v>2.2919999999999999E-2</c:v>
                </c:pt>
                <c:pt idx="513">
                  <c:v>2.3820000000000001E-2</c:v>
                </c:pt>
                <c:pt idx="514">
                  <c:v>2.29E-2</c:v>
                </c:pt>
                <c:pt idx="515">
                  <c:v>2.1489999999999999E-2</c:v>
                </c:pt>
                <c:pt idx="516">
                  <c:v>2.171E-2</c:v>
                </c:pt>
                <c:pt idx="517">
                  <c:v>2.1850000000000001E-2</c:v>
                </c:pt>
                <c:pt idx="518">
                  <c:v>2.1440000000000001E-2</c:v>
                </c:pt>
                <c:pt idx="519">
                  <c:v>2.1329999999999998E-2</c:v>
                </c:pt>
                <c:pt idx="520">
                  <c:v>1.992E-2</c:v>
                </c:pt>
                <c:pt idx="521">
                  <c:v>1.9859999999999999E-2</c:v>
                </c:pt>
                <c:pt idx="522">
                  <c:v>1.9529999999999999E-2</c:v>
                </c:pt>
                <c:pt idx="523">
                  <c:v>1.8460000000000001E-2</c:v>
                </c:pt>
                <c:pt idx="524">
                  <c:v>1.7729999999999999E-2</c:v>
                </c:pt>
                <c:pt idx="525">
                  <c:v>1.7309999999999999E-2</c:v>
                </c:pt>
                <c:pt idx="526">
                  <c:v>1.8409999999999999E-2</c:v>
                </c:pt>
                <c:pt idx="527">
                  <c:v>1.8769999999999998E-2</c:v>
                </c:pt>
                <c:pt idx="528">
                  <c:v>1.7270000000000001E-2</c:v>
                </c:pt>
                <c:pt idx="529">
                  <c:v>1.8249999999999999E-2</c:v>
                </c:pt>
                <c:pt idx="530">
                  <c:v>1.9619999999999999E-2</c:v>
                </c:pt>
                <c:pt idx="531">
                  <c:v>1.9630000000000002E-2</c:v>
                </c:pt>
                <c:pt idx="532">
                  <c:v>1.9910000000000001E-2</c:v>
                </c:pt>
                <c:pt idx="533">
                  <c:v>1.9390000000000001E-2</c:v>
                </c:pt>
                <c:pt idx="534">
                  <c:v>1.9290000000000002E-2</c:v>
                </c:pt>
                <c:pt idx="535">
                  <c:v>1.9290000000000002E-2</c:v>
                </c:pt>
                <c:pt idx="536">
                  <c:v>1.9619999999999999E-2</c:v>
                </c:pt>
                <c:pt idx="537">
                  <c:v>2.0379999999999999E-2</c:v>
                </c:pt>
                <c:pt idx="538">
                  <c:v>2.043E-2</c:v>
                </c:pt>
                <c:pt idx="539">
                  <c:v>1.9879999999999998E-2</c:v>
                </c:pt>
                <c:pt idx="540">
                  <c:v>1.9369999999999998E-2</c:v>
                </c:pt>
                <c:pt idx="541">
                  <c:v>2.0289999999999999E-2</c:v>
                </c:pt>
                <c:pt idx="542">
                  <c:v>1.942E-2</c:v>
                </c:pt>
                <c:pt idx="543">
                  <c:v>1.9630000000000002E-2</c:v>
                </c:pt>
                <c:pt idx="544">
                  <c:v>1.916E-2</c:v>
                </c:pt>
                <c:pt idx="545">
                  <c:v>1.9089999999999999E-2</c:v>
                </c:pt>
                <c:pt idx="546">
                  <c:v>1.831E-2</c:v>
                </c:pt>
                <c:pt idx="547">
                  <c:v>1.7749999999999998E-2</c:v>
                </c:pt>
                <c:pt idx="548">
                  <c:v>1.787E-2</c:v>
                </c:pt>
                <c:pt idx="549">
                  <c:v>1.7770000000000001E-2</c:v>
                </c:pt>
                <c:pt idx="550">
                  <c:v>1.7690000000000001E-2</c:v>
                </c:pt>
                <c:pt idx="551">
                  <c:v>1.7989999999999999E-2</c:v>
                </c:pt>
                <c:pt idx="552">
                  <c:v>1.864E-2</c:v>
                </c:pt>
                <c:pt idx="553">
                  <c:v>1.7690000000000001E-2</c:v>
                </c:pt>
                <c:pt idx="554">
                  <c:v>1.771E-2</c:v>
                </c:pt>
                <c:pt idx="555">
                  <c:v>1.7579999999999998E-2</c:v>
                </c:pt>
                <c:pt idx="556">
                  <c:v>1.804E-2</c:v>
                </c:pt>
                <c:pt idx="557">
                  <c:v>1.865E-2</c:v>
                </c:pt>
                <c:pt idx="558">
                  <c:v>1.874E-2</c:v>
                </c:pt>
                <c:pt idx="559">
                  <c:v>1.7840000000000002E-2</c:v>
                </c:pt>
                <c:pt idx="560">
                  <c:v>1.7840000000000002E-2</c:v>
                </c:pt>
                <c:pt idx="561">
                  <c:v>1.704E-2</c:v>
                </c:pt>
                <c:pt idx="562">
                  <c:v>1.7430000000000001E-2</c:v>
                </c:pt>
                <c:pt idx="563">
                  <c:v>1.736E-2</c:v>
                </c:pt>
                <c:pt idx="564">
                  <c:v>1.7600000000000001E-2</c:v>
                </c:pt>
                <c:pt idx="565">
                  <c:v>1.762E-2</c:v>
                </c:pt>
                <c:pt idx="566">
                  <c:v>1.721E-2</c:v>
                </c:pt>
                <c:pt idx="567">
                  <c:v>1.7049999999999999E-2</c:v>
                </c:pt>
                <c:pt idx="568">
                  <c:v>1.6469999999999999E-2</c:v>
                </c:pt>
                <c:pt idx="569">
                  <c:v>1.6279999999999999E-2</c:v>
                </c:pt>
                <c:pt idx="570">
                  <c:v>1.5100000000000001E-2</c:v>
                </c:pt>
                <c:pt idx="571">
                  <c:v>1.508E-2</c:v>
                </c:pt>
                <c:pt idx="572">
                  <c:v>1.55E-2</c:v>
                </c:pt>
                <c:pt idx="573">
                  <c:v>1.481E-2</c:v>
                </c:pt>
                <c:pt idx="574">
                  <c:v>1.4760000000000001E-2</c:v>
                </c:pt>
                <c:pt idx="575">
                  <c:v>1.4930000000000001E-2</c:v>
                </c:pt>
                <c:pt idx="576">
                  <c:v>1.4930000000000001E-2</c:v>
                </c:pt>
                <c:pt idx="577">
                  <c:v>1.452E-2</c:v>
                </c:pt>
                <c:pt idx="578">
                  <c:v>1.4619999999999999E-2</c:v>
                </c:pt>
                <c:pt idx="579">
                  <c:v>1.422E-2</c:v>
                </c:pt>
                <c:pt idx="580">
                  <c:v>1.4019999999999999E-2</c:v>
                </c:pt>
                <c:pt idx="581">
                  <c:v>1.4109999999999999E-2</c:v>
                </c:pt>
                <c:pt idx="582">
                  <c:v>1.456E-2</c:v>
                </c:pt>
                <c:pt idx="583">
                  <c:v>1.4409999999999999E-2</c:v>
                </c:pt>
                <c:pt idx="584">
                  <c:v>1.4160000000000001E-2</c:v>
                </c:pt>
                <c:pt idx="585">
                  <c:v>1.4840000000000001E-2</c:v>
                </c:pt>
                <c:pt idx="586">
                  <c:v>1.499E-2</c:v>
                </c:pt>
                <c:pt idx="587">
                  <c:v>1.521E-2</c:v>
                </c:pt>
                <c:pt idx="588">
                  <c:v>1.473E-2</c:v>
                </c:pt>
                <c:pt idx="589">
                  <c:v>1.434E-2</c:v>
                </c:pt>
                <c:pt idx="590">
                  <c:v>1.3429999999999999E-2</c:v>
                </c:pt>
                <c:pt idx="591">
                  <c:v>1.444E-2</c:v>
                </c:pt>
                <c:pt idx="592">
                  <c:v>1.404E-2</c:v>
                </c:pt>
                <c:pt idx="593">
                  <c:v>1.444E-2</c:v>
                </c:pt>
                <c:pt idx="594">
                  <c:v>1.499E-2</c:v>
                </c:pt>
                <c:pt idx="595">
                  <c:v>1.473E-2</c:v>
                </c:pt>
                <c:pt idx="596">
                  <c:v>1.634E-2</c:v>
                </c:pt>
                <c:pt idx="597">
                  <c:v>1.634E-2</c:v>
                </c:pt>
                <c:pt idx="598">
                  <c:v>1.6650000000000002E-2</c:v>
                </c:pt>
                <c:pt idx="599">
                  <c:v>1.6240000000000001E-2</c:v>
                </c:pt>
                <c:pt idx="600">
                  <c:v>1.546E-2</c:v>
                </c:pt>
                <c:pt idx="601">
                  <c:v>1.5859999999999999E-2</c:v>
                </c:pt>
                <c:pt idx="602">
                  <c:v>1.5890000000000001E-2</c:v>
                </c:pt>
                <c:pt idx="603">
                  <c:v>1.6330000000000001E-2</c:v>
                </c:pt>
                <c:pt idx="604">
                  <c:v>1.6140000000000002E-2</c:v>
                </c:pt>
                <c:pt idx="605">
                  <c:v>1.5610000000000001E-2</c:v>
                </c:pt>
                <c:pt idx="606">
                  <c:v>1.549E-2</c:v>
                </c:pt>
                <c:pt idx="607">
                  <c:v>1.549E-2</c:v>
                </c:pt>
                <c:pt idx="608">
                  <c:v>1.436E-2</c:v>
                </c:pt>
                <c:pt idx="609">
                  <c:v>1.49E-2</c:v>
                </c:pt>
                <c:pt idx="610">
                  <c:v>1.451E-2</c:v>
                </c:pt>
                <c:pt idx="611">
                  <c:v>1.5259999999999999E-2</c:v>
                </c:pt>
                <c:pt idx="612">
                  <c:v>1.6029999999999999E-2</c:v>
                </c:pt>
                <c:pt idx="613">
                  <c:v>1.549E-2</c:v>
                </c:pt>
                <c:pt idx="614">
                  <c:v>1.5559999999999999E-2</c:v>
                </c:pt>
                <c:pt idx="615">
                  <c:v>1.5520000000000001E-2</c:v>
                </c:pt>
                <c:pt idx="616">
                  <c:v>1.5800000000000002E-2</c:v>
                </c:pt>
                <c:pt idx="617">
                  <c:v>1.541E-2</c:v>
                </c:pt>
                <c:pt idx="618">
                  <c:v>1.6080000000000001E-2</c:v>
                </c:pt>
                <c:pt idx="619">
                  <c:v>1.6310000000000002E-2</c:v>
                </c:pt>
                <c:pt idx="620">
                  <c:v>1.6320000000000001E-2</c:v>
                </c:pt>
                <c:pt idx="621">
                  <c:v>1.7010000000000001E-2</c:v>
                </c:pt>
                <c:pt idx="622">
                  <c:v>1.6570000000000001E-2</c:v>
                </c:pt>
                <c:pt idx="623">
                  <c:v>1.6369999999999999E-2</c:v>
                </c:pt>
                <c:pt idx="624">
                  <c:v>1.6E-2</c:v>
                </c:pt>
                <c:pt idx="625">
                  <c:v>1.5699999999999999E-2</c:v>
                </c:pt>
                <c:pt idx="626">
                  <c:v>1.511E-2</c:v>
                </c:pt>
                <c:pt idx="627">
                  <c:v>1.537E-2</c:v>
                </c:pt>
                <c:pt idx="628">
                  <c:v>1.5769999999999999E-2</c:v>
                </c:pt>
                <c:pt idx="629">
                  <c:v>1.6119999999999999E-2</c:v>
                </c:pt>
                <c:pt idx="630">
                  <c:v>1.6119999999999999E-2</c:v>
                </c:pt>
                <c:pt idx="631">
                  <c:v>1.5730000000000001E-2</c:v>
                </c:pt>
                <c:pt idx="632">
                  <c:v>1.521E-2</c:v>
                </c:pt>
                <c:pt idx="633">
                  <c:v>1.5259999999999999E-2</c:v>
                </c:pt>
                <c:pt idx="634">
                  <c:v>1.4789999999999999E-2</c:v>
                </c:pt>
                <c:pt idx="635">
                  <c:v>1.4619999999999999E-2</c:v>
                </c:pt>
                <c:pt idx="636">
                  <c:v>1.487E-2</c:v>
                </c:pt>
                <c:pt idx="637">
                  <c:v>1.5169999999999999E-2</c:v>
                </c:pt>
                <c:pt idx="638">
                  <c:v>1.537E-2</c:v>
                </c:pt>
                <c:pt idx="639">
                  <c:v>1.487E-2</c:v>
                </c:pt>
                <c:pt idx="640">
                  <c:v>1.451E-2</c:v>
                </c:pt>
                <c:pt idx="641">
                  <c:v>1.43E-2</c:v>
                </c:pt>
                <c:pt idx="642">
                  <c:v>1.3010000000000001E-2</c:v>
                </c:pt>
                <c:pt idx="643">
                  <c:v>1.323E-2</c:v>
                </c:pt>
                <c:pt idx="644">
                  <c:v>1.311E-2</c:v>
                </c:pt>
                <c:pt idx="645">
                  <c:v>1.362E-2</c:v>
                </c:pt>
                <c:pt idx="646">
                  <c:v>1.338E-2</c:v>
                </c:pt>
                <c:pt idx="647">
                  <c:v>1.299E-2</c:v>
                </c:pt>
                <c:pt idx="648">
                  <c:v>1.2840000000000001E-2</c:v>
                </c:pt>
                <c:pt idx="649">
                  <c:v>1.3259999999999999E-2</c:v>
                </c:pt>
                <c:pt idx="650">
                  <c:v>1.341E-2</c:v>
                </c:pt>
                <c:pt idx="651">
                  <c:v>1.2970000000000001E-2</c:v>
                </c:pt>
                <c:pt idx="652">
                  <c:v>1.338E-2</c:v>
                </c:pt>
                <c:pt idx="653">
                  <c:v>1.3729999999999999E-2</c:v>
                </c:pt>
                <c:pt idx="654">
                  <c:v>1.3220000000000001E-2</c:v>
                </c:pt>
                <c:pt idx="655">
                  <c:v>1.3220000000000001E-2</c:v>
                </c:pt>
                <c:pt idx="656">
                  <c:v>1.2829999999999999E-2</c:v>
                </c:pt>
                <c:pt idx="657">
                  <c:v>1.294E-2</c:v>
                </c:pt>
                <c:pt idx="658">
                  <c:v>1.3089999999999999E-2</c:v>
                </c:pt>
                <c:pt idx="659">
                  <c:v>1.278E-2</c:v>
                </c:pt>
                <c:pt idx="660">
                  <c:v>1.307E-2</c:v>
                </c:pt>
                <c:pt idx="661">
                  <c:v>1.349E-2</c:v>
                </c:pt>
                <c:pt idx="662">
                  <c:v>1.3390000000000001E-2</c:v>
                </c:pt>
                <c:pt idx="663">
                  <c:v>1.294E-2</c:v>
                </c:pt>
                <c:pt idx="664">
                  <c:v>1.252E-2</c:v>
                </c:pt>
                <c:pt idx="665">
                  <c:v>1.255E-2</c:v>
                </c:pt>
                <c:pt idx="666">
                  <c:v>1.243E-2</c:v>
                </c:pt>
                <c:pt idx="667">
                  <c:v>1.2579999999999999E-2</c:v>
                </c:pt>
                <c:pt idx="668">
                  <c:v>1.2619999999999999E-2</c:v>
                </c:pt>
                <c:pt idx="669">
                  <c:v>1.265E-2</c:v>
                </c:pt>
                <c:pt idx="670">
                  <c:v>1.277E-2</c:v>
                </c:pt>
                <c:pt idx="671">
                  <c:v>1.359E-2</c:v>
                </c:pt>
                <c:pt idx="672">
                  <c:v>1.3299999999999999E-2</c:v>
                </c:pt>
                <c:pt idx="673">
                  <c:v>1.349E-2</c:v>
                </c:pt>
                <c:pt idx="674">
                  <c:v>1.324E-2</c:v>
                </c:pt>
                <c:pt idx="675">
                  <c:v>1.2970000000000001E-2</c:v>
                </c:pt>
                <c:pt idx="676">
                  <c:v>1.223E-2</c:v>
                </c:pt>
                <c:pt idx="677">
                  <c:v>1.1820000000000001E-2</c:v>
                </c:pt>
                <c:pt idx="678">
                  <c:v>1.172E-2</c:v>
                </c:pt>
                <c:pt idx="679">
                  <c:v>1.1769999999999999E-2</c:v>
                </c:pt>
                <c:pt idx="680">
                  <c:v>1.222E-2</c:v>
                </c:pt>
                <c:pt idx="681">
                  <c:v>1.269E-2</c:v>
                </c:pt>
                <c:pt idx="682">
                  <c:v>1.2330000000000001E-2</c:v>
                </c:pt>
                <c:pt idx="683">
                  <c:v>1.2409999999999999E-2</c:v>
                </c:pt>
                <c:pt idx="684">
                  <c:v>1.29E-2</c:v>
                </c:pt>
                <c:pt idx="685">
                  <c:v>1.2760000000000001E-2</c:v>
                </c:pt>
                <c:pt idx="686">
                  <c:v>1.278E-2</c:v>
                </c:pt>
                <c:pt idx="687">
                  <c:v>1.2880000000000001E-2</c:v>
                </c:pt>
                <c:pt idx="688">
                  <c:v>1.222E-2</c:v>
                </c:pt>
                <c:pt idx="689">
                  <c:v>1.189E-2</c:v>
                </c:pt>
                <c:pt idx="690">
                  <c:v>1.29E-2</c:v>
                </c:pt>
                <c:pt idx="691">
                  <c:v>1.299E-2</c:v>
                </c:pt>
                <c:pt idx="692">
                  <c:v>1.346E-2</c:v>
                </c:pt>
                <c:pt idx="693">
                  <c:v>1.417E-2</c:v>
                </c:pt>
                <c:pt idx="694">
                  <c:v>1.3639999999999999E-2</c:v>
                </c:pt>
                <c:pt idx="695">
                  <c:v>1.359E-2</c:v>
                </c:pt>
                <c:pt idx="696">
                  <c:v>1.2930000000000001E-2</c:v>
                </c:pt>
                <c:pt idx="697">
                  <c:v>1.316E-2</c:v>
                </c:pt>
                <c:pt idx="698">
                  <c:v>1.3480000000000001E-2</c:v>
                </c:pt>
                <c:pt idx="699">
                  <c:v>1.4239999999999999E-2</c:v>
                </c:pt>
                <c:pt idx="700">
                  <c:v>1.4239999999999999E-2</c:v>
                </c:pt>
                <c:pt idx="701">
                  <c:v>1.4579999999999999E-2</c:v>
                </c:pt>
                <c:pt idx="702">
                  <c:v>1.468E-2</c:v>
                </c:pt>
                <c:pt idx="703">
                  <c:v>1.47E-2</c:v>
                </c:pt>
                <c:pt idx="704">
                  <c:v>1.4760000000000001E-2</c:v>
                </c:pt>
                <c:pt idx="705">
                  <c:v>1.524E-2</c:v>
                </c:pt>
                <c:pt idx="706">
                  <c:v>1.4919999999999999E-2</c:v>
                </c:pt>
                <c:pt idx="707">
                  <c:v>1.485E-2</c:v>
                </c:pt>
                <c:pt idx="708">
                  <c:v>1.4630000000000001E-2</c:v>
                </c:pt>
                <c:pt idx="709">
                  <c:v>1.489E-2</c:v>
                </c:pt>
                <c:pt idx="710">
                  <c:v>1.438E-2</c:v>
                </c:pt>
                <c:pt idx="711">
                  <c:v>1.504E-2</c:v>
                </c:pt>
                <c:pt idx="712">
                  <c:v>1.575E-2</c:v>
                </c:pt>
                <c:pt idx="713">
                  <c:v>1.4919999999999999E-2</c:v>
                </c:pt>
                <c:pt idx="714">
                  <c:v>1.494E-2</c:v>
                </c:pt>
                <c:pt idx="715">
                  <c:v>1.452E-2</c:v>
                </c:pt>
                <c:pt idx="716">
                  <c:v>1.4319999999999999E-2</c:v>
                </c:pt>
                <c:pt idx="717">
                  <c:v>1.491E-2</c:v>
                </c:pt>
                <c:pt idx="718">
                  <c:v>1.533E-2</c:v>
                </c:pt>
                <c:pt idx="719">
                  <c:v>1.5689999999999999E-2</c:v>
                </c:pt>
                <c:pt idx="720">
                  <c:v>1.553E-2</c:v>
                </c:pt>
                <c:pt idx="721">
                  <c:v>1.6250000000000001E-2</c:v>
                </c:pt>
                <c:pt idx="722">
                  <c:v>1.5879999999999998E-2</c:v>
                </c:pt>
                <c:pt idx="723">
                  <c:v>1.6060000000000001E-2</c:v>
                </c:pt>
                <c:pt idx="724">
                  <c:v>1.5939999999999999E-2</c:v>
                </c:pt>
                <c:pt idx="725">
                  <c:v>1.5939999999999999E-2</c:v>
                </c:pt>
                <c:pt idx="726">
                  <c:v>1.6060000000000001E-2</c:v>
                </c:pt>
                <c:pt idx="727">
                  <c:v>1.576E-2</c:v>
                </c:pt>
                <c:pt idx="728">
                  <c:v>1.559E-2</c:v>
                </c:pt>
                <c:pt idx="729">
                  <c:v>1.601E-2</c:v>
                </c:pt>
                <c:pt idx="730">
                  <c:v>1.6219999999999998E-2</c:v>
                </c:pt>
                <c:pt idx="731">
                  <c:v>1.6250000000000001E-2</c:v>
                </c:pt>
                <c:pt idx="732">
                  <c:v>1.6709999999999999E-2</c:v>
                </c:pt>
                <c:pt idx="733">
                  <c:v>1.6369999999999999E-2</c:v>
                </c:pt>
                <c:pt idx="734">
                  <c:v>1.6490000000000001E-2</c:v>
                </c:pt>
                <c:pt idx="735">
                  <c:v>1.6279999999999999E-2</c:v>
                </c:pt>
                <c:pt idx="736">
                  <c:v>1.6570000000000001E-2</c:v>
                </c:pt>
                <c:pt idx="737">
                  <c:v>1.6920000000000001E-2</c:v>
                </c:pt>
                <c:pt idx="738">
                  <c:v>1.6219999999999998E-2</c:v>
                </c:pt>
                <c:pt idx="739">
                  <c:v>1.602E-2</c:v>
                </c:pt>
                <c:pt idx="740">
                  <c:v>1.5769999999999999E-2</c:v>
                </c:pt>
                <c:pt idx="741">
                  <c:v>1.5699999999999999E-2</c:v>
                </c:pt>
                <c:pt idx="742">
                  <c:v>1.566E-2</c:v>
                </c:pt>
                <c:pt idx="743">
                  <c:v>1.592E-2</c:v>
                </c:pt>
                <c:pt idx="744">
                  <c:v>1.5980000000000001E-2</c:v>
                </c:pt>
                <c:pt idx="745">
                  <c:v>1.626E-2</c:v>
                </c:pt>
                <c:pt idx="746">
                  <c:v>1.634E-2</c:v>
                </c:pt>
                <c:pt idx="747">
                  <c:v>1.609E-2</c:v>
                </c:pt>
                <c:pt idx="748">
                  <c:v>1.6219999999999998E-2</c:v>
                </c:pt>
                <c:pt idx="749">
                  <c:v>1.567E-2</c:v>
                </c:pt>
                <c:pt idx="750">
                  <c:v>1.558E-2</c:v>
                </c:pt>
                <c:pt idx="751">
                  <c:v>1.538E-2</c:v>
                </c:pt>
                <c:pt idx="752">
                  <c:v>1.555E-2</c:v>
                </c:pt>
                <c:pt idx="753">
                  <c:v>1.559E-2</c:v>
                </c:pt>
                <c:pt idx="754">
                  <c:v>1.6049999999999998E-2</c:v>
                </c:pt>
                <c:pt idx="755">
                  <c:v>1.5800000000000002E-2</c:v>
                </c:pt>
                <c:pt idx="756">
                  <c:v>1.576E-2</c:v>
                </c:pt>
                <c:pt idx="757">
                  <c:v>1.6320000000000001E-2</c:v>
                </c:pt>
                <c:pt idx="758">
                  <c:v>1.6140000000000002E-2</c:v>
                </c:pt>
                <c:pt idx="759">
                  <c:v>1.6660000000000001E-2</c:v>
                </c:pt>
                <c:pt idx="760">
                  <c:v>1.6580000000000001E-2</c:v>
                </c:pt>
                <c:pt idx="761">
                  <c:v>1.619E-2</c:v>
                </c:pt>
                <c:pt idx="762">
                  <c:v>1.6740000000000001E-2</c:v>
                </c:pt>
                <c:pt idx="763">
                  <c:v>1.6559999999999998E-2</c:v>
                </c:pt>
                <c:pt idx="764">
                  <c:v>1.7000000000000001E-2</c:v>
                </c:pt>
                <c:pt idx="765">
                  <c:v>1.7219999999999999E-2</c:v>
                </c:pt>
                <c:pt idx="766">
                  <c:v>1.67E-2</c:v>
                </c:pt>
                <c:pt idx="767">
                  <c:v>1.7399999999999999E-2</c:v>
                </c:pt>
                <c:pt idx="768">
                  <c:v>1.703E-2</c:v>
                </c:pt>
                <c:pt idx="769">
                  <c:v>1.7080000000000001E-2</c:v>
                </c:pt>
                <c:pt idx="770">
                  <c:v>1.6760000000000001E-2</c:v>
                </c:pt>
                <c:pt idx="771">
                  <c:v>1.6330000000000001E-2</c:v>
                </c:pt>
                <c:pt idx="772">
                  <c:v>1.6080000000000001E-2</c:v>
                </c:pt>
                <c:pt idx="773">
                  <c:v>1.6209999999999999E-2</c:v>
                </c:pt>
                <c:pt idx="774">
                  <c:v>1.695E-2</c:v>
                </c:pt>
                <c:pt idx="775">
                  <c:v>1.721E-2</c:v>
                </c:pt>
                <c:pt idx="776">
                  <c:v>1.7080000000000001E-2</c:v>
                </c:pt>
                <c:pt idx="777">
                  <c:v>1.643E-2</c:v>
                </c:pt>
                <c:pt idx="778">
                  <c:v>1.618E-2</c:v>
                </c:pt>
                <c:pt idx="779">
                  <c:v>1.6060000000000001E-2</c:v>
                </c:pt>
                <c:pt idx="780">
                  <c:v>1.6250000000000001E-2</c:v>
                </c:pt>
                <c:pt idx="781">
                  <c:v>1.537E-2</c:v>
                </c:pt>
                <c:pt idx="782">
                  <c:v>1.5180000000000001E-2</c:v>
                </c:pt>
                <c:pt idx="783">
                  <c:v>1.5259999999999999E-2</c:v>
                </c:pt>
                <c:pt idx="784">
                  <c:v>1.5910000000000001E-2</c:v>
                </c:pt>
                <c:pt idx="785">
                  <c:v>1.566E-2</c:v>
                </c:pt>
                <c:pt idx="786">
                  <c:v>1.5640000000000001E-2</c:v>
                </c:pt>
                <c:pt idx="787">
                  <c:v>1.481E-2</c:v>
                </c:pt>
                <c:pt idx="788">
                  <c:v>1.391E-2</c:v>
                </c:pt>
                <c:pt idx="789">
                  <c:v>1.417E-2</c:v>
                </c:pt>
                <c:pt idx="790">
                  <c:v>1.405E-2</c:v>
                </c:pt>
                <c:pt idx="791">
                  <c:v>1.52E-2</c:v>
                </c:pt>
                <c:pt idx="792">
                  <c:v>1.376E-2</c:v>
                </c:pt>
                <c:pt idx="793">
                  <c:v>1.342E-2</c:v>
                </c:pt>
                <c:pt idx="794">
                  <c:v>1.3650000000000001E-2</c:v>
                </c:pt>
                <c:pt idx="795">
                  <c:v>1.336E-2</c:v>
                </c:pt>
                <c:pt idx="796">
                  <c:v>1.2959999999999999E-2</c:v>
                </c:pt>
                <c:pt idx="797">
                  <c:v>1.2699999999999999E-2</c:v>
                </c:pt>
                <c:pt idx="798">
                  <c:v>1.3140000000000001E-2</c:v>
                </c:pt>
                <c:pt idx="799">
                  <c:v>1.208E-2</c:v>
                </c:pt>
                <c:pt idx="800">
                  <c:v>1.208E-2</c:v>
                </c:pt>
                <c:pt idx="801">
                  <c:v>1.163E-2</c:v>
                </c:pt>
                <c:pt idx="802">
                  <c:v>1.123E-2</c:v>
                </c:pt>
                <c:pt idx="803">
                  <c:v>1.157E-2</c:v>
                </c:pt>
                <c:pt idx="804">
                  <c:v>1.17E-2</c:v>
                </c:pt>
                <c:pt idx="805">
                  <c:v>1.1639999999999999E-2</c:v>
                </c:pt>
                <c:pt idx="806">
                  <c:v>1.1390000000000001E-2</c:v>
                </c:pt>
                <c:pt idx="807">
                  <c:v>1.137E-2</c:v>
                </c:pt>
                <c:pt idx="808">
                  <c:v>1.0959999999999999E-2</c:v>
                </c:pt>
                <c:pt idx="809">
                  <c:v>1.0789999999999999E-2</c:v>
                </c:pt>
                <c:pt idx="810">
                  <c:v>1.0659999999999999E-2</c:v>
                </c:pt>
                <c:pt idx="811">
                  <c:v>1.0449999999999999E-2</c:v>
                </c:pt>
                <c:pt idx="812">
                  <c:v>1.0160000000000001E-2</c:v>
                </c:pt>
                <c:pt idx="813">
                  <c:v>1.035E-2</c:v>
                </c:pt>
                <c:pt idx="814">
                  <c:v>1.03E-2</c:v>
                </c:pt>
                <c:pt idx="815">
                  <c:v>1.086E-2</c:v>
                </c:pt>
                <c:pt idx="816">
                  <c:v>1.106E-2</c:v>
                </c:pt>
                <c:pt idx="817">
                  <c:v>1.0800000000000001E-2</c:v>
                </c:pt>
                <c:pt idx="818">
                  <c:v>1.089E-2</c:v>
                </c:pt>
                <c:pt idx="819">
                  <c:v>1.0829999999999999E-2</c:v>
                </c:pt>
                <c:pt idx="820">
                  <c:v>1.0829999999999999E-2</c:v>
                </c:pt>
                <c:pt idx="821">
                  <c:v>1.129E-2</c:v>
                </c:pt>
                <c:pt idx="822">
                  <c:v>1.0829999999999999E-2</c:v>
                </c:pt>
                <c:pt idx="823">
                  <c:v>1.129E-2</c:v>
                </c:pt>
                <c:pt idx="824">
                  <c:v>1.146E-2</c:v>
                </c:pt>
                <c:pt idx="825">
                  <c:v>1.115E-2</c:v>
                </c:pt>
                <c:pt idx="826">
                  <c:v>1.0800000000000001E-2</c:v>
                </c:pt>
                <c:pt idx="827">
                  <c:v>1.0359999999999999E-2</c:v>
                </c:pt>
                <c:pt idx="828">
                  <c:v>9.5499999999999995E-3</c:v>
                </c:pt>
                <c:pt idx="829">
                  <c:v>9.1299999999999992E-3</c:v>
                </c:pt>
                <c:pt idx="830">
                  <c:v>9.1299999999999992E-3</c:v>
                </c:pt>
                <c:pt idx="831">
                  <c:v>9.1299999999999992E-3</c:v>
                </c:pt>
                <c:pt idx="832">
                  <c:v>9.2300000000000004E-3</c:v>
                </c:pt>
                <c:pt idx="833">
                  <c:v>9.3600000000000003E-3</c:v>
                </c:pt>
                <c:pt idx="834">
                  <c:v>9.2300000000000004E-3</c:v>
                </c:pt>
                <c:pt idx="835">
                  <c:v>9.2300000000000004E-3</c:v>
                </c:pt>
                <c:pt idx="836">
                  <c:v>9.2300000000000004E-3</c:v>
                </c:pt>
                <c:pt idx="837">
                  <c:v>9.4299999999999991E-3</c:v>
                </c:pt>
                <c:pt idx="838">
                  <c:v>9.1599999999999997E-3</c:v>
                </c:pt>
                <c:pt idx="839">
                  <c:v>9.3500000000000007E-3</c:v>
                </c:pt>
                <c:pt idx="840">
                  <c:v>9.4599999999999997E-3</c:v>
                </c:pt>
                <c:pt idx="841">
                  <c:v>9.3299999999999998E-3</c:v>
                </c:pt>
                <c:pt idx="842">
                  <c:v>9.1599999999999997E-3</c:v>
                </c:pt>
                <c:pt idx="843">
                  <c:v>9.0799999999999995E-3</c:v>
                </c:pt>
                <c:pt idx="844">
                  <c:v>8.9300000000000004E-3</c:v>
                </c:pt>
                <c:pt idx="845">
                  <c:v>8.9599999999999992E-3</c:v>
                </c:pt>
                <c:pt idx="846">
                  <c:v>9.0600000000000003E-3</c:v>
                </c:pt>
                <c:pt idx="847">
                  <c:v>9.3600000000000003E-3</c:v>
                </c:pt>
                <c:pt idx="848">
                  <c:v>9.1800000000000007E-3</c:v>
                </c:pt>
                <c:pt idx="849">
                  <c:v>9.2300000000000004E-3</c:v>
                </c:pt>
                <c:pt idx="850">
                  <c:v>9.6600000000000002E-3</c:v>
                </c:pt>
                <c:pt idx="851">
                  <c:v>9.0600000000000003E-3</c:v>
                </c:pt>
                <c:pt idx="852">
                  <c:v>9.3600000000000003E-3</c:v>
                </c:pt>
                <c:pt idx="853">
                  <c:v>9.2599999999999991E-3</c:v>
                </c:pt>
                <c:pt idx="854">
                  <c:v>8.3899999999999999E-3</c:v>
                </c:pt>
                <c:pt idx="855">
                  <c:v>8.3700000000000007E-3</c:v>
                </c:pt>
                <c:pt idx="856">
                  <c:v>8.8199999999999997E-3</c:v>
                </c:pt>
                <c:pt idx="857">
                  <c:v>8.8199999999999997E-3</c:v>
                </c:pt>
                <c:pt idx="858">
                  <c:v>8.8000000000000005E-3</c:v>
                </c:pt>
                <c:pt idx="859">
                  <c:v>8.5400000000000007E-3</c:v>
                </c:pt>
                <c:pt idx="860">
                  <c:v>8.2400000000000008E-3</c:v>
                </c:pt>
                <c:pt idx="861">
                  <c:v>8.2900000000000005E-3</c:v>
                </c:pt>
                <c:pt idx="862">
                  <c:v>8.6999999999999994E-3</c:v>
                </c:pt>
                <c:pt idx="863">
                  <c:v>8.5699999999999995E-3</c:v>
                </c:pt>
                <c:pt idx="864">
                  <c:v>9.0600000000000003E-3</c:v>
                </c:pt>
                <c:pt idx="865">
                  <c:v>8.9599999999999992E-3</c:v>
                </c:pt>
                <c:pt idx="866">
                  <c:v>8.8100000000000001E-3</c:v>
                </c:pt>
                <c:pt idx="867">
                  <c:v>9.75E-3</c:v>
                </c:pt>
                <c:pt idx="868">
                  <c:v>9.5899999999999996E-3</c:v>
                </c:pt>
                <c:pt idx="869">
                  <c:v>9.2399999999999999E-3</c:v>
                </c:pt>
                <c:pt idx="870">
                  <c:v>8.1799999999999998E-3</c:v>
                </c:pt>
                <c:pt idx="871">
                  <c:v>7.6299999999999996E-3</c:v>
                </c:pt>
                <c:pt idx="872">
                  <c:v>7.6299999999999996E-3</c:v>
                </c:pt>
                <c:pt idx="873">
                  <c:v>8.9899999999999997E-3</c:v>
                </c:pt>
                <c:pt idx="874">
                  <c:v>8.43E-3</c:v>
                </c:pt>
                <c:pt idx="875">
                  <c:v>8.7399999999999995E-3</c:v>
                </c:pt>
                <c:pt idx="876">
                  <c:v>8.2299999999999995E-3</c:v>
                </c:pt>
                <c:pt idx="877">
                  <c:v>7.7099999999999998E-3</c:v>
                </c:pt>
                <c:pt idx="878">
                  <c:v>7.6800000000000002E-3</c:v>
                </c:pt>
                <c:pt idx="879">
                  <c:v>8.0099999999999998E-3</c:v>
                </c:pt>
                <c:pt idx="880">
                  <c:v>8.43E-3</c:v>
                </c:pt>
                <c:pt idx="881">
                  <c:v>8.5599999999999999E-3</c:v>
                </c:pt>
                <c:pt idx="882">
                  <c:v>8.2299999999999995E-3</c:v>
                </c:pt>
                <c:pt idx="883">
                  <c:v>7.8600000000000007E-3</c:v>
                </c:pt>
                <c:pt idx="884">
                  <c:v>7.6899999999999998E-3</c:v>
                </c:pt>
                <c:pt idx="885">
                  <c:v>7.4599999999999996E-3</c:v>
                </c:pt>
                <c:pt idx="886">
                  <c:v>7.3200000000000001E-3</c:v>
                </c:pt>
                <c:pt idx="887">
                  <c:v>7.26E-3</c:v>
                </c:pt>
                <c:pt idx="888">
                  <c:v>7.2700000000000004E-3</c:v>
                </c:pt>
                <c:pt idx="889">
                  <c:v>7.7400000000000004E-3</c:v>
                </c:pt>
                <c:pt idx="890">
                  <c:v>7.7400000000000004E-3</c:v>
                </c:pt>
                <c:pt idx="891">
                  <c:v>7.8499999999999993E-3</c:v>
                </c:pt>
                <c:pt idx="892">
                  <c:v>7.8700000000000003E-3</c:v>
                </c:pt>
                <c:pt idx="893">
                  <c:v>7.3499999999999998E-3</c:v>
                </c:pt>
                <c:pt idx="894">
                  <c:v>7.8200000000000006E-3</c:v>
                </c:pt>
                <c:pt idx="895">
                  <c:v>7.0000000000000001E-3</c:v>
                </c:pt>
                <c:pt idx="896">
                  <c:v>6.77E-3</c:v>
                </c:pt>
                <c:pt idx="897">
                  <c:v>6.8399999999999997E-3</c:v>
                </c:pt>
                <c:pt idx="898">
                  <c:v>6.4900000000000001E-3</c:v>
                </c:pt>
                <c:pt idx="899">
                  <c:v>6.5300000000000002E-3</c:v>
                </c:pt>
                <c:pt idx="900">
                  <c:v>6.5399999999999998E-3</c:v>
                </c:pt>
                <c:pt idx="901">
                  <c:v>6.6600000000000001E-3</c:v>
                </c:pt>
                <c:pt idx="902">
                  <c:v>6.7200000000000003E-3</c:v>
                </c:pt>
                <c:pt idx="903">
                  <c:v>6.7099999999999998E-3</c:v>
                </c:pt>
                <c:pt idx="904">
                  <c:v>6.6600000000000001E-3</c:v>
                </c:pt>
                <c:pt idx="905">
                  <c:v>6.94E-3</c:v>
                </c:pt>
                <c:pt idx="906">
                  <c:v>6.8900000000000003E-3</c:v>
                </c:pt>
                <c:pt idx="907">
                  <c:v>6.9699999999999996E-3</c:v>
                </c:pt>
                <c:pt idx="908">
                  <c:v>6.79E-3</c:v>
                </c:pt>
                <c:pt idx="909">
                  <c:v>6.7200000000000003E-3</c:v>
                </c:pt>
                <c:pt idx="910">
                  <c:v>6.6600000000000001E-3</c:v>
                </c:pt>
                <c:pt idx="911">
                  <c:v>6.77E-3</c:v>
                </c:pt>
                <c:pt idx="912">
                  <c:v>7.0000000000000001E-3</c:v>
                </c:pt>
                <c:pt idx="913">
                  <c:v>6.79E-3</c:v>
                </c:pt>
                <c:pt idx="914">
                  <c:v>7.1799999999999998E-3</c:v>
                </c:pt>
                <c:pt idx="915">
                  <c:v>7.1799999999999998E-3</c:v>
                </c:pt>
                <c:pt idx="916">
                  <c:v>6.3499999999999997E-3</c:v>
                </c:pt>
                <c:pt idx="917">
                  <c:v>6.4799999999999996E-3</c:v>
                </c:pt>
                <c:pt idx="918">
                  <c:v>6.6899999999999998E-3</c:v>
                </c:pt>
                <c:pt idx="919">
                  <c:v>7.0499999999999998E-3</c:v>
                </c:pt>
                <c:pt idx="920">
                  <c:v>7.2100000000000003E-3</c:v>
                </c:pt>
                <c:pt idx="921">
                  <c:v>7.5199999999999998E-3</c:v>
                </c:pt>
                <c:pt idx="922">
                  <c:v>6.8799999999999998E-3</c:v>
                </c:pt>
                <c:pt idx="923">
                  <c:v>6.8300000000000001E-3</c:v>
                </c:pt>
                <c:pt idx="924">
                  <c:v>6.5399999999999998E-3</c:v>
                </c:pt>
                <c:pt idx="925">
                  <c:v>6.28E-3</c:v>
                </c:pt>
                <c:pt idx="926">
                  <c:v>6.5100000000000002E-3</c:v>
                </c:pt>
                <c:pt idx="927">
                  <c:v>6.7999999999999996E-3</c:v>
                </c:pt>
                <c:pt idx="928">
                  <c:v>6.6899999999999998E-3</c:v>
                </c:pt>
                <c:pt idx="929">
                  <c:v>6.8799999999999998E-3</c:v>
                </c:pt>
                <c:pt idx="930">
                  <c:v>7.0899999999999999E-3</c:v>
                </c:pt>
                <c:pt idx="931">
                  <c:v>7.2100000000000003E-3</c:v>
                </c:pt>
                <c:pt idx="932">
                  <c:v>6.7499999999999999E-3</c:v>
                </c:pt>
                <c:pt idx="933">
                  <c:v>6.4099999999999999E-3</c:v>
                </c:pt>
                <c:pt idx="934">
                  <c:v>5.7499999999999999E-3</c:v>
                </c:pt>
                <c:pt idx="935">
                  <c:v>5.64E-3</c:v>
                </c:pt>
                <c:pt idx="936">
                  <c:v>5.3600000000000002E-3</c:v>
                </c:pt>
                <c:pt idx="937">
                  <c:v>5.4799999999999996E-3</c:v>
                </c:pt>
                <c:pt idx="938">
                  <c:v>5.0699999999999999E-3</c:v>
                </c:pt>
                <c:pt idx="939">
                  <c:v>5.5399999999999998E-3</c:v>
                </c:pt>
                <c:pt idx="940">
                  <c:v>5.28E-3</c:v>
                </c:pt>
                <c:pt idx="941">
                  <c:v>5.4599999999999996E-3</c:v>
                </c:pt>
                <c:pt idx="942">
                  <c:v>5.7400000000000003E-3</c:v>
                </c:pt>
                <c:pt idx="943">
                  <c:v>5.79E-3</c:v>
                </c:pt>
                <c:pt idx="944">
                  <c:v>6.1500000000000001E-3</c:v>
                </c:pt>
                <c:pt idx="945">
                  <c:v>5.8900000000000003E-3</c:v>
                </c:pt>
                <c:pt idx="946">
                  <c:v>5.77E-3</c:v>
                </c:pt>
                <c:pt idx="947">
                  <c:v>5.9699999999999996E-3</c:v>
                </c:pt>
                <c:pt idx="948">
                  <c:v>6.0000000000000001E-3</c:v>
                </c:pt>
                <c:pt idx="949">
                  <c:v>6.1000000000000004E-3</c:v>
                </c:pt>
                <c:pt idx="950">
                  <c:v>6.2700000000000004E-3</c:v>
                </c:pt>
                <c:pt idx="951">
                  <c:v>6.1700000000000001E-3</c:v>
                </c:pt>
                <c:pt idx="952">
                  <c:v>6.3E-3</c:v>
                </c:pt>
                <c:pt idx="953">
                  <c:v>6.2300000000000003E-3</c:v>
                </c:pt>
                <c:pt idx="954">
                  <c:v>6.1799999999999997E-3</c:v>
                </c:pt>
                <c:pt idx="955">
                  <c:v>6.45E-3</c:v>
                </c:pt>
                <c:pt idx="956">
                  <c:v>6.13E-3</c:v>
                </c:pt>
                <c:pt idx="957">
                  <c:v>6.6400000000000001E-3</c:v>
                </c:pt>
                <c:pt idx="958">
                  <c:v>6.4000000000000003E-3</c:v>
                </c:pt>
                <c:pt idx="959">
                  <c:v>6.7600000000000004E-3</c:v>
                </c:pt>
                <c:pt idx="960">
                  <c:v>6.6899999999999998E-3</c:v>
                </c:pt>
                <c:pt idx="961">
                  <c:v>6.6899999999999998E-3</c:v>
                </c:pt>
                <c:pt idx="962">
                  <c:v>6.7600000000000004E-3</c:v>
                </c:pt>
                <c:pt idx="963">
                  <c:v>6.5599999999999999E-3</c:v>
                </c:pt>
                <c:pt idx="964">
                  <c:v>6.2300000000000003E-3</c:v>
                </c:pt>
                <c:pt idx="965">
                  <c:v>6.4099999999999999E-3</c:v>
                </c:pt>
                <c:pt idx="966">
                  <c:v>6.8599999999999998E-3</c:v>
                </c:pt>
                <c:pt idx="967">
                  <c:v>6.79E-3</c:v>
                </c:pt>
                <c:pt idx="968">
                  <c:v>7.1199999999999996E-3</c:v>
                </c:pt>
                <c:pt idx="969">
                  <c:v>7.0899999999999999E-3</c:v>
                </c:pt>
                <c:pt idx="970">
                  <c:v>6.94E-3</c:v>
                </c:pt>
                <c:pt idx="971">
                  <c:v>7.0800000000000004E-3</c:v>
                </c:pt>
                <c:pt idx="972">
                  <c:v>7.3800000000000003E-3</c:v>
                </c:pt>
                <c:pt idx="973">
                  <c:v>7.5300000000000002E-3</c:v>
                </c:pt>
                <c:pt idx="974">
                  <c:v>7.2199999999999999E-3</c:v>
                </c:pt>
                <c:pt idx="975">
                  <c:v>7.0299999999999998E-3</c:v>
                </c:pt>
                <c:pt idx="976">
                  <c:v>6.6899999999999998E-3</c:v>
                </c:pt>
                <c:pt idx="977">
                  <c:v>7.26E-3</c:v>
                </c:pt>
                <c:pt idx="978">
                  <c:v>8.2500000000000004E-3</c:v>
                </c:pt>
                <c:pt idx="979">
                  <c:v>8.7500000000000008E-3</c:v>
                </c:pt>
                <c:pt idx="980">
                  <c:v>8.9499999999999996E-3</c:v>
                </c:pt>
                <c:pt idx="981">
                  <c:v>8.2299999999999995E-3</c:v>
                </c:pt>
                <c:pt idx="982">
                  <c:v>7.4599999999999996E-3</c:v>
                </c:pt>
                <c:pt idx="983">
                  <c:v>6.8500000000000002E-3</c:v>
                </c:pt>
                <c:pt idx="984">
                  <c:v>6.5900000000000004E-3</c:v>
                </c:pt>
                <c:pt idx="985">
                  <c:v>6.5300000000000002E-3</c:v>
                </c:pt>
                <c:pt idx="986">
                  <c:v>6.8999999999999999E-3</c:v>
                </c:pt>
                <c:pt idx="987">
                  <c:v>6.8199999999999997E-3</c:v>
                </c:pt>
                <c:pt idx="988">
                  <c:v>6.96E-3</c:v>
                </c:pt>
                <c:pt idx="989">
                  <c:v>6.5900000000000004E-3</c:v>
                </c:pt>
                <c:pt idx="990">
                  <c:v>6.5900000000000004E-3</c:v>
                </c:pt>
                <c:pt idx="991">
                  <c:v>6.7200000000000003E-3</c:v>
                </c:pt>
                <c:pt idx="992">
                  <c:v>6.7999999999999996E-3</c:v>
                </c:pt>
                <c:pt idx="993">
                  <c:v>6.8799999999999998E-3</c:v>
                </c:pt>
                <c:pt idx="994">
                  <c:v>7.26E-3</c:v>
                </c:pt>
                <c:pt idx="995">
                  <c:v>6.43E-3</c:v>
                </c:pt>
                <c:pt idx="996">
                  <c:v>6.2199999999999998E-3</c:v>
                </c:pt>
                <c:pt idx="997">
                  <c:v>6.5300000000000002E-3</c:v>
                </c:pt>
                <c:pt idx="998">
                  <c:v>6.6499999999999997E-3</c:v>
                </c:pt>
                <c:pt idx="999">
                  <c:v>7.1000000000000004E-3</c:v>
                </c:pt>
                <c:pt idx="1000">
                  <c:v>6.8300000000000001E-3</c:v>
                </c:pt>
                <c:pt idx="1001">
                  <c:v>6.4099999999999999E-3</c:v>
                </c:pt>
                <c:pt idx="1002">
                  <c:v>7.0299999999999998E-3</c:v>
                </c:pt>
                <c:pt idx="1003">
                  <c:v>6.62E-3</c:v>
                </c:pt>
                <c:pt idx="1004">
                  <c:v>6.3400000000000001E-3</c:v>
                </c:pt>
                <c:pt idx="1005">
                  <c:v>6.1199999999999996E-3</c:v>
                </c:pt>
                <c:pt idx="1006">
                  <c:v>6.3899999999999998E-3</c:v>
                </c:pt>
                <c:pt idx="1007">
                  <c:v>6.2700000000000004E-3</c:v>
                </c:pt>
                <c:pt idx="1008">
                  <c:v>6.13E-3</c:v>
                </c:pt>
                <c:pt idx="1009">
                  <c:v>6.6E-3</c:v>
                </c:pt>
                <c:pt idx="1010">
                  <c:v>6.0099999999999997E-3</c:v>
                </c:pt>
                <c:pt idx="1011">
                  <c:v>6.0200000000000002E-3</c:v>
                </c:pt>
                <c:pt idx="1012">
                  <c:v>6.1900000000000002E-3</c:v>
                </c:pt>
                <c:pt idx="1013">
                  <c:v>5.6899999999999997E-3</c:v>
                </c:pt>
                <c:pt idx="1014">
                  <c:v>6.0499999999999998E-3</c:v>
                </c:pt>
                <c:pt idx="1015">
                  <c:v>6.4200000000000004E-3</c:v>
                </c:pt>
                <c:pt idx="1016">
                  <c:v>6.2700000000000004E-3</c:v>
                </c:pt>
                <c:pt idx="1017">
                  <c:v>6.3200000000000001E-3</c:v>
                </c:pt>
                <c:pt idx="1018">
                  <c:v>7.5199999999999998E-3</c:v>
                </c:pt>
                <c:pt idx="1019">
                  <c:v>7.7099999999999998E-3</c:v>
                </c:pt>
                <c:pt idx="1020">
                  <c:v>7.1900000000000002E-3</c:v>
                </c:pt>
                <c:pt idx="1021">
                  <c:v>7.1900000000000002E-3</c:v>
                </c:pt>
                <c:pt idx="1022">
                  <c:v>7.7200000000000003E-3</c:v>
                </c:pt>
                <c:pt idx="1023">
                  <c:v>7.1199999999999996E-3</c:v>
                </c:pt>
                <c:pt idx="1024">
                  <c:v>6.7000000000000002E-3</c:v>
                </c:pt>
                <c:pt idx="1025">
                  <c:v>5.9500000000000004E-3</c:v>
                </c:pt>
                <c:pt idx="1026">
                  <c:v>5.9699999999999996E-3</c:v>
                </c:pt>
                <c:pt idx="1027">
                  <c:v>5.8300000000000001E-3</c:v>
                </c:pt>
                <c:pt idx="1028">
                  <c:v>6.7000000000000002E-3</c:v>
                </c:pt>
                <c:pt idx="1029">
                  <c:v>7.26E-3</c:v>
                </c:pt>
                <c:pt idx="1030">
                  <c:v>6.7499999999999999E-3</c:v>
                </c:pt>
                <c:pt idx="1031">
                  <c:v>8.4499999999999992E-3</c:v>
                </c:pt>
                <c:pt idx="1032">
                  <c:v>8.6700000000000006E-3</c:v>
                </c:pt>
                <c:pt idx="1033">
                  <c:v>8.4700000000000001E-3</c:v>
                </c:pt>
                <c:pt idx="1034">
                  <c:v>7.8600000000000007E-3</c:v>
                </c:pt>
                <c:pt idx="1035">
                  <c:v>8.4499999999999992E-3</c:v>
                </c:pt>
                <c:pt idx="1036">
                  <c:v>1.14E-2</c:v>
                </c:pt>
                <c:pt idx="1037">
                  <c:v>1.192E-2</c:v>
                </c:pt>
                <c:pt idx="1038">
                  <c:v>1.078E-2</c:v>
                </c:pt>
                <c:pt idx="1039">
                  <c:v>7.1799999999999998E-3</c:v>
                </c:pt>
                <c:pt idx="1040">
                  <c:v>9.5999999999999992E-3</c:v>
                </c:pt>
                <c:pt idx="1041">
                  <c:v>8.0400000000000003E-3</c:v>
                </c:pt>
                <c:pt idx="1042">
                  <c:v>8.6899999999999998E-3</c:v>
                </c:pt>
                <c:pt idx="1043">
                  <c:v>8.0300000000000007E-3</c:v>
                </c:pt>
                <c:pt idx="1044">
                  <c:v>5.4099999999999999E-3</c:v>
                </c:pt>
                <c:pt idx="1045">
                  <c:v>7.62E-3</c:v>
                </c:pt>
                <c:pt idx="1046">
                  <c:v>9.1199999999999996E-3</c:v>
                </c:pt>
                <c:pt idx="1047">
                  <c:v>1.052E-2</c:v>
                </c:pt>
                <c:pt idx="1048">
                  <c:v>9.9900000000000006E-3</c:v>
                </c:pt>
                <c:pt idx="1049">
                  <c:v>1.163E-2</c:v>
                </c:pt>
                <c:pt idx="1050">
                  <c:v>1.149E-2</c:v>
                </c:pt>
                <c:pt idx="1051">
                  <c:v>1.261E-2</c:v>
                </c:pt>
                <c:pt idx="1052">
                  <c:v>1.337E-2</c:v>
                </c:pt>
                <c:pt idx="1053">
                  <c:v>1.3520000000000001E-2</c:v>
                </c:pt>
                <c:pt idx="1054">
                  <c:v>1.37E-2</c:v>
                </c:pt>
                <c:pt idx="1055">
                  <c:v>1.4710000000000001E-2</c:v>
                </c:pt>
                <c:pt idx="1056">
                  <c:v>1.515E-2</c:v>
                </c:pt>
                <c:pt idx="1057">
                  <c:v>1.566E-2</c:v>
                </c:pt>
                <c:pt idx="1058">
                  <c:v>1.5610000000000001E-2</c:v>
                </c:pt>
                <c:pt idx="1059">
                  <c:v>1.585E-2</c:v>
                </c:pt>
                <c:pt idx="1060">
                  <c:v>1.585E-2</c:v>
                </c:pt>
                <c:pt idx="1061">
                  <c:v>1.617E-2</c:v>
                </c:pt>
                <c:pt idx="1062">
                  <c:v>1.6330000000000001E-2</c:v>
                </c:pt>
                <c:pt idx="1063">
                  <c:v>1.601E-2</c:v>
                </c:pt>
                <c:pt idx="1064">
                  <c:v>1.5699999999999999E-2</c:v>
                </c:pt>
                <c:pt idx="1065">
                  <c:v>1.583E-2</c:v>
                </c:pt>
                <c:pt idx="1066">
                  <c:v>1.6420000000000001E-2</c:v>
                </c:pt>
                <c:pt idx="1067">
                  <c:v>1.651E-2</c:v>
                </c:pt>
                <c:pt idx="1068">
                  <c:v>1.5990000000000001E-2</c:v>
                </c:pt>
                <c:pt idx="1069">
                  <c:v>1.5270000000000001E-2</c:v>
                </c:pt>
                <c:pt idx="1070">
                  <c:v>1.507E-2</c:v>
                </c:pt>
                <c:pt idx="1071">
                  <c:v>1.5859999999999999E-2</c:v>
                </c:pt>
                <c:pt idx="1072">
                  <c:v>1.584E-2</c:v>
                </c:pt>
                <c:pt idx="1073">
                  <c:v>1.6559999999999998E-2</c:v>
                </c:pt>
                <c:pt idx="1074">
                  <c:v>1.6080000000000001E-2</c:v>
                </c:pt>
                <c:pt idx="1075">
                  <c:v>1.6840000000000001E-2</c:v>
                </c:pt>
                <c:pt idx="1076">
                  <c:v>1.7319999999999999E-2</c:v>
                </c:pt>
                <c:pt idx="1077">
                  <c:v>1.7690000000000001E-2</c:v>
                </c:pt>
                <c:pt idx="1078">
                  <c:v>1.7739999999999999E-2</c:v>
                </c:pt>
                <c:pt idx="1079">
                  <c:v>1.821E-2</c:v>
                </c:pt>
                <c:pt idx="1080">
                  <c:v>1.821E-2</c:v>
                </c:pt>
                <c:pt idx="1081">
                  <c:v>1.8069999999999999E-2</c:v>
                </c:pt>
                <c:pt idx="1082">
                  <c:v>1.7829999999999999E-2</c:v>
                </c:pt>
                <c:pt idx="1083">
                  <c:v>1.8110000000000001E-2</c:v>
                </c:pt>
                <c:pt idx="1084">
                  <c:v>1.8460000000000001E-2</c:v>
                </c:pt>
                <c:pt idx="1085">
                  <c:v>1.8200000000000001E-2</c:v>
                </c:pt>
                <c:pt idx="1086">
                  <c:v>1.8540000000000001E-2</c:v>
                </c:pt>
                <c:pt idx="1087">
                  <c:v>1.874E-2</c:v>
                </c:pt>
                <c:pt idx="1088">
                  <c:v>1.8180000000000002E-2</c:v>
                </c:pt>
                <c:pt idx="1089">
                  <c:v>1.8089999999999998E-2</c:v>
                </c:pt>
                <c:pt idx="1090">
                  <c:v>1.788E-2</c:v>
                </c:pt>
                <c:pt idx="1091">
                  <c:v>1.8769999999999998E-2</c:v>
                </c:pt>
                <c:pt idx="1092">
                  <c:v>1.9179999999999999E-2</c:v>
                </c:pt>
                <c:pt idx="1093">
                  <c:v>1.9179999999999999E-2</c:v>
                </c:pt>
                <c:pt idx="1094">
                  <c:v>1.8790000000000001E-2</c:v>
                </c:pt>
                <c:pt idx="1095">
                  <c:v>1.8749999999999999E-2</c:v>
                </c:pt>
                <c:pt idx="1096">
                  <c:v>1.8939999999999999E-2</c:v>
                </c:pt>
                <c:pt idx="1097">
                  <c:v>1.9E-2</c:v>
                </c:pt>
                <c:pt idx="1098">
                  <c:v>1.9E-2</c:v>
                </c:pt>
                <c:pt idx="1099">
                  <c:v>1.9290000000000002E-2</c:v>
                </c:pt>
                <c:pt idx="1100">
                  <c:v>1.917E-2</c:v>
                </c:pt>
                <c:pt idx="1101">
                  <c:v>1.9199999999999998E-2</c:v>
                </c:pt>
                <c:pt idx="1102">
                  <c:v>1.917E-2</c:v>
                </c:pt>
                <c:pt idx="1103">
                  <c:v>1.8800000000000001E-2</c:v>
                </c:pt>
                <c:pt idx="1104">
                  <c:v>1.8710000000000001E-2</c:v>
                </c:pt>
                <c:pt idx="1105">
                  <c:v>1.823E-2</c:v>
                </c:pt>
                <c:pt idx="1106">
                  <c:v>1.8919999999999999E-2</c:v>
                </c:pt>
                <c:pt idx="1107">
                  <c:v>1.7909999999999999E-2</c:v>
                </c:pt>
                <c:pt idx="1108">
                  <c:v>1.8419999999999999E-2</c:v>
                </c:pt>
                <c:pt idx="1109">
                  <c:v>1.8190000000000001E-2</c:v>
                </c:pt>
                <c:pt idx="1110">
                  <c:v>1.8360000000000001E-2</c:v>
                </c:pt>
                <c:pt idx="1111">
                  <c:v>1.8100000000000002E-2</c:v>
                </c:pt>
                <c:pt idx="1112">
                  <c:v>1.7739999999999999E-2</c:v>
                </c:pt>
                <c:pt idx="1113">
                  <c:v>1.7160000000000002E-2</c:v>
                </c:pt>
                <c:pt idx="1114">
                  <c:v>1.8190000000000001E-2</c:v>
                </c:pt>
                <c:pt idx="1115">
                  <c:v>1.7760000000000001E-2</c:v>
                </c:pt>
                <c:pt idx="1116">
                  <c:v>1.7649999999999999E-2</c:v>
                </c:pt>
                <c:pt idx="1117">
                  <c:v>1.7649999999999999E-2</c:v>
                </c:pt>
                <c:pt idx="1118">
                  <c:v>1.7409999999999998E-2</c:v>
                </c:pt>
                <c:pt idx="1119">
                  <c:v>1.755E-2</c:v>
                </c:pt>
                <c:pt idx="1120">
                  <c:v>1.771E-2</c:v>
                </c:pt>
                <c:pt idx="1121">
                  <c:v>1.772E-2</c:v>
                </c:pt>
                <c:pt idx="1122">
                  <c:v>1.745E-2</c:v>
                </c:pt>
                <c:pt idx="1123">
                  <c:v>1.7829999999999999E-2</c:v>
                </c:pt>
                <c:pt idx="1124">
                  <c:v>1.8149999999999999E-2</c:v>
                </c:pt>
                <c:pt idx="1125">
                  <c:v>1.831E-2</c:v>
                </c:pt>
                <c:pt idx="1126">
                  <c:v>1.8190000000000001E-2</c:v>
                </c:pt>
                <c:pt idx="1127">
                  <c:v>1.8859999999999998E-2</c:v>
                </c:pt>
                <c:pt idx="1128">
                  <c:v>1.9349999999999999E-2</c:v>
                </c:pt>
                <c:pt idx="1129">
                  <c:v>1.942E-2</c:v>
                </c:pt>
                <c:pt idx="1130">
                  <c:v>1.942E-2</c:v>
                </c:pt>
                <c:pt idx="1131">
                  <c:v>1.917E-2</c:v>
                </c:pt>
                <c:pt idx="1132">
                  <c:v>1.8280000000000001E-2</c:v>
                </c:pt>
                <c:pt idx="1133">
                  <c:v>1.8579999999999999E-2</c:v>
                </c:pt>
                <c:pt idx="1134">
                  <c:v>1.7770000000000001E-2</c:v>
                </c:pt>
                <c:pt idx="1135">
                  <c:v>1.7100000000000001E-2</c:v>
                </c:pt>
                <c:pt idx="1136">
                  <c:v>1.6910000000000001E-2</c:v>
                </c:pt>
                <c:pt idx="1137">
                  <c:v>1.772E-2</c:v>
                </c:pt>
                <c:pt idx="1138">
                  <c:v>1.8380000000000001E-2</c:v>
                </c:pt>
                <c:pt idx="1139">
                  <c:v>1.8419999999999999E-2</c:v>
                </c:pt>
                <c:pt idx="1140">
                  <c:v>1.7940000000000001E-2</c:v>
                </c:pt>
                <c:pt idx="1141">
                  <c:v>1.7659999999999999E-2</c:v>
                </c:pt>
                <c:pt idx="1142">
                  <c:v>1.7639999999999999E-2</c:v>
                </c:pt>
                <c:pt idx="1143">
                  <c:v>1.7610000000000001E-2</c:v>
                </c:pt>
                <c:pt idx="1144">
                  <c:v>1.7989999999999999E-2</c:v>
                </c:pt>
                <c:pt idx="1145">
                  <c:v>1.754E-2</c:v>
                </c:pt>
                <c:pt idx="1146">
                  <c:v>1.7520000000000001E-2</c:v>
                </c:pt>
                <c:pt idx="1147">
                  <c:v>1.7399999999999999E-2</c:v>
                </c:pt>
                <c:pt idx="1148">
                  <c:v>1.771E-2</c:v>
                </c:pt>
                <c:pt idx="1149">
                  <c:v>1.729E-2</c:v>
                </c:pt>
                <c:pt idx="1150">
                  <c:v>1.729E-2</c:v>
                </c:pt>
                <c:pt idx="1151">
                  <c:v>1.668E-2</c:v>
                </c:pt>
                <c:pt idx="1152">
                  <c:v>1.584E-2</c:v>
                </c:pt>
                <c:pt idx="1153">
                  <c:v>1.529E-2</c:v>
                </c:pt>
                <c:pt idx="1154">
                  <c:v>1.558E-2</c:v>
                </c:pt>
                <c:pt idx="1155">
                  <c:v>1.529E-2</c:v>
                </c:pt>
                <c:pt idx="1156">
                  <c:v>1.5339999999999999E-2</c:v>
                </c:pt>
                <c:pt idx="1157">
                  <c:v>1.5990000000000001E-2</c:v>
                </c:pt>
                <c:pt idx="1158">
                  <c:v>1.635E-2</c:v>
                </c:pt>
                <c:pt idx="1159">
                  <c:v>1.6650000000000002E-2</c:v>
                </c:pt>
                <c:pt idx="1160">
                  <c:v>1.6799999999999999E-2</c:v>
                </c:pt>
                <c:pt idx="1161">
                  <c:v>1.6920000000000001E-2</c:v>
                </c:pt>
                <c:pt idx="1162">
                  <c:v>1.737E-2</c:v>
                </c:pt>
                <c:pt idx="1163">
                  <c:v>1.6459999999999999E-2</c:v>
                </c:pt>
                <c:pt idx="1164">
                  <c:v>1.7270000000000001E-2</c:v>
                </c:pt>
                <c:pt idx="1165">
                  <c:v>1.7219999999999999E-2</c:v>
                </c:pt>
                <c:pt idx="1166">
                  <c:v>1.7840000000000002E-2</c:v>
                </c:pt>
                <c:pt idx="1167">
                  <c:v>1.796E-2</c:v>
                </c:pt>
                <c:pt idx="1168">
                  <c:v>1.8010000000000002E-2</c:v>
                </c:pt>
                <c:pt idx="1169">
                  <c:v>1.847E-2</c:v>
                </c:pt>
                <c:pt idx="1170">
                  <c:v>1.8960000000000001E-2</c:v>
                </c:pt>
                <c:pt idx="1171">
                  <c:v>1.772E-2</c:v>
                </c:pt>
                <c:pt idx="1172">
                  <c:v>1.7389999999999999E-2</c:v>
                </c:pt>
                <c:pt idx="1173">
                  <c:v>1.7319999999999999E-2</c:v>
                </c:pt>
                <c:pt idx="1174">
                  <c:v>1.644E-2</c:v>
                </c:pt>
                <c:pt idx="1175">
                  <c:v>1.5599999999999999E-2</c:v>
                </c:pt>
                <c:pt idx="1176">
                  <c:v>1.559E-2</c:v>
                </c:pt>
                <c:pt idx="1177">
                  <c:v>1.4659999999999999E-2</c:v>
                </c:pt>
                <c:pt idx="1178">
                  <c:v>1.457E-2</c:v>
                </c:pt>
                <c:pt idx="1179">
                  <c:v>1.4959999999999999E-2</c:v>
                </c:pt>
                <c:pt idx="1180">
                  <c:v>1.4959999999999999E-2</c:v>
                </c:pt>
                <c:pt idx="1181">
                  <c:v>1.494E-2</c:v>
                </c:pt>
                <c:pt idx="1182">
                  <c:v>1.4789999999999999E-2</c:v>
                </c:pt>
                <c:pt idx="1183">
                  <c:v>1.4710000000000001E-2</c:v>
                </c:pt>
                <c:pt idx="1184">
                  <c:v>1.5350000000000001E-2</c:v>
                </c:pt>
                <c:pt idx="1185">
                  <c:v>1.5350000000000001E-2</c:v>
                </c:pt>
                <c:pt idx="1186">
                  <c:v>1.6129999999999999E-2</c:v>
                </c:pt>
                <c:pt idx="1187">
                  <c:v>1.5890000000000001E-2</c:v>
                </c:pt>
                <c:pt idx="1188">
                  <c:v>1.555E-2</c:v>
                </c:pt>
                <c:pt idx="1189">
                  <c:v>1.6060000000000001E-2</c:v>
                </c:pt>
                <c:pt idx="1190">
                  <c:v>1.554E-2</c:v>
                </c:pt>
                <c:pt idx="1191">
                  <c:v>1.5270000000000001E-2</c:v>
                </c:pt>
                <c:pt idx="1192">
                  <c:v>1.5789999999999998E-2</c:v>
                </c:pt>
                <c:pt idx="1193">
                  <c:v>1.704E-2</c:v>
                </c:pt>
                <c:pt idx="1194">
                  <c:v>1.6449999999999999E-2</c:v>
                </c:pt>
                <c:pt idx="1195">
                  <c:v>1.745E-2</c:v>
                </c:pt>
                <c:pt idx="1196">
                  <c:v>1.7170000000000001E-2</c:v>
                </c:pt>
                <c:pt idx="1197">
                  <c:v>1.7340000000000001E-2</c:v>
                </c:pt>
                <c:pt idx="1198">
                  <c:v>1.702E-2</c:v>
                </c:pt>
                <c:pt idx="1199">
                  <c:v>1.7080000000000001E-2</c:v>
                </c:pt>
                <c:pt idx="1200">
                  <c:v>1.8450000000000001E-2</c:v>
                </c:pt>
                <c:pt idx="1201">
                  <c:v>1.8939999999999999E-2</c:v>
                </c:pt>
                <c:pt idx="1202">
                  <c:v>2.0140000000000002E-2</c:v>
                </c:pt>
                <c:pt idx="1203">
                  <c:v>2.0580000000000001E-2</c:v>
                </c:pt>
                <c:pt idx="1204">
                  <c:v>2.0650000000000002E-2</c:v>
                </c:pt>
                <c:pt idx="1205">
                  <c:v>2.07E-2</c:v>
                </c:pt>
                <c:pt idx="1206">
                  <c:v>2.0809999999999999E-2</c:v>
                </c:pt>
                <c:pt idx="1207">
                  <c:v>2.043E-2</c:v>
                </c:pt>
                <c:pt idx="1208">
                  <c:v>2.0809999999999999E-2</c:v>
                </c:pt>
                <c:pt idx="1209">
                  <c:v>2.0459999999999999E-2</c:v>
                </c:pt>
                <c:pt idx="1210">
                  <c:v>2.0549999999999999E-2</c:v>
                </c:pt>
                <c:pt idx="1211">
                  <c:v>2.0240000000000001E-2</c:v>
                </c:pt>
                <c:pt idx="1212">
                  <c:v>2.0449999999999999E-2</c:v>
                </c:pt>
                <c:pt idx="1213">
                  <c:v>2.103E-2</c:v>
                </c:pt>
                <c:pt idx="1214">
                  <c:v>2.0889999999999999E-2</c:v>
                </c:pt>
                <c:pt idx="1215">
                  <c:v>2.1219999999999999E-2</c:v>
                </c:pt>
                <c:pt idx="1216">
                  <c:v>2.138E-2</c:v>
                </c:pt>
                <c:pt idx="1217">
                  <c:v>2.061E-2</c:v>
                </c:pt>
                <c:pt idx="1218">
                  <c:v>2.0650000000000002E-2</c:v>
                </c:pt>
                <c:pt idx="1219">
                  <c:v>2.0480000000000002E-2</c:v>
                </c:pt>
                <c:pt idx="1220">
                  <c:v>2.034E-2</c:v>
                </c:pt>
                <c:pt idx="1221">
                  <c:v>1.95E-2</c:v>
                </c:pt>
                <c:pt idx="1222">
                  <c:v>1.95E-2</c:v>
                </c:pt>
                <c:pt idx="1223">
                  <c:v>1.9740000000000001E-2</c:v>
                </c:pt>
                <c:pt idx="1224">
                  <c:v>2.0240000000000001E-2</c:v>
                </c:pt>
                <c:pt idx="1225">
                  <c:v>2.0049999999999998E-2</c:v>
                </c:pt>
                <c:pt idx="1226">
                  <c:v>2.0140000000000002E-2</c:v>
                </c:pt>
                <c:pt idx="1227">
                  <c:v>2.0469999999999999E-2</c:v>
                </c:pt>
                <c:pt idx="1228">
                  <c:v>1.985E-2</c:v>
                </c:pt>
                <c:pt idx="1229">
                  <c:v>2.0140000000000002E-2</c:v>
                </c:pt>
                <c:pt idx="1230">
                  <c:v>2.0539999999999999E-2</c:v>
                </c:pt>
                <c:pt idx="1231">
                  <c:v>2.0279999999999999E-2</c:v>
                </c:pt>
                <c:pt idx="1232">
                  <c:v>2.0230000000000001E-2</c:v>
                </c:pt>
                <c:pt idx="1233">
                  <c:v>2.0590000000000001E-2</c:v>
                </c:pt>
                <c:pt idx="1234">
                  <c:v>2.094E-2</c:v>
                </c:pt>
                <c:pt idx="1235">
                  <c:v>2.0799999999999999E-2</c:v>
                </c:pt>
                <c:pt idx="1236">
                  <c:v>2.094E-2</c:v>
                </c:pt>
                <c:pt idx="1237">
                  <c:v>2.121E-2</c:v>
                </c:pt>
                <c:pt idx="1238">
                  <c:v>2.1430000000000001E-2</c:v>
                </c:pt>
                <c:pt idx="1239">
                  <c:v>2.1479999999999999E-2</c:v>
                </c:pt>
                <c:pt idx="1240">
                  <c:v>2.0809999999999999E-2</c:v>
                </c:pt>
                <c:pt idx="1241">
                  <c:v>2.1170000000000001E-2</c:v>
                </c:pt>
                <c:pt idx="1242">
                  <c:v>2.1350000000000001E-2</c:v>
                </c:pt>
                <c:pt idx="1243">
                  <c:v>2.1299999999999999E-2</c:v>
                </c:pt>
                <c:pt idx="1244">
                  <c:v>2.0709999999999999E-2</c:v>
                </c:pt>
                <c:pt idx="1245">
                  <c:v>2.1250000000000002E-2</c:v>
                </c:pt>
                <c:pt idx="1246">
                  <c:v>2.213E-2</c:v>
                </c:pt>
                <c:pt idx="1247">
                  <c:v>2.2599999999999999E-2</c:v>
                </c:pt>
                <c:pt idx="1248">
                  <c:v>2.266E-2</c:v>
                </c:pt>
                <c:pt idx="1249">
                  <c:v>2.3199999999999998E-2</c:v>
                </c:pt>
                <c:pt idx="1250">
                  <c:v>2.3199999999999998E-2</c:v>
                </c:pt>
                <c:pt idx="1251">
                  <c:v>2.3189999999999999E-2</c:v>
                </c:pt>
                <c:pt idx="1252">
                  <c:v>2.3820000000000001E-2</c:v>
                </c:pt>
                <c:pt idx="1253">
                  <c:v>2.426E-2</c:v>
                </c:pt>
                <c:pt idx="1254">
                  <c:v>2.4160000000000001E-2</c:v>
                </c:pt>
                <c:pt idx="1255">
                  <c:v>2.3910000000000001E-2</c:v>
                </c:pt>
                <c:pt idx="1256">
                  <c:v>2.3939999999999999E-2</c:v>
                </c:pt>
                <c:pt idx="1257">
                  <c:v>2.3730000000000001E-2</c:v>
                </c:pt>
                <c:pt idx="1258">
                  <c:v>2.41E-2</c:v>
                </c:pt>
                <c:pt idx="1259">
                  <c:v>2.402E-2</c:v>
                </c:pt>
                <c:pt idx="1260">
                  <c:v>2.4670000000000001E-2</c:v>
                </c:pt>
                <c:pt idx="1261">
                  <c:v>2.4420000000000001E-2</c:v>
                </c:pt>
                <c:pt idx="1262">
                  <c:v>2.4830000000000001E-2</c:v>
                </c:pt>
                <c:pt idx="1263">
                  <c:v>2.4570000000000002E-2</c:v>
                </c:pt>
                <c:pt idx="1264">
                  <c:v>2.469E-2</c:v>
                </c:pt>
                <c:pt idx="1265">
                  <c:v>2.5250000000000002E-2</c:v>
                </c:pt>
                <c:pt idx="1266">
                  <c:v>2.5409999999999999E-2</c:v>
                </c:pt>
                <c:pt idx="1267">
                  <c:v>2.5000000000000001E-2</c:v>
                </c:pt>
                <c:pt idx="1268">
                  <c:v>2.5020000000000001E-2</c:v>
                </c:pt>
                <c:pt idx="1269">
                  <c:v>2.5250000000000002E-2</c:v>
                </c:pt>
                <c:pt idx="1270">
                  <c:v>2.4979999999999999E-2</c:v>
                </c:pt>
                <c:pt idx="1271">
                  <c:v>2.5319999999999999E-2</c:v>
                </c:pt>
                <c:pt idx="1272">
                  <c:v>2.5180000000000001E-2</c:v>
                </c:pt>
                <c:pt idx="1273">
                  <c:v>2.5649999999999999E-2</c:v>
                </c:pt>
                <c:pt idx="1274">
                  <c:v>2.588E-2</c:v>
                </c:pt>
                <c:pt idx="1275">
                  <c:v>2.5600000000000001E-2</c:v>
                </c:pt>
                <c:pt idx="1276">
                  <c:v>2.5600000000000001E-2</c:v>
                </c:pt>
                <c:pt idx="1277">
                  <c:v>2.5940000000000001E-2</c:v>
                </c:pt>
                <c:pt idx="1278">
                  <c:v>2.5899999999999999E-2</c:v>
                </c:pt>
                <c:pt idx="1279">
                  <c:v>2.554E-2</c:v>
                </c:pt>
                <c:pt idx="1280">
                  <c:v>2.5649999999999999E-2</c:v>
                </c:pt>
                <c:pt idx="1281">
                  <c:v>2.4969999999999999E-2</c:v>
                </c:pt>
                <c:pt idx="1282">
                  <c:v>2.4649999999999998E-2</c:v>
                </c:pt>
                <c:pt idx="1283">
                  <c:v>2.5010000000000001E-2</c:v>
                </c:pt>
                <c:pt idx="1284">
                  <c:v>2.5219999999999999E-2</c:v>
                </c:pt>
                <c:pt idx="1285">
                  <c:v>2.495E-2</c:v>
                </c:pt>
                <c:pt idx="1286">
                  <c:v>2.5149999999999999E-2</c:v>
                </c:pt>
                <c:pt idx="1287">
                  <c:v>2.5239999999999999E-2</c:v>
                </c:pt>
                <c:pt idx="1288">
                  <c:v>2.4740000000000002E-2</c:v>
                </c:pt>
                <c:pt idx="1289">
                  <c:v>2.5010000000000001E-2</c:v>
                </c:pt>
                <c:pt idx="1290">
                  <c:v>2.4049999999999998E-2</c:v>
                </c:pt>
                <c:pt idx="1291">
                  <c:v>2.3949999999999999E-2</c:v>
                </c:pt>
                <c:pt idx="1292">
                  <c:v>2.366E-2</c:v>
                </c:pt>
                <c:pt idx="1293">
                  <c:v>2.4230000000000002E-2</c:v>
                </c:pt>
                <c:pt idx="1294">
                  <c:v>2.3980000000000001E-2</c:v>
                </c:pt>
                <c:pt idx="1295">
                  <c:v>2.4389999999999998E-2</c:v>
                </c:pt>
                <c:pt idx="1296">
                  <c:v>2.537E-2</c:v>
                </c:pt>
                <c:pt idx="1297">
                  <c:v>2.5260000000000001E-2</c:v>
                </c:pt>
                <c:pt idx="1298">
                  <c:v>2.6120000000000001E-2</c:v>
                </c:pt>
                <c:pt idx="1299">
                  <c:v>2.6030000000000001E-2</c:v>
                </c:pt>
                <c:pt idx="1300">
                  <c:v>2.5870000000000001E-2</c:v>
                </c:pt>
                <c:pt idx="1301">
                  <c:v>2.63E-2</c:v>
                </c:pt>
                <c:pt idx="1302">
                  <c:v>2.6210000000000001E-2</c:v>
                </c:pt>
                <c:pt idx="1303">
                  <c:v>2.6020000000000001E-2</c:v>
                </c:pt>
                <c:pt idx="1304">
                  <c:v>2.639E-2</c:v>
                </c:pt>
              </c:numCache>
            </c:numRef>
          </c:val>
          <c:smooth val="0"/>
          <c:extLst>
            <c:ext xmlns:c16="http://schemas.microsoft.com/office/drawing/2014/chart" uri="{C3380CC4-5D6E-409C-BE32-E72D297353CC}">
              <c16:uniqueId val="{00000004-9642-473D-B11E-CE4A2530DE02}"/>
            </c:ext>
          </c:extLst>
        </c:ser>
        <c:dLbls>
          <c:showLegendKey val="0"/>
          <c:showVal val="0"/>
          <c:showCatName val="0"/>
          <c:showSerName val="0"/>
          <c:showPercent val="0"/>
          <c:showBubbleSize val="0"/>
        </c:dLbls>
        <c:smooth val="0"/>
        <c:axId val="437464296"/>
        <c:axId val="581058128"/>
      </c:lineChart>
      <c:dateAx>
        <c:axId val="437464296"/>
        <c:scaling>
          <c:orientation val="minMax"/>
          <c:max val="45222"/>
        </c:scaling>
        <c:delete val="0"/>
        <c:axPos val="b"/>
        <c:numFmt formatCode="yy&quot;年&quot;m&quot;月&quot;;@" sourceLinked="0"/>
        <c:majorTickMark val="none"/>
        <c:minorTickMark val="none"/>
        <c:tickLblPos val="nextTo"/>
        <c:txPr>
          <a:bodyPr/>
          <a:lstStyle/>
          <a:p>
            <a:pPr>
              <a:defRPr sz="500"/>
            </a:pPr>
            <a:endParaRPr lang="en-US"/>
          </a:p>
        </c:txPr>
        <c:crossAx val="581058128"/>
        <c:crosses val="autoZero"/>
        <c:auto val="1"/>
        <c:lblOffset val="100"/>
        <c:baseTimeUnit val="days"/>
        <c:majorUnit val="6"/>
        <c:majorTimeUnit val="months"/>
      </c:dateAx>
      <c:valAx>
        <c:axId val="581058128"/>
        <c:scaling>
          <c:orientation val="minMax"/>
          <c:max val="6.0000000000000012E-2"/>
          <c:min val="0"/>
        </c:scaling>
        <c:delete val="0"/>
        <c:axPos val="l"/>
        <c:numFmt formatCode="0%" sourceLinked="0"/>
        <c:majorTickMark val="none"/>
        <c:minorTickMark val="none"/>
        <c:tickLblPos val="nextTo"/>
        <c:crossAx val="437464296"/>
        <c:crosses val="autoZero"/>
        <c:crossBetween val="midCat"/>
        <c:majorUnit val="1.0000000000000002E-2"/>
      </c:valAx>
      <c:spPr>
        <a:noFill/>
        <a:ln>
          <a:noFill/>
        </a:ln>
      </c:spPr>
    </c:plotArea>
    <c:legend>
      <c:legendPos val="b"/>
      <c:layout>
        <c:manualLayout>
          <c:xMode val="edge"/>
          <c:yMode val="edge"/>
          <c:x val="0.1863825296280304"/>
          <c:y val="3.0688998379424841E-2"/>
          <c:w val="0.80369817318651893"/>
          <c:h val="6.1628679399628794E-2"/>
        </c:manualLayout>
      </c:layout>
      <c:overlay val="0"/>
    </c:legend>
    <c:plotVisOnly val="1"/>
    <c:dispBlanksAs val="gap"/>
    <c:showDLblsOverMax val="0"/>
  </c:chart>
  <c:spPr>
    <a:noFill/>
    <a:ln>
      <a:noFill/>
    </a:ln>
  </c:spPr>
  <c:txPr>
    <a:bodyPr/>
    <a:lstStyle/>
    <a:p>
      <a:pPr>
        <a:defRPr sz="700" b="0">
          <a:solidFill>
            <a:schemeClr val="tx1">
              <a:lumMod val="75000"/>
              <a:lumOff val="25000"/>
            </a:schemeClr>
          </a:solidFill>
          <a:latin typeface="Arial" panose="020B0604020202020204" pitchFamily="34" charset="0"/>
          <a:ea typeface="楷体"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7427140859206822E-2"/>
          <c:y val="3.2804267058456696E-2"/>
          <c:w val="0.87197916801891384"/>
          <c:h val="0.82580540123087531"/>
        </c:manualLayout>
      </c:layout>
      <c:lineChart>
        <c:grouping val="standard"/>
        <c:varyColors val="0"/>
        <c:ser>
          <c:idx val="0"/>
          <c:order val="0"/>
          <c:tx>
            <c:v>投资级</c:v>
          </c:tx>
          <c:spPr>
            <a:ln w="6350" cap="rnd" cmpd="sng" algn="ctr">
              <a:solidFill>
                <a:srgbClr val="C49162"/>
              </a:solidFill>
              <a:prstDash val="solid"/>
              <a:round/>
            </a:ln>
            <a:effectLst/>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【2】Indice!$V$6:$V$265</c:f>
              <c:numCache>
                <c:formatCode>General</c:formatCode>
                <c:ptCount val="260"/>
                <c:pt idx="0">
                  <c:v>180.58</c:v>
                </c:pt>
                <c:pt idx="1">
                  <c:v>180.49</c:v>
                </c:pt>
                <c:pt idx="2">
                  <c:v>180.32</c:v>
                </c:pt>
                <c:pt idx="3">
                  <c:v>180.18</c:v>
                </c:pt>
                <c:pt idx="4">
                  <c:v>179.78</c:v>
                </c:pt>
                <c:pt idx="5">
                  <c:v>180.03</c:v>
                </c:pt>
                <c:pt idx="6">
                  <c:v>179.52</c:v>
                </c:pt>
                <c:pt idx="7">
                  <c:v>179.31</c:v>
                </c:pt>
                <c:pt idx="8">
                  <c:v>178.92</c:v>
                </c:pt>
                <c:pt idx="9">
                  <c:v>179.12</c:v>
                </c:pt>
                <c:pt idx="10">
                  <c:v>179.24</c:v>
                </c:pt>
                <c:pt idx="11">
                  <c:v>178.88</c:v>
                </c:pt>
                <c:pt idx="12">
                  <c:v>178.81</c:v>
                </c:pt>
                <c:pt idx="13">
                  <c:v>179.05</c:v>
                </c:pt>
                <c:pt idx="14">
                  <c:v>178.64</c:v>
                </c:pt>
                <c:pt idx="15">
                  <c:v>178.64</c:v>
                </c:pt>
                <c:pt idx="16">
                  <c:v>178.89</c:v>
                </c:pt>
                <c:pt idx="17">
                  <c:v>178.65</c:v>
                </c:pt>
                <c:pt idx="18">
                  <c:v>178.22</c:v>
                </c:pt>
                <c:pt idx="19">
                  <c:v>179.22</c:v>
                </c:pt>
                <c:pt idx="20">
                  <c:v>179.12</c:v>
                </c:pt>
                <c:pt idx="21">
                  <c:v>179.21</c:v>
                </c:pt>
                <c:pt idx="22">
                  <c:v>179.41</c:v>
                </c:pt>
                <c:pt idx="23">
                  <c:v>179.55</c:v>
                </c:pt>
                <c:pt idx="24">
                  <c:v>178.94</c:v>
                </c:pt>
                <c:pt idx="25">
                  <c:v>179.58</c:v>
                </c:pt>
                <c:pt idx="26">
                  <c:v>180.61</c:v>
                </c:pt>
                <c:pt idx="27">
                  <c:v>180.03</c:v>
                </c:pt>
                <c:pt idx="28">
                  <c:v>179.32</c:v>
                </c:pt>
                <c:pt idx="29">
                  <c:v>179.23</c:v>
                </c:pt>
                <c:pt idx="30">
                  <c:v>178.65</c:v>
                </c:pt>
                <c:pt idx="31">
                  <c:v>178.73</c:v>
                </c:pt>
                <c:pt idx="32">
                  <c:v>178.27</c:v>
                </c:pt>
                <c:pt idx="33">
                  <c:v>178.37</c:v>
                </c:pt>
                <c:pt idx="34">
                  <c:v>178.43</c:v>
                </c:pt>
                <c:pt idx="35">
                  <c:v>178.31</c:v>
                </c:pt>
                <c:pt idx="36">
                  <c:v>178.27</c:v>
                </c:pt>
                <c:pt idx="37">
                  <c:v>178.33</c:v>
                </c:pt>
                <c:pt idx="38">
                  <c:v>178.75</c:v>
                </c:pt>
                <c:pt idx="39">
                  <c:v>179.25</c:v>
                </c:pt>
                <c:pt idx="40">
                  <c:v>179.25</c:v>
                </c:pt>
                <c:pt idx="41">
                  <c:v>178.94</c:v>
                </c:pt>
                <c:pt idx="42">
                  <c:v>178.36</c:v>
                </c:pt>
                <c:pt idx="43">
                  <c:v>178.43</c:v>
                </c:pt>
                <c:pt idx="44">
                  <c:v>178.49</c:v>
                </c:pt>
                <c:pt idx="45">
                  <c:v>178.19</c:v>
                </c:pt>
                <c:pt idx="46">
                  <c:v>178.56</c:v>
                </c:pt>
                <c:pt idx="47">
                  <c:v>179.09</c:v>
                </c:pt>
                <c:pt idx="48">
                  <c:v>178.88</c:v>
                </c:pt>
                <c:pt idx="49">
                  <c:v>179.27</c:v>
                </c:pt>
                <c:pt idx="50">
                  <c:v>179.27</c:v>
                </c:pt>
                <c:pt idx="51">
                  <c:v>179.21</c:v>
                </c:pt>
                <c:pt idx="52">
                  <c:v>179.47</c:v>
                </c:pt>
                <c:pt idx="53">
                  <c:v>178.8</c:v>
                </c:pt>
                <c:pt idx="54">
                  <c:v>178.65</c:v>
                </c:pt>
                <c:pt idx="55">
                  <c:v>178.65</c:v>
                </c:pt>
                <c:pt idx="56">
                  <c:v>178.83</c:v>
                </c:pt>
                <c:pt idx="57">
                  <c:v>178.97</c:v>
                </c:pt>
                <c:pt idx="58">
                  <c:v>178.55</c:v>
                </c:pt>
                <c:pt idx="59">
                  <c:v>178.37</c:v>
                </c:pt>
                <c:pt idx="60">
                  <c:v>178.48</c:v>
                </c:pt>
                <c:pt idx="61">
                  <c:v>178.52</c:v>
                </c:pt>
                <c:pt idx="62">
                  <c:v>177.6</c:v>
                </c:pt>
                <c:pt idx="63">
                  <c:v>176.28</c:v>
                </c:pt>
                <c:pt idx="64">
                  <c:v>176.11</c:v>
                </c:pt>
                <c:pt idx="65">
                  <c:v>176.06</c:v>
                </c:pt>
                <c:pt idx="66">
                  <c:v>176.53</c:v>
                </c:pt>
                <c:pt idx="67">
                  <c:v>176.61</c:v>
                </c:pt>
                <c:pt idx="68">
                  <c:v>176.27</c:v>
                </c:pt>
                <c:pt idx="69">
                  <c:v>175.66</c:v>
                </c:pt>
                <c:pt idx="70">
                  <c:v>175.86</c:v>
                </c:pt>
                <c:pt idx="71">
                  <c:v>175.02</c:v>
                </c:pt>
                <c:pt idx="72">
                  <c:v>175.35</c:v>
                </c:pt>
                <c:pt idx="73">
                  <c:v>174.84</c:v>
                </c:pt>
                <c:pt idx="74">
                  <c:v>174.5</c:v>
                </c:pt>
                <c:pt idx="75">
                  <c:v>173.88</c:v>
                </c:pt>
                <c:pt idx="76">
                  <c:v>174.01</c:v>
                </c:pt>
                <c:pt idx="77">
                  <c:v>174.01</c:v>
                </c:pt>
                <c:pt idx="78">
                  <c:v>173.96</c:v>
                </c:pt>
                <c:pt idx="79">
                  <c:v>173.62</c:v>
                </c:pt>
                <c:pt idx="80">
                  <c:v>173.29</c:v>
                </c:pt>
                <c:pt idx="81">
                  <c:v>173.2</c:v>
                </c:pt>
                <c:pt idx="82">
                  <c:v>172.59</c:v>
                </c:pt>
                <c:pt idx="83">
                  <c:v>172.91</c:v>
                </c:pt>
                <c:pt idx="84">
                  <c:v>171.85</c:v>
                </c:pt>
                <c:pt idx="85">
                  <c:v>171.73</c:v>
                </c:pt>
                <c:pt idx="86">
                  <c:v>171.66</c:v>
                </c:pt>
                <c:pt idx="87">
                  <c:v>172.46</c:v>
                </c:pt>
                <c:pt idx="88">
                  <c:v>171.99</c:v>
                </c:pt>
                <c:pt idx="89">
                  <c:v>171.5</c:v>
                </c:pt>
                <c:pt idx="90">
                  <c:v>171.56</c:v>
                </c:pt>
                <c:pt idx="91">
                  <c:v>170.84</c:v>
                </c:pt>
                <c:pt idx="92">
                  <c:v>170.34</c:v>
                </c:pt>
                <c:pt idx="93">
                  <c:v>169.52</c:v>
                </c:pt>
                <c:pt idx="94">
                  <c:v>169.69</c:v>
                </c:pt>
                <c:pt idx="95">
                  <c:v>169.81</c:v>
                </c:pt>
                <c:pt idx="96">
                  <c:v>169.74</c:v>
                </c:pt>
                <c:pt idx="97">
                  <c:v>169.24</c:v>
                </c:pt>
                <c:pt idx="98">
                  <c:v>169.77</c:v>
                </c:pt>
                <c:pt idx="99">
                  <c:v>169.62</c:v>
                </c:pt>
                <c:pt idx="100">
                  <c:v>169.28</c:v>
                </c:pt>
                <c:pt idx="101">
                  <c:v>168.94</c:v>
                </c:pt>
                <c:pt idx="102">
                  <c:v>169.31</c:v>
                </c:pt>
                <c:pt idx="103">
                  <c:v>169.61</c:v>
                </c:pt>
                <c:pt idx="104">
                  <c:v>170.31</c:v>
                </c:pt>
                <c:pt idx="105">
                  <c:v>170.72</c:v>
                </c:pt>
                <c:pt idx="106">
                  <c:v>170.29</c:v>
                </c:pt>
                <c:pt idx="107">
                  <c:v>170.99</c:v>
                </c:pt>
                <c:pt idx="108">
                  <c:v>170.58</c:v>
                </c:pt>
                <c:pt idx="109">
                  <c:v>169.72</c:v>
                </c:pt>
                <c:pt idx="110">
                  <c:v>169.72</c:v>
                </c:pt>
                <c:pt idx="111">
                  <c:v>169.99</c:v>
                </c:pt>
                <c:pt idx="112">
                  <c:v>169.88</c:v>
                </c:pt>
                <c:pt idx="113">
                  <c:v>169.45</c:v>
                </c:pt>
                <c:pt idx="114">
                  <c:v>170.1</c:v>
                </c:pt>
                <c:pt idx="115">
                  <c:v>170.62</c:v>
                </c:pt>
                <c:pt idx="116">
                  <c:v>170.55</c:v>
                </c:pt>
                <c:pt idx="117">
                  <c:v>170.23</c:v>
                </c:pt>
                <c:pt idx="118">
                  <c:v>170.57</c:v>
                </c:pt>
                <c:pt idx="119">
                  <c:v>170.62</c:v>
                </c:pt>
                <c:pt idx="120">
                  <c:v>171.12</c:v>
                </c:pt>
                <c:pt idx="121">
                  <c:v>170.75</c:v>
                </c:pt>
                <c:pt idx="122">
                  <c:v>171.2</c:v>
                </c:pt>
                <c:pt idx="123">
                  <c:v>171.29</c:v>
                </c:pt>
                <c:pt idx="124">
                  <c:v>171.58</c:v>
                </c:pt>
                <c:pt idx="125">
                  <c:v>171.45</c:v>
                </c:pt>
                <c:pt idx="126">
                  <c:v>171.61</c:v>
                </c:pt>
                <c:pt idx="127">
                  <c:v>171.78</c:v>
                </c:pt>
                <c:pt idx="128">
                  <c:v>171.66</c:v>
                </c:pt>
                <c:pt idx="129">
                  <c:v>171.57</c:v>
                </c:pt>
                <c:pt idx="130">
                  <c:v>171.72</c:v>
                </c:pt>
                <c:pt idx="131">
                  <c:v>171.75</c:v>
                </c:pt>
                <c:pt idx="132">
                  <c:v>171.46</c:v>
                </c:pt>
                <c:pt idx="133">
                  <c:v>171.62</c:v>
                </c:pt>
                <c:pt idx="134">
                  <c:v>171.98</c:v>
                </c:pt>
                <c:pt idx="135">
                  <c:v>171.98</c:v>
                </c:pt>
                <c:pt idx="136">
                  <c:v>172.26</c:v>
                </c:pt>
                <c:pt idx="137">
                  <c:v>171.91</c:v>
                </c:pt>
                <c:pt idx="138">
                  <c:v>171.83</c:v>
                </c:pt>
                <c:pt idx="139">
                  <c:v>171.33</c:v>
                </c:pt>
                <c:pt idx="140">
                  <c:v>171.18</c:v>
                </c:pt>
                <c:pt idx="141">
                  <c:v>171.23</c:v>
                </c:pt>
                <c:pt idx="142">
                  <c:v>171.42</c:v>
                </c:pt>
                <c:pt idx="143">
                  <c:v>170.55</c:v>
                </c:pt>
                <c:pt idx="144">
                  <c:v>170.36</c:v>
                </c:pt>
                <c:pt idx="145">
                  <c:v>171.03</c:v>
                </c:pt>
                <c:pt idx="146">
                  <c:v>171.03</c:v>
                </c:pt>
                <c:pt idx="147">
                  <c:v>171.22</c:v>
                </c:pt>
                <c:pt idx="148">
                  <c:v>171.55</c:v>
                </c:pt>
                <c:pt idx="149">
                  <c:v>171.86</c:v>
                </c:pt>
                <c:pt idx="150">
                  <c:v>172.19</c:v>
                </c:pt>
                <c:pt idx="151">
                  <c:v>172.46</c:v>
                </c:pt>
                <c:pt idx="152">
                  <c:v>173.07</c:v>
                </c:pt>
                <c:pt idx="153">
                  <c:v>173.06</c:v>
                </c:pt>
                <c:pt idx="154">
                  <c:v>172.77</c:v>
                </c:pt>
                <c:pt idx="155">
                  <c:v>172.92</c:v>
                </c:pt>
                <c:pt idx="156">
                  <c:v>172.1</c:v>
                </c:pt>
                <c:pt idx="157">
                  <c:v>172.63</c:v>
                </c:pt>
                <c:pt idx="158">
                  <c:v>172.88</c:v>
                </c:pt>
                <c:pt idx="159">
                  <c:v>173.33</c:v>
                </c:pt>
                <c:pt idx="160">
                  <c:v>173.11</c:v>
                </c:pt>
                <c:pt idx="161">
                  <c:v>172.62</c:v>
                </c:pt>
                <c:pt idx="162">
                  <c:v>173.26</c:v>
                </c:pt>
                <c:pt idx="163">
                  <c:v>172.99</c:v>
                </c:pt>
                <c:pt idx="164">
                  <c:v>172.96</c:v>
                </c:pt>
                <c:pt idx="165">
                  <c:v>173.27</c:v>
                </c:pt>
                <c:pt idx="166">
                  <c:v>173.28</c:v>
                </c:pt>
                <c:pt idx="167">
                  <c:v>173.79</c:v>
                </c:pt>
                <c:pt idx="168">
                  <c:v>173.5</c:v>
                </c:pt>
                <c:pt idx="169">
                  <c:v>173.5</c:v>
                </c:pt>
                <c:pt idx="170">
                  <c:v>173.35</c:v>
                </c:pt>
                <c:pt idx="171">
                  <c:v>173.76</c:v>
                </c:pt>
                <c:pt idx="172">
                  <c:v>173.03</c:v>
                </c:pt>
                <c:pt idx="173">
                  <c:v>172.28</c:v>
                </c:pt>
                <c:pt idx="174">
                  <c:v>172.07</c:v>
                </c:pt>
                <c:pt idx="175">
                  <c:v>171.72</c:v>
                </c:pt>
                <c:pt idx="176">
                  <c:v>171.76</c:v>
                </c:pt>
                <c:pt idx="177">
                  <c:v>172.3</c:v>
                </c:pt>
                <c:pt idx="178">
                  <c:v>172.6</c:v>
                </c:pt>
                <c:pt idx="179">
                  <c:v>172.6</c:v>
                </c:pt>
                <c:pt idx="180">
                  <c:v>172.91</c:v>
                </c:pt>
                <c:pt idx="181">
                  <c:v>172.68</c:v>
                </c:pt>
                <c:pt idx="182">
                  <c:v>173.43</c:v>
                </c:pt>
                <c:pt idx="183">
                  <c:v>173.11</c:v>
                </c:pt>
                <c:pt idx="184">
                  <c:v>173.4</c:v>
                </c:pt>
                <c:pt idx="185">
                  <c:v>173.27</c:v>
                </c:pt>
                <c:pt idx="186">
                  <c:v>173.01</c:v>
                </c:pt>
                <c:pt idx="187">
                  <c:v>173.47</c:v>
                </c:pt>
                <c:pt idx="188">
                  <c:v>173.37</c:v>
                </c:pt>
                <c:pt idx="189">
                  <c:v>173.13</c:v>
                </c:pt>
                <c:pt idx="190">
                  <c:v>173.13</c:v>
                </c:pt>
                <c:pt idx="191">
                  <c:v>173.36</c:v>
                </c:pt>
                <c:pt idx="192">
                  <c:v>172.71</c:v>
                </c:pt>
                <c:pt idx="193">
                  <c:v>172.49</c:v>
                </c:pt>
                <c:pt idx="194">
                  <c:v>172.99</c:v>
                </c:pt>
                <c:pt idx="195">
                  <c:v>172.97</c:v>
                </c:pt>
                <c:pt idx="196">
                  <c:v>172.97</c:v>
                </c:pt>
                <c:pt idx="197">
                  <c:v>172.44</c:v>
                </c:pt>
                <c:pt idx="198">
                  <c:v>172.89</c:v>
                </c:pt>
                <c:pt idx="199">
                  <c:v>172.85</c:v>
                </c:pt>
                <c:pt idx="200">
                  <c:v>172.71</c:v>
                </c:pt>
                <c:pt idx="201">
                  <c:v>173.21</c:v>
                </c:pt>
                <c:pt idx="202">
                  <c:v>173.01</c:v>
                </c:pt>
                <c:pt idx="203">
                  <c:v>172.66</c:v>
                </c:pt>
                <c:pt idx="204">
                  <c:v>171.64</c:v>
                </c:pt>
                <c:pt idx="205">
                  <c:v>171.64</c:v>
                </c:pt>
                <c:pt idx="206">
                  <c:v>171.7</c:v>
                </c:pt>
                <c:pt idx="207">
                  <c:v>172.19</c:v>
                </c:pt>
                <c:pt idx="208">
                  <c:v>172.47</c:v>
                </c:pt>
                <c:pt idx="209">
                  <c:v>172.28</c:v>
                </c:pt>
                <c:pt idx="210">
                  <c:v>172.55</c:v>
                </c:pt>
                <c:pt idx="211">
                  <c:v>172.55</c:v>
                </c:pt>
                <c:pt idx="212">
                  <c:v>173.04</c:v>
                </c:pt>
                <c:pt idx="213">
                  <c:v>173.4</c:v>
                </c:pt>
                <c:pt idx="214">
                  <c:v>173.63</c:v>
                </c:pt>
                <c:pt idx="215">
                  <c:v>173.69</c:v>
                </c:pt>
                <c:pt idx="216">
                  <c:v>174.09</c:v>
                </c:pt>
                <c:pt idx="217">
                  <c:v>173.84</c:v>
                </c:pt>
                <c:pt idx="218">
                  <c:v>173.24</c:v>
                </c:pt>
                <c:pt idx="219">
                  <c:v>173.31</c:v>
                </c:pt>
                <c:pt idx="220">
                  <c:v>173.74</c:v>
                </c:pt>
                <c:pt idx="221">
                  <c:v>174.17</c:v>
                </c:pt>
                <c:pt idx="222">
                  <c:v>174.18</c:v>
                </c:pt>
                <c:pt idx="223">
                  <c:v>173.71</c:v>
                </c:pt>
                <c:pt idx="224">
                  <c:v>172.61</c:v>
                </c:pt>
                <c:pt idx="225">
                  <c:v>173.6</c:v>
                </c:pt>
                <c:pt idx="226">
                  <c:v>172.89</c:v>
                </c:pt>
                <c:pt idx="227">
                  <c:v>173.38</c:v>
                </c:pt>
                <c:pt idx="228">
                  <c:v>173.78</c:v>
                </c:pt>
                <c:pt idx="229">
                  <c:v>172.92</c:v>
                </c:pt>
                <c:pt idx="230">
                  <c:v>172.7</c:v>
                </c:pt>
                <c:pt idx="231">
                  <c:v>172.7</c:v>
                </c:pt>
                <c:pt idx="232">
                  <c:v>172.23</c:v>
                </c:pt>
                <c:pt idx="233">
                  <c:v>172.4</c:v>
                </c:pt>
                <c:pt idx="234">
                  <c:v>172.39</c:v>
                </c:pt>
                <c:pt idx="235">
                  <c:v>172.62</c:v>
                </c:pt>
                <c:pt idx="236">
                  <c:v>173.01</c:v>
                </c:pt>
                <c:pt idx="237">
                  <c:v>173.11</c:v>
                </c:pt>
                <c:pt idx="238">
                  <c:v>172.85</c:v>
                </c:pt>
                <c:pt idx="239">
                  <c:v>172.87</c:v>
                </c:pt>
                <c:pt idx="240">
                  <c:v>172.9</c:v>
                </c:pt>
                <c:pt idx="241">
                  <c:v>173.6</c:v>
                </c:pt>
                <c:pt idx="242">
                  <c:v>173.58</c:v>
                </c:pt>
                <c:pt idx="243">
                  <c:v>173.33</c:v>
                </c:pt>
                <c:pt idx="244">
                  <c:v>172.74</c:v>
                </c:pt>
                <c:pt idx="245">
                  <c:v>172.31</c:v>
                </c:pt>
                <c:pt idx="246">
                  <c:v>171.69</c:v>
                </c:pt>
                <c:pt idx="247">
                  <c:v>171.28</c:v>
                </c:pt>
                <c:pt idx="248">
                  <c:v>171.2</c:v>
                </c:pt>
                <c:pt idx="249">
                  <c:v>171.28</c:v>
                </c:pt>
                <c:pt idx="250">
                  <c:v>172.39</c:v>
                </c:pt>
                <c:pt idx="251">
                  <c:v>172.59</c:v>
                </c:pt>
                <c:pt idx="252">
                  <c:v>172.09</c:v>
                </c:pt>
                <c:pt idx="253">
                  <c:v>171.06</c:v>
                </c:pt>
                <c:pt idx="254">
                  <c:v>171.68</c:v>
                </c:pt>
                <c:pt idx="255">
                  <c:v>172.3</c:v>
                </c:pt>
                <c:pt idx="256">
                  <c:v>171.19</c:v>
                </c:pt>
                <c:pt idx="257">
                  <c:v>172.08</c:v>
                </c:pt>
                <c:pt idx="258">
                  <c:v>170.91</c:v>
                </c:pt>
                <c:pt idx="259">
                  <c:v>171.92</c:v>
                </c:pt>
              </c:numCache>
            </c:numRef>
          </c:val>
          <c:smooth val="0"/>
          <c:extLst>
            <c:ext xmlns:c16="http://schemas.microsoft.com/office/drawing/2014/chart" uri="{C3380CC4-5D6E-409C-BE32-E72D297353CC}">
              <c16:uniqueId val="{00000000-11EC-4B0C-851F-7C02E871D992}"/>
            </c:ext>
          </c:extLst>
        </c:ser>
        <c:dLbls>
          <c:showLegendKey val="0"/>
          <c:showVal val="0"/>
          <c:showCatName val="0"/>
          <c:showSerName val="0"/>
          <c:showPercent val="0"/>
          <c:showBubbleSize val="0"/>
        </c:dLbls>
        <c:marker val="1"/>
        <c:smooth val="0"/>
        <c:axId val="113395160"/>
        <c:axId val="204912424"/>
      </c:lineChart>
      <c:lineChart>
        <c:grouping val="standard"/>
        <c:varyColors val="0"/>
        <c:ser>
          <c:idx val="1"/>
          <c:order val="1"/>
          <c:tx>
            <c:v>高收益</c:v>
          </c:tx>
          <c:spPr>
            <a:ln w="6350" cap="rnd" cmpd="sng" algn="ctr">
              <a:solidFill>
                <a:srgbClr val="2B7968"/>
              </a:solidFill>
              <a:prstDash val="solid"/>
              <a:round/>
            </a:ln>
            <a:effectLst/>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【2】Indice!$W$6:$W$265</c:f>
              <c:numCache>
                <c:formatCode>General</c:formatCode>
                <c:ptCount val="260"/>
                <c:pt idx="0">
                  <c:v>137.07</c:v>
                </c:pt>
                <c:pt idx="1">
                  <c:v>136.94999999999999</c:v>
                </c:pt>
                <c:pt idx="2">
                  <c:v>137.05000000000001</c:v>
                </c:pt>
                <c:pt idx="3">
                  <c:v>137.35</c:v>
                </c:pt>
                <c:pt idx="4">
                  <c:v>137.53</c:v>
                </c:pt>
                <c:pt idx="5">
                  <c:v>137.38</c:v>
                </c:pt>
                <c:pt idx="6">
                  <c:v>137.32</c:v>
                </c:pt>
                <c:pt idx="7">
                  <c:v>137.22</c:v>
                </c:pt>
                <c:pt idx="8">
                  <c:v>137.22</c:v>
                </c:pt>
                <c:pt idx="9">
                  <c:v>137.33000000000001</c:v>
                </c:pt>
                <c:pt idx="10">
                  <c:v>137.31</c:v>
                </c:pt>
                <c:pt idx="11">
                  <c:v>137.13999999999999</c:v>
                </c:pt>
                <c:pt idx="12">
                  <c:v>136.88</c:v>
                </c:pt>
                <c:pt idx="13">
                  <c:v>136.47999999999999</c:v>
                </c:pt>
                <c:pt idx="14">
                  <c:v>135.81</c:v>
                </c:pt>
                <c:pt idx="15">
                  <c:v>135.81</c:v>
                </c:pt>
                <c:pt idx="16">
                  <c:v>135.69</c:v>
                </c:pt>
                <c:pt idx="17">
                  <c:v>135.69999999999999</c:v>
                </c:pt>
                <c:pt idx="18">
                  <c:v>135.9</c:v>
                </c:pt>
                <c:pt idx="19">
                  <c:v>135.87</c:v>
                </c:pt>
                <c:pt idx="20">
                  <c:v>135.80000000000001</c:v>
                </c:pt>
                <c:pt idx="21">
                  <c:v>135.78</c:v>
                </c:pt>
                <c:pt idx="22">
                  <c:v>135.85</c:v>
                </c:pt>
                <c:pt idx="23">
                  <c:v>135.68</c:v>
                </c:pt>
                <c:pt idx="24">
                  <c:v>135.63</c:v>
                </c:pt>
                <c:pt idx="25">
                  <c:v>135.68</c:v>
                </c:pt>
                <c:pt idx="26">
                  <c:v>135.71</c:v>
                </c:pt>
                <c:pt idx="27">
                  <c:v>135.72</c:v>
                </c:pt>
                <c:pt idx="28">
                  <c:v>135.75</c:v>
                </c:pt>
                <c:pt idx="29">
                  <c:v>135.46</c:v>
                </c:pt>
                <c:pt idx="30">
                  <c:v>135.18</c:v>
                </c:pt>
                <c:pt idx="31">
                  <c:v>134.91</c:v>
                </c:pt>
                <c:pt idx="32">
                  <c:v>134.28</c:v>
                </c:pt>
                <c:pt idx="33">
                  <c:v>134.13</c:v>
                </c:pt>
                <c:pt idx="34">
                  <c:v>134.32</c:v>
                </c:pt>
                <c:pt idx="35">
                  <c:v>134.78</c:v>
                </c:pt>
                <c:pt idx="36">
                  <c:v>134.97999999999999</c:v>
                </c:pt>
                <c:pt idx="37">
                  <c:v>135.37</c:v>
                </c:pt>
                <c:pt idx="38">
                  <c:v>135.81</c:v>
                </c:pt>
                <c:pt idx="39">
                  <c:v>134.77000000000001</c:v>
                </c:pt>
                <c:pt idx="40">
                  <c:v>134.77000000000001</c:v>
                </c:pt>
                <c:pt idx="41">
                  <c:v>134.27000000000001</c:v>
                </c:pt>
                <c:pt idx="42">
                  <c:v>133.76</c:v>
                </c:pt>
                <c:pt idx="43">
                  <c:v>133.59</c:v>
                </c:pt>
                <c:pt idx="44">
                  <c:v>133.4</c:v>
                </c:pt>
                <c:pt idx="45">
                  <c:v>133.35</c:v>
                </c:pt>
                <c:pt idx="46">
                  <c:v>133.18</c:v>
                </c:pt>
                <c:pt idx="47">
                  <c:v>132.96</c:v>
                </c:pt>
                <c:pt idx="48">
                  <c:v>132.30000000000001</c:v>
                </c:pt>
                <c:pt idx="49">
                  <c:v>131.87</c:v>
                </c:pt>
                <c:pt idx="50">
                  <c:v>131.87</c:v>
                </c:pt>
                <c:pt idx="51">
                  <c:v>131.76</c:v>
                </c:pt>
                <c:pt idx="52">
                  <c:v>131.61000000000001</c:v>
                </c:pt>
                <c:pt idx="53">
                  <c:v>131.47</c:v>
                </c:pt>
                <c:pt idx="54">
                  <c:v>131.41</c:v>
                </c:pt>
                <c:pt idx="55">
                  <c:v>131.41</c:v>
                </c:pt>
                <c:pt idx="56">
                  <c:v>131.37</c:v>
                </c:pt>
                <c:pt idx="57">
                  <c:v>131.31</c:v>
                </c:pt>
                <c:pt idx="58">
                  <c:v>131.13999999999999</c:v>
                </c:pt>
                <c:pt idx="59">
                  <c:v>131.05000000000001</c:v>
                </c:pt>
                <c:pt idx="60">
                  <c:v>130.94999999999999</c:v>
                </c:pt>
                <c:pt idx="61">
                  <c:v>130.88999999999999</c:v>
                </c:pt>
                <c:pt idx="62">
                  <c:v>130.38</c:v>
                </c:pt>
                <c:pt idx="63">
                  <c:v>129.56</c:v>
                </c:pt>
                <c:pt idx="64">
                  <c:v>129.51</c:v>
                </c:pt>
                <c:pt idx="65">
                  <c:v>129.57</c:v>
                </c:pt>
                <c:pt idx="66">
                  <c:v>129.58000000000001</c:v>
                </c:pt>
                <c:pt idx="67">
                  <c:v>129.62</c:v>
                </c:pt>
                <c:pt idx="68">
                  <c:v>129.74</c:v>
                </c:pt>
                <c:pt idx="69">
                  <c:v>129.94</c:v>
                </c:pt>
                <c:pt idx="70">
                  <c:v>130.19</c:v>
                </c:pt>
                <c:pt idx="71">
                  <c:v>130.44</c:v>
                </c:pt>
                <c:pt idx="72">
                  <c:v>130.84</c:v>
                </c:pt>
                <c:pt idx="73">
                  <c:v>131.1</c:v>
                </c:pt>
                <c:pt idx="74">
                  <c:v>131.08000000000001</c:v>
                </c:pt>
                <c:pt idx="75">
                  <c:v>130.91999999999999</c:v>
                </c:pt>
                <c:pt idx="76">
                  <c:v>130.11000000000001</c:v>
                </c:pt>
                <c:pt idx="77">
                  <c:v>130.11000000000001</c:v>
                </c:pt>
                <c:pt idx="78">
                  <c:v>129.75</c:v>
                </c:pt>
                <c:pt idx="79">
                  <c:v>128.87</c:v>
                </c:pt>
                <c:pt idx="80">
                  <c:v>128.69999999999999</c:v>
                </c:pt>
                <c:pt idx="81">
                  <c:v>128.53</c:v>
                </c:pt>
                <c:pt idx="82">
                  <c:v>127.81</c:v>
                </c:pt>
                <c:pt idx="83">
                  <c:v>127.42</c:v>
                </c:pt>
                <c:pt idx="84">
                  <c:v>127.33</c:v>
                </c:pt>
                <c:pt idx="85">
                  <c:v>127.22</c:v>
                </c:pt>
                <c:pt idx="86">
                  <c:v>127.34</c:v>
                </c:pt>
                <c:pt idx="87">
                  <c:v>127.16</c:v>
                </c:pt>
                <c:pt idx="88">
                  <c:v>126.54</c:v>
                </c:pt>
                <c:pt idx="89">
                  <c:v>126.21</c:v>
                </c:pt>
                <c:pt idx="90">
                  <c:v>125.82</c:v>
                </c:pt>
                <c:pt idx="91">
                  <c:v>125.78</c:v>
                </c:pt>
                <c:pt idx="92">
                  <c:v>125.59</c:v>
                </c:pt>
                <c:pt idx="93">
                  <c:v>125.73</c:v>
                </c:pt>
                <c:pt idx="94">
                  <c:v>125.78</c:v>
                </c:pt>
                <c:pt idx="95">
                  <c:v>125.73</c:v>
                </c:pt>
                <c:pt idx="96">
                  <c:v>125.77</c:v>
                </c:pt>
                <c:pt idx="97">
                  <c:v>125.83</c:v>
                </c:pt>
                <c:pt idx="98">
                  <c:v>125.75</c:v>
                </c:pt>
                <c:pt idx="99">
                  <c:v>125.67</c:v>
                </c:pt>
                <c:pt idx="100">
                  <c:v>125.8</c:v>
                </c:pt>
                <c:pt idx="101">
                  <c:v>125.97</c:v>
                </c:pt>
                <c:pt idx="102">
                  <c:v>126.29</c:v>
                </c:pt>
                <c:pt idx="103">
                  <c:v>126.58</c:v>
                </c:pt>
                <c:pt idx="104">
                  <c:v>126.68</c:v>
                </c:pt>
                <c:pt idx="105">
                  <c:v>126.7</c:v>
                </c:pt>
                <c:pt idx="106">
                  <c:v>126.66</c:v>
                </c:pt>
                <c:pt idx="107">
                  <c:v>126.65</c:v>
                </c:pt>
                <c:pt idx="108">
                  <c:v>126.51</c:v>
                </c:pt>
                <c:pt idx="109">
                  <c:v>126.76</c:v>
                </c:pt>
                <c:pt idx="110">
                  <c:v>126.76</c:v>
                </c:pt>
                <c:pt idx="111">
                  <c:v>126.6</c:v>
                </c:pt>
                <c:pt idx="112">
                  <c:v>126.52</c:v>
                </c:pt>
                <c:pt idx="113">
                  <c:v>127</c:v>
                </c:pt>
                <c:pt idx="114">
                  <c:v>127.07</c:v>
                </c:pt>
                <c:pt idx="115">
                  <c:v>127.21</c:v>
                </c:pt>
                <c:pt idx="116">
                  <c:v>127.4</c:v>
                </c:pt>
                <c:pt idx="117">
                  <c:v>128.19</c:v>
                </c:pt>
                <c:pt idx="118">
                  <c:v>128.59</c:v>
                </c:pt>
                <c:pt idx="119">
                  <c:v>128.94</c:v>
                </c:pt>
                <c:pt idx="120">
                  <c:v>128.9</c:v>
                </c:pt>
                <c:pt idx="121">
                  <c:v>128.81</c:v>
                </c:pt>
                <c:pt idx="122">
                  <c:v>129.15</c:v>
                </c:pt>
                <c:pt idx="123">
                  <c:v>129.26</c:v>
                </c:pt>
                <c:pt idx="124">
                  <c:v>129.25</c:v>
                </c:pt>
                <c:pt idx="125">
                  <c:v>129.25</c:v>
                </c:pt>
                <c:pt idx="126">
                  <c:v>129.35</c:v>
                </c:pt>
                <c:pt idx="127">
                  <c:v>129.12</c:v>
                </c:pt>
                <c:pt idx="128">
                  <c:v>129.07</c:v>
                </c:pt>
                <c:pt idx="129">
                  <c:v>128.9</c:v>
                </c:pt>
                <c:pt idx="130">
                  <c:v>129.06</c:v>
                </c:pt>
                <c:pt idx="131">
                  <c:v>129.13</c:v>
                </c:pt>
                <c:pt idx="132">
                  <c:v>128.94999999999999</c:v>
                </c:pt>
                <c:pt idx="133">
                  <c:v>128.97</c:v>
                </c:pt>
                <c:pt idx="134">
                  <c:v>127.74</c:v>
                </c:pt>
                <c:pt idx="135">
                  <c:v>127.74</c:v>
                </c:pt>
                <c:pt idx="136">
                  <c:v>126.61</c:v>
                </c:pt>
                <c:pt idx="137">
                  <c:v>125.6</c:v>
                </c:pt>
                <c:pt idx="138">
                  <c:v>124.92</c:v>
                </c:pt>
                <c:pt idx="139">
                  <c:v>124.98</c:v>
                </c:pt>
                <c:pt idx="140">
                  <c:v>124.7</c:v>
                </c:pt>
                <c:pt idx="141">
                  <c:v>124.54</c:v>
                </c:pt>
                <c:pt idx="142">
                  <c:v>124.43</c:v>
                </c:pt>
                <c:pt idx="143">
                  <c:v>124.07</c:v>
                </c:pt>
                <c:pt idx="144">
                  <c:v>123.81</c:v>
                </c:pt>
                <c:pt idx="145">
                  <c:v>124.39</c:v>
                </c:pt>
                <c:pt idx="146">
                  <c:v>125.11</c:v>
                </c:pt>
                <c:pt idx="147">
                  <c:v>125.36</c:v>
                </c:pt>
                <c:pt idx="148">
                  <c:v>125.54</c:v>
                </c:pt>
                <c:pt idx="149">
                  <c:v>126.29</c:v>
                </c:pt>
                <c:pt idx="150">
                  <c:v>127.73</c:v>
                </c:pt>
                <c:pt idx="151">
                  <c:v>128.38999999999999</c:v>
                </c:pt>
                <c:pt idx="152">
                  <c:v>129.36000000000001</c:v>
                </c:pt>
                <c:pt idx="153">
                  <c:v>129.55000000000001</c:v>
                </c:pt>
                <c:pt idx="154">
                  <c:v>131.25</c:v>
                </c:pt>
                <c:pt idx="155">
                  <c:v>131.41</c:v>
                </c:pt>
                <c:pt idx="156">
                  <c:v>131.09</c:v>
                </c:pt>
                <c:pt idx="157">
                  <c:v>131.74</c:v>
                </c:pt>
                <c:pt idx="158">
                  <c:v>133.25</c:v>
                </c:pt>
                <c:pt idx="159">
                  <c:v>133.22999999999999</c:v>
                </c:pt>
                <c:pt idx="160">
                  <c:v>133.24</c:v>
                </c:pt>
                <c:pt idx="161">
                  <c:v>132.43</c:v>
                </c:pt>
                <c:pt idx="162">
                  <c:v>131.26</c:v>
                </c:pt>
                <c:pt idx="163">
                  <c:v>131.93</c:v>
                </c:pt>
                <c:pt idx="164">
                  <c:v>130.44999999999999</c:v>
                </c:pt>
                <c:pt idx="165">
                  <c:v>132.66999999999999</c:v>
                </c:pt>
                <c:pt idx="166">
                  <c:v>133.63</c:v>
                </c:pt>
                <c:pt idx="167">
                  <c:v>133.22999999999999</c:v>
                </c:pt>
                <c:pt idx="168">
                  <c:v>134.68</c:v>
                </c:pt>
                <c:pt idx="169">
                  <c:v>136.16</c:v>
                </c:pt>
                <c:pt idx="170">
                  <c:v>137.12</c:v>
                </c:pt>
                <c:pt idx="171">
                  <c:v>135.36000000000001</c:v>
                </c:pt>
                <c:pt idx="172">
                  <c:v>134.66</c:v>
                </c:pt>
                <c:pt idx="173">
                  <c:v>134.51</c:v>
                </c:pt>
                <c:pt idx="174">
                  <c:v>134.22999999999999</c:v>
                </c:pt>
                <c:pt idx="175">
                  <c:v>134.61000000000001</c:v>
                </c:pt>
                <c:pt idx="176">
                  <c:v>134.9</c:v>
                </c:pt>
                <c:pt idx="177">
                  <c:v>134.77000000000001</c:v>
                </c:pt>
                <c:pt idx="178">
                  <c:v>137.29</c:v>
                </c:pt>
                <c:pt idx="179">
                  <c:v>137.29</c:v>
                </c:pt>
                <c:pt idx="180">
                  <c:v>139.6</c:v>
                </c:pt>
                <c:pt idx="181">
                  <c:v>140.35</c:v>
                </c:pt>
                <c:pt idx="182">
                  <c:v>140.61000000000001</c:v>
                </c:pt>
                <c:pt idx="183">
                  <c:v>140.78</c:v>
                </c:pt>
                <c:pt idx="184">
                  <c:v>141.18</c:v>
                </c:pt>
                <c:pt idx="185">
                  <c:v>141.83000000000001</c:v>
                </c:pt>
                <c:pt idx="186">
                  <c:v>141.94999999999999</c:v>
                </c:pt>
                <c:pt idx="187">
                  <c:v>141.74</c:v>
                </c:pt>
                <c:pt idx="188">
                  <c:v>141.99</c:v>
                </c:pt>
                <c:pt idx="189">
                  <c:v>143.94</c:v>
                </c:pt>
                <c:pt idx="190">
                  <c:v>143.94</c:v>
                </c:pt>
                <c:pt idx="191">
                  <c:v>143.79</c:v>
                </c:pt>
                <c:pt idx="192">
                  <c:v>142.91999999999999</c:v>
                </c:pt>
                <c:pt idx="193">
                  <c:v>142.76</c:v>
                </c:pt>
                <c:pt idx="194">
                  <c:v>142.38</c:v>
                </c:pt>
                <c:pt idx="195">
                  <c:v>141.22999999999999</c:v>
                </c:pt>
                <c:pt idx="196">
                  <c:v>141.22999999999999</c:v>
                </c:pt>
                <c:pt idx="197">
                  <c:v>140.16999999999999</c:v>
                </c:pt>
                <c:pt idx="198">
                  <c:v>139.55000000000001</c:v>
                </c:pt>
                <c:pt idx="199">
                  <c:v>139.65</c:v>
                </c:pt>
                <c:pt idx="200">
                  <c:v>138.58000000000001</c:v>
                </c:pt>
                <c:pt idx="201">
                  <c:v>137.86000000000001</c:v>
                </c:pt>
                <c:pt idx="202">
                  <c:v>137.75</c:v>
                </c:pt>
                <c:pt idx="203">
                  <c:v>137.26</c:v>
                </c:pt>
                <c:pt idx="204">
                  <c:v>136.1</c:v>
                </c:pt>
                <c:pt idx="205">
                  <c:v>136.1</c:v>
                </c:pt>
                <c:pt idx="206">
                  <c:v>136.16</c:v>
                </c:pt>
                <c:pt idx="207">
                  <c:v>136.51</c:v>
                </c:pt>
                <c:pt idx="208">
                  <c:v>136.56</c:v>
                </c:pt>
                <c:pt idx="209">
                  <c:v>136.96</c:v>
                </c:pt>
                <c:pt idx="210">
                  <c:v>137.74</c:v>
                </c:pt>
                <c:pt idx="211">
                  <c:v>137.74</c:v>
                </c:pt>
                <c:pt idx="212">
                  <c:v>138.83000000000001</c:v>
                </c:pt>
                <c:pt idx="213">
                  <c:v>140.13</c:v>
                </c:pt>
                <c:pt idx="214">
                  <c:v>140.88</c:v>
                </c:pt>
                <c:pt idx="215">
                  <c:v>141.66</c:v>
                </c:pt>
                <c:pt idx="216">
                  <c:v>141.88</c:v>
                </c:pt>
                <c:pt idx="217">
                  <c:v>141.57</c:v>
                </c:pt>
                <c:pt idx="218">
                  <c:v>142.55000000000001</c:v>
                </c:pt>
                <c:pt idx="219">
                  <c:v>143.55000000000001</c:v>
                </c:pt>
                <c:pt idx="220">
                  <c:v>144.62</c:v>
                </c:pt>
                <c:pt idx="221">
                  <c:v>145.30000000000001</c:v>
                </c:pt>
                <c:pt idx="222">
                  <c:v>145.54</c:v>
                </c:pt>
                <c:pt idx="223">
                  <c:v>146.05000000000001</c:v>
                </c:pt>
                <c:pt idx="224">
                  <c:v>146.62</c:v>
                </c:pt>
                <c:pt idx="225">
                  <c:v>146.78</c:v>
                </c:pt>
                <c:pt idx="226">
                  <c:v>146.63</c:v>
                </c:pt>
                <c:pt idx="227">
                  <c:v>146.52000000000001</c:v>
                </c:pt>
                <c:pt idx="228">
                  <c:v>146.54</c:v>
                </c:pt>
                <c:pt idx="229">
                  <c:v>146.66999999999999</c:v>
                </c:pt>
                <c:pt idx="230">
                  <c:v>148.38</c:v>
                </c:pt>
                <c:pt idx="231">
                  <c:v>148.38</c:v>
                </c:pt>
                <c:pt idx="232">
                  <c:v>149.44</c:v>
                </c:pt>
                <c:pt idx="233">
                  <c:v>150.72999999999999</c:v>
                </c:pt>
                <c:pt idx="234">
                  <c:v>151.25</c:v>
                </c:pt>
                <c:pt idx="235">
                  <c:v>151.81</c:v>
                </c:pt>
                <c:pt idx="236">
                  <c:v>151.97</c:v>
                </c:pt>
                <c:pt idx="237">
                  <c:v>151.91</c:v>
                </c:pt>
                <c:pt idx="238">
                  <c:v>151.63999999999999</c:v>
                </c:pt>
                <c:pt idx="239">
                  <c:v>151.55000000000001</c:v>
                </c:pt>
                <c:pt idx="240">
                  <c:v>151.81</c:v>
                </c:pt>
                <c:pt idx="241">
                  <c:v>151.81</c:v>
                </c:pt>
                <c:pt idx="242">
                  <c:v>152.19</c:v>
                </c:pt>
                <c:pt idx="243">
                  <c:v>152.85</c:v>
                </c:pt>
                <c:pt idx="244">
                  <c:v>152.31</c:v>
                </c:pt>
                <c:pt idx="245">
                  <c:v>152.5</c:v>
                </c:pt>
                <c:pt idx="246">
                  <c:v>151.31</c:v>
                </c:pt>
                <c:pt idx="247">
                  <c:v>150.06</c:v>
                </c:pt>
                <c:pt idx="248">
                  <c:v>150</c:v>
                </c:pt>
                <c:pt idx="249">
                  <c:v>150.1</c:v>
                </c:pt>
                <c:pt idx="250">
                  <c:v>152.22</c:v>
                </c:pt>
                <c:pt idx="251">
                  <c:v>153.44999999999999</c:v>
                </c:pt>
                <c:pt idx="252">
                  <c:v>153.86000000000001</c:v>
                </c:pt>
                <c:pt idx="253">
                  <c:v>153.84</c:v>
                </c:pt>
                <c:pt idx="254">
                  <c:v>155.03</c:v>
                </c:pt>
                <c:pt idx="255">
                  <c:v>156.16</c:v>
                </c:pt>
                <c:pt idx="256">
                  <c:v>156.1</c:v>
                </c:pt>
                <c:pt idx="257">
                  <c:v>156.76</c:v>
                </c:pt>
                <c:pt idx="258">
                  <c:v>156.80000000000001</c:v>
                </c:pt>
                <c:pt idx="259">
                  <c:v>157.21</c:v>
                </c:pt>
              </c:numCache>
            </c:numRef>
          </c:val>
          <c:smooth val="0"/>
          <c:extLst>
            <c:ext xmlns:c16="http://schemas.microsoft.com/office/drawing/2014/chart" uri="{C3380CC4-5D6E-409C-BE32-E72D297353CC}">
              <c16:uniqueId val="{00000001-11EC-4B0C-851F-7C02E871D992}"/>
            </c:ext>
          </c:extLst>
        </c:ser>
        <c:dLbls>
          <c:showLegendKey val="0"/>
          <c:showVal val="0"/>
          <c:showCatName val="0"/>
          <c:showSerName val="0"/>
          <c:showPercent val="0"/>
          <c:showBubbleSize val="0"/>
        </c:dLbls>
        <c:marker val="1"/>
        <c:smooth val="0"/>
        <c:axId val="227722144"/>
        <c:axId val="1570781343"/>
      </c:lineChart>
      <c:dateAx>
        <c:axId val="113395160"/>
        <c:scaling>
          <c:orientation val="minMax"/>
          <c:max val="45223"/>
        </c:scaling>
        <c:delete val="0"/>
        <c:axPos val="b"/>
        <c:numFmt formatCode="yy&quot;年&quot;m&quot;月&quot;;@" sourceLinked="0"/>
        <c:majorTickMark val="none"/>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700" b="0" i="0" u="none" strike="noStrike" kern="1200" baseline="0">
                <a:solidFill>
                  <a:schemeClr val="tx1">
                    <a:lumMod val="75000"/>
                    <a:lumOff val="2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crossAx val="204912424"/>
        <c:crosses val="autoZero"/>
        <c:auto val="1"/>
        <c:lblOffset val="100"/>
        <c:baseTimeUnit val="days"/>
        <c:majorUnit val="3"/>
        <c:majorTimeUnit val="months"/>
        <c:minorUnit val="1"/>
        <c:minorTimeUnit val="days"/>
      </c:dateAx>
      <c:valAx>
        <c:axId val="204912424"/>
        <c:scaling>
          <c:orientation val="minMax"/>
          <c:max val="200"/>
          <c:min val="100"/>
        </c:scaling>
        <c:delete val="0"/>
        <c:axPos val="l"/>
        <c:numFmt formatCode="0" sourceLinked="0"/>
        <c:majorTickMark val="none"/>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700" b="0" i="0" u="none" strike="noStrike" kern="1200" baseline="0">
                <a:solidFill>
                  <a:schemeClr val="tx1">
                    <a:lumMod val="75000"/>
                    <a:lumOff val="2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crossAx val="113395160"/>
        <c:crosses val="autoZero"/>
        <c:crossBetween val="midCat"/>
        <c:majorUnit val="20"/>
      </c:valAx>
      <c:valAx>
        <c:axId val="1570781343"/>
        <c:scaling>
          <c:orientation val="minMax"/>
          <c:min val="100"/>
        </c:scaling>
        <c:delete val="1"/>
        <c:axPos val="r"/>
        <c:numFmt formatCode="General" sourceLinked="1"/>
        <c:majorTickMark val="out"/>
        <c:minorTickMark val="none"/>
        <c:tickLblPos val="nextTo"/>
        <c:crossAx val="227722144"/>
        <c:crosses val="max"/>
        <c:crossBetween val="between"/>
        <c:majorUnit val="20"/>
      </c:valAx>
      <c:dateAx>
        <c:axId val="227722144"/>
        <c:scaling>
          <c:orientation val="minMax"/>
        </c:scaling>
        <c:delete val="1"/>
        <c:axPos val="b"/>
        <c:numFmt formatCode="m/d/yyyy" sourceLinked="1"/>
        <c:majorTickMark val="out"/>
        <c:minorTickMark val="none"/>
        <c:tickLblPos val="nextTo"/>
        <c:crossAx val="1570781343"/>
        <c:crosses val="autoZero"/>
        <c:auto val="1"/>
        <c:lblOffset val="100"/>
        <c:baseTimeUnit val="days"/>
      </c:dateAx>
      <c:spPr>
        <a:noFill/>
        <a:ln>
          <a:noFill/>
        </a:ln>
        <a:effectLst/>
      </c:spPr>
    </c:plotArea>
    <c:legend>
      <c:legendPos val="r"/>
      <c:layout>
        <c:manualLayout>
          <c:xMode val="edge"/>
          <c:yMode val="edge"/>
          <c:x val="0.47312424602931941"/>
          <c:y val="4.9197138298334676E-3"/>
          <c:w val="0.51634761314424538"/>
          <c:h val="0.1058512171836884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legend>
    <c:plotVisOnly val="1"/>
    <c:dispBlanksAs val="gap"/>
    <c:showDLblsOverMax val="0"/>
  </c:chart>
  <c:spPr>
    <a:noFill/>
    <a:ln w="6350" cap="flat" cmpd="sng" algn="ctr">
      <a:noFill/>
      <a:prstDash val="solid"/>
      <a:round/>
    </a:ln>
    <a:effectLst/>
  </c:spPr>
  <c:txPr>
    <a:bodyPr/>
    <a:lstStyle/>
    <a:p>
      <a:pPr>
        <a:defRPr sz="700" b="0">
          <a:solidFill>
            <a:schemeClr val="tx1">
              <a:lumMod val="75000"/>
              <a:lumOff val="2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1377905343976545E-2"/>
          <c:y val="2.7310941701421565E-2"/>
          <c:w val="0.76967179629701221"/>
          <c:h val="0.77719669066860309"/>
        </c:manualLayout>
      </c:layout>
      <c:lineChart>
        <c:grouping val="standard"/>
        <c:varyColors val="0"/>
        <c:ser>
          <c:idx val="0"/>
          <c:order val="0"/>
          <c:tx>
            <c:strRef>
              <c:f>【2】Indice!$U$5</c:f>
              <c:strCache>
                <c:ptCount val="1"/>
                <c:pt idx="0">
                  <c:v>I_CDS_ITRXAEJ_IG5Y</c:v>
                </c:pt>
              </c:strCache>
            </c:strRef>
          </c:tx>
          <c:spPr>
            <a:ln w="6350">
              <a:solidFill>
                <a:srgbClr val="97989B"/>
              </a:solidFill>
            </a:ln>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【2】Indice!$U$6:$U$265</c:f>
              <c:numCache>
                <c:formatCode>General</c:formatCode>
                <c:ptCount val="260"/>
                <c:pt idx="0">
                  <c:v>99.2</c:v>
                </c:pt>
                <c:pt idx="1">
                  <c:v>99.2</c:v>
                </c:pt>
                <c:pt idx="2">
                  <c:v>99.2</c:v>
                </c:pt>
                <c:pt idx="3">
                  <c:v>99.2</c:v>
                </c:pt>
                <c:pt idx="4">
                  <c:v>99.2</c:v>
                </c:pt>
                <c:pt idx="5">
                  <c:v>99.65</c:v>
                </c:pt>
                <c:pt idx="6">
                  <c:v>99.65</c:v>
                </c:pt>
                <c:pt idx="7">
                  <c:v>99.65</c:v>
                </c:pt>
                <c:pt idx="8">
                  <c:v>99.65</c:v>
                </c:pt>
                <c:pt idx="9">
                  <c:v>99.65</c:v>
                </c:pt>
                <c:pt idx="10">
                  <c:v>99.65</c:v>
                </c:pt>
                <c:pt idx="11">
                  <c:v>99.65</c:v>
                </c:pt>
                <c:pt idx="12">
                  <c:v>99.65</c:v>
                </c:pt>
                <c:pt idx="13">
                  <c:v>99.65</c:v>
                </c:pt>
                <c:pt idx="14">
                  <c:v>99.65</c:v>
                </c:pt>
                <c:pt idx="15">
                  <c:v>99.65</c:v>
                </c:pt>
                <c:pt idx="16">
                  <c:v>99.65</c:v>
                </c:pt>
                <c:pt idx="17">
                  <c:v>99.65</c:v>
                </c:pt>
                <c:pt idx="18">
                  <c:v>99.65</c:v>
                </c:pt>
                <c:pt idx="19">
                  <c:v>99.65</c:v>
                </c:pt>
                <c:pt idx="20">
                  <c:v>99.65</c:v>
                </c:pt>
                <c:pt idx="21">
                  <c:v>99.65</c:v>
                </c:pt>
                <c:pt idx="22">
                  <c:v>99.25</c:v>
                </c:pt>
                <c:pt idx="23">
                  <c:v>100.95</c:v>
                </c:pt>
                <c:pt idx="24">
                  <c:v>100.95</c:v>
                </c:pt>
                <c:pt idx="25">
                  <c:v>100.95</c:v>
                </c:pt>
                <c:pt idx="26">
                  <c:v>100.95</c:v>
                </c:pt>
                <c:pt idx="27">
                  <c:v>100.95</c:v>
                </c:pt>
                <c:pt idx="28">
                  <c:v>100.95</c:v>
                </c:pt>
                <c:pt idx="29">
                  <c:v>100.95</c:v>
                </c:pt>
                <c:pt idx="30">
                  <c:v>100.55</c:v>
                </c:pt>
                <c:pt idx="31">
                  <c:v>99.3</c:v>
                </c:pt>
                <c:pt idx="32">
                  <c:v>102</c:v>
                </c:pt>
                <c:pt idx="33">
                  <c:v>102</c:v>
                </c:pt>
                <c:pt idx="34">
                  <c:v>102.25</c:v>
                </c:pt>
                <c:pt idx="35">
                  <c:v>102.5</c:v>
                </c:pt>
                <c:pt idx="36">
                  <c:v>102.5</c:v>
                </c:pt>
                <c:pt idx="37">
                  <c:v>103.4</c:v>
                </c:pt>
                <c:pt idx="38">
                  <c:v>99.75</c:v>
                </c:pt>
                <c:pt idx="39">
                  <c:v>100.5</c:v>
                </c:pt>
                <c:pt idx="40">
                  <c:v>97.48</c:v>
                </c:pt>
                <c:pt idx="41">
                  <c:v>97.33</c:v>
                </c:pt>
                <c:pt idx="42">
                  <c:v>100.77</c:v>
                </c:pt>
                <c:pt idx="43">
                  <c:v>102.34</c:v>
                </c:pt>
                <c:pt idx="44">
                  <c:v>103.96</c:v>
                </c:pt>
                <c:pt idx="45">
                  <c:v>102.05</c:v>
                </c:pt>
                <c:pt idx="46">
                  <c:v>98.94</c:v>
                </c:pt>
                <c:pt idx="47">
                  <c:v>96.1</c:v>
                </c:pt>
                <c:pt idx="48">
                  <c:v>90.06</c:v>
                </c:pt>
                <c:pt idx="49">
                  <c:v>90.34</c:v>
                </c:pt>
                <c:pt idx="50">
                  <c:v>90.22</c:v>
                </c:pt>
                <c:pt idx="51">
                  <c:v>90.76</c:v>
                </c:pt>
                <c:pt idx="52">
                  <c:v>90.74</c:v>
                </c:pt>
                <c:pt idx="53">
                  <c:v>90.71</c:v>
                </c:pt>
                <c:pt idx="54">
                  <c:v>90.54</c:v>
                </c:pt>
                <c:pt idx="55">
                  <c:v>90.88</c:v>
                </c:pt>
                <c:pt idx="56">
                  <c:v>90.38</c:v>
                </c:pt>
                <c:pt idx="57">
                  <c:v>90.03</c:v>
                </c:pt>
                <c:pt idx="58">
                  <c:v>90.22</c:v>
                </c:pt>
                <c:pt idx="59">
                  <c:v>90.15</c:v>
                </c:pt>
                <c:pt idx="60">
                  <c:v>100.5</c:v>
                </c:pt>
                <c:pt idx="61">
                  <c:v>100.5</c:v>
                </c:pt>
                <c:pt idx="62">
                  <c:v>100.5</c:v>
                </c:pt>
                <c:pt idx="63">
                  <c:v>100.5</c:v>
                </c:pt>
                <c:pt idx="64">
                  <c:v>100.5</c:v>
                </c:pt>
                <c:pt idx="65">
                  <c:v>100.5</c:v>
                </c:pt>
                <c:pt idx="66">
                  <c:v>100.5</c:v>
                </c:pt>
                <c:pt idx="67">
                  <c:v>100.5</c:v>
                </c:pt>
                <c:pt idx="68">
                  <c:v>100.5</c:v>
                </c:pt>
                <c:pt idx="69">
                  <c:v>106.75</c:v>
                </c:pt>
                <c:pt idx="70">
                  <c:v>98.24</c:v>
                </c:pt>
                <c:pt idx="71">
                  <c:v>98.74</c:v>
                </c:pt>
                <c:pt idx="72">
                  <c:v>98.6</c:v>
                </c:pt>
                <c:pt idx="73">
                  <c:v>99.84</c:v>
                </c:pt>
                <c:pt idx="74">
                  <c:v>97.08</c:v>
                </c:pt>
                <c:pt idx="75">
                  <c:v>106.75</c:v>
                </c:pt>
                <c:pt idx="76">
                  <c:v>106.75</c:v>
                </c:pt>
                <c:pt idx="77">
                  <c:v>106.75</c:v>
                </c:pt>
                <c:pt idx="78">
                  <c:v>106.75</c:v>
                </c:pt>
                <c:pt idx="79">
                  <c:v>106.75</c:v>
                </c:pt>
                <c:pt idx="80">
                  <c:v>106.75</c:v>
                </c:pt>
                <c:pt idx="81">
                  <c:v>106.75</c:v>
                </c:pt>
                <c:pt idx="82">
                  <c:v>115.55</c:v>
                </c:pt>
                <c:pt idx="83">
                  <c:v>115.55</c:v>
                </c:pt>
                <c:pt idx="84">
                  <c:v>115.55</c:v>
                </c:pt>
                <c:pt idx="85">
                  <c:v>115.55</c:v>
                </c:pt>
                <c:pt idx="86">
                  <c:v>113.55</c:v>
                </c:pt>
                <c:pt idx="87">
                  <c:v>112.75</c:v>
                </c:pt>
                <c:pt idx="88">
                  <c:v>118.6</c:v>
                </c:pt>
                <c:pt idx="89">
                  <c:v>120.95</c:v>
                </c:pt>
                <c:pt idx="90">
                  <c:v>126.45</c:v>
                </c:pt>
                <c:pt idx="91">
                  <c:v>130.15</c:v>
                </c:pt>
                <c:pt idx="92">
                  <c:v>135.75</c:v>
                </c:pt>
                <c:pt idx="93">
                  <c:v>139.19999999999999</c:v>
                </c:pt>
                <c:pt idx="94">
                  <c:v>139.19999999999999</c:v>
                </c:pt>
                <c:pt idx="95">
                  <c:v>139.19999999999999</c:v>
                </c:pt>
                <c:pt idx="96">
                  <c:v>139.65</c:v>
                </c:pt>
                <c:pt idx="97">
                  <c:v>133.5</c:v>
                </c:pt>
                <c:pt idx="98">
                  <c:v>136.69999999999999</c:v>
                </c:pt>
                <c:pt idx="99">
                  <c:v>136.69999999999999</c:v>
                </c:pt>
                <c:pt idx="100">
                  <c:v>136.69999999999999</c:v>
                </c:pt>
                <c:pt idx="101">
                  <c:v>134.30000000000001</c:v>
                </c:pt>
                <c:pt idx="102">
                  <c:v>129.5</c:v>
                </c:pt>
                <c:pt idx="103">
                  <c:v>127.16</c:v>
                </c:pt>
                <c:pt idx="104">
                  <c:v>127.75</c:v>
                </c:pt>
                <c:pt idx="105">
                  <c:v>125.75</c:v>
                </c:pt>
                <c:pt idx="106">
                  <c:v>124.55</c:v>
                </c:pt>
                <c:pt idx="107">
                  <c:v>128.1</c:v>
                </c:pt>
                <c:pt idx="108">
                  <c:v>129.19999999999999</c:v>
                </c:pt>
                <c:pt idx="109">
                  <c:v>133.80000000000001</c:v>
                </c:pt>
                <c:pt idx="110">
                  <c:v>136.80000000000001</c:v>
                </c:pt>
                <c:pt idx="111">
                  <c:v>135.5</c:v>
                </c:pt>
                <c:pt idx="112">
                  <c:v>136.44999999999999</c:v>
                </c:pt>
                <c:pt idx="113">
                  <c:v>127.32</c:v>
                </c:pt>
                <c:pt idx="114">
                  <c:v>127.32</c:v>
                </c:pt>
                <c:pt idx="115">
                  <c:v>127.32</c:v>
                </c:pt>
                <c:pt idx="116">
                  <c:v>128.80000000000001</c:v>
                </c:pt>
                <c:pt idx="117">
                  <c:v>128.15</c:v>
                </c:pt>
                <c:pt idx="118">
                  <c:v>128.94999999999999</c:v>
                </c:pt>
                <c:pt idx="119">
                  <c:v>125.22</c:v>
                </c:pt>
                <c:pt idx="120">
                  <c:v>125.25</c:v>
                </c:pt>
                <c:pt idx="121">
                  <c:v>125.25</c:v>
                </c:pt>
                <c:pt idx="122">
                  <c:v>115.1</c:v>
                </c:pt>
                <c:pt idx="123">
                  <c:v>115.1</c:v>
                </c:pt>
                <c:pt idx="124">
                  <c:v>115.1</c:v>
                </c:pt>
                <c:pt idx="125">
                  <c:v>115.1</c:v>
                </c:pt>
                <c:pt idx="126">
                  <c:v>116.96</c:v>
                </c:pt>
                <c:pt idx="127">
                  <c:v>116.96</c:v>
                </c:pt>
                <c:pt idx="128">
                  <c:v>118.7</c:v>
                </c:pt>
                <c:pt idx="129">
                  <c:v>121.55</c:v>
                </c:pt>
                <c:pt idx="130">
                  <c:v>122.74</c:v>
                </c:pt>
                <c:pt idx="131">
                  <c:v>122.47</c:v>
                </c:pt>
                <c:pt idx="132">
                  <c:v>121.95</c:v>
                </c:pt>
                <c:pt idx="133">
                  <c:v>122.38</c:v>
                </c:pt>
                <c:pt idx="134">
                  <c:v>122.38</c:v>
                </c:pt>
                <c:pt idx="135">
                  <c:v>122.38</c:v>
                </c:pt>
                <c:pt idx="136">
                  <c:v>136.24</c:v>
                </c:pt>
                <c:pt idx="137">
                  <c:v>136.24</c:v>
                </c:pt>
                <c:pt idx="138">
                  <c:v>136.24</c:v>
                </c:pt>
                <c:pt idx="139">
                  <c:v>135.91999999999999</c:v>
                </c:pt>
                <c:pt idx="140">
                  <c:v>135.91999999999999</c:v>
                </c:pt>
                <c:pt idx="141">
                  <c:v>125.64</c:v>
                </c:pt>
                <c:pt idx="142">
                  <c:v>129.51</c:v>
                </c:pt>
                <c:pt idx="143">
                  <c:v>131.5</c:v>
                </c:pt>
                <c:pt idx="144">
                  <c:v>137.62</c:v>
                </c:pt>
                <c:pt idx="145">
                  <c:v>135.38</c:v>
                </c:pt>
                <c:pt idx="146">
                  <c:v>129.28</c:v>
                </c:pt>
                <c:pt idx="147">
                  <c:v>122.48</c:v>
                </c:pt>
                <c:pt idx="148">
                  <c:v>99.75</c:v>
                </c:pt>
                <c:pt idx="149">
                  <c:v>99.75</c:v>
                </c:pt>
                <c:pt idx="150">
                  <c:v>99.75</c:v>
                </c:pt>
                <c:pt idx="151">
                  <c:v>97.5</c:v>
                </c:pt>
                <c:pt idx="152">
                  <c:v>95.19</c:v>
                </c:pt>
                <c:pt idx="153">
                  <c:v>94.88</c:v>
                </c:pt>
                <c:pt idx="154">
                  <c:v>94.75</c:v>
                </c:pt>
                <c:pt idx="155">
                  <c:v>95.88</c:v>
                </c:pt>
                <c:pt idx="156">
                  <c:v>99</c:v>
                </c:pt>
                <c:pt idx="157">
                  <c:v>97.19</c:v>
                </c:pt>
                <c:pt idx="158">
                  <c:v>95.56</c:v>
                </c:pt>
                <c:pt idx="159">
                  <c:v>99.58</c:v>
                </c:pt>
                <c:pt idx="160">
                  <c:v>99.58</c:v>
                </c:pt>
                <c:pt idx="161">
                  <c:v>101.84</c:v>
                </c:pt>
                <c:pt idx="162">
                  <c:v>107.23</c:v>
                </c:pt>
                <c:pt idx="163">
                  <c:v>107.23</c:v>
                </c:pt>
                <c:pt idx="164">
                  <c:v>109.68</c:v>
                </c:pt>
                <c:pt idx="165">
                  <c:v>110.5</c:v>
                </c:pt>
                <c:pt idx="166">
                  <c:v>110.5</c:v>
                </c:pt>
                <c:pt idx="167">
                  <c:v>110.5</c:v>
                </c:pt>
                <c:pt idx="168">
                  <c:v>110.5</c:v>
                </c:pt>
                <c:pt idx="169">
                  <c:v>110.5</c:v>
                </c:pt>
                <c:pt idx="170">
                  <c:v>110.5</c:v>
                </c:pt>
                <c:pt idx="171">
                  <c:v>111</c:v>
                </c:pt>
                <c:pt idx="172">
                  <c:v>115.81</c:v>
                </c:pt>
                <c:pt idx="173">
                  <c:v>115.81</c:v>
                </c:pt>
                <c:pt idx="174">
                  <c:v>119.75</c:v>
                </c:pt>
                <c:pt idx="175">
                  <c:v>119.75</c:v>
                </c:pt>
                <c:pt idx="176">
                  <c:v>115.25</c:v>
                </c:pt>
                <c:pt idx="177">
                  <c:v>114</c:v>
                </c:pt>
                <c:pt idx="178">
                  <c:v>113.31</c:v>
                </c:pt>
                <c:pt idx="179">
                  <c:v>113.81</c:v>
                </c:pt>
                <c:pt idx="180">
                  <c:v>117.25</c:v>
                </c:pt>
                <c:pt idx="181">
                  <c:v>118.62</c:v>
                </c:pt>
                <c:pt idx="182">
                  <c:v>118.62</c:v>
                </c:pt>
                <c:pt idx="183">
                  <c:v>121.12</c:v>
                </c:pt>
                <c:pt idx="184">
                  <c:v>119.44</c:v>
                </c:pt>
                <c:pt idx="185">
                  <c:v>116.25</c:v>
                </c:pt>
                <c:pt idx="186">
                  <c:v>113.81</c:v>
                </c:pt>
                <c:pt idx="187">
                  <c:v>113.81</c:v>
                </c:pt>
                <c:pt idx="188">
                  <c:v>112.75</c:v>
                </c:pt>
                <c:pt idx="189">
                  <c:v>111.62</c:v>
                </c:pt>
                <c:pt idx="190">
                  <c:v>111.88</c:v>
                </c:pt>
                <c:pt idx="191">
                  <c:v>113</c:v>
                </c:pt>
                <c:pt idx="192">
                  <c:v>111.88</c:v>
                </c:pt>
                <c:pt idx="193">
                  <c:v>113.88</c:v>
                </c:pt>
                <c:pt idx="194">
                  <c:v>113.44</c:v>
                </c:pt>
                <c:pt idx="195">
                  <c:v>114.94</c:v>
                </c:pt>
                <c:pt idx="196">
                  <c:v>117.25</c:v>
                </c:pt>
                <c:pt idx="197">
                  <c:v>118</c:v>
                </c:pt>
                <c:pt idx="198">
                  <c:v>117.38</c:v>
                </c:pt>
                <c:pt idx="199">
                  <c:v>116.14</c:v>
                </c:pt>
                <c:pt idx="200">
                  <c:v>119.38</c:v>
                </c:pt>
                <c:pt idx="201">
                  <c:v>123.25</c:v>
                </c:pt>
                <c:pt idx="202">
                  <c:v>123.38</c:v>
                </c:pt>
                <c:pt idx="203">
                  <c:v>120</c:v>
                </c:pt>
                <c:pt idx="204">
                  <c:v>124.88</c:v>
                </c:pt>
                <c:pt idx="205">
                  <c:v>127.56</c:v>
                </c:pt>
                <c:pt idx="206">
                  <c:v>127.56</c:v>
                </c:pt>
                <c:pt idx="207">
                  <c:v>125.5</c:v>
                </c:pt>
                <c:pt idx="208">
                  <c:v>124.56</c:v>
                </c:pt>
                <c:pt idx="209">
                  <c:v>126.69</c:v>
                </c:pt>
                <c:pt idx="210">
                  <c:v>127.25</c:v>
                </c:pt>
                <c:pt idx="211">
                  <c:v>132.56</c:v>
                </c:pt>
                <c:pt idx="212">
                  <c:v>132.56</c:v>
                </c:pt>
                <c:pt idx="213">
                  <c:v>130</c:v>
                </c:pt>
                <c:pt idx="214">
                  <c:v>130</c:v>
                </c:pt>
                <c:pt idx="215">
                  <c:v>130</c:v>
                </c:pt>
                <c:pt idx="216">
                  <c:v>130.69</c:v>
                </c:pt>
                <c:pt idx="217">
                  <c:v>134.62</c:v>
                </c:pt>
                <c:pt idx="218">
                  <c:v>134</c:v>
                </c:pt>
                <c:pt idx="219">
                  <c:v>132.69</c:v>
                </c:pt>
                <c:pt idx="220">
                  <c:v>135.69</c:v>
                </c:pt>
                <c:pt idx="221">
                  <c:v>135.81</c:v>
                </c:pt>
                <c:pt idx="222">
                  <c:v>132.81</c:v>
                </c:pt>
                <c:pt idx="223">
                  <c:v>130.06</c:v>
                </c:pt>
                <c:pt idx="224">
                  <c:v>129.62</c:v>
                </c:pt>
                <c:pt idx="225">
                  <c:v>129.62</c:v>
                </c:pt>
                <c:pt idx="226">
                  <c:v>130.62</c:v>
                </c:pt>
                <c:pt idx="227">
                  <c:v>132.81</c:v>
                </c:pt>
                <c:pt idx="228">
                  <c:v>129.19</c:v>
                </c:pt>
                <c:pt idx="229">
                  <c:v>128.38</c:v>
                </c:pt>
                <c:pt idx="230">
                  <c:v>126.25</c:v>
                </c:pt>
                <c:pt idx="231">
                  <c:v>125.12</c:v>
                </c:pt>
                <c:pt idx="232">
                  <c:v>124.12</c:v>
                </c:pt>
                <c:pt idx="233">
                  <c:v>122.44</c:v>
                </c:pt>
                <c:pt idx="234">
                  <c:v>120.5</c:v>
                </c:pt>
                <c:pt idx="235">
                  <c:v>124.06</c:v>
                </c:pt>
                <c:pt idx="236">
                  <c:v>125.62</c:v>
                </c:pt>
                <c:pt idx="237">
                  <c:v>127.31</c:v>
                </c:pt>
                <c:pt idx="238">
                  <c:v>130.25</c:v>
                </c:pt>
                <c:pt idx="239">
                  <c:v>132.5</c:v>
                </c:pt>
                <c:pt idx="240">
                  <c:v>132.5</c:v>
                </c:pt>
                <c:pt idx="241">
                  <c:v>132.5</c:v>
                </c:pt>
                <c:pt idx="242">
                  <c:v>128.06</c:v>
                </c:pt>
                <c:pt idx="243">
                  <c:v>128.06</c:v>
                </c:pt>
                <c:pt idx="244">
                  <c:v>128.75</c:v>
                </c:pt>
                <c:pt idx="245">
                  <c:v>131.31</c:v>
                </c:pt>
                <c:pt idx="246">
                  <c:v>132.75</c:v>
                </c:pt>
                <c:pt idx="247">
                  <c:v>139.19</c:v>
                </c:pt>
                <c:pt idx="248">
                  <c:v>144.88</c:v>
                </c:pt>
                <c:pt idx="249">
                  <c:v>147.5</c:v>
                </c:pt>
                <c:pt idx="250">
                  <c:v>146.88</c:v>
                </c:pt>
                <c:pt idx="251">
                  <c:v>140.62</c:v>
                </c:pt>
                <c:pt idx="252">
                  <c:v>138.47999999999999</c:v>
                </c:pt>
                <c:pt idx="253">
                  <c:v>142.75</c:v>
                </c:pt>
                <c:pt idx="254">
                  <c:v>153.12</c:v>
                </c:pt>
                <c:pt idx="255">
                  <c:v>135.09</c:v>
                </c:pt>
                <c:pt idx="256">
                  <c:v>143.1</c:v>
                </c:pt>
                <c:pt idx="257">
                  <c:v>136.53</c:v>
                </c:pt>
                <c:pt idx="258">
                  <c:v>139.62</c:v>
                </c:pt>
                <c:pt idx="259">
                  <c:v>128.06</c:v>
                </c:pt>
              </c:numCache>
            </c:numRef>
          </c:val>
          <c:smooth val="0"/>
          <c:extLst>
            <c:ext xmlns:c16="http://schemas.microsoft.com/office/drawing/2014/chart" uri="{C3380CC4-5D6E-409C-BE32-E72D297353CC}">
              <c16:uniqueId val="{00000000-FC15-47DA-9CE5-18D374E38E92}"/>
            </c:ext>
          </c:extLst>
        </c:ser>
        <c:dLbls>
          <c:showLegendKey val="0"/>
          <c:showVal val="0"/>
          <c:showCatName val="0"/>
          <c:showSerName val="0"/>
          <c:showPercent val="0"/>
          <c:showBubbleSize val="0"/>
        </c:dLbls>
        <c:smooth val="0"/>
        <c:axId val="430227840"/>
        <c:axId val="430228232"/>
      </c:lineChart>
      <c:dateAx>
        <c:axId val="430227840"/>
        <c:scaling>
          <c:orientation val="minMax"/>
          <c:max val="45223"/>
        </c:scaling>
        <c:delete val="0"/>
        <c:axPos val="b"/>
        <c:numFmt formatCode="yy&quot;年&quot;m&quot;月&quot;" sourceLinked="0"/>
        <c:majorTickMark val="out"/>
        <c:minorTickMark val="none"/>
        <c:tickLblPos val="nextTo"/>
        <c:txPr>
          <a:bodyPr/>
          <a:lstStyle/>
          <a:p>
            <a:pPr>
              <a:defRPr sz="450" baseline="0">
                <a:ea typeface="KaiTi" panose="02010609060101010101" pitchFamily="49" charset="-122"/>
              </a:defRPr>
            </a:pPr>
            <a:endParaRPr lang="en-US"/>
          </a:p>
        </c:txPr>
        <c:crossAx val="430228232"/>
        <c:crosses val="autoZero"/>
        <c:auto val="1"/>
        <c:lblOffset val="100"/>
        <c:baseTimeUnit val="days"/>
        <c:majorUnit val="3"/>
        <c:majorTimeUnit val="months"/>
      </c:dateAx>
      <c:valAx>
        <c:axId val="430228232"/>
        <c:scaling>
          <c:orientation val="minMax"/>
          <c:max val="250"/>
          <c:min val="50"/>
        </c:scaling>
        <c:delete val="0"/>
        <c:axPos val="l"/>
        <c:numFmt formatCode="0" sourceLinked="0"/>
        <c:majorTickMark val="out"/>
        <c:minorTickMark val="none"/>
        <c:tickLblPos val="nextTo"/>
        <c:txPr>
          <a:bodyPr/>
          <a:lstStyle/>
          <a:p>
            <a:pPr>
              <a:defRPr sz="700">
                <a:solidFill>
                  <a:schemeClr val="tx1">
                    <a:lumMod val="60000"/>
                    <a:lumOff val="40000"/>
                  </a:schemeClr>
                </a:solidFill>
              </a:defRPr>
            </a:pPr>
            <a:endParaRPr lang="en-US"/>
          </a:p>
        </c:txPr>
        <c:crossAx val="430227840"/>
        <c:crosses val="autoZero"/>
        <c:crossBetween val="midCat"/>
        <c:majorUnit val="50"/>
      </c:valAx>
      <c:spPr>
        <a:noFill/>
        <a:ln>
          <a:noFill/>
        </a:ln>
      </c:spPr>
    </c:plotArea>
    <c:plotVisOnly val="1"/>
    <c:dispBlanksAs val="gap"/>
    <c:showDLblsOverMax val="0"/>
  </c:chart>
  <c:spPr>
    <a:noFill/>
    <a:ln>
      <a:noFill/>
    </a:ln>
  </c:spPr>
  <c:txPr>
    <a:bodyPr/>
    <a:lstStyle/>
    <a:p>
      <a:pPr>
        <a:defRPr sz="750" b="0">
          <a:solidFill>
            <a:schemeClr val="tx1">
              <a:lumMod val="75000"/>
              <a:lumOff val="25000"/>
            </a:schemeClr>
          </a:solidFill>
          <a:latin typeface="Arial" panose="020B0604020202020204" pitchFamily="34" charset="0"/>
          <a:ea typeface="楷体"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8.8622564811541682E-2"/>
          <c:y val="0.11081595063774924"/>
          <c:w val="0.83034338918219841"/>
          <c:h val="0.75099737532808408"/>
        </c:manualLayout>
      </c:layout>
      <c:barChart>
        <c:barDir val="col"/>
        <c:grouping val="clustered"/>
        <c:varyColors val="0"/>
        <c:ser>
          <c:idx val="0"/>
          <c:order val="0"/>
          <c:tx>
            <c:v>美元指数</c:v>
          </c:tx>
          <c:spPr>
            <a:pattFill prst="wdUpDiag">
              <a:fgClr>
                <a:srgbClr val="56CA95"/>
              </a:fgClr>
              <a:bgClr>
                <a:srgbClr val="FFFFFF"/>
              </a:bgClr>
            </a:pattFill>
            <a:ln>
              <a:noFill/>
            </a:ln>
            <a:effectLst/>
          </c:spPr>
          <c:invertIfNegative val="0"/>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【2】Indice!$C$6:$C$1310</c:f>
              <c:numCache>
                <c:formatCode>General</c:formatCode>
                <c:ptCount val="1305"/>
                <c:pt idx="0">
                  <c:v>102.71</c:v>
                </c:pt>
                <c:pt idx="1">
                  <c:v>102.82</c:v>
                </c:pt>
                <c:pt idx="2">
                  <c:v>103.37</c:v>
                </c:pt>
                <c:pt idx="3">
                  <c:v>103.8</c:v>
                </c:pt>
                <c:pt idx="4">
                  <c:v>103.83</c:v>
                </c:pt>
                <c:pt idx="5">
                  <c:v>103.86</c:v>
                </c:pt>
                <c:pt idx="6">
                  <c:v>104.16</c:v>
                </c:pt>
                <c:pt idx="7">
                  <c:v>103.97</c:v>
                </c:pt>
                <c:pt idx="8">
                  <c:v>103.83</c:v>
                </c:pt>
                <c:pt idx="9">
                  <c:v>103.83</c:v>
                </c:pt>
                <c:pt idx="10">
                  <c:v>103.94</c:v>
                </c:pt>
                <c:pt idx="11">
                  <c:v>103.96</c:v>
                </c:pt>
                <c:pt idx="12">
                  <c:v>104.01</c:v>
                </c:pt>
                <c:pt idx="13">
                  <c:v>104.08</c:v>
                </c:pt>
                <c:pt idx="14">
                  <c:v>104.29</c:v>
                </c:pt>
                <c:pt idx="15">
                  <c:v>104.28</c:v>
                </c:pt>
                <c:pt idx="16">
                  <c:v>104.3</c:v>
                </c:pt>
                <c:pt idx="17">
                  <c:v>104.72</c:v>
                </c:pt>
                <c:pt idx="18">
                  <c:v>104.96</c:v>
                </c:pt>
                <c:pt idx="19">
                  <c:v>104.17</c:v>
                </c:pt>
                <c:pt idx="20">
                  <c:v>104.11</c:v>
                </c:pt>
                <c:pt idx="21">
                  <c:v>104.17</c:v>
                </c:pt>
                <c:pt idx="22">
                  <c:v>104.06</c:v>
                </c:pt>
                <c:pt idx="23">
                  <c:v>104.21</c:v>
                </c:pt>
                <c:pt idx="24">
                  <c:v>104.45</c:v>
                </c:pt>
                <c:pt idx="25">
                  <c:v>103.92</c:v>
                </c:pt>
                <c:pt idx="26">
                  <c:v>103.05</c:v>
                </c:pt>
                <c:pt idx="27">
                  <c:v>103.27</c:v>
                </c:pt>
                <c:pt idx="28">
                  <c:v>103.4</c:v>
                </c:pt>
                <c:pt idx="29">
                  <c:v>103.61</c:v>
                </c:pt>
                <c:pt idx="30">
                  <c:v>103.43</c:v>
                </c:pt>
                <c:pt idx="31">
                  <c:v>103.57</c:v>
                </c:pt>
                <c:pt idx="32">
                  <c:v>103.24</c:v>
                </c:pt>
                <c:pt idx="33">
                  <c:v>103.62</c:v>
                </c:pt>
                <c:pt idx="34">
                  <c:v>103.33</c:v>
                </c:pt>
                <c:pt idx="35">
                  <c:v>103.29</c:v>
                </c:pt>
                <c:pt idx="36">
                  <c:v>103.54</c:v>
                </c:pt>
                <c:pt idx="37">
                  <c:v>103.45</c:v>
                </c:pt>
                <c:pt idx="38">
                  <c:v>103.36</c:v>
                </c:pt>
                <c:pt idx="39">
                  <c:v>102.4</c:v>
                </c:pt>
                <c:pt idx="40">
                  <c:v>102.4</c:v>
                </c:pt>
                <c:pt idx="41">
                  <c:v>102.29</c:v>
                </c:pt>
                <c:pt idx="42">
                  <c:v>102.36</c:v>
                </c:pt>
                <c:pt idx="43">
                  <c:v>102.57</c:v>
                </c:pt>
                <c:pt idx="44">
                  <c:v>102.21</c:v>
                </c:pt>
                <c:pt idx="45">
                  <c:v>102.41</c:v>
                </c:pt>
                <c:pt idx="46">
                  <c:v>102.42</c:v>
                </c:pt>
                <c:pt idx="47">
                  <c:v>102.49</c:v>
                </c:pt>
                <c:pt idx="48">
                  <c:v>102.2</c:v>
                </c:pt>
                <c:pt idx="49">
                  <c:v>101.33</c:v>
                </c:pt>
                <c:pt idx="50">
                  <c:v>101.33</c:v>
                </c:pt>
                <c:pt idx="51">
                  <c:v>101.23</c:v>
                </c:pt>
                <c:pt idx="52">
                  <c:v>100.99</c:v>
                </c:pt>
                <c:pt idx="53">
                  <c:v>101.47</c:v>
                </c:pt>
                <c:pt idx="54">
                  <c:v>101.7</c:v>
                </c:pt>
                <c:pt idx="55">
                  <c:v>101.7</c:v>
                </c:pt>
                <c:pt idx="56">
                  <c:v>101.84</c:v>
                </c:pt>
                <c:pt idx="57">
                  <c:v>102.41</c:v>
                </c:pt>
                <c:pt idx="58">
                  <c:v>102.17</c:v>
                </c:pt>
                <c:pt idx="59">
                  <c:v>102.56</c:v>
                </c:pt>
                <c:pt idx="60">
                  <c:v>102.55</c:v>
                </c:pt>
                <c:pt idx="61">
                  <c:v>101.96</c:v>
                </c:pt>
                <c:pt idx="62">
                  <c:v>102.87</c:v>
                </c:pt>
                <c:pt idx="63">
                  <c:v>103.86</c:v>
                </c:pt>
                <c:pt idx="64">
                  <c:v>104.1</c:v>
                </c:pt>
                <c:pt idx="65">
                  <c:v>104.01</c:v>
                </c:pt>
                <c:pt idx="66">
                  <c:v>103.54</c:v>
                </c:pt>
                <c:pt idx="67">
                  <c:v>104.15</c:v>
                </c:pt>
                <c:pt idx="68">
                  <c:v>104.05</c:v>
                </c:pt>
                <c:pt idx="69">
                  <c:v>103.71</c:v>
                </c:pt>
                <c:pt idx="70">
                  <c:v>103.27</c:v>
                </c:pt>
                <c:pt idx="71">
                  <c:v>103.5</c:v>
                </c:pt>
                <c:pt idx="72">
                  <c:v>102.76</c:v>
                </c:pt>
                <c:pt idx="73">
                  <c:v>102.75</c:v>
                </c:pt>
                <c:pt idx="74">
                  <c:v>103.2</c:v>
                </c:pt>
                <c:pt idx="75">
                  <c:v>103.4</c:v>
                </c:pt>
                <c:pt idx="76">
                  <c:v>103.92</c:v>
                </c:pt>
                <c:pt idx="77">
                  <c:v>103.92</c:v>
                </c:pt>
                <c:pt idx="78">
                  <c:v>103.56</c:v>
                </c:pt>
                <c:pt idx="79">
                  <c:v>103.44</c:v>
                </c:pt>
                <c:pt idx="80">
                  <c:v>103.92</c:v>
                </c:pt>
                <c:pt idx="81">
                  <c:v>104.35</c:v>
                </c:pt>
                <c:pt idx="82">
                  <c:v>104.39</c:v>
                </c:pt>
                <c:pt idx="83">
                  <c:v>104.05</c:v>
                </c:pt>
                <c:pt idx="84">
                  <c:v>105.63</c:v>
                </c:pt>
                <c:pt idx="85">
                  <c:v>105.86</c:v>
                </c:pt>
                <c:pt idx="86">
                  <c:v>105.91</c:v>
                </c:pt>
                <c:pt idx="87">
                  <c:v>105.59</c:v>
                </c:pt>
                <c:pt idx="88">
                  <c:v>105.54</c:v>
                </c:pt>
                <c:pt idx="89">
                  <c:v>105.22</c:v>
                </c:pt>
                <c:pt idx="90">
                  <c:v>105.02</c:v>
                </c:pt>
                <c:pt idx="91">
                  <c:v>106.12</c:v>
                </c:pt>
                <c:pt idx="92">
                  <c:v>106.88</c:v>
                </c:pt>
                <c:pt idx="93">
                  <c:v>106.66</c:v>
                </c:pt>
                <c:pt idx="94">
                  <c:v>106.12</c:v>
                </c:pt>
                <c:pt idx="95">
                  <c:v>106.56</c:v>
                </c:pt>
                <c:pt idx="96">
                  <c:v>106.6</c:v>
                </c:pt>
                <c:pt idx="97">
                  <c:v>106.53</c:v>
                </c:pt>
                <c:pt idx="98">
                  <c:v>106.27</c:v>
                </c:pt>
                <c:pt idx="99">
                  <c:v>105.54</c:v>
                </c:pt>
                <c:pt idx="100">
                  <c:v>106.16</c:v>
                </c:pt>
                <c:pt idx="101">
                  <c:v>106.25</c:v>
                </c:pt>
                <c:pt idx="102">
                  <c:v>106.56</c:v>
                </c:pt>
                <c:pt idx="103">
                  <c:v>106.25</c:v>
                </c:pt>
                <c:pt idx="104">
                  <c:v>106.24</c:v>
                </c:pt>
                <c:pt idx="105">
                  <c:v>106.65</c:v>
                </c:pt>
                <c:pt idx="106">
                  <c:v>106.6</c:v>
                </c:pt>
                <c:pt idx="107">
                  <c:v>105.82</c:v>
                </c:pt>
                <c:pt idx="108">
                  <c:v>105.82</c:v>
                </c:pt>
                <c:pt idx="109">
                  <c:v>106.08</c:v>
                </c:pt>
                <c:pt idx="110">
                  <c:v>106.04</c:v>
                </c:pt>
                <c:pt idx="111">
                  <c:v>106.33</c:v>
                </c:pt>
                <c:pt idx="112">
                  <c:v>106.8</c:v>
                </c:pt>
                <c:pt idx="113">
                  <c:v>107</c:v>
                </c:pt>
                <c:pt idx="114">
                  <c:v>106.9</c:v>
                </c:pt>
                <c:pt idx="115">
                  <c:v>106.17</c:v>
                </c:pt>
                <c:pt idx="116">
                  <c:v>106.22</c:v>
                </c:pt>
                <c:pt idx="117">
                  <c:v>106.67</c:v>
                </c:pt>
                <c:pt idx="118">
                  <c:v>106.23</c:v>
                </c:pt>
                <c:pt idx="119">
                  <c:v>106</c:v>
                </c:pt>
                <c:pt idx="120">
                  <c:v>105.58</c:v>
                </c:pt>
                <c:pt idx="121">
                  <c:v>105.36</c:v>
                </c:pt>
                <c:pt idx="122">
                  <c:v>105.33</c:v>
                </c:pt>
                <c:pt idx="123">
                  <c:v>105.13</c:v>
                </c:pt>
                <c:pt idx="124">
                  <c:v>105.2</c:v>
                </c:pt>
                <c:pt idx="125">
                  <c:v>105.32</c:v>
                </c:pt>
                <c:pt idx="126">
                  <c:v>105.4</c:v>
                </c:pt>
                <c:pt idx="127">
                  <c:v>104.77</c:v>
                </c:pt>
                <c:pt idx="128">
                  <c:v>104.71</c:v>
                </c:pt>
                <c:pt idx="129">
                  <c:v>104.57</c:v>
                </c:pt>
                <c:pt idx="130">
                  <c:v>105.09</c:v>
                </c:pt>
                <c:pt idx="131">
                  <c:v>105.06</c:v>
                </c:pt>
                <c:pt idx="132">
                  <c:v>104.86</c:v>
                </c:pt>
                <c:pt idx="133">
                  <c:v>104.81</c:v>
                </c:pt>
                <c:pt idx="134">
                  <c:v>104.24</c:v>
                </c:pt>
                <c:pt idx="135">
                  <c:v>104.24</c:v>
                </c:pt>
                <c:pt idx="136">
                  <c:v>103.62</c:v>
                </c:pt>
                <c:pt idx="137">
                  <c:v>103.16</c:v>
                </c:pt>
                <c:pt idx="138">
                  <c:v>103.53</c:v>
                </c:pt>
                <c:pt idx="139">
                  <c:v>104.06</c:v>
                </c:pt>
                <c:pt idx="140">
                  <c:v>104.08</c:v>
                </c:pt>
                <c:pt idx="141">
                  <c:v>103.98</c:v>
                </c:pt>
                <c:pt idx="142">
                  <c:v>103.42</c:v>
                </c:pt>
                <c:pt idx="143">
                  <c:v>103.56</c:v>
                </c:pt>
                <c:pt idx="144">
                  <c:v>103.3</c:v>
                </c:pt>
                <c:pt idx="145">
                  <c:v>103.38</c:v>
                </c:pt>
                <c:pt idx="146">
                  <c:v>103.57</c:v>
                </c:pt>
                <c:pt idx="147">
                  <c:v>103.43</c:v>
                </c:pt>
                <c:pt idx="148">
                  <c:v>103.21</c:v>
                </c:pt>
                <c:pt idx="149">
                  <c:v>103.19</c:v>
                </c:pt>
                <c:pt idx="150">
                  <c:v>102.84</c:v>
                </c:pt>
                <c:pt idx="151">
                  <c:v>102.52</c:v>
                </c:pt>
                <c:pt idx="152">
                  <c:v>102.49</c:v>
                </c:pt>
                <c:pt idx="153">
                  <c:v>102.53</c:v>
                </c:pt>
                <c:pt idx="154">
                  <c:v>102.05</c:v>
                </c:pt>
                <c:pt idx="155">
                  <c:v>102.02</c:v>
                </c:pt>
                <c:pt idx="156">
                  <c:v>102.54</c:v>
                </c:pt>
                <c:pt idx="157">
                  <c:v>102.59</c:v>
                </c:pt>
                <c:pt idx="158">
                  <c:v>102.3</c:v>
                </c:pt>
                <c:pt idx="159">
                  <c:v>101.86</c:v>
                </c:pt>
                <c:pt idx="160">
                  <c:v>101.62</c:v>
                </c:pt>
                <c:pt idx="161">
                  <c:v>101.77</c:v>
                </c:pt>
                <c:pt idx="162">
                  <c:v>100.89</c:v>
                </c:pt>
                <c:pt idx="163">
                  <c:v>101.35</c:v>
                </c:pt>
                <c:pt idx="164">
                  <c:v>101.35</c:v>
                </c:pt>
                <c:pt idx="165">
                  <c:v>101.07</c:v>
                </c:pt>
                <c:pt idx="166">
                  <c:v>100.88</c:v>
                </c:pt>
                <c:pt idx="167">
                  <c:v>100.28</c:v>
                </c:pt>
                <c:pt idx="168">
                  <c:v>99.94</c:v>
                </c:pt>
                <c:pt idx="169">
                  <c:v>99.84</c:v>
                </c:pt>
                <c:pt idx="170">
                  <c:v>99.91</c:v>
                </c:pt>
                <c:pt idx="171">
                  <c:v>99.77</c:v>
                </c:pt>
                <c:pt idx="172">
                  <c:v>100.52</c:v>
                </c:pt>
                <c:pt idx="173">
                  <c:v>101.73</c:v>
                </c:pt>
                <c:pt idx="174">
                  <c:v>101.97</c:v>
                </c:pt>
                <c:pt idx="175">
                  <c:v>102.27</c:v>
                </c:pt>
                <c:pt idx="176">
                  <c:v>103.17</c:v>
                </c:pt>
                <c:pt idx="177">
                  <c:v>103.37</c:v>
                </c:pt>
                <c:pt idx="178">
                  <c:v>103.04</c:v>
                </c:pt>
                <c:pt idx="179">
                  <c:v>102.99</c:v>
                </c:pt>
                <c:pt idx="180">
                  <c:v>102.91</c:v>
                </c:pt>
                <c:pt idx="181">
                  <c:v>103.34</c:v>
                </c:pt>
                <c:pt idx="182">
                  <c:v>102.9</c:v>
                </c:pt>
                <c:pt idx="183">
                  <c:v>102.49</c:v>
                </c:pt>
                <c:pt idx="184">
                  <c:v>102.69</c:v>
                </c:pt>
                <c:pt idx="185">
                  <c:v>102.9</c:v>
                </c:pt>
                <c:pt idx="186">
                  <c:v>102.39</c:v>
                </c:pt>
                <c:pt idx="187">
                  <c:v>102.07</c:v>
                </c:pt>
                <c:pt idx="188">
                  <c:v>102.54</c:v>
                </c:pt>
                <c:pt idx="189">
                  <c:v>102.52</c:v>
                </c:pt>
                <c:pt idx="190">
                  <c:v>102.11</c:v>
                </c:pt>
                <c:pt idx="191">
                  <c:v>102.95</c:v>
                </c:pt>
                <c:pt idx="192">
                  <c:v>103.34</c:v>
                </c:pt>
                <c:pt idx="193">
                  <c:v>103.65</c:v>
                </c:pt>
                <c:pt idx="194">
                  <c:v>103.56</c:v>
                </c:pt>
                <c:pt idx="195">
                  <c:v>104.1</c:v>
                </c:pt>
                <c:pt idx="196">
                  <c:v>104.12</c:v>
                </c:pt>
                <c:pt idx="197">
                  <c:v>104</c:v>
                </c:pt>
                <c:pt idx="198">
                  <c:v>104.02</c:v>
                </c:pt>
                <c:pt idx="199">
                  <c:v>103.56</c:v>
                </c:pt>
                <c:pt idx="200">
                  <c:v>104.33</c:v>
                </c:pt>
                <c:pt idx="201">
                  <c:v>104.17</c:v>
                </c:pt>
                <c:pt idx="202">
                  <c:v>104.21</c:v>
                </c:pt>
                <c:pt idx="203">
                  <c:v>104.21</c:v>
                </c:pt>
                <c:pt idx="204">
                  <c:v>104.25</c:v>
                </c:pt>
                <c:pt idx="205">
                  <c:v>103.89</c:v>
                </c:pt>
                <c:pt idx="206">
                  <c:v>103.49</c:v>
                </c:pt>
                <c:pt idx="207">
                  <c:v>103.2</c:v>
                </c:pt>
                <c:pt idx="208">
                  <c:v>103.2</c:v>
                </c:pt>
                <c:pt idx="209">
                  <c:v>103.58</c:v>
                </c:pt>
                <c:pt idx="210">
                  <c:v>102.88</c:v>
                </c:pt>
                <c:pt idx="211">
                  <c:v>102.56</c:v>
                </c:pt>
                <c:pt idx="212">
                  <c:v>102.43</c:v>
                </c:pt>
                <c:pt idx="213">
                  <c:v>102.68</c:v>
                </c:pt>
                <c:pt idx="214">
                  <c:v>102.06</c:v>
                </c:pt>
                <c:pt idx="215">
                  <c:v>101.48</c:v>
                </c:pt>
                <c:pt idx="216">
                  <c:v>101.6</c:v>
                </c:pt>
                <c:pt idx="217">
                  <c:v>101.38</c:v>
                </c:pt>
                <c:pt idx="218">
                  <c:v>101.21</c:v>
                </c:pt>
                <c:pt idx="219">
                  <c:v>101.4</c:v>
                </c:pt>
                <c:pt idx="220">
                  <c:v>101.34</c:v>
                </c:pt>
                <c:pt idx="221">
                  <c:v>101.96</c:v>
                </c:pt>
                <c:pt idx="222">
                  <c:v>102.15</c:v>
                </c:pt>
                <c:pt idx="223">
                  <c:v>101.66</c:v>
                </c:pt>
                <c:pt idx="224">
                  <c:v>101.5</c:v>
                </c:pt>
                <c:pt idx="225">
                  <c:v>101.47</c:v>
                </c:pt>
                <c:pt idx="226">
                  <c:v>101.86</c:v>
                </c:pt>
                <c:pt idx="227">
                  <c:v>101.35</c:v>
                </c:pt>
                <c:pt idx="228">
                  <c:v>101.82</c:v>
                </c:pt>
                <c:pt idx="229">
                  <c:v>101.84</c:v>
                </c:pt>
                <c:pt idx="230">
                  <c:v>101.97</c:v>
                </c:pt>
                <c:pt idx="231">
                  <c:v>101.74</c:v>
                </c:pt>
                <c:pt idx="232">
                  <c:v>102.1</c:v>
                </c:pt>
                <c:pt idx="233">
                  <c:v>101.55</c:v>
                </c:pt>
                <c:pt idx="234">
                  <c:v>101.01</c:v>
                </c:pt>
                <c:pt idx="235">
                  <c:v>101.5</c:v>
                </c:pt>
                <c:pt idx="236">
                  <c:v>102.2</c:v>
                </c:pt>
                <c:pt idx="237">
                  <c:v>102.58</c:v>
                </c:pt>
                <c:pt idx="238">
                  <c:v>102.09</c:v>
                </c:pt>
                <c:pt idx="239">
                  <c:v>101.82</c:v>
                </c:pt>
                <c:pt idx="240">
                  <c:v>101.85</c:v>
                </c:pt>
                <c:pt idx="241">
                  <c:v>101.59</c:v>
                </c:pt>
                <c:pt idx="242">
                  <c:v>102.09</c:v>
                </c:pt>
                <c:pt idx="243">
                  <c:v>102.51</c:v>
                </c:pt>
                <c:pt idx="244">
                  <c:v>102.14</c:v>
                </c:pt>
                <c:pt idx="245">
                  <c:v>102.64</c:v>
                </c:pt>
                <c:pt idx="246">
                  <c:v>102.43</c:v>
                </c:pt>
                <c:pt idx="247">
                  <c:v>102.86</c:v>
                </c:pt>
                <c:pt idx="248">
                  <c:v>103.12</c:v>
                </c:pt>
                <c:pt idx="249">
                  <c:v>102.53</c:v>
                </c:pt>
                <c:pt idx="250">
                  <c:v>102.35</c:v>
                </c:pt>
                <c:pt idx="251">
                  <c:v>103.26</c:v>
                </c:pt>
                <c:pt idx="252">
                  <c:v>103.28</c:v>
                </c:pt>
                <c:pt idx="253">
                  <c:v>103.71</c:v>
                </c:pt>
                <c:pt idx="254">
                  <c:v>104.42</c:v>
                </c:pt>
                <c:pt idx="255">
                  <c:v>104.65</c:v>
                </c:pt>
                <c:pt idx="256">
                  <c:v>103.6</c:v>
                </c:pt>
                <c:pt idx="257">
                  <c:v>103.6</c:v>
                </c:pt>
                <c:pt idx="258">
                  <c:v>104.58</c:v>
                </c:pt>
                <c:pt idx="259">
                  <c:v>105.31</c:v>
                </c:pt>
                <c:pt idx="260">
                  <c:v>105.66</c:v>
                </c:pt>
                <c:pt idx="261">
                  <c:v>105.61</c:v>
                </c:pt>
                <c:pt idx="262">
                  <c:v>104.35</c:v>
                </c:pt>
                <c:pt idx="263">
                  <c:v>104.52</c:v>
                </c:pt>
                <c:pt idx="264">
                  <c:v>105.03</c:v>
                </c:pt>
                <c:pt idx="265">
                  <c:v>104.48</c:v>
                </c:pt>
                <c:pt idx="266">
                  <c:v>104.87</c:v>
                </c:pt>
                <c:pt idx="267">
                  <c:v>104.67</c:v>
                </c:pt>
                <c:pt idx="268">
                  <c:v>105.21</c:v>
                </c:pt>
                <c:pt idx="269">
                  <c:v>104.6</c:v>
                </c:pt>
                <c:pt idx="270">
                  <c:v>104.58</c:v>
                </c:pt>
                <c:pt idx="271">
                  <c:v>104.18</c:v>
                </c:pt>
                <c:pt idx="272">
                  <c:v>103.86</c:v>
                </c:pt>
                <c:pt idx="273">
                  <c:v>103.86</c:v>
                </c:pt>
                <c:pt idx="274">
                  <c:v>103.86</c:v>
                </c:pt>
                <c:pt idx="275">
                  <c:v>103.92</c:v>
                </c:pt>
                <c:pt idx="276">
                  <c:v>103.23</c:v>
                </c:pt>
                <c:pt idx="277">
                  <c:v>103.34</c:v>
                </c:pt>
                <c:pt idx="278">
                  <c:v>103.63</c:v>
                </c:pt>
                <c:pt idx="279">
                  <c:v>103.22</c:v>
                </c:pt>
                <c:pt idx="280">
                  <c:v>103.41</c:v>
                </c:pt>
                <c:pt idx="281">
                  <c:v>103.43</c:v>
                </c:pt>
                <c:pt idx="282">
                  <c:v>103.62</c:v>
                </c:pt>
                <c:pt idx="283">
                  <c:v>102.92</c:v>
                </c:pt>
                <c:pt idx="284">
                  <c:v>101.75</c:v>
                </c:pt>
                <c:pt idx="285">
                  <c:v>101.22</c:v>
                </c:pt>
                <c:pt idx="286">
                  <c:v>102.1</c:v>
                </c:pt>
                <c:pt idx="287">
                  <c:v>102.28</c:v>
                </c:pt>
                <c:pt idx="288">
                  <c:v>101.93</c:v>
                </c:pt>
                <c:pt idx="289">
                  <c:v>101.84</c:v>
                </c:pt>
                <c:pt idx="290">
                  <c:v>101.64</c:v>
                </c:pt>
                <c:pt idx="291">
                  <c:v>101.92</c:v>
                </c:pt>
                <c:pt idx="292">
                  <c:v>102.14</c:v>
                </c:pt>
                <c:pt idx="293">
                  <c:v>102.01</c:v>
                </c:pt>
                <c:pt idx="294">
                  <c:v>102.06</c:v>
                </c:pt>
                <c:pt idx="295">
                  <c:v>102.36</c:v>
                </c:pt>
                <c:pt idx="296">
                  <c:v>102.39</c:v>
                </c:pt>
                <c:pt idx="297">
                  <c:v>102.2</c:v>
                </c:pt>
                <c:pt idx="298">
                  <c:v>102.2</c:v>
                </c:pt>
                <c:pt idx="299">
                  <c:v>102.25</c:v>
                </c:pt>
                <c:pt idx="300">
                  <c:v>103.19</c:v>
                </c:pt>
                <c:pt idx="301">
                  <c:v>103.24</c:v>
                </c:pt>
                <c:pt idx="302">
                  <c:v>103</c:v>
                </c:pt>
                <c:pt idx="303">
                  <c:v>103.88</c:v>
                </c:pt>
                <c:pt idx="304">
                  <c:v>105.04</c:v>
                </c:pt>
                <c:pt idx="305">
                  <c:v>104.25</c:v>
                </c:pt>
                <c:pt idx="306">
                  <c:v>104.52</c:v>
                </c:pt>
                <c:pt idx="307">
                  <c:v>103.52</c:v>
                </c:pt>
                <c:pt idx="308">
                  <c:v>103.52</c:v>
                </c:pt>
                <c:pt idx="309">
                  <c:v>103.84</c:v>
                </c:pt>
                <c:pt idx="310">
                  <c:v>104.46</c:v>
                </c:pt>
                <c:pt idx="311">
                  <c:v>104.18</c:v>
                </c:pt>
                <c:pt idx="312">
                  <c:v>104.31</c:v>
                </c:pt>
                <c:pt idx="313">
                  <c:v>104.31</c:v>
                </c:pt>
                <c:pt idx="314">
                  <c:v>104.43</c:v>
                </c:pt>
                <c:pt idx="315">
                  <c:v>104.16</c:v>
                </c:pt>
                <c:pt idx="316">
                  <c:v>103.96</c:v>
                </c:pt>
                <c:pt idx="317">
                  <c:v>104.72</c:v>
                </c:pt>
                <c:pt idx="318">
                  <c:v>104.7</c:v>
                </c:pt>
                <c:pt idx="319">
                  <c:v>104.56</c:v>
                </c:pt>
                <c:pt idx="320">
                  <c:v>103.77</c:v>
                </c:pt>
                <c:pt idx="321">
                  <c:v>103.98</c:v>
                </c:pt>
                <c:pt idx="322">
                  <c:v>105.13</c:v>
                </c:pt>
                <c:pt idx="323">
                  <c:v>104.81</c:v>
                </c:pt>
                <c:pt idx="324">
                  <c:v>104.77</c:v>
                </c:pt>
                <c:pt idx="325">
                  <c:v>105.1</c:v>
                </c:pt>
                <c:pt idx="326">
                  <c:v>105.58</c:v>
                </c:pt>
                <c:pt idx="327">
                  <c:v>105.29</c:v>
                </c:pt>
                <c:pt idx="328">
                  <c:v>104.54</c:v>
                </c:pt>
                <c:pt idx="329">
                  <c:v>104.73</c:v>
                </c:pt>
                <c:pt idx="330">
                  <c:v>105.95</c:v>
                </c:pt>
                <c:pt idx="331">
                  <c:v>106.82</c:v>
                </c:pt>
                <c:pt idx="332">
                  <c:v>106.68</c:v>
                </c:pt>
                <c:pt idx="333">
                  <c:v>105.96</c:v>
                </c:pt>
                <c:pt idx="334">
                  <c:v>106.08</c:v>
                </c:pt>
                <c:pt idx="335">
                  <c:v>106.08</c:v>
                </c:pt>
                <c:pt idx="336">
                  <c:v>107.22</c:v>
                </c:pt>
                <c:pt idx="337">
                  <c:v>107.83</c:v>
                </c:pt>
                <c:pt idx="338">
                  <c:v>106.93</c:v>
                </c:pt>
                <c:pt idx="339">
                  <c:v>106.69</c:v>
                </c:pt>
                <c:pt idx="340">
                  <c:v>106.28</c:v>
                </c:pt>
                <c:pt idx="341">
                  <c:v>106.4</c:v>
                </c:pt>
                <c:pt idx="342">
                  <c:v>106.66</c:v>
                </c:pt>
                <c:pt idx="343">
                  <c:v>106.29</c:v>
                </c:pt>
                <c:pt idx="344">
                  <c:v>108.21</c:v>
                </c:pt>
                <c:pt idx="345">
                  <c:v>110.55</c:v>
                </c:pt>
                <c:pt idx="346">
                  <c:v>109.64</c:v>
                </c:pt>
                <c:pt idx="347">
                  <c:v>110.12</c:v>
                </c:pt>
                <c:pt idx="348">
                  <c:v>110.88</c:v>
                </c:pt>
                <c:pt idx="349">
                  <c:v>112.93</c:v>
                </c:pt>
                <c:pt idx="350">
                  <c:v>111.34</c:v>
                </c:pt>
                <c:pt idx="351">
                  <c:v>111.48</c:v>
                </c:pt>
                <c:pt idx="352">
                  <c:v>111.53</c:v>
                </c:pt>
                <c:pt idx="353">
                  <c:v>110.75</c:v>
                </c:pt>
                <c:pt idx="354">
                  <c:v>110.59</c:v>
                </c:pt>
                <c:pt idx="355">
                  <c:v>109.7</c:v>
                </c:pt>
                <c:pt idx="356">
                  <c:v>110.95</c:v>
                </c:pt>
                <c:pt idx="357">
                  <c:v>111.99</c:v>
                </c:pt>
                <c:pt idx="358">
                  <c:v>112.01</c:v>
                </c:pt>
                <c:pt idx="359">
                  <c:v>112.88</c:v>
                </c:pt>
                <c:pt idx="360">
                  <c:v>112.98</c:v>
                </c:pt>
                <c:pt idx="361">
                  <c:v>112.13</c:v>
                </c:pt>
                <c:pt idx="362">
                  <c:v>112.04</c:v>
                </c:pt>
                <c:pt idx="363">
                  <c:v>113.31</c:v>
                </c:pt>
                <c:pt idx="364">
                  <c:v>112.36</c:v>
                </c:pt>
                <c:pt idx="365">
                  <c:v>113.32</c:v>
                </c:pt>
                <c:pt idx="366">
                  <c:v>113.22</c:v>
                </c:pt>
                <c:pt idx="367">
                  <c:v>113.14</c:v>
                </c:pt>
                <c:pt idx="368">
                  <c:v>112.8</c:v>
                </c:pt>
                <c:pt idx="369">
                  <c:v>112.26</c:v>
                </c:pt>
                <c:pt idx="370">
                  <c:v>111.21</c:v>
                </c:pt>
                <c:pt idx="371">
                  <c:v>110.06</c:v>
                </c:pt>
                <c:pt idx="372">
                  <c:v>111.74</c:v>
                </c:pt>
                <c:pt idx="373">
                  <c:v>112.12</c:v>
                </c:pt>
                <c:pt idx="374">
                  <c:v>112.25</c:v>
                </c:pt>
                <c:pt idx="375">
                  <c:v>112.6</c:v>
                </c:pt>
                <c:pt idx="376">
                  <c:v>114.11</c:v>
                </c:pt>
                <c:pt idx="377">
                  <c:v>114.1</c:v>
                </c:pt>
                <c:pt idx="378">
                  <c:v>113.19</c:v>
                </c:pt>
                <c:pt idx="379">
                  <c:v>111.35</c:v>
                </c:pt>
                <c:pt idx="380">
                  <c:v>110.64</c:v>
                </c:pt>
                <c:pt idx="381">
                  <c:v>110.22</c:v>
                </c:pt>
                <c:pt idx="382">
                  <c:v>109.74</c:v>
                </c:pt>
                <c:pt idx="383">
                  <c:v>109.76</c:v>
                </c:pt>
                <c:pt idx="384">
                  <c:v>109.74</c:v>
                </c:pt>
                <c:pt idx="385">
                  <c:v>109.66</c:v>
                </c:pt>
                <c:pt idx="386">
                  <c:v>109.82</c:v>
                </c:pt>
                <c:pt idx="387">
                  <c:v>108.33</c:v>
                </c:pt>
                <c:pt idx="388">
                  <c:v>109</c:v>
                </c:pt>
                <c:pt idx="389">
                  <c:v>109.71</c:v>
                </c:pt>
                <c:pt idx="390">
                  <c:v>109.84</c:v>
                </c:pt>
                <c:pt idx="391">
                  <c:v>110.21</c:v>
                </c:pt>
                <c:pt idx="392">
                  <c:v>109.53</c:v>
                </c:pt>
                <c:pt idx="393">
                  <c:v>109.53</c:v>
                </c:pt>
                <c:pt idx="394">
                  <c:v>109.69</c:v>
                </c:pt>
                <c:pt idx="395">
                  <c:v>108.7</c:v>
                </c:pt>
                <c:pt idx="396">
                  <c:v>108.77</c:v>
                </c:pt>
                <c:pt idx="397">
                  <c:v>108.83</c:v>
                </c:pt>
                <c:pt idx="398">
                  <c:v>108.8</c:v>
                </c:pt>
                <c:pt idx="399">
                  <c:v>108.47</c:v>
                </c:pt>
                <c:pt idx="400">
                  <c:v>108.68</c:v>
                </c:pt>
                <c:pt idx="401">
                  <c:v>108.62</c:v>
                </c:pt>
                <c:pt idx="402">
                  <c:v>109.05</c:v>
                </c:pt>
                <c:pt idx="403">
                  <c:v>108.17</c:v>
                </c:pt>
                <c:pt idx="404">
                  <c:v>107.48</c:v>
                </c:pt>
                <c:pt idx="405">
                  <c:v>106.57</c:v>
                </c:pt>
                <c:pt idx="406">
                  <c:v>106.5</c:v>
                </c:pt>
                <c:pt idx="407">
                  <c:v>106.55</c:v>
                </c:pt>
                <c:pt idx="408">
                  <c:v>105.63</c:v>
                </c:pt>
                <c:pt idx="409">
                  <c:v>105.09</c:v>
                </c:pt>
                <c:pt idx="410">
                  <c:v>105.2</c:v>
                </c:pt>
                <c:pt idx="411">
                  <c:v>106.37</c:v>
                </c:pt>
                <c:pt idx="412">
                  <c:v>106.44</c:v>
                </c:pt>
                <c:pt idx="413">
                  <c:v>106.62</c:v>
                </c:pt>
                <c:pt idx="414">
                  <c:v>105.69</c:v>
                </c:pt>
                <c:pt idx="415">
                  <c:v>106.51</c:v>
                </c:pt>
                <c:pt idx="416">
                  <c:v>106.24</c:v>
                </c:pt>
                <c:pt idx="417">
                  <c:v>105.45</c:v>
                </c:pt>
                <c:pt idx="418">
                  <c:v>105.9</c:v>
                </c:pt>
                <c:pt idx="419">
                  <c:v>106.35</c:v>
                </c:pt>
                <c:pt idx="420">
                  <c:v>106.45</c:v>
                </c:pt>
                <c:pt idx="421">
                  <c:v>107.19</c:v>
                </c:pt>
                <c:pt idx="422">
                  <c:v>106.48</c:v>
                </c:pt>
                <c:pt idx="423">
                  <c:v>106.73</c:v>
                </c:pt>
                <c:pt idx="424">
                  <c:v>106.91</c:v>
                </c:pt>
                <c:pt idx="425">
                  <c:v>107.08</c:v>
                </c:pt>
                <c:pt idx="426">
                  <c:v>106.68</c:v>
                </c:pt>
                <c:pt idx="427">
                  <c:v>107.37</c:v>
                </c:pt>
                <c:pt idx="428">
                  <c:v>108.06</c:v>
                </c:pt>
                <c:pt idx="429">
                  <c:v>108.54</c:v>
                </c:pt>
                <c:pt idx="430">
                  <c:v>107.96</c:v>
                </c:pt>
                <c:pt idx="431">
                  <c:v>108.07</c:v>
                </c:pt>
                <c:pt idx="432">
                  <c:v>108.02</c:v>
                </c:pt>
                <c:pt idx="433">
                  <c:v>107.01</c:v>
                </c:pt>
                <c:pt idx="434">
                  <c:v>107.13</c:v>
                </c:pt>
                <c:pt idx="435">
                  <c:v>107.1</c:v>
                </c:pt>
                <c:pt idx="436">
                  <c:v>106.54</c:v>
                </c:pt>
                <c:pt idx="437">
                  <c:v>105.14</c:v>
                </c:pt>
                <c:pt idx="438">
                  <c:v>105.14</c:v>
                </c:pt>
                <c:pt idx="439">
                  <c:v>104.68</c:v>
                </c:pt>
                <c:pt idx="440">
                  <c:v>105.11</c:v>
                </c:pt>
                <c:pt idx="441">
                  <c:v>104.51</c:v>
                </c:pt>
                <c:pt idx="442">
                  <c:v>103.94</c:v>
                </c:pt>
                <c:pt idx="443">
                  <c:v>104.18</c:v>
                </c:pt>
                <c:pt idx="444">
                  <c:v>104.43</c:v>
                </c:pt>
                <c:pt idx="445">
                  <c:v>104.2</c:v>
                </c:pt>
                <c:pt idx="446">
                  <c:v>104.44</c:v>
                </c:pt>
                <c:pt idx="447">
                  <c:v>104.7</c:v>
                </c:pt>
                <c:pt idx="448">
                  <c:v>104.7</c:v>
                </c:pt>
                <c:pt idx="449">
                  <c:v>103.63</c:v>
                </c:pt>
                <c:pt idx="450">
                  <c:v>105.16</c:v>
                </c:pt>
                <c:pt idx="451">
                  <c:v>105.52</c:v>
                </c:pt>
                <c:pt idx="452">
                  <c:v>105.08</c:v>
                </c:pt>
                <c:pt idx="453">
                  <c:v>104.15</c:v>
                </c:pt>
                <c:pt idx="454">
                  <c:v>103.22</c:v>
                </c:pt>
                <c:pt idx="455">
                  <c:v>102.54</c:v>
                </c:pt>
                <c:pt idx="456">
                  <c:v>102.32</c:v>
                </c:pt>
                <c:pt idx="457">
                  <c:v>102.44</c:v>
                </c:pt>
                <c:pt idx="458">
                  <c:v>102.14</c:v>
                </c:pt>
                <c:pt idx="459">
                  <c:v>101.82</c:v>
                </c:pt>
                <c:pt idx="460">
                  <c:v>102.5</c:v>
                </c:pt>
                <c:pt idx="461">
                  <c:v>101.75</c:v>
                </c:pt>
                <c:pt idx="462">
                  <c:v>101.67</c:v>
                </c:pt>
                <c:pt idx="463">
                  <c:v>101.67</c:v>
                </c:pt>
                <c:pt idx="464">
                  <c:v>101.83</c:v>
                </c:pt>
                <c:pt idx="465">
                  <c:v>102.06</c:v>
                </c:pt>
                <c:pt idx="466">
                  <c:v>101.86</c:v>
                </c:pt>
                <c:pt idx="467">
                  <c:v>102.08</c:v>
                </c:pt>
                <c:pt idx="468">
                  <c:v>103.15</c:v>
                </c:pt>
                <c:pt idx="469">
                  <c:v>102.72</c:v>
                </c:pt>
                <c:pt idx="470">
                  <c:v>103.81</c:v>
                </c:pt>
                <c:pt idx="471">
                  <c:v>103.36</c:v>
                </c:pt>
                <c:pt idx="472">
                  <c:v>104.19</c:v>
                </c:pt>
                <c:pt idx="473">
                  <c:v>104.56</c:v>
                </c:pt>
                <c:pt idx="474">
                  <c:v>104.85</c:v>
                </c:pt>
                <c:pt idx="475">
                  <c:v>103.85</c:v>
                </c:pt>
                <c:pt idx="476">
                  <c:v>103.92</c:v>
                </c:pt>
                <c:pt idx="477">
                  <c:v>103.65</c:v>
                </c:pt>
                <c:pt idx="478">
                  <c:v>103.66</c:v>
                </c:pt>
                <c:pt idx="479">
                  <c:v>103.75</c:v>
                </c:pt>
                <c:pt idx="480">
                  <c:v>102.59</c:v>
                </c:pt>
                <c:pt idx="481">
                  <c:v>103.46</c:v>
                </c:pt>
                <c:pt idx="482">
                  <c:v>103.74</c:v>
                </c:pt>
                <c:pt idx="483">
                  <c:v>102.96</c:v>
                </c:pt>
                <c:pt idx="484">
                  <c:v>103.62</c:v>
                </c:pt>
                <c:pt idx="485">
                  <c:v>102.95</c:v>
                </c:pt>
                <c:pt idx="486">
                  <c:v>102.3</c:v>
                </c:pt>
                <c:pt idx="487">
                  <c:v>101.75</c:v>
                </c:pt>
                <c:pt idx="488">
                  <c:v>101.22</c:v>
                </c:pt>
                <c:pt idx="489">
                  <c:v>100.58</c:v>
                </c:pt>
                <c:pt idx="490">
                  <c:v>100.39</c:v>
                </c:pt>
                <c:pt idx="491">
                  <c:v>100.96</c:v>
                </c:pt>
                <c:pt idx="492">
                  <c:v>100.78</c:v>
                </c:pt>
                <c:pt idx="493">
                  <c:v>100.5</c:v>
                </c:pt>
                <c:pt idx="494">
                  <c:v>100.32</c:v>
                </c:pt>
                <c:pt idx="495">
                  <c:v>99.88</c:v>
                </c:pt>
                <c:pt idx="496">
                  <c:v>100.29</c:v>
                </c:pt>
                <c:pt idx="497">
                  <c:v>99.93</c:v>
                </c:pt>
                <c:pt idx="498">
                  <c:v>99.8</c:v>
                </c:pt>
                <c:pt idx="499">
                  <c:v>99.75</c:v>
                </c:pt>
                <c:pt idx="500">
                  <c:v>99.6</c:v>
                </c:pt>
                <c:pt idx="501">
                  <c:v>99.47</c:v>
                </c:pt>
                <c:pt idx="502">
                  <c:v>99</c:v>
                </c:pt>
                <c:pt idx="503">
                  <c:v>98.63</c:v>
                </c:pt>
                <c:pt idx="504">
                  <c:v>98.31</c:v>
                </c:pt>
                <c:pt idx="505">
                  <c:v>97.79</c:v>
                </c:pt>
                <c:pt idx="506">
                  <c:v>98.4</c:v>
                </c:pt>
                <c:pt idx="507">
                  <c:v>99.09</c:v>
                </c:pt>
                <c:pt idx="508">
                  <c:v>98.79</c:v>
                </c:pt>
                <c:pt idx="509">
                  <c:v>98.79</c:v>
                </c:pt>
                <c:pt idx="510">
                  <c:v>98.62</c:v>
                </c:pt>
                <c:pt idx="511">
                  <c:v>98.49</c:v>
                </c:pt>
                <c:pt idx="512">
                  <c:v>98.5</c:v>
                </c:pt>
                <c:pt idx="513">
                  <c:v>98.23</c:v>
                </c:pt>
                <c:pt idx="514">
                  <c:v>97.97</c:v>
                </c:pt>
                <c:pt idx="515">
                  <c:v>98.62</c:v>
                </c:pt>
                <c:pt idx="516">
                  <c:v>99.1</c:v>
                </c:pt>
                <c:pt idx="517">
                  <c:v>99</c:v>
                </c:pt>
                <c:pt idx="518">
                  <c:v>99.12</c:v>
                </c:pt>
                <c:pt idx="519">
                  <c:v>98.51</c:v>
                </c:pt>
                <c:pt idx="520">
                  <c:v>97.97</c:v>
                </c:pt>
                <c:pt idx="521">
                  <c:v>99.06</c:v>
                </c:pt>
                <c:pt idx="522">
                  <c:v>99.29</c:v>
                </c:pt>
                <c:pt idx="523">
                  <c:v>98.65</c:v>
                </c:pt>
                <c:pt idx="524">
                  <c:v>97.78</c:v>
                </c:pt>
                <c:pt idx="525">
                  <c:v>97.39</c:v>
                </c:pt>
                <c:pt idx="526">
                  <c:v>97.41</c:v>
                </c:pt>
                <c:pt idx="527">
                  <c:v>96.71</c:v>
                </c:pt>
                <c:pt idx="528">
                  <c:v>96.61</c:v>
                </c:pt>
                <c:pt idx="529">
                  <c:v>97.14</c:v>
                </c:pt>
                <c:pt idx="530">
                  <c:v>96.19</c:v>
                </c:pt>
                <c:pt idx="531">
                  <c:v>96.03</c:v>
                </c:pt>
                <c:pt idx="532">
                  <c:v>96.08</c:v>
                </c:pt>
                <c:pt idx="533">
                  <c:v>96.04</c:v>
                </c:pt>
                <c:pt idx="534">
                  <c:v>95.8</c:v>
                </c:pt>
                <c:pt idx="535">
                  <c:v>95.7</c:v>
                </c:pt>
                <c:pt idx="536">
                  <c:v>95.99</c:v>
                </c:pt>
                <c:pt idx="537">
                  <c:v>96.37</c:v>
                </c:pt>
                <c:pt idx="538">
                  <c:v>96.08</c:v>
                </c:pt>
                <c:pt idx="539">
                  <c:v>95.55</c:v>
                </c:pt>
                <c:pt idx="540">
                  <c:v>95.49</c:v>
                </c:pt>
                <c:pt idx="541">
                  <c:v>95.64</c:v>
                </c:pt>
                <c:pt idx="542">
                  <c:v>95.4</c:v>
                </c:pt>
                <c:pt idx="543">
                  <c:v>95.48</c:v>
                </c:pt>
                <c:pt idx="544">
                  <c:v>95.38</c:v>
                </c:pt>
                <c:pt idx="545">
                  <c:v>95.94</c:v>
                </c:pt>
                <c:pt idx="546">
                  <c:v>96.39</c:v>
                </c:pt>
                <c:pt idx="547">
                  <c:v>96.54</c:v>
                </c:pt>
                <c:pt idx="548">
                  <c:v>97.27</c:v>
                </c:pt>
                <c:pt idx="549">
                  <c:v>97.25</c:v>
                </c:pt>
                <c:pt idx="550">
                  <c:v>96.48</c:v>
                </c:pt>
                <c:pt idx="551">
                  <c:v>95.95</c:v>
                </c:pt>
                <c:pt idx="552">
                  <c:v>95.92</c:v>
                </c:pt>
                <c:pt idx="553">
                  <c:v>95.64</c:v>
                </c:pt>
                <c:pt idx="554">
                  <c:v>95.73</c:v>
                </c:pt>
                <c:pt idx="555">
                  <c:v>95.51</c:v>
                </c:pt>
                <c:pt idx="556">
                  <c:v>95.73</c:v>
                </c:pt>
                <c:pt idx="557">
                  <c:v>95.26</c:v>
                </c:pt>
                <c:pt idx="558">
                  <c:v>95.17</c:v>
                </c:pt>
                <c:pt idx="559">
                  <c:v>94.79</c:v>
                </c:pt>
                <c:pt idx="560">
                  <c:v>94.92</c:v>
                </c:pt>
                <c:pt idx="561">
                  <c:v>95.62</c:v>
                </c:pt>
                <c:pt idx="562">
                  <c:v>95.99</c:v>
                </c:pt>
                <c:pt idx="563">
                  <c:v>95.72</c:v>
                </c:pt>
                <c:pt idx="564">
                  <c:v>96.32</c:v>
                </c:pt>
                <c:pt idx="565">
                  <c:v>96.17</c:v>
                </c:pt>
                <c:pt idx="566">
                  <c:v>96.26</c:v>
                </c:pt>
                <c:pt idx="567">
                  <c:v>96.21</c:v>
                </c:pt>
                <c:pt idx="568">
                  <c:v>95.67</c:v>
                </c:pt>
                <c:pt idx="569">
                  <c:v>95.97</c:v>
                </c:pt>
                <c:pt idx="570">
                  <c:v>95.93</c:v>
                </c:pt>
                <c:pt idx="571">
                  <c:v>96.2</c:v>
                </c:pt>
                <c:pt idx="572">
                  <c:v>96.09</c:v>
                </c:pt>
                <c:pt idx="573">
                  <c:v>96.02</c:v>
                </c:pt>
                <c:pt idx="574">
                  <c:v>96.02</c:v>
                </c:pt>
                <c:pt idx="575">
                  <c:v>96.08</c:v>
                </c:pt>
                <c:pt idx="576">
                  <c:v>96.49</c:v>
                </c:pt>
                <c:pt idx="577">
                  <c:v>96.55</c:v>
                </c:pt>
                <c:pt idx="578">
                  <c:v>96.56</c:v>
                </c:pt>
                <c:pt idx="579">
                  <c:v>96.04</c:v>
                </c:pt>
                <c:pt idx="580">
                  <c:v>96.51</c:v>
                </c:pt>
                <c:pt idx="581">
                  <c:v>96.57</c:v>
                </c:pt>
                <c:pt idx="582">
                  <c:v>96.32</c:v>
                </c:pt>
                <c:pt idx="583">
                  <c:v>96.1</c:v>
                </c:pt>
                <c:pt idx="584">
                  <c:v>96.27</c:v>
                </c:pt>
                <c:pt idx="585">
                  <c:v>95.89</c:v>
                </c:pt>
                <c:pt idx="586">
                  <c:v>96.37</c:v>
                </c:pt>
                <c:pt idx="587">
                  <c:v>96.33</c:v>
                </c:pt>
                <c:pt idx="588">
                  <c:v>96.12</c:v>
                </c:pt>
                <c:pt idx="589">
                  <c:v>96.16</c:v>
                </c:pt>
                <c:pt idx="590">
                  <c:v>96.03</c:v>
                </c:pt>
                <c:pt idx="591">
                  <c:v>95.99</c:v>
                </c:pt>
                <c:pt idx="592">
                  <c:v>96.34</c:v>
                </c:pt>
                <c:pt idx="593">
                  <c:v>96.09</c:v>
                </c:pt>
                <c:pt idx="594">
                  <c:v>96.77</c:v>
                </c:pt>
                <c:pt idx="595">
                  <c:v>96.88</c:v>
                </c:pt>
                <c:pt idx="596">
                  <c:v>96.49</c:v>
                </c:pt>
                <c:pt idx="597">
                  <c:v>96.55</c:v>
                </c:pt>
                <c:pt idx="598">
                  <c:v>96.03</c:v>
                </c:pt>
                <c:pt idx="599">
                  <c:v>95.54</c:v>
                </c:pt>
                <c:pt idx="600">
                  <c:v>95.83</c:v>
                </c:pt>
                <c:pt idx="601">
                  <c:v>95.92</c:v>
                </c:pt>
                <c:pt idx="602">
                  <c:v>95.41</c:v>
                </c:pt>
                <c:pt idx="603">
                  <c:v>95.13</c:v>
                </c:pt>
                <c:pt idx="604">
                  <c:v>95.18</c:v>
                </c:pt>
                <c:pt idx="605">
                  <c:v>94.85</c:v>
                </c:pt>
                <c:pt idx="606">
                  <c:v>93.95</c:v>
                </c:pt>
                <c:pt idx="607">
                  <c:v>94.05</c:v>
                </c:pt>
                <c:pt idx="608">
                  <c:v>94.32</c:v>
                </c:pt>
                <c:pt idx="609">
                  <c:v>94.35</c:v>
                </c:pt>
                <c:pt idx="610">
                  <c:v>93.86</c:v>
                </c:pt>
                <c:pt idx="611">
                  <c:v>94.09</c:v>
                </c:pt>
                <c:pt idx="612">
                  <c:v>93.88</c:v>
                </c:pt>
                <c:pt idx="613">
                  <c:v>94.12</c:v>
                </c:pt>
                <c:pt idx="614">
                  <c:v>93.34</c:v>
                </c:pt>
                <c:pt idx="615">
                  <c:v>93.8</c:v>
                </c:pt>
                <c:pt idx="616">
                  <c:v>93.95</c:v>
                </c:pt>
                <c:pt idx="617">
                  <c:v>93.81</c:v>
                </c:pt>
                <c:pt idx="618">
                  <c:v>93.64</c:v>
                </c:pt>
                <c:pt idx="619">
                  <c:v>93.77</c:v>
                </c:pt>
                <c:pt idx="620">
                  <c:v>93.56</c:v>
                </c:pt>
                <c:pt idx="621">
                  <c:v>93.73</c:v>
                </c:pt>
                <c:pt idx="622">
                  <c:v>93.95</c:v>
                </c:pt>
                <c:pt idx="623">
                  <c:v>93.94</c:v>
                </c:pt>
                <c:pt idx="624">
                  <c:v>93.96</c:v>
                </c:pt>
                <c:pt idx="625">
                  <c:v>94.08</c:v>
                </c:pt>
                <c:pt idx="626">
                  <c:v>94.52</c:v>
                </c:pt>
                <c:pt idx="627">
                  <c:v>94.32</c:v>
                </c:pt>
                <c:pt idx="628">
                  <c:v>94.07</c:v>
                </c:pt>
                <c:pt idx="629">
                  <c:v>94.22</c:v>
                </c:pt>
                <c:pt idx="630">
                  <c:v>94.27</c:v>
                </c:pt>
                <c:pt idx="631">
                  <c:v>93.97</c:v>
                </c:pt>
                <c:pt idx="632">
                  <c:v>93.78</c:v>
                </c:pt>
                <c:pt idx="633">
                  <c:v>94.03</c:v>
                </c:pt>
                <c:pt idx="634">
                  <c:v>94.23</c:v>
                </c:pt>
                <c:pt idx="635">
                  <c:v>94.34</c:v>
                </c:pt>
                <c:pt idx="636">
                  <c:v>93.77</c:v>
                </c:pt>
                <c:pt idx="637">
                  <c:v>93.38</c:v>
                </c:pt>
                <c:pt idx="638">
                  <c:v>93.33</c:v>
                </c:pt>
                <c:pt idx="639">
                  <c:v>93.08</c:v>
                </c:pt>
                <c:pt idx="640">
                  <c:v>93.46</c:v>
                </c:pt>
                <c:pt idx="641">
                  <c:v>93.2</c:v>
                </c:pt>
                <c:pt idx="642">
                  <c:v>93.28</c:v>
                </c:pt>
                <c:pt idx="643">
                  <c:v>93.19</c:v>
                </c:pt>
                <c:pt idx="644">
                  <c:v>92.93</c:v>
                </c:pt>
                <c:pt idx="645">
                  <c:v>92.55</c:v>
                </c:pt>
                <c:pt idx="646">
                  <c:v>92.62</c:v>
                </c:pt>
                <c:pt idx="647">
                  <c:v>92.67</c:v>
                </c:pt>
                <c:pt idx="648">
                  <c:v>92.58</c:v>
                </c:pt>
                <c:pt idx="649">
                  <c:v>92.48</c:v>
                </c:pt>
                <c:pt idx="650">
                  <c:v>92.65</c:v>
                </c:pt>
                <c:pt idx="651">
                  <c:v>92.51</c:v>
                </c:pt>
                <c:pt idx="652">
                  <c:v>92.03</c:v>
                </c:pt>
                <c:pt idx="653">
                  <c:v>92.03</c:v>
                </c:pt>
                <c:pt idx="654">
                  <c:v>92.22</c:v>
                </c:pt>
                <c:pt idx="655">
                  <c:v>92.45</c:v>
                </c:pt>
                <c:pt idx="656">
                  <c:v>92.63</c:v>
                </c:pt>
                <c:pt idx="657">
                  <c:v>92.65</c:v>
                </c:pt>
                <c:pt idx="658">
                  <c:v>92.69</c:v>
                </c:pt>
                <c:pt idx="659">
                  <c:v>93.06</c:v>
                </c:pt>
                <c:pt idx="660">
                  <c:v>92.83</c:v>
                </c:pt>
                <c:pt idx="661">
                  <c:v>92.89</c:v>
                </c:pt>
                <c:pt idx="662">
                  <c:v>92.96</c:v>
                </c:pt>
                <c:pt idx="663">
                  <c:v>93.5</c:v>
                </c:pt>
                <c:pt idx="664">
                  <c:v>93.57</c:v>
                </c:pt>
                <c:pt idx="665">
                  <c:v>93.14</c:v>
                </c:pt>
                <c:pt idx="666">
                  <c:v>93.13</c:v>
                </c:pt>
                <c:pt idx="667">
                  <c:v>92.63</c:v>
                </c:pt>
                <c:pt idx="668">
                  <c:v>92.52</c:v>
                </c:pt>
                <c:pt idx="669">
                  <c:v>93.03</c:v>
                </c:pt>
                <c:pt idx="670">
                  <c:v>92.92</c:v>
                </c:pt>
                <c:pt idx="671">
                  <c:v>93.06</c:v>
                </c:pt>
                <c:pt idx="672">
                  <c:v>92.94</c:v>
                </c:pt>
                <c:pt idx="673">
                  <c:v>92.8</c:v>
                </c:pt>
                <c:pt idx="674">
                  <c:v>92.24</c:v>
                </c:pt>
                <c:pt idx="675">
                  <c:v>92.27</c:v>
                </c:pt>
                <c:pt idx="676">
                  <c:v>92.08</c:v>
                </c:pt>
                <c:pt idx="677">
                  <c:v>92.05</c:v>
                </c:pt>
                <c:pt idx="678">
                  <c:v>92.17</c:v>
                </c:pt>
                <c:pt idx="679">
                  <c:v>91.86</c:v>
                </c:pt>
                <c:pt idx="680">
                  <c:v>92.32</c:v>
                </c:pt>
                <c:pt idx="681">
                  <c:v>92.43</c:v>
                </c:pt>
                <c:pt idx="682">
                  <c:v>92.65</c:v>
                </c:pt>
                <c:pt idx="683">
                  <c:v>92.91</c:v>
                </c:pt>
                <c:pt idx="684">
                  <c:v>92.82</c:v>
                </c:pt>
                <c:pt idx="685">
                  <c:v>92.75</c:v>
                </c:pt>
                <c:pt idx="686">
                  <c:v>92.97</c:v>
                </c:pt>
                <c:pt idx="687">
                  <c:v>92.89</c:v>
                </c:pt>
                <c:pt idx="688">
                  <c:v>92.69</c:v>
                </c:pt>
                <c:pt idx="689">
                  <c:v>92.62</c:v>
                </c:pt>
                <c:pt idx="690">
                  <c:v>92.41</c:v>
                </c:pt>
                <c:pt idx="691">
                  <c:v>92.75</c:v>
                </c:pt>
                <c:pt idx="692">
                  <c:v>92.26</c:v>
                </c:pt>
                <c:pt idx="693">
                  <c:v>92.13</c:v>
                </c:pt>
                <c:pt idx="694">
                  <c:v>92.42</c:v>
                </c:pt>
                <c:pt idx="695">
                  <c:v>92.64</c:v>
                </c:pt>
                <c:pt idx="696">
                  <c:v>92.55</c:v>
                </c:pt>
                <c:pt idx="697">
                  <c:v>92.21</c:v>
                </c:pt>
                <c:pt idx="698">
                  <c:v>92.23</c:v>
                </c:pt>
                <c:pt idx="699">
                  <c:v>92.6</c:v>
                </c:pt>
                <c:pt idx="700">
                  <c:v>92.44</c:v>
                </c:pt>
                <c:pt idx="701">
                  <c:v>92.05</c:v>
                </c:pt>
                <c:pt idx="702">
                  <c:v>91.89</c:v>
                </c:pt>
                <c:pt idx="703">
                  <c:v>91.85</c:v>
                </c:pt>
                <c:pt idx="704">
                  <c:v>91.81</c:v>
                </c:pt>
                <c:pt idx="705">
                  <c:v>91.8</c:v>
                </c:pt>
                <c:pt idx="706">
                  <c:v>91.76</c:v>
                </c:pt>
                <c:pt idx="707">
                  <c:v>91.9</c:v>
                </c:pt>
                <c:pt idx="708">
                  <c:v>92.22</c:v>
                </c:pt>
                <c:pt idx="709">
                  <c:v>91.89</c:v>
                </c:pt>
                <c:pt idx="710">
                  <c:v>91.13</c:v>
                </c:pt>
                <c:pt idx="711">
                  <c:v>90.54</c:v>
                </c:pt>
                <c:pt idx="712">
                  <c:v>90.52</c:v>
                </c:pt>
                <c:pt idx="713">
                  <c:v>90.56</c:v>
                </c:pt>
                <c:pt idx="714">
                  <c:v>90.08</c:v>
                </c:pt>
                <c:pt idx="715">
                  <c:v>90.12</c:v>
                </c:pt>
                <c:pt idx="716">
                  <c:v>90.08</c:v>
                </c:pt>
                <c:pt idx="717">
                  <c:v>89.95</c:v>
                </c:pt>
                <c:pt idx="718">
                  <c:v>90.14</c:v>
                </c:pt>
                <c:pt idx="719">
                  <c:v>90.51</c:v>
                </c:pt>
                <c:pt idx="720">
                  <c:v>89.91</c:v>
                </c:pt>
                <c:pt idx="721">
                  <c:v>89.83</c:v>
                </c:pt>
                <c:pt idx="722">
                  <c:v>89.83</c:v>
                </c:pt>
                <c:pt idx="723">
                  <c:v>90.03</c:v>
                </c:pt>
                <c:pt idx="724">
                  <c:v>89.97</c:v>
                </c:pt>
                <c:pt idx="725">
                  <c:v>90.04</c:v>
                </c:pt>
                <c:pt idx="726">
                  <c:v>89.64</c:v>
                </c:pt>
                <c:pt idx="727">
                  <c:v>89.84</c:v>
                </c:pt>
                <c:pt idx="728">
                  <c:v>90.02</c:v>
                </c:pt>
                <c:pt idx="729">
                  <c:v>89.81</c:v>
                </c:pt>
                <c:pt idx="730">
                  <c:v>90.19</c:v>
                </c:pt>
                <c:pt idx="731">
                  <c:v>89.75</c:v>
                </c:pt>
                <c:pt idx="732">
                  <c:v>90.16</c:v>
                </c:pt>
                <c:pt idx="733">
                  <c:v>90.32</c:v>
                </c:pt>
                <c:pt idx="734">
                  <c:v>90.75</c:v>
                </c:pt>
                <c:pt idx="735">
                  <c:v>90.71</c:v>
                </c:pt>
                <c:pt idx="736">
                  <c:v>90.14</c:v>
                </c:pt>
                <c:pt idx="737">
                  <c:v>90.21</c:v>
                </c:pt>
                <c:pt idx="738">
                  <c:v>90.23</c:v>
                </c:pt>
                <c:pt idx="739">
                  <c:v>90.95</c:v>
                </c:pt>
                <c:pt idx="740">
                  <c:v>91.31</c:v>
                </c:pt>
                <c:pt idx="741">
                  <c:v>91.29</c:v>
                </c:pt>
                <c:pt idx="742">
                  <c:v>90.94</c:v>
                </c:pt>
                <c:pt idx="743">
                  <c:v>91.28</c:v>
                </c:pt>
                <c:pt idx="744">
                  <c:v>90.61</c:v>
                </c:pt>
                <c:pt idx="745">
                  <c:v>90.61</c:v>
                </c:pt>
                <c:pt idx="746">
                  <c:v>90.91</c:v>
                </c:pt>
                <c:pt idx="747">
                  <c:v>90.81</c:v>
                </c:pt>
                <c:pt idx="748">
                  <c:v>90.86</c:v>
                </c:pt>
                <c:pt idx="749">
                  <c:v>91.33</c:v>
                </c:pt>
                <c:pt idx="750">
                  <c:v>91.16</c:v>
                </c:pt>
                <c:pt idx="751">
                  <c:v>91.24</c:v>
                </c:pt>
                <c:pt idx="752">
                  <c:v>91.07</c:v>
                </c:pt>
                <c:pt idx="753">
                  <c:v>91.56</c:v>
                </c:pt>
                <c:pt idx="754">
                  <c:v>91.67</c:v>
                </c:pt>
                <c:pt idx="755">
                  <c:v>91.69</c:v>
                </c:pt>
                <c:pt idx="756">
                  <c:v>91.85</c:v>
                </c:pt>
                <c:pt idx="757">
                  <c:v>92.14</c:v>
                </c:pt>
                <c:pt idx="758">
                  <c:v>92.16</c:v>
                </c:pt>
                <c:pt idx="759">
                  <c:v>92.06</c:v>
                </c:pt>
                <c:pt idx="760">
                  <c:v>92.45</c:v>
                </c:pt>
                <c:pt idx="761">
                  <c:v>92.33</c:v>
                </c:pt>
                <c:pt idx="762">
                  <c:v>92.59</c:v>
                </c:pt>
                <c:pt idx="763">
                  <c:v>93.02</c:v>
                </c:pt>
                <c:pt idx="764">
                  <c:v>92.93</c:v>
                </c:pt>
                <c:pt idx="765">
                  <c:v>93.23</c:v>
                </c:pt>
                <c:pt idx="766">
                  <c:v>93.3</c:v>
                </c:pt>
                <c:pt idx="767">
                  <c:v>92.94</c:v>
                </c:pt>
                <c:pt idx="768">
                  <c:v>92.77</c:v>
                </c:pt>
                <c:pt idx="769">
                  <c:v>92.85</c:v>
                </c:pt>
                <c:pt idx="770">
                  <c:v>92.53</c:v>
                </c:pt>
                <c:pt idx="771">
                  <c:v>92.34</c:v>
                </c:pt>
                <c:pt idx="772">
                  <c:v>91.74</c:v>
                </c:pt>
                <c:pt idx="773">
                  <c:v>91.92</c:v>
                </c:pt>
                <c:pt idx="774">
                  <c:v>91.86</c:v>
                </c:pt>
                <c:pt idx="775">
                  <c:v>91.44</c:v>
                </c:pt>
                <c:pt idx="776">
                  <c:v>91.86</c:v>
                </c:pt>
                <c:pt idx="777">
                  <c:v>91.83</c:v>
                </c:pt>
                <c:pt idx="778">
                  <c:v>91.68</c:v>
                </c:pt>
                <c:pt idx="779">
                  <c:v>91.42</c:v>
                </c:pt>
                <c:pt idx="780">
                  <c:v>91.82</c:v>
                </c:pt>
                <c:pt idx="781">
                  <c:v>91.96</c:v>
                </c:pt>
                <c:pt idx="782">
                  <c:v>92.31</c:v>
                </c:pt>
                <c:pt idx="783">
                  <c:v>91.98</c:v>
                </c:pt>
                <c:pt idx="784">
                  <c:v>91.63</c:v>
                </c:pt>
                <c:pt idx="785">
                  <c:v>90.95</c:v>
                </c:pt>
                <c:pt idx="786">
                  <c:v>90.78</c:v>
                </c:pt>
                <c:pt idx="787">
                  <c:v>91.04</c:v>
                </c:pt>
                <c:pt idx="788">
                  <c:v>90.88</c:v>
                </c:pt>
                <c:pt idx="789">
                  <c:v>90.13</c:v>
                </c:pt>
                <c:pt idx="790">
                  <c:v>90.18</c:v>
                </c:pt>
                <c:pt idx="791">
                  <c:v>90.17</c:v>
                </c:pt>
                <c:pt idx="792">
                  <c:v>90.01</c:v>
                </c:pt>
                <c:pt idx="793">
                  <c:v>90.36</c:v>
                </c:pt>
                <c:pt idx="794">
                  <c:v>90.59</c:v>
                </c:pt>
                <c:pt idx="795">
                  <c:v>90.95</c:v>
                </c:pt>
                <c:pt idx="796">
                  <c:v>90.51</c:v>
                </c:pt>
                <c:pt idx="797">
                  <c:v>90.48</c:v>
                </c:pt>
                <c:pt idx="798">
                  <c:v>90.48</c:v>
                </c:pt>
                <c:pt idx="799">
                  <c:v>90.42</c:v>
                </c:pt>
                <c:pt idx="800">
                  <c:v>90.37</c:v>
                </c:pt>
                <c:pt idx="801">
                  <c:v>90.44</c:v>
                </c:pt>
                <c:pt idx="802">
                  <c:v>90.93</c:v>
                </c:pt>
                <c:pt idx="803">
                  <c:v>91.04</c:v>
                </c:pt>
                <c:pt idx="804">
                  <c:v>91.53</c:v>
                </c:pt>
                <c:pt idx="805">
                  <c:v>91.17</c:v>
                </c:pt>
                <c:pt idx="806">
                  <c:v>91.2</c:v>
                </c:pt>
                <c:pt idx="807">
                  <c:v>90.98</c:v>
                </c:pt>
                <c:pt idx="808">
                  <c:v>90.58</c:v>
                </c:pt>
                <c:pt idx="809">
                  <c:v>90.45</c:v>
                </c:pt>
                <c:pt idx="810">
                  <c:v>90.65</c:v>
                </c:pt>
                <c:pt idx="811">
                  <c:v>90.17</c:v>
                </c:pt>
                <c:pt idx="812">
                  <c:v>90.39</c:v>
                </c:pt>
                <c:pt idx="813">
                  <c:v>90.24</c:v>
                </c:pt>
                <c:pt idx="814">
                  <c:v>90.13</c:v>
                </c:pt>
                <c:pt idx="815">
                  <c:v>90.47</c:v>
                </c:pt>
                <c:pt idx="816">
                  <c:v>90.5</c:v>
                </c:pt>
                <c:pt idx="817">
                  <c:v>90.77</c:v>
                </c:pt>
                <c:pt idx="818">
                  <c:v>90.77</c:v>
                </c:pt>
                <c:pt idx="819">
                  <c:v>90.24</c:v>
                </c:pt>
                <c:pt idx="820">
                  <c:v>90.36</c:v>
                </c:pt>
                <c:pt idx="821">
                  <c:v>90.09</c:v>
                </c:pt>
                <c:pt idx="822">
                  <c:v>90.47</c:v>
                </c:pt>
                <c:pt idx="823">
                  <c:v>90.1</c:v>
                </c:pt>
                <c:pt idx="824">
                  <c:v>89.83</c:v>
                </c:pt>
                <c:pt idx="825">
                  <c:v>89.53</c:v>
                </c:pt>
                <c:pt idx="826">
                  <c:v>89.44</c:v>
                </c:pt>
                <c:pt idx="827">
                  <c:v>89.87</c:v>
                </c:pt>
                <c:pt idx="828">
                  <c:v>89.94</c:v>
                </c:pt>
                <c:pt idx="829">
                  <c:v>89.94</c:v>
                </c:pt>
                <c:pt idx="830">
                  <c:v>89.68</c:v>
                </c:pt>
                <c:pt idx="831">
                  <c:v>89.99</c:v>
                </c:pt>
                <c:pt idx="832">
                  <c:v>90.34</c:v>
                </c:pt>
                <c:pt idx="833">
                  <c:v>90.22</c:v>
                </c:pt>
                <c:pt idx="834">
                  <c:v>90.32</c:v>
                </c:pt>
                <c:pt idx="835">
                  <c:v>90.41</c:v>
                </c:pt>
                <c:pt idx="836">
                  <c:v>90.65</c:v>
                </c:pt>
                <c:pt idx="837">
                  <c:v>90.04</c:v>
                </c:pt>
                <c:pt idx="838">
                  <c:v>90.02</c:v>
                </c:pt>
                <c:pt idx="839">
                  <c:v>89.82</c:v>
                </c:pt>
                <c:pt idx="840">
                  <c:v>90.45</c:v>
                </c:pt>
                <c:pt idx="841">
                  <c:v>90.47</c:v>
                </c:pt>
                <c:pt idx="842">
                  <c:v>90.71</c:v>
                </c:pt>
                <c:pt idx="843">
                  <c:v>90.98</c:v>
                </c:pt>
                <c:pt idx="844">
                  <c:v>90.82</c:v>
                </c:pt>
                <c:pt idx="845">
                  <c:v>91.09</c:v>
                </c:pt>
                <c:pt idx="846">
                  <c:v>90.97</c:v>
                </c:pt>
                <c:pt idx="847">
                  <c:v>90.79</c:v>
                </c:pt>
                <c:pt idx="848">
                  <c:v>90.7</c:v>
                </c:pt>
                <c:pt idx="849">
                  <c:v>90.71</c:v>
                </c:pt>
                <c:pt idx="850">
                  <c:v>91.12</c:v>
                </c:pt>
                <c:pt idx="851">
                  <c:v>91.31</c:v>
                </c:pt>
                <c:pt idx="852">
                  <c:v>91.87</c:v>
                </c:pt>
                <c:pt idx="853">
                  <c:v>91.79</c:v>
                </c:pt>
                <c:pt idx="854">
                  <c:v>91.99</c:v>
                </c:pt>
                <c:pt idx="855">
                  <c:v>91.99</c:v>
                </c:pt>
                <c:pt idx="856">
                  <c:v>92.23</c:v>
                </c:pt>
                <c:pt idx="857">
                  <c:v>92.5</c:v>
                </c:pt>
                <c:pt idx="858">
                  <c:v>92.39</c:v>
                </c:pt>
                <c:pt idx="859">
                  <c:v>92.29</c:v>
                </c:pt>
                <c:pt idx="860">
                  <c:v>92.32</c:v>
                </c:pt>
                <c:pt idx="861">
                  <c:v>92.42</c:v>
                </c:pt>
                <c:pt idx="862">
                  <c:v>92.64</c:v>
                </c:pt>
                <c:pt idx="863">
                  <c:v>92.75</c:v>
                </c:pt>
                <c:pt idx="864">
                  <c:v>92.96</c:v>
                </c:pt>
                <c:pt idx="865">
                  <c:v>93.04</c:v>
                </c:pt>
                <c:pt idx="866">
                  <c:v>92.75</c:v>
                </c:pt>
                <c:pt idx="867">
                  <c:v>92.72</c:v>
                </c:pt>
                <c:pt idx="868">
                  <c:v>92.23</c:v>
                </c:pt>
                <c:pt idx="869">
                  <c:v>92.53</c:v>
                </c:pt>
                <c:pt idx="870">
                  <c:v>93.41</c:v>
                </c:pt>
                <c:pt idx="871">
                  <c:v>93.55</c:v>
                </c:pt>
                <c:pt idx="872">
                  <c:v>94.13</c:v>
                </c:pt>
                <c:pt idx="873">
                  <c:v>94.04</c:v>
                </c:pt>
                <c:pt idx="874">
                  <c:v>93.95</c:v>
                </c:pt>
                <c:pt idx="875">
                  <c:v>93.41</c:v>
                </c:pt>
                <c:pt idx="876">
                  <c:v>92.94</c:v>
                </c:pt>
                <c:pt idx="877">
                  <c:v>93.05</c:v>
                </c:pt>
                <c:pt idx="878">
                  <c:v>92.77</c:v>
                </c:pt>
                <c:pt idx="879">
                  <c:v>92.95</c:v>
                </c:pt>
                <c:pt idx="880">
                  <c:v>92.61</c:v>
                </c:pt>
                <c:pt idx="881">
                  <c:v>93.07</c:v>
                </c:pt>
                <c:pt idx="882">
                  <c:v>93.43</c:v>
                </c:pt>
                <c:pt idx="883">
                  <c:v>93.68</c:v>
                </c:pt>
                <c:pt idx="884">
                  <c:v>93.86</c:v>
                </c:pt>
                <c:pt idx="885">
                  <c:v>93.38</c:v>
                </c:pt>
                <c:pt idx="886">
                  <c:v>93.53</c:v>
                </c:pt>
                <c:pt idx="887">
                  <c:v>93.06</c:v>
                </c:pt>
                <c:pt idx="888">
                  <c:v>93.06</c:v>
                </c:pt>
                <c:pt idx="889">
                  <c:v>93.61</c:v>
                </c:pt>
                <c:pt idx="890">
                  <c:v>93.63</c:v>
                </c:pt>
                <c:pt idx="891">
                  <c:v>93.69</c:v>
                </c:pt>
                <c:pt idx="892">
                  <c:v>93.51</c:v>
                </c:pt>
                <c:pt idx="893">
                  <c:v>93.84</c:v>
                </c:pt>
                <c:pt idx="894">
                  <c:v>93.71</c:v>
                </c:pt>
                <c:pt idx="895">
                  <c:v>93.89</c:v>
                </c:pt>
                <c:pt idx="896">
                  <c:v>93.89</c:v>
                </c:pt>
                <c:pt idx="897">
                  <c:v>94.28</c:v>
                </c:pt>
                <c:pt idx="898">
                  <c:v>94.64</c:v>
                </c:pt>
                <c:pt idx="899">
                  <c:v>94.35</c:v>
                </c:pt>
                <c:pt idx="900">
                  <c:v>94.39</c:v>
                </c:pt>
                <c:pt idx="901">
                  <c:v>93.99</c:v>
                </c:pt>
                <c:pt idx="902">
                  <c:v>93.66</c:v>
                </c:pt>
                <c:pt idx="903">
                  <c:v>92.93</c:v>
                </c:pt>
                <c:pt idx="904">
                  <c:v>92.97</c:v>
                </c:pt>
                <c:pt idx="905">
                  <c:v>93.21</c:v>
                </c:pt>
                <c:pt idx="906">
                  <c:v>93.05</c:v>
                </c:pt>
                <c:pt idx="907">
                  <c:v>93.05</c:v>
                </c:pt>
                <c:pt idx="908">
                  <c:v>93.33</c:v>
                </c:pt>
                <c:pt idx="909">
                  <c:v>93.34</c:v>
                </c:pt>
                <c:pt idx="910">
                  <c:v>93.25</c:v>
                </c:pt>
                <c:pt idx="911">
                  <c:v>93.44</c:v>
                </c:pt>
                <c:pt idx="912">
                  <c:v>92.72</c:v>
                </c:pt>
                <c:pt idx="913">
                  <c:v>92.72</c:v>
                </c:pt>
                <c:pt idx="914">
                  <c:v>92.74</c:v>
                </c:pt>
                <c:pt idx="915">
                  <c:v>92.85</c:v>
                </c:pt>
                <c:pt idx="916">
                  <c:v>92.34</c:v>
                </c:pt>
                <c:pt idx="917">
                  <c:v>92.14</c:v>
                </c:pt>
                <c:pt idx="918">
                  <c:v>92.37</c:v>
                </c:pt>
                <c:pt idx="919">
                  <c:v>93</c:v>
                </c:pt>
                <c:pt idx="920">
                  <c:v>93.01</c:v>
                </c:pt>
                <c:pt idx="921">
                  <c:v>93.02</c:v>
                </c:pt>
                <c:pt idx="922">
                  <c:v>93.3</c:v>
                </c:pt>
                <c:pt idx="923">
                  <c:v>93.25</c:v>
                </c:pt>
                <c:pt idx="924">
                  <c:v>92.79</c:v>
                </c:pt>
                <c:pt idx="925">
                  <c:v>92.89</c:v>
                </c:pt>
                <c:pt idx="926">
                  <c:v>92.27</c:v>
                </c:pt>
                <c:pt idx="927">
                  <c:v>92.85</c:v>
                </c:pt>
                <c:pt idx="928">
                  <c:v>93.1</c:v>
                </c:pt>
                <c:pt idx="929">
                  <c:v>93.33</c:v>
                </c:pt>
                <c:pt idx="930">
                  <c:v>93.44</c:v>
                </c:pt>
                <c:pt idx="931">
                  <c:v>93.63</c:v>
                </c:pt>
                <c:pt idx="932">
                  <c:v>93.58</c:v>
                </c:pt>
                <c:pt idx="933">
                  <c:v>93.44</c:v>
                </c:pt>
                <c:pt idx="934">
                  <c:v>92.79</c:v>
                </c:pt>
                <c:pt idx="935">
                  <c:v>92.87</c:v>
                </c:pt>
                <c:pt idx="936">
                  <c:v>93.38</c:v>
                </c:pt>
                <c:pt idx="937">
                  <c:v>93.54</c:v>
                </c:pt>
                <c:pt idx="938">
                  <c:v>93.35</c:v>
                </c:pt>
                <c:pt idx="939">
                  <c:v>93.02</c:v>
                </c:pt>
                <c:pt idx="940">
                  <c:v>93.45</c:v>
                </c:pt>
                <c:pt idx="941">
                  <c:v>93.7</c:v>
                </c:pt>
                <c:pt idx="942">
                  <c:v>93.67</c:v>
                </c:pt>
                <c:pt idx="943">
                  <c:v>94.44</c:v>
                </c:pt>
                <c:pt idx="944">
                  <c:v>94.69</c:v>
                </c:pt>
                <c:pt idx="945">
                  <c:v>94.99</c:v>
                </c:pt>
                <c:pt idx="946">
                  <c:v>95.12</c:v>
                </c:pt>
                <c:pt idx="947">
                  <c:v>95.83</c:v>
                </c:pt>
                <c:pt idx="948">
                  <c:v>95.94</c:v>
                </c:pt>
                <c:pt idx="949">
                  <c:v>96.35</c:v>
                </c:pt>
                <c:pt idx="950">
                  <c:v>96.08</c:v>
                </c:pt>
                <c:pt idx="951">
                  <c:v>96.26</c:v>
                </c:pt>
                <c:pt idx="952">
                  <c:v>96.46</c:v>
                </c:pt>
                <c:pt idx="953">
                  <c:v>96.65</c:v>
                </c:pt>
                <c:pt idx="954">
                  <c:v>96.7</c:v>
                </c:pt>
                <c:pt idx="955">
                  <c:v>96.43</c:v>
                </c:pt>
                <c:pt idx="956">
                  <c:v>96.88</c:v>
                </c:pt>
                <c:pt idx="957">
                  <c:v>96.72</c:v>
                </c:pt>
                <c:pt idx="958">
                  <c:v>97.17</c:v>
                </c:pt>
                <c:pt idx="959">
                  <c:v>97.32</c:v>
                </c:pt>
                <c:pt idx="960">
                  <c:v>97.2</c:v>
                </c:pt>
                <c:pt idx="961">
                  <c:v>97.39</c:v>
                </c:pt>
                <c:pt idx="962">
                  <c:v>97.54</c:v>
                </c:pt>
                <c:pt idx="963">
                  <c:v>97.43</c:v>
                </c:pt>
                <c:pt idx="964">
                  <c:v>97.43</c:v>
                </c:pt>
                <c:pt idx="965">
                  <c:v>97.15</c:v>
                </c:pt>
                <c:pt idx="966">
                  <c:v>96.65</c:v>
                </c:pt>
                <c:pt idx="967">
                  <c:v>97.04</c:v>
                </c:pt>
                <c:pt idx="968">
                  <c:v>97.62</c:v>
                </c:pt>
                <c:pt idx="969">
                  <c:v>97.42</c:v>
                </c:pt>
                <c:pt idx="970">
                  <c:v>97.16</c:v>
                </c:pt>
                <c:pt idx="971">
                  <c:v>96.96</c:v>
                </c:pt>
                <c:pt idx="972">
                  <c:v>96.71</c:v>
                </c:pt>
                <c:pt idx="973">
                  <c:v>97.32</c:v>
                </c:pt>
                <c:pt idx="974">
                  <c:v>96.73</c:v>
                </c:pt>
                <c:pt idx="975">
                  <c:v>95.96</c:v>
                </c:pt>
                <c:pt idx="976">
                  <c:v>96.32</c:v>
                </c:pt>
                <c:pt idx="977">
                  <c:v>96.62</c:v>
                </c:pt>
                <c:pt idx="978">
                  <c:v>96.94</c:v>
                </c:pt>
                <c:pt idx="979">
                  <c:v>96.68</c:v>
                </c:pt>
                <c:pt idx="980">
                  <c:v>97.28</c:v>
                </c:pt>
                <c:pt idx="981">
                  <c:v>97.67</c:v>
                </c:pt>
                <c:pt idx="982">
                  <c:v>97.83</c:v>
                </c:pt>
                <c:pt idx="983">
                  <c:v>98.34</c:v>
                </c:pt>
                <c:pt idx="984">
                  <c:v>98.38</c:v>
                </c:pt>
                <c:pt idx="985">
                  <c:v>99.06</c:v>
                </c:pt>
                <c:pt idx="986">
                  <c:v>98.91</c:v>
                </c:pt>
                <c:pt idx="987">
                  <c:v>99.86</c:v>
                </c:pt>
                <c:pt idx="988">
                  <c:v>99.86</c:v>
                </c:pt>
                <c:pt idx="989">
                  <c:v>99.37</c:v>
                </c:pt>
                <c:pt idx="990">
                  <c:v>99.12</c:v>
                </c:pt>
                <c:pt idx="991">
                  <c:v>99.37</c:v>
                </c:pt>
                <c:pt idx="992">
                  <c:v>99.67</c:v>
                </c:pt>
                <c:pt idx="993">
                  <c:v>100.4</c:v>
                </c:pt>
                <c:pt idx="994">
                  <c:v>100.47</c:v>
                </c:pt>
                <c:pt idx="995">
                  <c:v>100.24</c:v>
                </c:pt>
                <c:pt idx="996">
                  <c:v>99.93</c:v>
                </c:pt>
                <c:pt idx="997">
                  <c:v>100.24</c:v>
                </c:pt>
                <c:pt idx="998">
                  <c:v>99.73</c:v>
                </c:pt>
                <c:pt idx="999">
                  <c:v>99.89</c:v>
                </c:pt>
                <c:pt idx="1000">
                  <c:v>100.09</c:v>
                </c:pt>
                <c:pt idx="1001">
                  <c:v>99.71</c:v>
                </c:pt>
                <c:pt idx="1002">
                  <c:v>99.48</c:v>
                </c:pt>
                <c:pt idx="1003">
                  <c:v>99.08</c:v>
                </c:pt>
                <c:pt idx="1004">
                  <c:v>99.02</c:v>
                </c:pt>
                <c:pt idx="1005">
                  <c:v>99.56</c:v>
                </c:pt>
                <c:pt idx="1006">
                  <c:v>99.86</c:v>
                </c:pt>
                <c:pt idx="1007">
                  <c:v>100.04</c:v>
                </c:pt>
                <c:pt idx="1008">
                  <c:v>100.38</c:v>
                </c:pt>
                <c:pt idx="1009">
                  <c:v>100.43</c:v>
                </c:pt>
                <c:pt idx="1010">
                  <c:v>100.39</c:v>
                </c:pt>
                <c:pt idx="1011">
                  <c:v>100.26</c:v>
                </c:pt>
                <c:pt idx="1012">
                  <c:v>99.95</c:v>
                </c:pt>
                <c:pt idx="1013">
                  <c:v>99.78</c:v>
                </c:pt>
                <c:pt idx="1014">
                  <c:v>100.03</c:v>
                </c:pt>
                <c:pt idx="1015">
                  <c:v>99.46</c:v>
                </c:pt>
                <c:pt idx="1016">
                  <c:v>98.89</c:v>
                </c:pt>
                <c:pt idx="1017">
                  <c:v>99.35</c:v>
                </c:pt>
                <c:pt idx="1018">
                  <c:v>99.48</c:v>
                </c:pt>
                <c:pt idx="1019">
                  <c:v>99.52</c:v>
                </c:pt>
                <c:pt idx="1020">
                  <c:v>100.12</c:v>
                </c:pt>
                <c:pt idx="1021">
                  <c:v>99.9</c:v>
                </c:pt>
                <c:pt idx="1022">
                  <c:v>100.68</c:v>
                </c:pt>
                <c:pt idx="1023">
                  <c:v>100.58</c:v>
                </c:pt>
                <c:pt idx="1024">
                  <c:v>100.18</c:v>
                </c:pt>
                <c:pt idx="1025">
                  <c:v>99.67</c:v>
                </c:pt>
                <c:pt idx="1026">
                  <c:v>99.05</c:v>
                </c:pt>
                <c:pt idx="1027">
                  <c:v>99.18</c:v>
                </c:pt>
                <c:pt idx="1028">
                  <c:v>98.36</c:v>
                </c:pt>
                <c:pt idx="1029">
                  <c:v>99.35</c:v>
                </c:pt>
                <c:pt idx="1030">
                  <c:v>101.05</c:v>
                </c:pt>
                <c:pt idx="1031">
                  <c:v>102.04</c:v>
                </c:pt>
                <c:pt idx="1032">
                  <c:v>102.49</c:v>
                </c:pt>
                <c:pt idx="1033">
                  <c:v>102.82</c:v>
                </c:pt>
                <c:pt idx="1034">
                  <c:v>102.76</c:v>
                </c:pt>
                <c:pt idx="1035">
                  <c:v>101.16</c:v>
                </c:pt>
                <c:pt idx="1036">
                  <c:v>99.58</c:v>
                </c:pt>
                <c:pt idx="1037">
                  <c:v>98.07</c:v>
                </c:pt>
                <c:pt idx="1038">
                  <c:v>98.75</c:v>
                </c:pt>
                <c:pt idx="1039">
                  <c:v>97.47</c:v>
                </c:pt>
                <c:pt idx="1040">
                  <c:v>96.51</c:v>
                </c:pt>
                <c:pt idx="1041">
                  <c:v>96.41</c:v>
                </c:pt>
                <c:pt idx="1042">
                  <c:v>94.89</c:v>
                </c:pt>
                <c:pt idx="1043">
                  <c:v>95.95</c:v>
                </c:pt>
                <c:pt idx="1044">
                  <c:v>96.82</c:v>
                </c:pt>
                <c:pt idx="1045">
                  <c:v>97.34</c:v>
                </c:pt>
                <c:pt idx="1046">
                  <c:v>97.15</c:v>
                </c:pt>
                <c:pt idx="1047">
                  <c:v>97.36</c:v>
                </c:pt>
                <c:pt idx="1048">
                  <c:v>98.13</c:v>
                </c:pt>
                <c:pt idx="1049">
                  <c:v>98.51</c:v>
                </c:pt>
                <c:pt idx="1050">
                  <c:v>99</c:v>
                </c:pt>
                <c:pt idx="1051">
                  <c:v>98.97</c:v>
                </c:pt>
                <c:pt idx="1052">
                  <c:v>99.36</c:v>
                </c:pt>
                <c:pt idx="1053">
                  <c:v>99.26</c:v>
                </c:pt>
                <c:pt idx="1054">
                  <c:v>99.86</c:v>
                </c:pt>
                <c:pt idx="1055">
                  <c:v>99.7</c:v>
                </c:pt>
                <c:pt idx="1056">
                  <c:v>99.44</c:v>
                </c:pt>
                <c:pt idx="1057">
                  <c:v>99</c:v>
                </c:pt>
                <c:pt idx="1058">
                  <c:v>99.12</c:v>
                </c:pt>
                <c:pt idx="1059">
                  <c:v>99.07</c:v>
                </c:pt>
                <c:pt idx="1060">
                  <c:v>99.05</c:v>
                </c:pt>
                <c:pt idx="1061">
                  <c:v>98.72</c:v>
                </c:pt>
                <c:pt idx="1062">
                  <c:v>98.83</c:v>
                </c:pt>
                <c:pt idx="1063">
                  <c:v>98.68</c:v>
                </c:pt>
                <c:pt idx="1064">
                  <c:v>98.5</c:v>
                </c:pt>
                <c:pt idx="1065">
                  <c:v>98.3</c:v>
                </c:pt>
                <c:pt idx="1066">
                  <c:v>97.96</c:v>
                </c:pt>
                <c:pt idx="1067">
                  <c:v>97.8</c:v>
                </c:pt>
                <c:pt idx="1068">
                  <c:v>97.39</c:v>
                </c:pt>
                <c:pt idx="1069">
                  <c:v>97.87</c:v>
                </c:pt>
                <c:pt idx="1070">
                  <c:v>97.99</c:v>
                </c:pt>
                <c:pt idx="1071">
                  <c:v>98.02</c:v>
                </c:pt>
                <c:pt idx="1072">
                  <c:v>97.96</c:v>
                </c:pt>
                <c:pt idx="1073">
                  <c:v>97.85</c:v>
                </c:pt>
                <c:pt idx="1074">
                  <c:v>97.69</c:v>
                </c:pt>
                <c:pt idx="1075">
                  <c:v>97.53</c:v>
                </c:pt>
                <c:pt idx="1076">
                  <c:v>97.53</c:v>
                </c:pt>
                <c:pt idx="1077">
                  <c:v>97.61</c:v>
                </c:pt>
                <c:pt idx="1078">
                  <c:v>97.61</c:v>
                </c:pt>
                <c:pt idx="1079">
                  <c:v>97.32</c:v>
                </c:pt>
                <c:pt idx="1080">
                  <c:v>97.23</c:v>
                </c:pt>
                <c:pt idx="1081">
                  <c:v>97.37</c:v>
                </c:pt>
                <c:pt idx="1082">
                  <c:v>97.34</c:v>
                </c:pt>
                <c:pt idx="1083">
                  <c:v>97.36</c:v>
                </c:pt>
                <c:pt idx="1084">
                  <c:v>97.45</c:v>
                </c:pt>
                <c:pt idx="1085">
                  <c:v>97.3</c:v>
                </c:pt>
                <c:pt idx="1086">
                  <c:v>97</c:v>
                </c:pt>
                <c:pt idx="1087">
                  <c:v>96.67</c:v>
                </c:pt>
                <c:pt idx="1088">
                  <c:v>96.84</c:v>
                </c:pt>
                <c:pt idx="1089">
                  <c:v>96.85</c:v>
                </c:pt>
                <c:pt idx="1090">
                  <c:v>96.44</c:v>
                </c:pt>
                <c:pt idx="1091">
                  <c:v>96.39</c:v>
                </c:pt>
                <c:pt idx="1092">
                  <c:v>96.74</c:v>
                </c:pt>
                <c:pt idx="1093">
                  <c:v>96.92</c:v>
                </c:pt>
                <c:pt idx="1094">
                  <c:v>97.53</c:v>
                </c:pt>
                <c:pt idx="1095">
                  <c:v>97.63</c:v>
                </c:pt>
                <c:pt idx="1096">
                  <c:v>97.65</c:v>
                </c:pt>
                <c:pt idx="1097">
                  <c:v>97.66</c:v>
                </c:pt>
                <c:pt idx="1098">
                  <c:v>97.69</c:v>
                </c:pt>
                <c:pt idx="1099">
                  <c:v>97.38</c:v>
                </c:pt>
                <c:pt idx="1100">
                  <c:v>97.4</c:v>
                </c:pt>
                <c:pt idx="1101">
                  <c:v>97.22</c:v>
                </c:pt>
                <c:pt idx="1102">
                  <c:v>97.02</c:v>
                </c:pt>
                <c:pt idx="1103">
                  <c:v>97.17</c:v>
                </c:pt>
                <c:pt idx="1104">
                  <c:v>97.4</c:v>
                </c:pt>
                <c:pt idx="1105">
                  <c:v>97.08</c:v>
                </c:pt>
                <c:pt idx="1106">
                  <c:v>97.41</c:v>
                </c:pt>
                <c:pt idx="1107">
                  <c:v>97.64</c:v>
                </c:pt>
                <c:pt idx="1108">
                  <c:v>97.7</c:v>
                </c:pt>
                <c:pt idx="1109">
                  <c:v>97.41</c:v>
                </c:pt>
                <c:pt idx="1110">
                  <c:v>97.65</c:v>
                </c:pt>
                <c:pt idx="1111">
                  <c:v>97.74</c:v>
                </c:pt>
                <c:pt idx="1112">
                  <c:v>97.86</c:v>
                </c:pt>
                <c:pt idx="1113">
                  <c:v>98.27</c:v>
                </c:pt>
                <c:pt idx="1114">
                  <c:v>98.37</c:v>
                </c:pt>
                <c:pt idx="1115">
                  <c:v>98.37</c:v>
                </c:pt>
                <c:pt idx="1116">
                  <c:v>98.25</c:v>
                </c:pt>
                <c:pt idx="1117">
                  <c:v>98.32</c:v>
                </c:pt>
                <c:pt idx="1118">
                  <c:v>98.27</c:v>
                </c:pt>
                <c:pt idx="1119">
                  <c:v>97.99</c:v>
                </c:pt>
                <c:pt idx="1120">
                  <c:v>97.93</c:v>
                </c:pt>
                <c:pt idx="1121">
                  <c:v>97.86</c:v>
                </c:pt>
                <c:pt idx="1122">
                  <c:v>97.79</c:v>
                </c:pt>
                <c:pt idx="1123">
                  <c:v>98</c:v>
                </c:pt>
                <c:pt idx="1124">
                  <c:v>98.16</c:v>
                </c:pt>
                <c:pt idx="1125">
                  <c:v>98.37</c:v>
                </c:pt>
                <c:pt idx="1126">
                  <c:v>98.31</c:v>
                </c:pt>
                <c:pt idx="1127">
                  <c:v>98.2</c:v>
                </c:pt>
                <c:pt idx="1128">
                  <c:v>98.35</c:v>
                </c:pt>
                <c:pt idx="1129">
                  <c:v>98.14</c:v>
                </c:pt>
                <c:pt idx="1130">
                  <c:v>97.95</c:v>
                </c:pt>
                <c:pt idx="1131">
                  <c:v>97.98</c:v>
                </c:pt>
                <c:pt idx="1132">
                  <c:v>97.5</c:v>
                </c:pt>
                <c:pt idx="1133">
                  <c:v>97.24</c:v>
                </c:pt>
                <c:pt idx="1134">
                  <c:v>97.35</c:v>
                </c:pt>
                <c:pt idx="1135">
                  <c:v>97.65</c:v>
                </c:pt>
                <c:pt idx="1136">
                  <c:v>97.69</c:v>
                </c:pt>
                <c:pt idx="1137">
                  <c:v>97.76</c:v>
                </c:pt>
                <c:pt idx="1138">
                  <c:v>97.83</c:v>
                </c:pt>
                <c:pt idx="1139">
                  <c:v>97.63</c:v>
                </c:pt>
                <c:pt idx="1140">
                  <c:v>97.49</c:v>
                </c:pt>
                <c:pt idx="1141">
                  <c:v>97.53</c:v>
                </c:pt>
                <c:pt idx="1142">
                  <c:v>97.33</c:v>
                </c:pt>
                <c:pt idx="1143">
                  <c:v>97.28</c:v>
                </c:pt>
                <c:pt idx="1144">
                  <c:v>97.61</c:v>
                </c:pt>
                <c:pt idx="1145">
                  <c:v>98</c:v>
                </c:pt>
                <c:pt idx="1146">
                  <c:v>98.29</c:v>
                </c:pt>
                <c:pt idx="1147">
                  <c:v>98.45</c:v>
                </c:pt>
                <c:pt idx="1148">
                  <c:v>98.3</c:v>
                </c:pt>
                <c:pt idx="1149">
                  <c:v>98.7</c:v>
                </c:pt>
                <c:pt idx="1150">
                  <c:v>99.12</c:v>
                </c:pt>
                <c:pt idx="1151">
                  <c:v>99.13</c:v>
                </c:pt>
                <c:pt idx="1152">
                  <c:v>98.97</c:v>
                </c:pt>
                <c:pt idx="1153">
                  <c:v>98.81</c:v>
                </c:pt>
                <c:pt idx="1154">
                  <c:v>98.86</c:v>
                </c:pt>
                <c:pt idx="1155">
                  <c:v>99.02</c:v>
                </c:pt>
                <c:pt idx="1156">
                  <c:v>99.13</c:v>
                </c:pt>
                <c:pt idx="1157">
                  <c:v>99.38</c:v>
                </c:pt>
                <c:pt idx="1158">
                  <c:v>99.11</c:v>
                </c:pt>
                <c:pt idx="1159">
                  <c:v>99.13</c:v>
                </c:pt>
                <c:pt idx="1160">
                  <c:v>99.04</c:v>
                </c:pt>
                <c:pt idx="1161">
                  <c:v>98.34</c:v>
                </c:pt>
                <c:pt idx="1162">
                  <c:v>98.6</c:v>
                </c:pt>
                <c:pt idx="1163">
                  <c:v>98.51</c:v>
                </c:pt>
                <c:pt idx="1164">
                  <c:v>98.27</c:v>
                </c:pt>
                <c:pt idx="1165">
                  <c:v>98.56</c:v>
                </c:pt>
                <c:pt idx="1166">
                  <c:v>98.26</c:v>
                </c:pt>
                <c:pt idx="1167">
                  <c:v>98.61</c:v>
                </c:pt>
                <c:pt idx="1168">
                  <c:v>98.26</c:v>
                </c:pt>
                <c:pt idx="1169">
                  <c:v>98.31</c:v>
                </c:pt>
                <c:pt idx="1170">
                  <c:v>98.64</c:v>
                </c:pt>
                <c:pt idx="1171">
                  <c:v>98.33</c:v>
                </c:pt>
                <c:pt idx="1172">
                  <c:v>98.28</c:v>
                </c:pt>
                <c:pt idx="1173">
                  <c:v>98.39</c:v>
                </c:pt>
                <c:pt idx="1174">
                  <c:v>98.41</c:v>
                </c:pt>
                <c:pt idx="1175">
                  <c:v>98.45</c:v>
                </c:pt>
                <c:pt idx="1176">
                  <c:v>99</c:v>
                </c:pt>
                <c:pt idx="1177">
                  <c:v>98.92</c:v>
                </c:pt>
                <c:pt idx="1178">
                  <c:v>98.92</c:v>
                </c:pt>
                <c:pt idx="1179">
                  <c:v>98.51</c:v>
                </c:pt>
                <c:pt idx="1180">
                  <c:v>98.21</c:v>
                </c:pt>
                <c:pt idx="1181">
                  <c:v>98</c:v>
                </c:pt>
                <c:pt idx="1182">
                  <c:v>98.08</c:v>
                </c:pt>
                <c:pt idx="1183">
                  <c:v>97.64</c:v>
                </c:pt>
                <c:pt idx="1184">
                  <c:v>98.17</c:v>
                </c:pt>
                <c:pt idx="1185">
                  <c:v>98.3</c:v>
                </c:pt>
                <c:pt idx="1186">
                  <c:v>98.19</c:v>
                </c:pt>
                <c:pt idx="1187">
                  <c:v>98.35</c:v>
                </c:pt>
                <c:pt idx="1188">
                  <c:v>98.14</c:v>
                </c:pt>
                <c:pt idx="1189">
                  <c:v>98.14</c:v>
                </c:pt>
                <c:pt idx="1190">
                  <c:v>97.99</c:v>
                </c:pt>
                <c:pt idx="1191">
                  <c:v>97.81</c:v>
                </c:pt>
                <c:pt idx="1192">
                  <c:v>97.38</c:v>
                </c:pt>
                <c:pt idx="1193">
                  <c:v>97.49</c:v>
                </c:pt>
                <c:pt idx="1194">
                  <c:v>97.62</c:v>
                </c:pt>
                <c:pt idx="1195">
                  <c:v>97.54</c:v>
                </c:pt>
                <c:pt idx="1196">
                  <c:v>97.63</c:v>
                </c:pt>
                <c:pt idx="1197">
                  <c:v>97.52</c:v>
                </c:pt>
                <c:pt idx="1198">
                  <c:v>98.07</c:v>
                </c:pt>
                <c:pt idx="1199">
                  <c:v>98.37</c:v>
                </c:pt>
                <c:pt idx="1200">
                  <c:v>98.52</c:v>
                </c:pt>
                <c:pt idx="1201">
                  <c:v>98.05</c:v>
                </c:pt>
                <c:pt idx="1202">
                  <c:v>98.04</c:v>
                </c:pt>
                <c:pt idx="1203">
                  <c:v>98.01</c:v>
                </c:pt>
                <c:pt idx="1204">
                  <c:v>97.82</c:v>
                </c:pt>
                <c:pt idx="1205">
                  <c:v>97.73</c:v>
                </c:pt>
                <c:pt idx="1206">
                  <c:v>97.7</c:v>
                </c:pt>
                <c:pt idx="1207">
                  <c:v>97.26</c:v>
                </c:pt>
                <c:pt idx="1208">
                  <c:v>97.15</c:v>
                </c:pt>
                <c:pt idx="1209">
                  <c:v>96.79</c:v>
                </c:pt>
                <c:pt idx="1210">
                  <c:v>97.22</c:v>
                </c:pt>
                <c:pt idx="1211">
                  <c:v>97.39</c:v>
                </c:pt>
                <c:pt idx="1212">
                  <c:v>96.93</c:v>
                </c:pt>
                <c:pt idx="1213">
                  <c:v>96.81</c:v>
                </c:pt>
                <c:pt idx="1214">
                  <c:v>97.05</c:v>
                </c:pt>
                <c:pt idx="1215">
                  <c:v>97.1</c:v>
                </c:pt>
                <c:pt idx="1216">
                  <c:v>97.49</c:v>
                </c:pt>
                <c:pt idx="1217">
                  <c:v>97.38</c:v>
                </c:pt>
                <c:pt idx="1218">
                  <c:v>97.29</c:v>
                </c:pt>
                <c:pt idx="1219">
                  <c:v>96.77</c:v>
                </c:pt>
                <c:pt idx="1220">
                  <c:v>96.77</c:v>
                </c:pt>
                <c:pt idx="1221">
                  <c:v>96.73</c:v>
                </c:pt>
                <c:pt idx="1222">
                  <c:v>96.84</c:v>
                </c:pt>
                <c:pt idx="1223">
                  <c:v>96.13</c:v>
                </c:pt>
                <c:pt idx="1224">
                  <c:v>96.19</c:v>
                </c:pt>
                <c:pt idx="1225">
                  <c:v>96.21</c:v>
                </c:pt>
                <c:pt idx="1226">
                  <c:v>96.14</c:v>
                </c:pt>
                <c:pt idx="1227">
                  <c:v>95.98</c:v>
                </c:pt>
                <c:pt idx="1228">
                  <c:v>96.22</c:v>
                </c:pt>
                <c:pt idx="1229">
                  <c:v>96.63</c:v>
                </c:pt>
                <c:pt idx="1230">
                  <c:v>97.12</c:v>
                </c:pt>
                <c:pt idx="1231">
                  <c:v>97.64</c:v>
                </c:pt>
                <c:pt idx="1232">
                  <c:v>97.56</c:v>
                </c:pt>
                <c:pt idx="1233">
                  <c:v>97.57</c:v>
                </c:pt>
                <c:pt idx="1234">
                  <c:v>97.01</c:v>
                </c:pt>
                <c:pt idx="1235">
                  <c:v>97</c:v>
                </c:pt>
                <c:pt idx="1236">
                  <c:v>96.69</c:v>
                </c:pt>
                <c:pt idx="1237">
                  <c:v>96.76</c:v>
                </c:pt>
                <c:pt idx="1238">
                  <c:v>96.54</c:v>
                </c:pt>
                <c:pt idx="1239">
                  <c:v>97.04</c:v>
                </c:pt>
                <c:pt idx="1240">
                  <c:v>97.32</c:v>
                </c:pt>
                <c:pt idx="1241">
                  <c:v>97.07</c:v>
                </c:pt>
                <c:pt idx="1242">
                  <c:v>97.14</c:v>
                </c:pt>
                <c:pt idx="1243">
                  <c:v>97.75</c:v>
                </c:pt>
                <c:pt idx="1244">
                  <c:v>98.14</c:v>
                </c:pt>
                <c:pt idx="1245">
                  <c:v>98.14</c:v>
                </c:pt>
                <c:pt idx="1246">
                  <c:v>97.95</c:v>
                </c:pt>
                <c:pt idx="1247">
                  <c:v>97.61</c:v>
                </c:pt>
                <c:pt idx="1248">
                  <c:v>97.61</c:v>
                </c:pt>
                <c:pt idx="1249">
                  <c:v>97.86</c:v>
                </c:pt>
                <c:pt idx="1250">
                  <c:v>98.04</c:v>
                </c:pt>
                <c:pt idx="1251">
                  <c:v>98.06</c:v>
                </c:pt>
                <c:pt idx="1252">
                  <c:v>97.93</c:v>
                </c:pt>
                <c:pt idx="1253">
                  <c:v>98</c:v>
                </c:pt>
                <c:pt idx="1254">
                  <c:v>97.86</c:v>
                </c:pt>
                <c:pt idx="1255">
                  <c:v>97.57</c:v>
                </c:pt>
                <c:pt idx="1256">
                  <c:v>97.53</c:v>
                </c:pt>
                <c:pt idx="1257">
                  <c:v>97.32</c:v>
                </c:pt>
                <c:pt idx="1258">
                  <c:v>97.33</c:v>
                </c:pt>
                <c:pt idx="1259">
                  <c:v>97.37</c:v>
                </c:pt>
                <c:pt idx="1260">
                  <c:v>97.62</c:v>
                </c:pt>
                <c:pt idx="1261">
                  <c:v>97.63</c:v>
                </c:pt>
                <c:pt idx="1262">
                  <c:v>97.52</c:v>
                </c:pt>
                <c:pt idx="1263">
                  <c:v>97.52</c:v>
                </c:pt>
                <c:pt idx="1264">
                  <c:v>97.83</c:v>
                </c:pt>
                <c:pt idx="1265">
                  <c:v>97.69</c:v>
                </c:pt>
                <c:pt idx="1266">
                  <c:v>97.48</c:v>
                </c:pt>
                <c:pt idx="1267">
                  <c:v>97.86</c:v>
                </c:pt>
                <c:pt idx="1268">
                  <c:v>98.01</c:v>
                </c:pt>
                <c:pt idx="1269">
                  <c:v>98.2</c:v>
                </c:pt>
                <c:pt idx="1270">
                  <c:v>98.17</c:v>
                </c:pt>
                <c:pt idx="1271">
                  <c:v>97.64</c:v>
                </c:pt>
                <c:pt idx="1272">
                  <c:v>97.29</c:v>
                </c:pt>
                <c:pt idx="1273">
                  <c:v>97.38</c:v>
                </c:pt>
                <c:pt idx="1274">
                  <c:v>97.47</c:v>
                </c:pt>
                <c:pt idx="1275">
                  <c:v>97.01</c:v>
                </c:pt>
                <c:pt idx="1276">
                  <c:v>97.04</c:v>
                </c:pt>
                <c:pt idx="1277">
                  <c:v>96.94</c:v>
                </c:pt>
                <c:pt idx="1278">
                  <c:v>96.97</c:v>
                </c:pt>
                <c:pt idx="1279">
                  <c:v>97.18</c:v>
                </c:pt>
                <c:pt idx="1280">
                  <c:v>96.95</c:v>
                </c:pt>
                <c:pt idx="1281">
                  <c:v>97.01</c:v>
                </c:pt>
                <c:pt idx="1282">
                  <c:v>97.05</c:v>
                </c:pt>
                <c:pt idx="1283">
                  <c:v>97.39</c:v>
                </c:pt>
                <c:pt idx="1284">
                  <c:v>97.31</c:v>
                </c:pt>
                <c:pt idx="1285">
                  <c:v>97.09</c:v>
                </c:pt>
                <c:pt idx="1286">
                  <c:v>97.36</c:v>
                </c:pt>
                <c:pt idx="1287">
                  <c:v>97.23</c:v>
                </c:pt>
                <c:pt idx="1288">
                  <c:v>97.28</c:v>
                </c:pt>
                <c:pt idx="1289">
                  <c:v>97.2</c:v>
                </c:pt>
                <c:pt idx="1290">
                  <c:v>96.77</c:v>
                </c:pt>
                <c:pt idx="1291">
                  <c:v>96.74</c:v>
                </c:pt>
                <c:pt idx="1292">
                  <c:v>96.57</c:v>
                </c:pt>
                <c:pt idx="1293">
                  <c:v>96.65</c:v>
                </c:pt>
                <c:pt idx="1294">
                  <c:v>96.5</c:v>
                </c:pt>
                <c:pt idx="1295">
                  <c:v>95.76</c:v>
                </c:pt>
                <c:pt idx="1296">
                  <c:v>96.38</c:v>
                </c:pt>
                <c:pt idx="1297">
                  <c:v>96.52</c:v>
                </c:pt>
                <c:pt idx="1298">
                  <c:v>96.59</c:v>
                </c:pt>
                <c:pt idx="1299">
                  <c:v>96.78</c:v>
                </c:pt>
                <c:pt idx="1300">
                  <c:v>96.55</c:v>
                </c:pt>
                <c:pt idx="1301">
                  <c:v>96.94</c:v>
                </c:pt>
                <c:pt idx="1302">
                  <c:v>97.22</c:v>
                </c:pt>
                <c:pt idx="1303">
                  <c:v>97.31</c:v>
                </c:pt>
                <c:pt idx="1304">
                  <c:v>97.67</c:v>
                </c:pt>
              </c:numCache>
            </c:numRef>
          </c:val>
          <c:extLst>
            <c:ext xmlns:c16="http://schemas.microsoft.com/office/drawing/2014/chart" uri="{C3380CC4-5D6E-409C-BE32-E72D297353CC}">
              <c16:uniqueId val="{00000000-84DF-472A-8316-457F9921B3C1}"/>
            </c:ext>
          </c:extLst>
        </c:ser>
        <c:dLbls>
          <c:showLegendKey val="0"/>
          <c:showVal val="0"/>
          <c:showCatName val="0"/>
          <c:showSerName val="0"/>
          <c:showPercent val="0"/>
          <c:showBubbleSize val="0"/>
        </c:dLbls>
        <c:gapWidth val="219"/>
        <c:overlap val="-27"/>
        <c:axId val="37970560"/>
        <c:axId val="955998223"/>
      </c:barChart>
      <c:lineChart>
        <c:grouping val="standard"/>
        <c:varyColors val="0"/>
        <c:ser>
          <c:idx val="1"/>
          <c:order val="1"/>
          <c:tx>
            <c:v>离岸即期价</c:v>
          </c:tx>
          <c:spPr>
            <a:ln w="6350" cap="rnd">
              <a:solidFill>
                <a:srgbClr val="FFBA55"/>
              </a:solidFill>
              <a:round/>
            </a:ln>
            <a:effectLst/>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【2】Indice!$M$6:$M$1310</c:f>
              <c:numCache>
                <c:formatCode>General</c:formatCode>
                <c:ptCount val="1305"/>
                <c:pt idx="0">
                  <c:v>7.2</c:v>
                </c:pt>
                <c:pt idx="1">
                  <c:v>7.2003000000000004</c:v>
                </c:pt>
                <c:pt idx="2">
                  <c:v>7.21</c:v>
                </c:pt>
                <c:pt idx="3">
                  <c:v>7.2121000000000004</c:v>
                </c:pt>
                <c:pt idx="4">
                  <c:v>7.2100999999999997</c:v>
                </c:pt>
                <c:pt idx="5">
                  <c:v>7.2112999999999996</c:v>
                </c:pt>
                <c:pt idx="6">
                  <c:v>7.2077999999999998</c:v>
                </c:pt>
                <c:pt idx="7">
                  <c:v>7.2141000000000002</c:v>
                </c:pt>
                <c:pt idx="8">
                  <c:v>7.2138999999999998</c:v>
                </c:pt>
                <c:pt idx="9">
                  <c:v>7.2111999999999998</c:v>
                </c:pt>
                <c:pt idx="10">
                  <c:v>7.2057000000000002</c:v>
                </c:pt>
                <c:pt idx="11">
                  <c:v>7.2020999999999997</c:v>
                </c:pt>
                <c:pt idx="12">
                  <c:v>7.1993999999999998</c:v>
                </c:pt>
                <c:pt idx="13">
                  <c:v>7.2016999999999998</c:v>
                </c:pt>
                <c:pt idx="14">
                  <c:v>7.2114000000000003</c:v>
                </c:pt>
                <c:pt idx="15">
                  <c:v>7.2127999999999997</c:v>
                </c:pt>
                <c:pt idx="16">
                  <c:v>7.2176</c:v>
                </c:pt>
                <c:pt idx="17">
                  <c:v>7.2243000000000004</c:v>
                </c:pt>
                <c:pt idx="18">
                  <c:v>7.2313999999999998</c:v>
                </c:pt>
                <c:pt idx="19">
                  <c:v>7.2152000000000003</c:v>
                </c:pt>
                <c:pt idx="20">
                  <c:v>7.2187000000000001</c:v>
                </c:pt>
                <c:pt idx="21">
                  <c:v>7.2152000000000003</c:v>
                </c:pt>
                <c:pt idx="22">
                  <c:v>7.2127999999999997</c:v>
                </c:pt>
                <c:pt idx="23">
                  <c:v>7.2013999999999996</c:v>
                </c:pt>
                <c:pt idx="24">
                  <c:v>7.2201000000000004</c:v>
                </c:pt>
                <c:pt idx="25">
                  <c:v>7.2146999999999997</c:v>
                </c:pt>
                <c:pt idx="26">
                  <c:v>7.1878000000000002</c:v>
                </c:pt>
                <c:pt idx="27">
                  <c:v>7.1871999999999998</c:v>
                </c:pt>
                <c:pt idx="28">
                  <c:v>7.1868999999999996</c:v>
                </c:pt>
                <c:pt idx="29">
                  <c:v>7.1875</c:v>
                </c:pt>
                <c:pt idx="30">
                  <c:v>7.1885000000000003</c:v>
                </c:pt>
                <c:pt idx="31">
                  <c:v>7.1798999999999999</c:v>
                </c:pt>
                <c:pt idx="32">
                  <c:v>7.1623000000000001</c:v>
                </c:pt>
                <c:pt idx="33">
                  <c:v>7.1673999999999998</c:v>
                </c:pt>
                <c:pt idx="34">
                  <c:v>7.1939000000000002</c:v>
                </c:pt>
                <c:pt idx="35">
                  <c:v>7.2035999999999998</c:v>
                </c:pt>
                <c:pt idx="36">
                  <c:v>7.2160000000000002</c:v>
                </c:pt>
                <c:pt idx="37">
                  <c:v>7.2218</c:v>
                </c:pt>
                <c:pt idx="38">
                  <c:v>7.2190000000000003</c:v>
                </c:pt>
                <c:pt idx="39">
                  <c:v>7.1853999999999996</c:v>
                </c:pt>
                <c:pt idx="40">
                  <c:v>7.1893000000000002</c:v>
                </c:pt>
                <c:pt idx="41">
                  <c:v>7.1750999999999996</c:v>
                </c:pt>
                <c:pt idx="42">
                  <c:v>7.1832000000000003</c:v>
                </c:pt>
                <c:pt idx="43">
                  <c:v>7.1841999999999997</c:v>
                </c:pt>
                <c:pt idx="44">
                  <c:v>7.1627000000000001</c:v>
                </c:pt>
                <c:pt idx="45">
                  <c:v>7.1627000000000001</c:v>
                </c:pt>
                <c:pt idx="46">
                  <c:v>7.1752000000000002</c:v>
                </c:pt>
                <c:pt idx="47">
                  <c:v>7.1662999999999997</c:v>
                </c:pt>
                <c:pt idx="48">
                  <c:v>7.1490999999999998</c:v>
                </c:pt>
                <c:pt idx="49">
                  <c:v>7.1257999999999999</c:v>
                </c:pt>
                <c:pt idx="50">
                  <c:v>7.1257999999999999</c:v>
                </c:pt>
                <c:pt idx="51">
                  <c:v>7.1182999999999996</c:v>
                </c:pt>
                <c:pt idx="52">
                  <c:v>7.1527000000000003</c:v>
                </c:pt>
                <c:pt idx="53">
                  <c:v>7.1422999999999996</c:v>
                </c:pt>
                <c:pt idx="54">
                  <c:v>7.1471</c:v>
                </c:pt>
                <c:pt idx="55">
                  <c:v>7.1543999999999999</c:v>
                </c:pt>
                <c:pt idx="56">
                  <c:v>7.1436000000000002</c:v>
                </c:pt>
                <c:pt idx="57">
                  <c:v>7.1506999999999996</c:v>
                </c:pt>
                <c:pt idx="58">
                  <c:v>7.1208999999999998</c:v>
                </c:pt>
                <c:pt idx="59">
                  <c:v>7.1435000000000004</c:v>
                </c:pt>
                <c:pt idx="60">
                  <c:v>7.1345999999999998</c:v>
                </c:pt>
                <c:pt idx="61">
                  <c:v>7.1235999999999997</c:v>
                </c:pt>
                <c:pt idx="62">
                  <c:v>7.1383999999999999</c:v>
                </c:pt>
                <c:pt idx="63">
                  <c:v>7.1939000000000002</c:v>
                </c:pt>
                <c:pt idx="64">
                  <c:v>7.1943000000000001</c:v>
                </c:pt>
                <c:pt idx="65">
                  <c:v>7.1871999999999998</c:v>
                </c:pt>
                <c:pt idx="66">
                  <c:v>7.1631999999999998</c:v>
                </c:pt>
                <c:pt idx="67">
                  <c:v>7.1741999999999999</c:v>
                </c:pt>
                <c:pt idx="68">
                  <c:v>7.1734</c:v>
                </c:pt>
                <c:pt idx="69">
                  <c:v>7.149</c:v>
                </c:pt>
                <c:pt idx="70">
                  <c:v>7.1242000000000001</c:v>
                </c:pt>
                <c:pt idx="71">
                  <c:v>7.1459000000000001</c:v>
                </c:pt>
                <c:pt idx="72">
                  <c:v>7.1432000000000002</c:v>
                </c:pt>
                <c:pt idx="73">
                  <c:v>7.1326000000000001</c:v>
                </c:pt>
                <c:pt idx="74">
                  <c:v>7.1593</c:v>
                </c:pt>
                <c:pt idx="75">
                  <c:v>7.1493000000000002</c:v>
                </c:pt>
                <c:pt idx="76">
                  <c:v>7.1521999999999997</c:v>
                </c:pt>
                <c:pt idx="77">
                  <c:v>7.1623000000000001</c:v>
                </c:pt>
                <c:pt idx="78">
                  <c:v>7.1429</c:v>
                </c:pt>
                <c:pt idx="79">
                  <c:v>7.1673</c:v>
                </c:pt>
                <c:pt idx="80">
                  <c:v>7.2172999999999998</c:v>
                </c:pt>
                <c:pt idx="81">
                  <c:v>7.2487000000000004</c:v>
                </c:pt>
                <c:pt idx="82">
                  <c:v>7.2586000000000004</c:v>
                </c:pt>
                <c:pt idx="83">
                  <c:v>7.2525000000000004</c:v>
                </c:pt>
                <c:pt idx="84">
                  <c:v>7.2927999999999997</c:v>
                </c:pt>
                <c:pt idx="85">
                  <c:v>7.3064999999999998</c:v>
                </c:pt>
                <c:pt idx="86">
                  <c:v>7.2979000000000003</c:v>
                </c:pt>
                <c:pt idx="87">
                  <c:v>7.2870999999999997</c:v>
                </c:pt>
                <c:pt idx="88">
                  <c:v>7.2812000000000001</c:v>
                </c:pt>
                <c:pt idx="89">
                  <c:v>7.2826000000000004</c:v>
                </c:pt>
                <c:pt idx="90">
                  <c:v>7.2888000000000002</c:v>
                </c:pt>
                <c:pt idx="91">
                  <c:v>7.3266</c:v>
                </c:pt>
                <c:pt idx="92">
                  <c:v>7.3357000000000001</c:v>
                </c:pt>
                <c:pt idx="93">
                  <c:v>7.3415999999999997</c:v>
                </c:pt>
                <c:pt idx="94">
                  <c:v>7.3253000000000004</c:v>
                </c:pt>
                <c:pt idx="95">
                  <c:v>7.3334000000000001</c:v>
                </c:pt>
                <c:pt idx="96">
                  <c:v>7.3247999999999998</c:v>
                </c:pt>
                <c:pt idx="97">
                  <c:v>7.3299000000000003</c:v>
                </c:pt>
                <c:pt idx="98">
                  <c:v>7.3144</c:v>
                </c:pt>
                <c:pt idx="99">
                  <c:v>7.3103999999999996</c:v>
                </c:pt>
                <c:pt idx="100">
                  <c:v>7.3270999999999997</c:v>
                </c:pt>
                <c:pt idx="101">
                  <c:v>7.3365</c:v>
                </c:pt>
                <c:pt idx="102">
                  <c:v>7.3277000000000001</c:v>
                </c:pt>
                <c:pt idx="103">
                  <c:v>7.3255999999999997</c:v>
                </c:pt>
                <c:pt idx="104">
                  <c:v>7.3085000000000004</c:v>
                </c:pt>
                <c:pt idx="105">
                  <c:v>7.3132999999999999</c:v>
                </c:pt>
                <c:pt idx="106">
                  <c:v>7.3098000000000001</c:v>
                </c:pt>
                <c:pt idx="107">
                  <c:v>7.3010000000000002</c:v>
                </c:pt>
                <c:pt idx="108">
                  <c:v>7.2877999999999998</c:v>
                </c:pt>
                <c:pt idx="109">
                  <c:v>7.2927999999999997</c:v>
                </c:pt>
                <c:pt idx="110">
                  <c:v>7.3094000000000001</c:v>
                </c:pt>
                <c:pt idx="111">
                  <c:v>7.3064</c:v>
                </c:pt>
                <c:pt idx="112">
                  <c:v>7.3163999999999998</c:v>
                </c:pt>
                <c:pt idx="113">
                  <c:v>7.3228</c:v>
                </c:pt>
                <c:pt idx="114">
                  <c:v>7.3227000000000002</c:v>
                </c:pt>
                <c:pt idx="115">
                  <c:v>7.2927999999999997</c:v>
                </c:pt>
                <c:pt idx="116">
                  <c:v>7.2948000000000004</c:v>
                </c:pt>
                <c:pt idx="117">
                  <c:v>7.3242000000000003</c:v>
                </c:pt>
                <c:pt idx="118">
                  <c:v>7.3101000000000003</c:v>
                </c:pt>
                <c:pt idx="119">
                  <c:v>7.3156999999999996</c:v>
                </c:pt>
                <c:pt idx="120">
                  <c:v>7.2990000000000004</c:v>
                </c:pt>
                <c:pt idx="121">
                  <c:v>7.3140999999999998</c:v>
                </c:pt>
                <c:pt idx="122">
                  <c:v>7.3074000000000003</c:v>
                </c:pt>
                <c:pt idx="123">
                  <c:v>7.3036000000000003</c:v>
                </c:pt>
                <c:pt idx="124">
                  <c:v>7.2910000000000004</c:v>
                </c:pt>
                <c:pt idx="125">
                  <c:v>7.2807000000000004</c:v>
                </c:pt>
                <c:pt idx="126">
                  <c:v>7.2901999999999996</c:v>
                </c:pt>
                <c:pt idx="127">
                  <c:v>7.2718999999999996</c:v>
                </c:pt>
                <c:pt idx="128">
                  <c:v>7.3014000000000001</c:v>
                </c:pt>
                <c:pt idx="129">
                  <c:v>7.3023999999999996</c:v>
                </c:pt>
                <c:pt idx="130">
                  <c:v>7.3647</c:v>
                </c:pt>
                <c:pt idx="131">
                  <c:v>7.3422000000000001</c:v>
                </c:pt>
                <c:pt idx="132">
                  <c:v>7.3208000000000002</c:v>
                </c:pt>
                <c:pt idx="133">
                  <c:v>7.3055000000000003</c:v>
                </c:pt>
                <c:pt idx="134">
                  <c:v>7.2755000000000001</c:v>
                </c:pt>
                <c:pt idx="135">
                  <c:v>7.2702999999999998</c:v>
                </c:pt>
                <c:pt idx="136">
                  <c:v>7.2755000000000001</c:v>
                </c:pt>
                <c:pt idx="137">
                  <c:v>7.3030999999999997</c:v>
                </c:pt>
                <c:pt idx="138">
                  <c:v>7.2839999999999998</c:v>
                </c:pt>
                <c:pt idx="139">
                  <c:v>7.2933000000000003</c:v>
                </c:pt>
                <c:pt idx="140">
                  <c:v>7.2948000000000004</c:v>
                </c:pt>
                <c:pt idx="141">
                  <c:v>7.2805999999999997</c:v>
                </c:pt>
                <c:pt idx="142">
                  <c:v>7.2877000000000001</c:v>
                </c:pt>
                <c:pt idx="143">
                  <c:v>7.3064999999999998</c:v>
                </c:pt>
                <c:pt idx="144">
                  <c:v>7.2892000000000001</c:v>
                </c:pt>
                <c:pt idx="145">
                  <c:v>7.3064</c:v>
                </c:pt>
                <c:pt idx="146">
                  <c:v>7.3041</c:v>
                </c:pt>
                <c:pt idx="147">
                  <c:v>7.3362999999999996</c:v>
                </c:pt>
                <c:pt idx="148">
                  <c:v>7.3242000000000003</c:v>
                </c:pt>
                <c:pt idx="149">
                  <c:v>7.2793000000000001</c:v>
                </c:pt>
                <c:pt idx="150">
                  <c:v>7.2601000000000004</c:v>
                </c:pt>
                <c:pt idx="151">
                  <c:v>7.2427000000000001</c:v>
                </c:pt>
                <c:pt idx="152">
                  <c:v>7.2293000000000003</c:v>
                </c:pt>
                <c:pt idx="153">
                  <c:v>7.2370999999999999</c:v>
                </c:pt>
                <c:pt idx="154">
                  <c:v>7.2012</c:v>
                </c:pt>
                <c:pt idx="155">
                  <c:v>7.1879</c:v>
                </c:pt>
                <c:pt idx="156">
                  <c:v>7.1820000000000004</c:v>
                </c:pt>
                <c:pt idx="157">
                  <c:v>7.2008999999999999</c:v>
                </c:pt>
                <c:pt idx="158">
                  <c:v>7.1856</c:v>
                </c:pt>
                <c:pt idx="159">
                  <c:v>7.1460999999999997</c:v>
                </c:pt>
                <c:pt idx="160">
                  <c:v>7.1525999999999996</c:v>
                </c:pt>
                <c:pt idx="161">
                  <c:v>7.1704999999999997</c:v>
                </c:pt>
                <c:pt idx="162">
                  <c:v>7.1532</c:v>
                </c:pt>
                <c:pt idx="163">
                  <c:v>7.1372</c:v>
                </c:pt>
                <c:pt idx="164">
                  <c:v>7.1863000000000001</c:v>
                </c:pt>
                <c:pt idx="165">
                  <c:v>7.1881000000000004</c:v>
                </c:pt>
                <c:pt idx="166">
                  <c:v>7.1750999999999996</c:v>
                </c:pt>
                <c:pt idx="167">
                  <c:v>7.2317999999999998</c:v>
                </c:pt>
                <c:pt idx="168">
                  <c:v>7.1928999999999998</c:v>
                </c:pt>
                <c:pt idx="169">
                  <c:v>7.1783999999999999</c:v>
                </c:pt>
                <c:pt idx="170">
                  <c:v>7.1584000000000003</c:v>
                </c:pt>
                <c:pt idx="171">
                  <c:v>7.1504000000000003</c:v>
                </c:pt>
                <c:pt idx="172">
                  <c:v>7.1657000000000002</c:v>
                </c:pt>
                <c:pt idx="173">
                  <c:v>7.2119</c:v>
                </c:pt>
                <c:pt idx="174">
                  <c:v>7.2294</c:v>
                </c:pt>
                <c:pt idx="175">
                  <c:v>7.2324000000000002</c:v>
                </c:pt>
                <c:pt idx="176">
                  <c:v>7.2556000000000003</c:v>
                </c:pt>
                <c:pt idx="177">
                  <c:v>7.2621000000000002</c:v>
                </c:pt>
                <c:pt idx="178">
                  <c:v>7.2279</c:v>
                </c:pt>
                <c:pt idx="179">
                  <c:v>7.2529000000000003</c:v>
                </c:pt>
                <c:pt idx="180">
                  <c:v>7.2676999999999996</c:v>
                </c:pt>
                <c:pt idx="181">
                  <c:v>7.2686000000000002</c:v>
                </c:pt>
                <c:pt idx="182">
                  <c:v>7.2431999999999999</c:v>
                </c:pt>
                <c:pt idx="183">
                  <c:v>7.2243000000000004</c:v>
                </c:pt>
                <c:pt idx="184">
                  <c:v>7.2428999999999997</c:v>
                </c:pt>
                <c:pt idx="185">
                  <c:v>7.2157</c:v>
                </c:pt>
                <c:pt idx="186">
                  <c:v>7.1955999999999998</c:v>
                </c:pt>
                <c:pt idx="187">
                  <c:v>7.1768000000000001</c:v>
                </c:pt>
                <c:pt idx="188">
                  <c:v>7.1822999999999997</c:v>
                </c:pt>
                <c:pt idx="189">
                  <c:v>7.1639999999999997</c:v>
                </c:pt>
                <c:pt idx="190">
                  <c:v>7.1200999999999999</c:v>
                </c:pt>
                <c:pt idx="191">
                  <c:v>7.1740000000000004</c:v>
                </c:pt>
                <c:pt idx="192">
                  <c:v>7.1749000000000001</c:v>
                </c:pt>
                <c:pt idx="193">
                  <c:v>7.1561000000000003</c:v>
                </c:pt>
                <c:pt idx="194">
                  <c:v>7.1439000000000004</c:v>
                </c:pt>
                <c:pt idx="195">
                  <c:v>7.1477000000000004</c:v>
                </c:pt>
                <c:pt idx="196">
                  <c:v>7.1288999999999998</c:v>
                </c:pt>
                <c:pt idx="197">
                  <c:v>7.1192000000000002</c:v>
                </c:pt>
                <c:pt idx="198">
                  <c:v>7.1096000000000004</c:v>
                </c:pt>
                <c:pt idx="199">
                  <c:v>7.1044</c:v>
                </c:pt>
                <c:pt idx="200">
                  <c:v>7.1192000000000002</c:v>
                </c:pt>
                <c:pt idx="201">
                  <c:v>7.0911</c:v>
                </c:pt>
                <c:pt idx="202">
                  <c:v>7.0853999999999999</c:v>
                </c:pt>
                <c:pt idx="203">
                  <c:v>7.0739000000000001</c:v>
                </c:pt>
                <c:pt idx="204">
                  <c:v>7.0918999999999999</c:v>
                </c:pt>
                <c:pt idx="205">
                  <c:v>7.0660999999999996</c:v>
                </c:pt>
                <c:pt idx="206">
                  <c:v>7.0648999999999997</c:v>
                </c:pt>
                <c:pt idx="207">
                  <c:v>7.0469999999999997</c:v>
                </c:pt>
                <c:pt idx="208">
                  <c:v>7.0247000000000002</c:v>
                </c:pt>
                <c:pt idx="209">
                  <c:v>7.0496999999999996</c:v>
                </c:pt>
                <c:pt idx="210">
                  <c:v>7.008</c:v>
                </c:pt>
                <c:pt idx="211">
                  <c:v>6.9985999999999997</c:v>
                </c:pt>
                <c:pt idx="212">
                  <c:v>6.9588999999999999</c:v>
                </c:pt>
                <c:pt idx="213">
                  <c:v>6.9710999999999999</c:v>
                </c:pt>
                <c:pt idx="214">
                  <c:v>6.9596</c:v>
                </c:pt>
                <c:pt idx="215">
                  <c:v>6.9389000000000003</c:v>
                </c:pt>
                <c:pt idx="216">
                  <c:v>6.9249999999999998</c:v>
                </c:pt>
                <c:pt idx="217">
                  <c:v>6.92</c:v>
                </c:pt>
                <c:pt idx="218">
                  <c:v>6.9218999999999999</c:v>
                </c:pt>
                <c:pt idx="219">
                  <c:v>6.9153000000000002</c:v>
                </c:pt>
                <c:pt idx="220">
                  <c:v>6.9222999999999999</c:v>
                </c:pt>
                <c:pt idx="221">
                  <c:v>6.9345999999999997</c:v>
                </c:pt>
                <c:pt idx="222">
                  <c:v>6.9617000000000004</c:v>
                </c:pt>
                <c:pt idx="223">
                  <c:v>6.9272</c:v>
                </c:pt>
                <c:pt idx="224">
                  <c:v>6.9301000000000004</c:v>
                </c:pt>
                <c:pt idx="225">
                  <c:v>6.9413</c:v>
                </c:pt>
                <c:pt idx="226">
                  <c:v>6.9420000000000002</c:v>
                </c:pt>
                <c:pt idx="227">
                  <c:v>6.9036999999999997</c:v>
                </c:pt>
                <c:pt idx="228">
                  <c:v>6.8985000000000003</c:v>
                </c:pt>
                <c:pt idx="229">
                  <c:v>6.8842999999999996</c:v>
                </c:pt>
                <c:pt idx="230">
                  <c:v>6.8949999999999996</c:v>
                </c:pt>
                <c:pt idx="231">
                  <c:v>6.8822999999999999</c:v>
                </c:pt>
                <c:pt idx="232">
                  <c:v>6.8826999999999998</c:v>
                </c:pt>
                <c:pt idx="233">
                  <c:v>6.8728999999999996</c:v>
                </c:pt>
                <c:pt idx="234">
                  <c:v>6.8718000000000004</c:v>
                </c:pt>
                <c:pt idx="235">
                  <c:v>6.8808999999999996</c:v>
                </c:pt>
                <c:pt idx="236">
                  <c:v>6.8939000000000004</c:v>
                </c:pt>
                <c:pt idx="237">
                  <c:v>6.8926999999999996</c:v>
                </c:pt>
                <c:pt idx="238">
                  <c:v>6.8769999999999998</c:v>
                </c:pt>
                <c:pt idx="239">
                  <c:v>6.8822999999999999</c:v>
                </c:pt>
                <c:pt idx="240">
                  <c:v>6.8857999999999997</c:v>
                </c:pt>
                <c:pt idx="241">
                  <c:v>6.8788</c:v>
                </c:pt>
                <c:pt idx="242">
                  <c:v>6.8769</c:v>
                </c:pt>
                <c:pt idx="243">
                  <c:v>6.8703000000000003</c:v>
                </c:pt>
                <c:pt idx="244">
                  <c:v>6.8749000000000002</c:v>
                </c:pt>
                <c:pt idx="245">
                  <c:v>6.8940000000000001</c:v>
                </c:pt>
                <c:pt idx="246">
                  <c:v>6.8775000000000004</c:v>
                </c:pt>
                <c:pt idx="247">
                  <c:v>6.8827999999999996</c:v>
                </c:pt>
                <c:pt idx="248">
                  <c:v>6.8669000000000002</c:v>
                </c:pt>
                <c:pt idx="249">
                  <c:v>6.8296000000000001</c:v>
                </c:pt>
                <c:pt idx="250">
                  <c:v>6.8606999999999996</c:v>
                </c:pt>
                <c:pt idx="251">
                  <c:v>6.8765000000000001</c:v>
                </c:pt>
                <c:pt idx="252">
                  <c:v>6.8735999999999997</c:v>
                </c:pt>
                <c:pt idx="253">
                  <c:v>6.8860999999999999</c:v>
                </c:pt>
                <c:pt idx="254">
                  <c:v>6.8952999999999998</c:v>
                </c:pt>
                <c:pt idx="255">
                  <c:v>6.8925000000000001</c:v>
                </c:pt>
                <c:pt idx="256">
                  <c:v>6.8798000000000004</c:v>
                </c:pt>
                <c:pt idx="257">
                  <c:v>6.8520000000000003</c:v>
                </c:pt>
                <c:pt idx="258">
                  <c:v>6.9398</c:v>
                </c:pt>
                <c:pt idx="259">
                  <c:v>6.9770000000000003</c:v>
                </c:pt>
                <c:pt idx="260">
                  <c:v>6.9683999999999999</c:v>
                </c:pt>
                <c:pt idx="261">
                  <c:v>6.9939</c:v>
                </c:pt>
                <c:pt idx="262">
                  <c:v>6.9497999999999998</c:v>
                </c:pt>
                <c:pt idx="263">
                  <c:v>6.8954000000000004</c:v>
                </c:pt>
                <c:pt idx="264">
                  <c:v>6.9210000000000003</c:v>
                </c:pt>
                <c:pt idx="265">
                  <c:v>6.8788999999999998</c:v>
                </c:pt>
                <c:pt idx="266">
                  <c:v>6.9546000000000001</c:v>
                </c:pt>
                <c:pt idx="267">
                  <c:v>6.9607999999999999</c:v>
                </c:pt>
                <c:pt idx="268">
                  <c:v>6.9809999999999999</c:v>
                </c:pt>
                <c:pt idx="269">
                  <c:v>6.9162999999999997</c:v>
                </c:pt>
                <c:pt idx="270">
                  <c:v>6.9038000000000004</c:v>
                </c:pt>
                <c:pt idx="271">
                  <c:v>6.8925999999999998</c:v>
                </c:pt>
                <c:pt idx="272">
                  <c:v>6.8594999999999997</c:v>
                </c:pt>
                <c:pt idx="273">
                  <c:v>6.8738000000000001</c:v>
                </c:pt>
                <c:pt idx="274">
                  <c:v>6.8684000000000003</c:v>
                </c:pt>
                <c:pt idx="275">
                  <c:v>6.8635999999999999</c:v>
                </c:pt>
                <c:pt idx="276">
                  <c:v>6.8373999999999997</c:v>
                </c:pt>
                <c:pt idx="277">
                  <c:v>6.8242000000000003</c:v>
                </c:pt>
                <c:pt idx="278">
                  <c:v>6.8231000000000002</c:v>
                </c:pt>
                <c:pt idx="279">
                  <c:v>6.7922000000000002</c:v>
                </c:pt>
                <c:pt idx="280">
                  <c:v>6.7964000000000002</c:v>
                </c:pt>
                <c:pt idx="281">
                  <c:v>6.7839</c:v>
                </c:pt>
                <c:pt idx="282">
                  <c:v>6.8056000000000001</c:v>
                </c:pt>
                <c:pt idx="283">
                  <c:v>6.806</c:v>
                </c:pt>
                <c:pt idx="284">
                  <c:v>6.7377000000000002</c:v>
                </c:pt>
                <c:pt idx="285">
                  <c:v>6.7195</c:v>
                </c:pt>
                <c:pt idx="286">
                  <c:v>6.7568000000000001</c:v>
                </c:pt>
                <c:pt idx="287">
                  <c:v>6.7565</c:v>
                </c:pt>
                <c:pt idx="288">
                  <c:v>6.7568999999999999</c:v>
                </c:pt>
                <c:pt idx="289">
                  <c:v>6.7370000000000001</c:v>
                </c:pt>
                <c:pt idx="290">
                  <c:v>6.7721</c:v>
                </c:pt>
                <c:pt idx="291">
                  <c:v>6.7839999999999998</c:v>
                </c:pt>
                <c:pt idx="292">
                  <c:v>6.7765000000000004</c:v>
                </c:pt>
                <c:pt idx="293">
                  <c:v>6.7812000000000001</c:v>
                </c:pt>
                <c:pt idx="294">
                  <c:v>6.7706999999999997</c:v>
                </c:pt>
                <c:pt idx="295">
                  <c:v>6.7690999999999999</c:v>
                </c:pt>
                <c:pt idx="296">
                  <c:v>6.7698</c:v>
                </c:pt>
                <c:pt idx="297">
                  <c:v>6.7427000000000001</c:v>
                </c:pt>
                <c:pt idx="298">
                  <c:v>6.7138999999999998</c:v>
                </c:pt>
                <c:pt idx="299">
                  <c:v>6.7266000000000004</c:v>
                </c:pt>
                <c:pt idx="300">
                  <c:v>6.7678000000000003</c:v>
                </c:pt>
                <c:pt idx="301">
                  <c:v>6.7847</c:v>
                </c:pt>
                <c:pt idx="302">
                  <c:v>6.7820999999999998</c:v>
                </c:pt>
                <c:pt idx="303">
                  <c:v>6.8303000000000003</c:v>
                </c:pt>
                <c:pt idx="304">
                  <c:v>6.8883999999999999</c:v>
                </c:pt>
                <c:pt idx="305">
                  <c:v>6.8994999999999997</c:v>
                </c:pt>
                <c:pt idx="306">
                  <c:v>6.9237000000000002</c:v>
                </c:pt>
                <c:pt idx="307">
                  <c:v>6.9269999999999996</c:v>
                </c:pt>
                <c:pt idx="308">
                  <c:v>6.9219999999999997</c:v>
                </c:pt>
                <c:pt idx="309">
                  <c:v>6.9737</c:v>
                </c:pt>
                <c:pt idx="310">
                  <c:v>6.9969999999999999</c:v>
                </c:pt>
                <c:pt idx="311">
                  <c:v>6.9668000000000001</c:v>
                </c:pt>
                <c:pt idx="312">
                  <c:v>6.9757999999999996</c:v>
                </c:pt>
                <c:pt idx="313">
                  <c:v>7.0030999999999999</c:v>
                </c:pt>
                <c:pt idx="314">
                  <c:v>7.0095999999999998</c:v>
                </c:pt>
                <c:pt idx="315">
                  <c:v>6.9863999999999997</c:v>
                </c:pt>
                <c:pt idx="316">
                  <c:v>6.9614000000000003</c:v>
                </c:pt>
                <c:pt idx="317">
                  <c:v>6.9861000000000004</c:v>
                </c:pt>
                <c:pt idx="318">
                  <c:v>6.9774000000000003</c:v>
                </c:pt>
                <c:pt idx="319">
                  <c:v>6.9912999999999998</c:v>
                </c:pt>
                <c:pt idx="320">
                  <c:v>6.9429999999999996</c:v>
                </c:pt>
                <c:pt idx="321">
                  <c:v>6.9638999999999998</c:v>
                </c:pt>
                <c:pt idx="322">
                  <c:v>6.9897999999999998</c:v>
                </c:pt>
                <c:pt idx="323">
                  <c:v>6.9642999999999997</c:v>
                </c:pt>
                <c:pt idx="324">
                  <c:v>6.9612999999999996</c:v>
                </c:pt>
                <c:pt idx="325">
                  <c:v>6.9619</c:v>
                </c:pt>
                <c:pt idx="326">
                  <c:v>6.9806999999999997</c:v>
                </c:pt>
                <c:pt idx="327">
                  <c:v>6.9749999999999996</c:v>
                </c:pt>
                <c:pt idx="328">
                  <c:v>7.0209999999999999</c:v>
                </c:pt>
                <c:pt idx="329">
                  <c:v>7.0385</c:v>
                </c:pt>
                <c:pt idx="330">
                  <c:v>7.0457000000000001</c:v>
                </c:pt>
                <c:pt idx="331">
                  <c:v>7.1406000000000001</c:v>
                </c:pt>
                <c:pt idx="332">
                  <c:v>7.2473999999999998</c:v>
                </c:pt>
                <c:pt idx="333">
                  <c:v>7.194</c:v>
                </c:pt>
                <c:pt idx="334">
                  <c:v>7.1694000000000004</c:v>
                </c:pt>
                <c:pt idx="335">
                  <c:v>7.1538000000000004</c:v>
                </c:pt>
                <c:pt idx="336">
                  <c:v>7.1367000000000003</c:v>
                </c:pt>
                <c:pt idx="337">
                  <c:v>7.1798999999999999</c:v>
                </c:pt>
                <c:pt idx="338">
                  <c:v>7.1264000000000003</c:v>
                </c:pt>
                <c:pt idx="339">
                  <c:v>7.1478000000000002</c:v>
                </c:pt>
                <c:pt idx="340">
                  <c:v>7.1078000000000001</c:v>
                </c:pt>
                <c:pt idx="341">
                  <c:v>7.0484</c:v>
                </c:pt>
                <c:pt idx="342">
                  <c:v>7.0416999999999996</c:v>
                </c:pt>
                <c:pt idx="343">
                  <c:v>7.0919999999999996</c:v>
                </c:pt>
                <c:pt idx="344">
                  <c:v>7.1520999999999999</c:v>
                </c:pt>
                <c:pt idx="345">
                  <c:v>7.2740999999999998</c:v>
                </c:pt>
                <c:pt idx="346">
                  <c:v>7.2302</c:v>
                </c:pt>
                <c:pt idx="347">
                  <c:v>7.2298</c:v>
                </c:pt>
                <c:pt idx="348">
                  <c:v>7.1864999999999997</c:v>
                </c:pt>
                <c:pt idx="349">
                  <c:v>7.3316999999999997</c:v>
                </c:pt>
                <c:pt idx="350">
                  <c:v>7.343</c:v>
                </c:pt>
                <c:pt idx="351">
                  <c:v>7.3083999999999998</c:v>
                </c:pt>
                <c:pt idx="352">
                  <c:v>7.3362999999999996</c:v>
                </c:pt>
                <c:pt idx="353">
                  <c:v>7.2671999999999999</c:v>
                </c:pt>
                <c:pt idx="354">
                  <c:v>7.2525000000000004</c:v>
                </c:pt>
                <c:pt idx="355">
                  <c:v>7.1875</c:v>
                </c:pt>
                <c:pt idx="356">
                  <c:v>7.3140000000000001</c:v>
                </c:pt>
                <c:pt idx="357">
                  <c:v>7.3263999999999996</c:v>
                </c:pt>
                <c:pt idx="358">
                  <c:v>7.2298999999999998</c:v>
                </c:pt>
                <c:pt idx="359">
                  <c:v>7.2535999999999996</c:v>
                </c:pt>
                <c:pt idx="360">
                  <c:v>7.2683</c:v>
                </c:pt>
                <c:pt idx="361">
                  <c:v>7.2241</c:v>
                </c:pt>
                <c:pt idx="362">
                  <c:v>7.2091000000000003</c:v>
                </c:pt>
                <c:pt idx="363">
                  <c:v>7.2202999999999999</c:v>
                </c:pt>
                <c:pt idx="364">
                  <c:v>7.1772999999999998</c:v>
                </c:pt>
                <c:pt idx="365">
                  <c:v>7.1749999999999998</c:v>
                </c:pt>
                <c:pt idx="366">
                  <c:v>7.1733000000000002</c:v>
                </c:pt>
                <c:pt idx="367">
                  <c:v>7.1536</c:v>
                </c:pt>
                <c:pt idx="368">
                  <c:v>7.1336000000000004</c:v>
                </c:pt>
                <c:pt idx="369">
                  <c:v>7.0837000000000003</c:v>
                </c:pt>
                <c:pt idx="370">
                  <c:v>7.0683999999999996</c:v>
                </c:pt>
                <c:pt idx="371">
                  <c:v>7.0415999999999999</c:v>
                </c:pt>
                <c:pt idx="372">
                  <c:v>7.1045999999999996</c:v>
                </c:pt>
                <c:pt idx="373">
                  <c:v>7.1418999999999997</c:v>
                </c:pt>
                <c:pt idx="374">
                  <c:v>7.0978000000000003</c:v>
                </c:pt>
                <c:pt idx="375">
                  <c:v>7.1623999999999999</c:v>
                </c:pt>
                <c:pt idx="376">
                  <c:v>7.1794000000000002</c:v>
                </c:pt>
                <c:pt idx="377">
                  <c:v>7.1738999999999997</c:v>
                </c:pt>
                <c:pt idx="378">
                  <c:v>7.1376999999999997</c:v>
                </c:pt>
                <c:pt idx="379">
                  <c:v>7.0819000000000001</c:v>
                </c:pt>
                <c:pt idx="380">
                  <c:v>7.0751999999999997</c:v>
                </c:pt>
                <c:pt idx="381">
                  <c:v>7.0305</c:v>
                </c:pt>
                <c:pt idx="382">
                  <c:v>7.0048000000000004</c:v>
                </c:pt>
                <c:pt idx="383">
                  <c:v>6.9996999999999998</c:v>
                </c:pt>
                <c:pt idx="384">
                  <c:v>7.0130999999999997</c:v>
                </c:pt>
                <c:pt idx="385">
                  <c:v>6.9729999999999999</c:v>
                </c:pt>
                <c:pt idx="386">
                  <c:v>6.9828000000000001</c:v>
                </c:pt>
                <c:pt idx="387">
                  <c:v>6.9180999999999999</c:v>
                </c:pt>
                <c:pt idx="388">
                  <c:v>6.9377000000000004</c:v>
                </c:pt>
                <c:pt idx="389">
                  <c:v>6.9615</c:v>
                </c:pt>
                <c:pt idx="390">
                  <c:v>6.9591000000000003</c:v>
                </c:pt>
                <c:pt idx="391">
                  <c:v>6.9702999999999999</c:v>
                </c:pt>
                <c:pt idx="392">
                  <c:v>6.9428000000000001</c:v>
                </c:pt>
                <c:pt idx="393">
                  <c:v>6.9160000000000004</c:v>
                </c:pt>
                <c:pt idx="394">
                  <c:v>6.9157000000000002</c:v>
                </c:pt>
                <c:pt idx="395">
                  <c:v>6.9069000000000003</c:v>
                </c:pt>
                <c:pt idx="396">
                  <c:v>6.9236000000000004</c:v>
                </c:pt>
                <c:pt idx="397">
                  <c:v>6.9154999999999998</c:v>
                </c:pt>
                <c:pt idx="398">
                  <c:v>6.8947000000000003</c:v>
                </c:pt>
                <c:pt idx="399">
                  <c:v>6.8514999999999997</c:v>
                </c:pt>
                <c:pt idx="400">
                  <c:v>6.8773999999999997</c:v>
                </c:pt>
                <c:pt idx="401">
                  <c:v>6.8544</c:v>
                </c:pt>
                <c:pt idx="402">
                  <c:v>6.8677999999999999</c:v>
                </c:pt>
                <c:pt idx="403">
                  <c:v>6.8357999999999999</c:v>
                </c:pt>
                <c:pt idx="404">
                  <c:v>6.8030999999999997</c:v>
                </c:pt>
                <c:pt idx="405">
                  <c:v>6.7942</c:v>
                </c:pt>
                <c:pt idx="406">
                  <c:v>6.7919999999999998</c:v>
                </c:pt>
                <c:pt idx="407">
                  <c:v>6.8158000000000003</c:v>
                </c:pt>
                <c:pt idx="408">
                  <c:v>6.7380000000000004</c:v>
                </c:pt>
                <c:pt idx="409">
                  <c:v>6.7438000000000002</c:v>
                </c:pt>
                <c:pt idx="410">
                  <c:v>6.7230999999999996</c:v>
                </c:pt>
                <c:pt idx="411">
                  <c:v>6.7552000000000003</c:v>
                </c:pt>
                <c:pt idx="412">
                  <c:v>6.7622</c:v>
                </c:pt>
                <c:pt idx="413">
                  <c:v>6.7659000000000002</c:v>
                </c:pt>
                <c:pt idx="414">
                  <c:v>6.7511000000000001</c:v>
                </c:pt>
                <c:pt idx="415">
                  <c:v>6.7628000000000004</c:v>
                </c:pt>
                <c:pt idx="416">
                  <c:v>6.7786</c:v>
                </c:pt>
                <c:pt idx="417">
                  <c:v>6.7836999999999996</c:v>
                </c:pt>
                <c:pt idx="418">
                  <c:v>6.7497999999999996</c:v>
                </c:pt>
                <c:pt idx="419">
                  <c:v>6.7445000000000004</c:v>
                </c:pt>
                <c:pt idx="420">
                  <c:v>6.7439999999999998</c:v>
                </c:pt>
                <c:pt idx="421">
                  <c:v>6.7672999999999996</c:v>
                </c:pt>
                <c:pt idx="422">
                  <c:v>6.7521000000000004</c:v>
                </c:pt>
                <c:pt idx="423">
                  <c:v>6.7668999999999997</c:v>
                </c:pt>
                <c:pt idx="424">
                  <c:v>6.7706999999999997</c:v>
                </c:pt>
                <c:pt idx="425">
                  <c:v>6.7740999999999998</c:v>
                </c:pt>
                <c:pt idx="426">
                  <c:v>6.7454000000000001</c:v>
                </c:pt>
                <c:pt idx="427">
                  <c:v>6.7603</c:v>
                </c:pt>
                <c:pt idx="428">
                  <c:v>6.7606999999999999</c:v>
                </c:pt>
                <c:pt idx="429">
                  <c:v>6.7611999999999997</c:v>
                </c:pt>
                <c:pt idx="430">
                  <c:v>6.726</c:v>
                </c:pt>
                <c:pt idx="431">
                  <c:v>6.7351999999999999</c:v>
                </c:pt>
                <c:pt idx="432">
                  <c:v>6.7259000000000002</c:v>
                </c:pt>
                <c:pt idx="433">
                  <c:v>6.6862000000000004</c:v>
                </c:pt>
                <c:pt idx="434">
                  <c:v>6.6931000000000003</c:v>
                </c:pt>
                <c:pt idx="435">
                  <c:v>6.7149999999999999</c:v>
                </c:pt>
                <c:pt idx="436">
                  <c:v>6.7118000000000002</c:v>
                </c:pt>
                <c:pt idx="437">
                  <c:v>6.6942000000000004</c:v>
                </c:pt>
                <c:pt idx="438">
                  <c:v>6.6974</c:v>
                </c:pt>
                <c:pt idx="439">
                  <c:v>6.6940999999999997</c:v>
                </c:pt>
                <c:pt idx="440">
                  <c:v>6.7081</c:v>
                </c:pt>
                <c:pt idx="441">
                  <c:v>6.7023999999999999</c:v>
                </c:pt>
                <c:pt idx="442">
                  <c:v>6.6927000000000003</c:v>
                </c:pt>
                <c:pt idx="443">
                  <c:v>6.6816000000000004</c:v>
                </c:pt>
                <c:pt idx="444">
                  <c:v>6.6994999999999996</c:v>
                </c:pt>
                <c:pt idx="445">
                  <c:v>6.7126999999999999</c:v>
                </c:pt>
                <c:pt idx="446">
                  <c:v>6.6921999999999997</c:v>
                </c:pt>
                <c:pt idx="447">
                  <c:v>6.6893000000000002</c:v>
                </c:pt>
                <c:pt idx="448">
                  <c:v>6.7092000000000001</c:v>
                </c:pt>
                <c:pt idx="449">
                  <c:v>6.6843000000000004</c:v>
                </c:pt>
                <c:pt idx="450">
                  <c:v>6.6687000000000003</c:v>
                </c:pt>
                <c:pt idx="451">
                  <c:v>6.7549000000000001</c:v>
                </c:pt>
                <c:pt idx="452">
                  <c:v>6.7826000000000004</c:v>
                </c:pt>
                <c:pt idx="453">
                  <c:v>6.7302999999999997</c:v>
                </c:pt>
                <c:pt idx="454">
                  <c:v>6.7008999999999999</c:v>
                </c:pt>
                <c:pt idx="455">
                  <c:v>6.7011000000000003</c:v>
                </c:pt>
                <c:pt idx="456">
                  <c:v>6.6717000000000004</c:v>
                </c:pt>
                <c:pt idx="457">
                  <c:v>6.657</c:v>
                </c:pt>
                <c:pt idx="458">
                  <c:v>6.6557000000000004</c:v>
                </c:pt>
                <c:pt idx="459">
                  <c:v>6.6566999999999998</c:v>
                </c:pt>
                <c:pt idx="460">
                  <c:v>6.6980000000000004</c:v>
                </c:pt>
                <c:pt idx="461">
                  <c:v>6.6787000000000001</c:v>
                </c:pt>
                <c:pt idx="462">
                  <c:v>6.6715</c:v>
                </c:pt>
                <c:pt idx="463">
                  <c:v>6.7207999999999997</c:v>
                </c:pt>
                <c:pt idx="464">
                  <c:v>6.7674000000000003</c:v>
                </c:pt>
                <c:pt idx="465">
                  <c:v>6.7126999999999999</c:v>
                </c:pt>
                <c:pt idx="466">
                  <c:v>6.6574</c:v>
                </c:pt>
                <c:pt idx="467">
                  <c:v>6.6616999999999997</c:v>
                </c:pt>
                <c:pt idx="468">
                  <c:v>6.6997999999999998</c:v>
                </c:pt>
                <c:pt idx="469">
                  <c:v>6.7252999999999998</c:v>
                </c:pt>
                <c:pt idx="470">
                  <c:v>6.7807000000000004</c:v>
                </c:pt>
                <c:pt idx="471">
                  <c:v>6.7412000000000001</c:v>
                </c:pt>
                <c:pt idx="472">
                  <c:v>6.7975000000000003</c:v>
                </c:pt>
                <c:pt idx="473">
                  <c:v>6.7999000000000001</c:v>
                </c:pt>
                <c:pt idx="474">
                  <c:v>6.8273000000000001</c:v>
                </c:pt>
                <c:pt idx="475">
                  <c:v>6.7643000000000004</c:v>
                </c:pt>
                <c:pt idx="476">
                  <c:v>6.7477</c:v>
                </c:pt>
                <c:pt idx="477">
                  <c:v>6.7565999999999997</c:v>
                </c:pt>
                <c:pt idx="478">
                  <c:v>6.718</c:v>
                </c:pt>
                <c:pt idx="479">
                  <c:v>6.6818999999999997</c:v>
                </c:pt>
                <c:pt idx="480">
                  <c:v>6.6223000000000001</c:v>
                </c:pt>
                <c:pt idx="481">
                  <c:v>6.6486999999999998</c:v>
                </c:pt>
                <c:pt idx="482">
                  <c:v>6.6741999999999999</c:v>
                </c:pt>
                <c:pt idx="483">
                  <c:v>6.6403999999999996</c:v>
                </c:pt>
                <c:pt idx="484">
                  <c:v>6.6597</c:v>
                </c:pt>
                <c:pt idx="485">
                  <c:v>6.5868000000000002</c:v>
                </c:pt>
                <c:pt idx="486">
                  <c:v>6.5898000000000003</c:v>
                </c:pt>
                <c:pt idx="487">
                  <c:v>6.5720999999999998</c:v>
                </c:pt>
                <c:pt idx="488">
                  <c:v>6.5262000000000002</c:v>
                </c:pt>
                <c:pt idx="489">
                  <c:v>6.4808000000000003</c:v>
                </c:pt>
                <c:pt idx="490">
                  <c:v>6.4448999999999996</c:v>
                </c:pt>
                <c:pt idx="491">
                  <c:v>6.4192</c:v>
                </c:pt>
                <c:pt idx="492">
                  <c:v>6.3776999999999999</c:v>
                </c:pt>
                <c:pt idx="493">
                  <c:v>6.3815</c:v>
                </c:pt>
                <c:pt idx="494">
                  <c:v>6.3898000000000001</c:v>
                </c:pt>
                <c:pt idx="495">
                  <c:v>6.3777999999999997</c:v>
                </c:pt>
                <c:pt idx="496">
                  <c:v>6.3765000000000001</c:v>
                </c:pt>
                <c:pt idx="497">
                  <c:v>6.3883999999999999</c:v>
                </c:pt>
                <c:pt idx="498">
                  <c:v>6.3699000000000003</c:v>
                </c:pt>
                <c:pt idx="499">
                  <c:v>6.3632</c:v>
                </c:pt>
                <c:pt idx="500">
                  <c:v>6.359</c:v>
                </c:pt>
                <c:pt idx="501">
                  <c:v>6.3775000000000004</c:v>
                </c:pt>
                <c:pt idx="502">
                  <c:v>6.3741000000000003</c:v>
                </c:pt>
                <c:pt idx="503">
                  <c:v>6.3677999999999999</c:v>
                </c:pt>
                <c:pt idx="504">
                  <c:v>6.3547000000000002</c:v>
                </c:pt>
                <c:pt idx="505">
                  <c:v>6.3597999999999999</c:v>
                </c:pt>
                <c:pt idx="506">
                  <c:v>6.3754999999999997</c:v>
                </c:pt>
                <c:pt idx="507">
                  <c:v>6.3868</c:v>
                </c:pt>
                <c:pt idx="508">
                  <c:v>6.3837999999999999</c:v>
                </c:pt>
                <c:pt idx="509">
                  <c:v>6.3832000000000004</c:v>
                </c:pt>
                <c:pt idx="510">
                  <c:v>6.3890000000000002</c:v>
                </c:pt>
                <c:pt idx="511">
                  <c:v>6.3765000000000001</c:v>
                </c:pt>
                <c:pt idx="512">
                  <c:v>6.3711000000000002</c:v>
                </c:pt>
                <c:pt idx="513">
                  <c:v>6.367</c:v>
                </c:pt>
                <c:pt idx="514">
                  <c:v>6.3631000000000002</c:v>
                </c:pt>
                <c:pt idx="515">
                  <c:v>6.3636999999999997</c:v>
                </c:pt>
                <c:pt idx="516">
                  <c:v>6.3815999999999997</c:v>
                </c:pt>
                <c:pt idx="517">
                  <c:v>6.3949999999999996</c:v>
                </c:pt>
                <c:pt idx="518">
                  <c:v>6.3579999999999997</c:v>
                </c:pt>
                <c:pt idx="519">
                  <c:v>6.3272000000000004</c:v>
                </c:pt>
                <c:pt idx="520">
                  <c:v>6.3232999999999997</c:v>
                </c:pt>
                <c:pt idx="521">
                  <c:v>6.3258000000000001</c:v>
                </c:pt>
                <c:pt idx="522">
                  <c:v>6.327</c:v>
                </c:pt>
                <c:pt idx="523">
                  <c:v>6.3251999999999997</c:v>
                </c:pt>
                <c:pt idx="524">
                  <c:v>6.3224999999999998</c:v>
                </c:pt>
                <c:pt idx="525">
                  <c:v>6.3232999999999997</c:v>
                </c:pt>
                <c:pt idx="526">
                  <c:v>6.319</c:v>
                </c:pt>
                <c:pt idx="527">
                  <c:v>6.3140000000000001</c:v>
                </c:pt>
                <c:pt idx="528">
                  <c:v>6.3140999999999998</c:v>
                </c:pt>
                <c:pt idx="529">
                  <c:v>6.3228999999999997</c:v>
                </c:pt>
                <c:pt idx="530">
                  <c:v>6.3121</c:v>
                </c:pt>
                <c:pt idx="531">
                  <c:v>6.3239000000000001</c:v>
                </c:pt>
                <c:pt idx="532">
                  <c:v>6.3262999999999998</c:v>
                </c:pt>
                <c:pt idx="533">
                  <c:v>6.3247999999999998</c:v>
                </c:pt>
                <c:pt idx="534">
                  <c:v>6.3346</c:v>
                </c:pt>
                <c:pt idx="535">
                  <c:v>6.3323999999999998</c:v>
                </c:pt>
                <c:pt idx="536">
                  <c:v>6.3365999999999998</c:v>
                </c:pt>
                <c:pt idx="537">
                  <c:v>6.3574999999999999</c:v>
                </c:pt>
                <c:pt idx="538">
                  <c:v>6.3654999999999999</c:v>
                </c:pt>
                <c:pt idx="539">
                  <c:v>6.3635999999999999</c:v>
                </c:pt>
                <c:pt idx="540">
                  <c:v>6.3631000000000002</c:v>
                </c:pt>
                <c:pt idx="541">
                  <c:v>6.3661000000000003</c:v>
                </c:pt>
                <c:pt idx="542">
                  <c:v>6.3625999999999996</c:v>
                </c:pt>
                <c:pt idx="543">
                  <c:v>6.3635000000000002</c:v>
                </c:pt>
                <c:pt idx="544">
                  <c:v>6.3536000000000001</c:v>
                </c:pt>
                <c:pt idx="545">
                  <c:v>6.3578999999999999</c:v>
                </c:pt>
                <c:pt idx="546">
                  <c:v>6.3691000000000004</c:v>
                </c:pt>
                <c:pt idx="547">
                  <c:v>6.3707000000000003</c:v>
                </c:pt>
                <c:pt idx="548">
                  <c:v>6.3677999999999999</c:v>
                </c:pt>
                <c:pt idx="549">
                  <c:v>6.3685</c:v>
                </c:pt>
                <c:pt idx="550">
                  <c:v>6.3354999999999997</c:v>
                </c:pt>
                <c:pt idx="551">
                  <c:v>6.3311000000000002</c:v>
                </c:pt>
                <c:pt idx="552">
                  <c:v>6.3337000000000003</c:v>
                </c:pt>
                <c:pt idx="553">
                  <c:v>6.3414000000000001</c:v>
                </c:pt>
                <c:pt idx="554">
                  <c:v>6.3470000000000004</c:v>
                </c:pt>
                <c:pt idx="555">
                  <c:v>6.3510999999999997</c:v>
                </c:pt>
                <c:pt idx="556">
                  <c:v>6.3605999999999998</c:v>
                </c:pt>
                <c:pt idx="557">
                  <c:v>6.3512000000000004</c:v>
                </c:pt>
                <c:pt idx="558">
                  <c:v>6.3578000000000001</c:v>
                </c:pt>
                <c:pt idx="559">
                  <c:v>6.3644999999999996</c:v>
                </c:pt>
                <c:pt idx="560">
                  <c:v>6.3625999999999996</c:v>
                </c:pt>
                <c:pt idx="561">
                  <c:v>6.3773999999999997</c:v>
                </c:pt>
                <c:pt idx="562">
                  <c:v>6.3806000000000003</c:v>
                </c:pt>
                <c:pt idx="563">
                  <c:v>6.3829000000000002</c:v>
                </c:pt>
                <c:pt idx="564">
                  <c:v>6.3944000000000001</c:v>
                </c:pt>
                <c:pt idx="565">
                  <c:v>6.3754999999999997</c:v>
                </c:pt>
                <c:pt idx="566">
                  <c:v>6.3757000000000001</c:v>
                </c:pt>
                <c:pt idx="567">
                  <c:v>6.3743999999999996</c:v>
                </c:pt>
                <c:pt idx="568">
                  <c:v>6.3570000000000002</c:v>
                </c:pt>
                <c:pt idx="569">
                  <c:v>6.3757999999999999</c:v>
                </c:pt>
                <c:pt idx="570">
                  <c:v>6.3711000000000002</c:v>
                </c:pt>
                <c:pt idx="571">
                  <c:v>6.3745000000000003</c:v>
                </c:pt>
                <c:pt idx="572">
                  <c:v>6.375</c:v>
                </c:pt>
                <c:pt idx="573">
                  <c:v>6.3738999999999999</c:v>
                </c:pt>
                <c:pt idx="574">
                  <c:v>6.3753000000000002</c:v>
                </c:pt>
                <c:pt idx="575">
                  <c:v>6.3776000000000002</c:v>
                </c:pt>
                <c:pt idx="576">
                  <c:v>6.3761999999999999</c:v>
                </c:pt>
                <c:pt idx="577">
                  <c:v>6.3826999999999998</c:v>
                </c:pt>
                <c:pt idx="578">
                  <c:v>6.3872</c:v>
                </c:pt>
                <c:pt idx="579">
                  <c:v>6.3806000000000003</c:v>
                </c:pt>
                <c:pt idx="580">
                  <c:v>6.3742000000000001</c:v>
                </c:pt>
                <c:pt idx="581">
                  <c:v>6.3742000000000001</c:v>
                </c:pt>
                <c:pt idx="582">
                  <c:v>6.3756000000000004</c:v>
                </c:pt>
                <c:pt idx="583">
                  <c:v>6.3762999999999996</c:v>
                </c:pt>
                <c:pt idx="584">
                  <c:v>6.3798000000000004</c:v>
                </c:pt>
                <c:pt idx="585">
                  <c:v>6.3459000000000003</c:v>
                </c:pt>
                <c:pt idx="586">
                  <c:v>6.3639999999999999</c:v>
                </c:pt>
                <c:pt idx="587">
                  <c:v>6.3747999999999996</c:v>
                </c:pt>
                <c:pt idx="588">
                  <c:v>6.3747999999999996</c:v>
                </c:pt>
                <c:pt idx="589">
                  <c:v>6.3728999999999996</c:v>
                </c:pt>
                <c:pt idx="590">
                  <c:v>6.3720999999999997</c:v>
                </c:pt>
                <c:pt idx="591">
                  <c:v>6.3670999999999998</c:v>
                </c:pt>
                <c:pt idx="592">
                  <c:v>6.3864999999999998</c:v>
                </c:pt>
                <c:pt idx="593">
                  <c:v>6.3975</c:v>
                </c:pt>
                <c:pt idx="594">
                  <c:v>6.3876999999999997</c:v>
                </c:pt>
                <c:pt idx="595">
                  <c:v>6.3956</c:v>
                </c:pt>
                <c:pt idx="596">
                  <c:v>6.3910999999999998</c:v>
                </c:pt>
                <c:pt idx="597">
                  <c:v>6.3906999999999998</c:v>
                </c:pt>
                <c:pt idx="598">
                  <c:v>6.3902999999999999</c:v>
                </c:pt>
                <c:pt idx="599">
                  <c:v>6.3802000000000003</c:v>
                </c:pt>
                <c:pt idx="600">
                  <c:v>6.3753000000000002</c:v>
                </c:pt>
                <c:pt idx="601">
                  <c:v>6.3902999999999999</c:v>
                </c:pt>
                <c:pt idx="602">
                  <c:v>6.3829000000000002</c:v>
                </c:pt>
                <c:pt idx="603">
                  <c:v>6.38</c:v>
                </c:pt>
                <c:pt idx="604">
                  <c:v>6.391</c:v>
                </c:pt>
                <c:pt idx="605">
                  <c:v>6.4002999999999997</c:v>
                </c:pt>
                <c:pt idx="606">
                  <c:v>6.3897000000000004</c:v>
                </c:pt>
                <c:pt idx="607">
                  <c:v>6.3883999999999999</c:v>
                </c:pt>
                <c:pt idx="608">
                  <c:v>6.3944000000000001</c:v>
                </c:pt>
                <c:pt idx="609">
                  <c:v>6.3974000000000002</c:v>
                </c:pt>
                <c:pt idx="610">
                  <c:v>6.3948</c:v>
                </c:pt>
                <c:pt idx="611">
                  <c:v>6.4028</c:v>
                </c:pt>
                <c:pt idx="612">
                  <c:v>6.3941999999999997</c:v>
                </c:pt>
                <c:pt idx="613">
                  <c:v>6.4048999999999996</c:v>
                </c:pt>
                <c:pt idx="614">
                  <c:v>6.3891999999999998</c:v>
                </c:pt>
                <c:pt idx="615">
                  <c:v>6.3939000000000004</c:v>
                </c:pt>
                <c:pt idx="616">
                  <c:v>6.3787000000000003</c:v>
                </c:pt>
                <c:pt idx="617">
                  <c:v>6.3829000000000002</c:v>
                </c:pt>
                <c:pt idx="618">
                  <c:v>6.3837000000000002</c:v>
                </c:pt>
                <c:pt idx="619">
                  <c:v>6.3941999999999997</c:v>
                </c:pt>
                <c:pt idx="620">
                  <c:v>6.3945999999999996</c:v>
                </c:pt>
                <c:pt idx="621">
                  <c:v>6.3762999999999996</c:v>
                </c:pt>
                <c:pt idx="622">
                  <c:v>6.4278000000000004</c:v>
                </c:pt>
                <c:pt idx="623">
                  <c:v>6.4345999999999997</c:v>
                </c:pt>
                <c:pt idx="624">
                  <c:v>6.4359000000000002</c:v>
                </c:pt>
                <c:pt idx="625">
                  <c:v>6.4280999999999997</c:v>
                </c:pt>
                <c:pt idx="626">
                  <c:v>6.4558</c:v>
                </c:pt>
                <c:pt idx="627">
                  <c:v>6.4591000000000003</c:v>
                </c:pt>
                <c:pt idx="628">
                  <c:v>6.4455</c:v>
                </c:pt>
                <c:pt idx="629">
                  <c:v>6.4523999999999999</c:v>
                </c:pt>
                <c:pt idx="630">
                  <c:v>6.4539999999999997</c:v>
                </c:pt>
                <c:pt idx="631">
                  <c:v>6.4493</c:v>
                </c:pt>
                <c:pt idx="632">
                  <c:v>6.4504999999999999</c:v>
                </c:pt>
                <c:pt idx="633">
                  <c:v>6.4368999999999996</c:v>
                </c:pt>
                <c:pt idx="634">
                  <c:v>6.4492000000000003</c:v>
                </c:pt>
                <c:pt idx="635">
                  <c:v>6.4776999999999996</c:v>
                </c:pt>
                <c:pt idx="636">
                  <c:v>6.4661999999999997</c:v>
                </c:pt>
                <c:pt idx="637">
                  <c:v>6.4580000000000002</c:v>
                </c:pt>
                <c:pt idx="638">
                  <c:v>6.4619</c:v>
                </c:pt>
                <c:pt idx="639">
                  <c:v>6.4623999999999997</c:v>
                </c:pt>
                <c:pt idx="640">
                  <c:v>6.4661999999999997</c:v>
                </c:pt>
                <c:pt idx="641">
                  <c:v>6.4816000000000003</c:v>
                </c:pt>
                <c:pt idx="642">
                  <c:v>6.4829999999999997</c:v>
                </c:pt>
                <c:pt idx="643">
                  <c:v>6.4713000000000003</c:v>
                </c:pt>
                <c:pt idx="644">
                  <c:v>6.4530000000000003</c:v>
                </c:pt>
                <c:pt idx="645">
                  <c:v>6.4268999999999998</c:v>
                </c:pt>
                <c:pt idx="646">
                  <c:v>6.4345999999999997</c:v>
                </c:pt>
                <c:pt idx="647">
                  <c:v>6.4424000000000001</c:v>
                </c:pt>
                <c:pt idx="648">
                  <c:v>6.4432</c:v>
                </c:pt>
                <c:pt idx="649">
                  <c:v>6.4512999999999998</c:v>
                </c:pt>
                <c:pt idx="650">
                  <c:v>6.4569000000000001</c:v>
                </c:pt>
                <c:pt idx="651">
                  <c:v>6.4615</c:v>
                </c:pt>
                <c:pt idx="652">
                  <c:v>6.4505999999999997</c:v>
                </c:pt>
                <c:pt idx="653">
                  <c:v>6.4386000000000001</c:v>
                </c:pt>
                <c:pt idx="654">
                  <c:v>6.4493</c:v>
                </c:pt>
                <c:pt idx="655">
                  <c:v>6.4519000000000002</c:v>
                </c:pt>
                <c:pt idx="656">
                  <c:v>6.4542000000000002</c:v>
                </c:pt>
                <c:pt idx="657">
                  <c:v>6.4653999999999998</c:v>
                </c:pt>
                <c:pt idx="658">
                  <c:v>6.4623999999999997</c:v>
                </c:pt>
                <c:pt idx="659">
                  <c:v>6.4846000000000004</c:v>
                </c:pt>
                <c:pt idx="660">
                  <c:v>6.4701000000000004</c:v>
                </c:pt>
                <c:pt idx="661">
                  <c:v>6.4695999999999998</c:v>
                </c:pt>
                <c:pt idx="662">
                  <c:v>6.4771000000000001</c:v>
                </c:pt>
                <c:pt idx="663">
                  <c:v>6.5002000000000004</c:v>
                </c:pt>
                <c:pt idx="664">
                  <c:v>6.5011000000000001</c:v>
                </c:pt>
                <c:pt idx="665">
                  <c:v>6.4850000000000003</c:v>
                </c:pt>
                <c:pt idx="666">
                  <c:v>6.4912000000000001</c:v>
                </c:pt>
                <c:pt idx="667">
                  <c:v>6.4760999999999997</c:v>
                </c:pt>
                <c:pt idx="668">
                  <c:v>6.4775999999999998</c:v>
                </c:pt>
                <c:pt idx="669">
                  <c:v>6.4775999999999998</c:v>
                </c:pt>
                <c:pt idx="670">
                  <c:v>6.4763000000000002</c:v>
                </c:pt>
                <c:pt idx="671">
                  <c:v>6.4874000000000001</c:v>
                </c:pt>
                <c:pt idx="672">
                  <c:v>6.4863999999999997</c:v>
                </c:pt>
                <c:pt idx="673">
                  <c:v>6.4786000000000001</c:v>
                </c:pt>
                <c:pt idx="674">
                  <c:v>6.4619999999999997</c:v>
                </c:pt>
                <c:pt idx="675">
                  <c:v>6.4630000000000001</c:v>
                </c:pt>
                <c:pt idx="676">
                  <c:v>6.4665999999999997</c:v>
                </c:pt>
                <c:pt idx="677">
                  <c:v>6.4649999999999999</c:v>
                </c:pt>
                <c:pt idx="678">
                  <c:v>6.4633000000000003</c:v>
                </c:pt>
                <c:pt idx="679">
                  <c:v>6.4573999999999998</c:v>
                </c:pt>
                <c:pt idx="680">
                  <c:v>6.4859</c:v>
                </c:pt>
                <c:pt idx="681">
                  <c:v>6.5269000000000004</c:v>
                </c:pt>
                <c:pt idx="682">
                  <c:v>6.4835000000000003</c:v>
                </c:pt>
                <c:pt idx="683">
                  <c:v>6.4763999999999999</c:v>
                </c:pt>
                <c:pt idx="684">
                  <c:v>6.4756999999999998</c:v>
                </c:pt>
                <c:pt idx="685">
                  <c:v>6.4645000000000001</c:v>
                </c:pt>
                <c:pt idx="686">
                  <c:v>6.4882</c:v>
                </c:pt>
                <c:pt idx="687">
                  <c:v>6.4950000000000001</c:v>
                </c:pt>
                <c:pt idx="688">
                  <c:v>6.4755000000000003</c:v>
                </c:pt>
                <c:pt idx="689">
                  <c:v>6.4612999999999996</c:v>
                </c:pt>
                <c:pt idx="690">
                  <c:v>6.4592000000000001</c:v>
                </c:pt>
                <c:pt idx="691">
                  <c:v>6.4797000000000002</c:v>
                </c:pt>
                <c:pt idx="692">
                  <c:v>6.4763999999999999</c:v>
                </c:pt>
                <c:pt idx="693">
                  <c:v>6.4813000000000001</c:v>
                </c:pt>
                <c:pt idx="694">
                  <c:v>6.4934000000000003</c:v>
                </c:pt>
                <c:pt idx="695">
                  <c:v>6.4744999999999999</c:v>
                </c:pt>
                <c:pt idx="696">
                  <c:v>6.4795999999999996</c:v>
                </c:pt>
                <c:pt idx="697">
                  <c:v>6.4619999999999997</c:v>
                </c:pt>
                <c:pt idx="698">
                  <c:v>6.4717000000000002</c:v>
                </c:pt>
                <c:pt idx="699">
                  <c:v>6.4725999999999999</c:v>
                </c:pt>
                <c:pt idx="700">
                  <c:v>6.4683000000000002</c:v>
                </c:pt>
                <c:pt idx="701">
                  <c:v>6.4659000000000004</c:v>
                </c:pt>
                <c:pt idx="702">
                  <c:v>6.4612999999999996</c:v>
                </c:pt>
                <c:pt idx="703">
                  <c:v>6.4611999999999998</c:v>
                </c:pt>
                <c:pt idx="704">
                  <c:v>6.4709000000000003</c:v>
                </c:pt>
                <c:pt idx="705">
                  <c:v>6.4781000000000004</c:v>
                </c:pt>
                <c:pt idx="706">
                  <c:v>6.4805999999999999</c:v>
                </c:pt>
                <c:pt idx="707">
                  <c:v>6.4672000000000001</c:v>
                </c:pt>
                <c:pt idx="708">
                  <c:v>6.4615999999999998</c:v>
                </c:pt>
                <c:pt idx="709">
                  <c:v>6.4570999999999996</c:v>
                </c:pt>
                <c:pt idx="710">
                  <c:v>6.4405000000000001</c:v>
                </c:pt>
                <c:pt idx="711">
                  <c:v>6.4069000000000003</c:v>
                </c:pt>
                <c:pt idx="712">
                  <c:v>6.4058000000000002</c:v>
                </c:pt>
                <c:pt idx="713">
                  <c:v>6.3966000000000003</c:v>
                </c:pt>
                <c:pt idx="714">
                  <c:v>6.3861999999999997</c:v>
                </c:pt>
                <c:pt idx="715">
                  <c:v>6.3875999999999999</c:v>
                </c:pt>
                <c:pt idx="716">
                  <c:v>6.3997999999999999</c:v>
                </c:pt>
                <c:pt idx="717">
                  <c:v>6.3875000000000002</c:v>
                </c:pt>
                <c:pt idx="718">
                  <c:v>6.3922999999999996</c:v>
                </c:pt>
                <c:pt idx="719">
                  <c:v>6.3992000000000004</c:v>
                </c:pt>
                <c:pt idx="720">
                  <c:v>6.3833000000000002</c:v>
                </c:pt>
                <c:pt idx="721">
                  <c:v>6.3830999999999998</c:v>
                </c:pt>
                <c:pt idx="722">
                  <c:v>6.3727999999999998</c:v>
                </c:pt>
                <c:pt idx="723">
                  <c:v>6.3602999999999996</c:v>
                </c:pt>
                <c:pt idx="724">
                  <c:v>6.3731999999999998</c:v>
                </c:pt>
                <c:pt idx="725">
                  <c:v>6.3814000000000002</c:v>
                </c:pt>
                <c:pt idx="726">
                  <c:v>6.4112999999999998</c:v>
                </c:pt>
                <c:pt idx="727">
                  <c:v>6.4096000000000002</c:v>
                </c:pt>
                <c:pt idx="728">
                  <c:v>6.4367999999999999</c:v>
                </c:pt>
                <c:pt idx="729">
                  <c:v>6.4339000000000004</c:v>
                </c:pt>
                <c:pt idx="730">
                  <c:v>6.4401999999999999</c:v>
                </c:pt>
                <c:pt idx="731">
                  <c:v>6.4217000000000004</c:v>
                </c:pt>
                <c:pt idx="732">
                  <c:v>6.4424999999999999</c:v>
                </c:pt>
                <c:pt idx="733">
                  <c:v>6.4378000000000002</c:v>
                </c:pt>
                <c:pt idx="734">
                  <c:v>6.4481000000000002</c:v>
                </c:pt>
                <c:pt idx="735">
                  <c:v>6.4588000000000001</c:v>
                </c:pt>
                <c:pt idx="736">
                  <c:v>6.4287999999999998</c:v>
                </c:pt>
                <c:pt idx="737">
                  <c:v>6.4221000000000004</c:v>
                </c:pt>
                <c:pt idx="738">
                  <c:v>6.4161000000000001</c:v>
                </c:pt>
                <c:pt idx="739">
                  <c:v>6.4644000000000004</c:v>
                </c:pt>
                <c:pt idx="740">
                  <c:v>6.4874999999999998</c:v>
                </c:pt>
                <c:pt idx="741">
                  <c:v>6.4837999999999996</c:v>
                </c:pt>
                <c:pt idx="742">
                  <c:v>6.4706999999999999</c:v>
                </c:pt>
                <c:pt idx="743">
                  <c:v>6.4734999999999996</c:v>
                </c:pt>
                <c:pt idx="744">
                  <c:v>6.4646999999999997</c:v>
                </c:pt>
                <c:pt idx="745">
                  <c:v>6.4759000000000002</c:v>
                </c:pt>
                <c:pt idx="746">
                  <c:v>6.4804000000000004</c:v>
                </c:pt>
                <c:pt idx="747">
                  <c:v>6.4724000000000004</c:v>
                </c:pt>
                <c:pt idx="748">
                  <c:v>6.49</c:v>
                </c:pt>
                <c:pt idx="749">
                  <c:v>6.4958</c:v>
                </c:pt>
                <c:pt idx="750">
                  <c:v>6.4901999999999997</c:v>
                </c:pt>
                <c:pt idx="751">
                  <c:v>6.5004999999999997</c:v>
                </c:pt>
                <c:pt idx="752">
                  <c:v>6.5090000000000003</c:v>
                </c:pt>
                <c:pt idx="753">
                  <c:v>6.5260999999999996</c:v>
                </c:pt>
                <c:pt idx="754">
                  <c:v>6.5266000000000002</c:v>
                </c:pt>
                <c:pt idx="755">
                  <c:v>6.5316000000000001</c:v>
                </c:pt>
                <c:pt idx="756">
                  <c:v>6.5435999999999996</c:v>
                </c:pt>
                <c:pt idx="757">
                  <c:v>6.548</c:v>
                </c:pt>
                <c:pt idx="758">
                  <c:v>6.5583999999999998</c:v>
                </c:pt>
                <c:pt idx="759">
                  <c:v>6.5568999999999997</c:v>
                </c:pt>
                <c:pt idx="760">
                  <c:v>6.5484</c:v>
                </c:pt>
                <c:pt idx="761">
                  <c:v>6.5423999999999998</c:v>
                </c:pt>
                <c:pt idx="762">
                  <c:v>6.5564999999999998</c:v>
                </c:pt>
                <c:pt idx="763">
                  <c:v>6.5770999999999997</c:v>
                </c:pt>
                <c:pt idx="764">
                  <c:v>6.5747</c:v>
                </c:pt>
                <c:pt idx="765">
                  <c:v>6.5647000000000002</c:v>
                </c:pt>
                <c:pt idx="766">
                  <c:v>6.5728999999999997</c:v>
                </c:pt>
                <c:pt idx="767">
                  <c:v>6.5750999999999999</c:v>
                </c:pt>
                <c:pt idx="768">
                  <c:v>6.5400999999999998</c:v>
                </c:pt>
                <c:pt idx="769">
                  <c:v>6.5481999999999996</c:v>
                </c:pt>
                <c:pt idx="770">
                  <c:v>6.5292000000000003</c:v>
                </c:pt>
                <c:pt idx="771">
                  <c:v>6.5202999999999998</c:v>
                </c:pt>
                <c:pt idx="772">
                  <c:v>6.5071000000000003</c:v>
                </c:pt>
                <c:pt idx="773">
                  <c:v>6.5079000000000002</c:v>
                </c:pt>
                <c:pt idx="774">
                  <c:v>6.5072000000000001</c:v>
                </c:pt>
                <c:pt idx="775">
                  <c:v>6.4861000000000004</c:v>
                </c:pt>
                <c:pt idx="776">
                  <c:v>6.5011000000000001</c:v>
                </c:pt>
                <c:pt idx="777">
                  <c:v>6.4980000000000002</c:v>
                </c:pt>
                <c:pt idx="778">
                  <c:v>6.4962</c:v>
                </c:pt>
                <c:pt idx="779">
                  <c:v>6.4787999999999997</c:v>
                </c:pt>
                <c:pt idx="780">
                  <c:v>6.4947999999999997</c:v>
                </c:pt>
                <c:pt idx="781">
                  <c:v>6.5186999999999999</c:v>
                </c:pt>
                <c:pt idx="782">
                  <c:v>6.5514999999999999</c:v>
                </c:pt>
                <c:pt idx="783">
                  <c:v>6.5163000000000002</c:v>
                </c:pt>
                <c:pt idx="784">
                  <c:v>6.4917999999999996</c:v>
                </c:pt>
                <c:pt idx="785">
                  <c:v>6.4774000000000003</c:v>
                </c:pt>
                <c:pt idx="786">
                  <c:v>6.4748000000000001</c:v>
                </c:pt>
                <c:pt idx="787">
                  <c:v>6.4699</c:v>
                </c:pt>
                <c:pt idx="788">
                  <c:v>6.4806999999999997</c:v>
                </c:pt>
                <c:pt idx="789">
                  <c:v>6.4892000000000003</c:v>
                </c:pt>
                <c:pt idx="790">
                  <c:v>6.4476000000000004</c:v>
                </c:pt>
                <c:pt idx="791">
                  <c:v>6.4600999999999997</c:v>
                </c:pt>
                <c:pt idx="792">
                  <c:v>6.4667000000000003</c:v>
                </c:pt>
                <c:pt idx="793">
                  <c:v>6.4542000000000002</c:v>
                </c:pt>
                <c:pt idx="794">
                  <c:v>6.46</c:v>
                </c:pt>
                <c:pt idx="795">
                  <c:v>6.4355000000000002</c:v>
                </c:pt>
                <c:pt idx="796">
                  <c:v>6.4250999999999996</c:v>
                </c:pt>
                <c:pt idx="797">
                  <c:v>6.4059999999999997</c:v>
                </c:pt>
                <c:pt idx="798">
                  <c:v>6.4217000000000004</c:v>
                </c:pt>
                <c:pt idx="799">
                  <c:v>6.4233000000000002</c:v>
                </c:pt>
                <c:pt idx="800">
                  <c:v>6.4290000000000003</c:v>
                </c:pt>
                <c:pt idx="801">
                  <c:v>6.4203999999999999</c:v>
                </c:pt>
                <c:pt idx="802">
                  <c:v>6.4410999999999996</c:v>
                </c:pt>
                <c:pt idx="803">
                  <c:v>6.4592999999999998</c:v>
                </c:pt>
                <c:pt idx="804">
                  <c:v>6.4725999999999999</c:v>
                </c:pt>
                <c:pt idx="805">
                  <c:v>6.4595000000000002</c:v>
                </c:pt>
                <c:pt idx="806">
                  <c:v>6.4588999999999999</c:v>
                </c:pt>
                <c:pt idx="807">
                  <c:v>6.4743000000000004</c:v>
                </c:pt>
                <c:pt idx="808">
                  <c:v>6.4522000000000004</c:v>
                </c:pt>
                <c:pt idx="809">
                  <c:v>6.4743000000000004</c:v>
                </c:pt>
                <c:pt idx="810">
                  <c:v>6.4961000000000002</c:v>
                </c:pt>
                <c:pt idx="811">
                  <c:v>6.4726999999999997</c:v>
                </c:pt>
                <c:pt idx="812">
                  <c:v>6.4870999999999999</c:v>
                </c:pt>
                <c:pt idx="813">
                  <c:v>6.4969999999999999</c:v>
                </c:pt>
                <c:pt idx="814">
                  <c:v>6.4653</c:v>
                </c:pt>
                <c:pt idx="815">
                  <c:v>6.4617000000000004</c:v>
                </c:pt>
                <c:pt idx="816">
                  <c:v>6.4808000000000003</c:v>
                </c:pt>
                <c:pt idx="817">
                  <c:v>6.4970999999999997</c:v>
                </c:pt>
                <c:pt idx="818">
                  <c:v>6.4847000000000001</c:v>
                </c:pt>
                <c:pt idx="819">
                  <c:v>6.4642999999999997</c:v>
                </c:pt>
                <c:pt idx="820">
                  <c:v>6.4669999999999996</c:v>
                </c:pt>
                <c:pt idx="821">
                  <c:v>6.4424000000000001</c:v>
                </c:pt>
                <c:pt idx="822">
                  <c:v>6.4794</c:v>
                </c:pt>
                <c:pt idx="823">
                  <c:v>6.4649000000000001</c:v>
                </c:pt>
                <c:pt idx="824">
                  <c:v>6.4714</c:v>
                </c:pt>
                <c:pt idx="825">
                  <c:v>6.4497999999999998</c:v>
                </c:pt>
                <c:pt idx="826">
                  <c:v>6.4370000000000003</c:v>
                </c:pt>
                <c:pt idx="827">
                  <c:v>6.4550999999999998</c:v>
                </c:pt>
                <c:pt idx="828">
                  <c:v>6.5027999999999997</c:v>
                </c:pt>
                <c:pt idx="829">
                  <c:v>6.5027999999999997</c:v>
                </c:pt>
                <c:pt idx="830">
                  <c:v>6.5061999999999998</c:v>
                </c:pt>
                <c:pt idx="831">
                  <c:v>6.5179999999999998</c:v>
                </c:pt>
                <c:pt idx="832">
                  <c:v>6.5331999999999999</c:v>
                </c:pt>
                <c:pt idx="833">
                  <c:v>6.5103999999999997</c:v>
                </c:pt>
                <c:pt idx="834">
                  <c:v>6.5178000000000003</c:v>
                </c:pt>
                <c:pt idx="835">
                  <c:v>6.5339</c:v>
                </c:pt>
                <c:pt idx="836">
                  <c:v>6.5400999999999998</c:v>
                </c:pt>
                <c:pt idx="837">
                  <c:v>6.5358999999999998</c:v>
                </c:pt>
                <c:pt idx="838">
                  <c:v>6.5179999999999998</c:v>
                </c:pt>
                <c:pt idx="839">
                  <c:v>6.5167999999999999</c:v>
                </c:pt>
                <c:pt idx="840">
                  <c:v>6.5125000000000002</c:v>
                </c:pt>
                <c:pt idx="841">
                  <c:v>6.5171000000000001</c:v>
                </c:pt>
                <c:pt idx="842">
                  <c:v>6.5289999999999999</c:v>
                </c:pt>
                <c:pt idx="843">
                  <c:v>6.5396999999999998</c:v>
                </c:pt>
                <c:pt idx="844">
                  <c:v>6.5355999999999996</c:v>
                </c:pt>
                <c:pt idx="845">
                  <c:v>6.5284000000000004</c:v>
                </c:pt>
                <c:pt idx="846">
                  <c:v>6.5202</c:v>
                </c:pt>
                <c:pt idx="847">
                  <c:v>6.5195999999999996</c:v>
                </c:pt>
                <c:pt idx="848">
                  <c:v>6.5172999999999996</c:v>
                </c:pt>
                <c:pt idx="849">
                  <c:v>6.5355999999999996</c:v>
                </c:pt>
                <c:pt idx="850">
                  <c:v>6.5435999999999996</c:v>
                </c:pt>
                <c:pt idx="851">
                  <c:v>6.5523999999999996</c:v>
                </c:pt>
                <c:pt idx="852">
                  <c:v>6.5838999999999999</c:v>
                </c:pt>
                <c:pt idx="853">
                  <c:v>6.5754000000000001</c:v>
                </c:pt>
                <c:pt idx="854">
                  <c:v>6.5694999999999997</c:v>
                </c:pt>
                <c:pt idx="855">
                  <c:v>6.5631000000000004</c:v>
                </c:pt>
                <c:pt idx="856">
                  <c:v>6.5750999999999999</c:v>
                </c:pt>
                <c:pt idx="857">
                  <c:v>6.5815000000000001</c:v>
                </c:pt>
                <c:pt idx="858">
                  <c:v>6.5519999999999996</c:v>
                </c:pt>
                <c:pt idx="859">
                  <c:v>6.5770999999999997</c:v>
                </c:pt>
                <c:pt idx="860">
                  <c:v>6.5617999999999999</c:v>
                </c:pt>
                <c:pt idx="861">
                  <c:v>6.5480999999999998</c:v>
                </c:pt>
                <c:pt idx="862">
                  <c:v>6.5743</c:v>
                </c:pt>
                <c:pt idx="863">
                  <c:v>6.6001000000000003</c:v>
                </c:pt>
                <c:pt idx="864">
                  <c:v>6.6173999999999999</c:v>
                </c:pt>
                <c:pt idx="865">
                  <c:v>6.6180000000000003</c:v>
                </c:pt>
                <c:pt idx="866">
                  <c:v>6.5990000000000002</c:v>
                </c:pt>
                <c:pt idx="867">
                  <c:v>6.6162999999999998</c:v>
                </c:pt>
                <c:pt idx="868">
                  <c:v>6.5914999999999999</c:v>
                </c:pt>
                <c:pt idx="869">
                  <c:v>6.6092000000000004</c:v>
                </c:pt>
                <c:pt idx="870">
                  <c:v>6.6237000000000004</c:v>
                </c:pt>
                <c:pt idx="871">
                  <c:v>6.6829000000000001</c:v>
                </c:pt>
                <c:pt idx="872">
                  <c:v>6.6889000000000003</c:v>
                </c:pt>
                <c:pt idx="873">
                  <c:v>6.6963999999999997</c:v>
                </c:pt>
                <c:pt idx="874">
                  <c:v>6.7088999999999999</c:v>
                </c:pt>
                <c:pt idx="875">
                  <c:v>6.7285000000000004</c:v>
                </c:pt>
                <c:pt idx="876">
                  <c:v>6.7152000000000003</c:v>
                </c:pt>
                <c:pt idx="877">
                  <c:v>6.7005999999999997</c:v>
                </c:pt>
                <c:pt idx="878">
                  <c:v>6.6679000000000004</c:v>
                </c:pt>
                <c:pt idx="879">
                  <c:v>6.6700999999999997</c:v>
                </c:pt>
                <c:pt idx="880">
                  <c:v>6.6440999999999999</c:v>
                </c:pt>
                <c:pt idx="881">
                  <c:v>6.6630000000000003</c:v>
                </c:pt>
                <c:pt idx="882">
                  <c:v>6.6790000000000003</c:v>
                </c:pt>
                <c:pt idx="883">
                  <c:v>6.6939000000000002</c:v>
                </c:pt>
                <c:pt idx="884">
                  <c:v>6.7134</c:v>
                </c:pt>
                <c:pt idx="885">
                  <c:v>6.7107999999999999</c:v>
                </c:pt>
                <c:pt idx="886">
                  <c:v>6.7384000000000004</c:v>
                </c:pt>
                <c:pt idx="887">
                  <c:v>6.7449000000000003</c:v>
                </c:pt>
                <c:pt idx="888">
                  <c:v>6.6878000000000002</c:v>
                </c:pt>
                <c:pt idx="889">
                  <c:v>6.7382</c:v>
                </c:pt>
                <c:pt idx="890">
                  <c:v>6.7346000000000004</c:v>
                </c:pt>
                <c:pt idx="891">
                  <c:v>6.7474999999999996</c:v>
                </c:pt>
                <c:pt idx="892">
                  <c:v>6.7191999999999998</c:v>
                </c:pt>
                <c:pt idx="893">
                  <c:v>6.7537000000000003</c:v>
                </c:pt>
                <c:pt idx="894">
                  <c:v>6.7492000000000001</c:v>
                </c:pt>
                <c:pt idx="895">
                  <c:v>6.7838000000000003</c:v>
                </c:pt>
                <c:pt idx="896">
                  <c:v>6.8167</c:v>
                </c:pt>
                <c:pt idx="897">
                  <c:v>6.8131000000000004</c:v>
                </c:pt>
                <c:pt idx="898">
                  <c:v>6.8284000000000002</c:v>
                </c:pt>
                <c:pt idx="899">
                  <c:v>6.8259999999999996</c:v>
                </c:pt>
                <c:pt idx="900">
                  <c:v>6.8251999999999997</c:v>
                </c:pt>
                <c:pt idx="901">
                  <c:v>6.7839999999999998</c:v>
                </c:pt>
                <c:pt idx="902">
                  <c:v>6.7929000000000004</c:v>
                </c:pt>
                <c:pt idx="903">
                  <c:v>6.7790999999999997</c:v>
                </c:pt>
                <c:pt idx="904">
                  <c:v>6.7538999999999998</c:v>
                </c:pt>
                <c:pt idx="905">
                  <c:v>6.7453000000000003</c:v>
                </c:pt>
                <c:pt idx="906">
                  <c:v>6.7803000000000004</c:v>
                </c:pt>
                <c:pt idx="907">
                  <c:v>6.8083999999999998</c:v>
                </c:pt>
                <c:pt idx="908">
                  <c:v>6.8331</c:v>
                </c:pt>
                <c:pt idx="909">
                  <c:v>6.8451000000000004</c:v>
                </c:pt>
                <c:pt idx="910">
                  <c:v>6.8316999999999997</c:v>
                </c:pt>
                <c:pt idx="911">
                  <c:v>6.8537999999999997</c:v>
                </c:pt>
                <c:pt idx="912">
                  <c:v>6.8324999999999996</c:v>
                </c:pt>
                <c:pt idx="913">
                  <c:v>6.8369</c:v>
                </c:pt>
                <c:pt idx="914">
                  <c:v>6.8472</c:v>
                </c:pt>
                <c:pt idx="915">
                  <c:v>6.8329000000000004</c:v>
                </c:pt>
                <c:pt idx="916">
                  <c:v>6.8369999999999997</c:v>
                </c:pt>
                <c:pt idx="917">
                  <c:v>6.8476999999999997</c:v>
                </c:pt>
                <c:pt idx="918">
                  <c:v>6.859</c:v>
                </c:pt>
                <c:pt idx="919">
                  <c:v>6.8887</c:v>
                </c:pt>
                <c:pt idx="920">
                  <c:v>6.8807</c:v>
                </c:pt>
                <c:pt idx="921">
                  <c:v>6.9042000000000003</c:v>
                </c:pt>
                <c:pt idx="922">
                  <c:v>6.9122000000000003</c:v>
                </c:pt>
                <c:pt idx="923">
                  <c:v>6.9207999999999998</c:v>
                </c:pt>
                <c:pt idx="924">
                  <c:v>6.9070999999999998</c:v>
                </c:pt>
                <c:pt idx="925">
                  <c:v>6.9219999999999997</c:v>
                </c:pt>
                <c:pt idx="926">
                  <c:v>6.9059999999999997</c:v>
                </c:pt>
                <c:pt idx="927">
                  <c:v>6.9324000000000003</c:v>
                </c:pt>
                <c:pt idx="928">
                  <c:v>6.9443999999999999</c:v>
                </c:pt>
                <c:pt idx="929">
                  <c:v>6.9480000000000004</c:v>
                </c:pt>
                <c:pt idx="930">
                  <c:v>6.9333</c:v>
                </c:pt>
                <c:pt idx="931">
                  <c:v>6.9414999999999996</c:v>
                </c:pt>
                <c:pt idx="932">
                  <c:v>6.9610000000000003</c:v>
                </c:pt>
                <c:pt idx="933">
                  <c:v>6.9695</c:v>
                </c:pt>
                <c:pt idx="934">
                  <c:v>6.9438000000000004</c:v>
                </c:pt>
                <c:pt idx="935">
                  <c:v>6.9433999999999996</c:v>
                </c:pt>
                <c:pt idx="936">
                  <c:v>6.9745999999999997</c:v>
                </c:pt>
                <c:pt idx="937">
                  <c:v>6.9823000000000004</c:v>
                </c:pt>
                <c:pt idx="938">
                  <c:v>6.9892000000000003</c:v>
                </c:pt>
                <c:pt idx="939">
                  <c:v>7.0031999999999996</c:v>
                </c:pt>
                <c:pt idx="940">
                  <c:v>6.9992999999999999</c:v>
                </c:pt>
                <c:pt idx="941">
                  <c:v>7.0050999999999997</c:v>
                </c:pt>
                <c:pt idx="942">
                  <c:v>7</c:v>
                </c:pt>
                <c:pt idx="943">
                  <c:v>7.0172999999999996</c:v>
                </c:pt>
                <c:pt idx="944">
                  <c:v>7.0126999999999997</c:v>
                </c:pt>
                <c:pt idx="945">
                  <c:v>7.0175999999999998</c:v>
                </c:pt>
                <c:pt idx="946">
                  <c:v>6.9728000000000003</c:v>
                </c:pt>
                <c:pt idx="947">
                  <c:v>6.9874999999999998</c:v>
                </c:pt>
                <c:pt idx="948">
                  <c:v>6.9927999999999999</c:v>
                </c:pt>
                <c:pt idx="949">
                  <c:v>6.9943</c:v>
                </c:pt>
                <c:pt idx="950">
                  <c:v>6.9821999999999997</c:v>
                </c:pt>
                <c:pt idx="951">
                  <c:v>7.0106000000000002</c:v>
                </c:pt>
                <c:pt idx="952">
                  <c:v>7.0010000000000003</c:v>
                </c:pt>
                <c:pt idx="953">
                  <c:v>7.0106999999999999</c:v>
                </c:pt>
                <c:pt idx="954">
                  <c:v>6.9976000000000003</c:v>
                </c:pt>
                <c:pt idx="955">
                  <c:v>6.9985999999999997</c:v>
                </c:pt>
                <c:pt idx="956">
                  <c:v>7.0228999999999999</c:v>
                </c:pt>
                <c:pt idx="957">
                  <c:v>7.0130999999999997</c:v>
                </c:pt>
                <c:pt idx="958">
                  <c:v>7.0678000000000001</c:v>
                </c:pt>
                <c:pt idx="959">
                  <c:v>7.0679999999999996</c:v>
                </c:pt>
                <c:pt idx="960">
                  <c:v>7.0678999999999998</c:v>
                </c:pt>
                <c:pt idx="961">
                  <c:v>7.0698999999999996</c:v>
                </c:pt>
                <c:pt idx="962">
                  <c:v>7.0763999999999996</c:v>
                </c:pt>
                <c:pt idx="963">
                  <c:v>7.0858999999999996</c:v>
                </c:pt>
                <c:pt idx="964">
                  <c:v>7.0827</c:v>
                </c:pt>
                <c:pt idx="965">
                  <c:v>7.0791000000000004</c:v>
                </c:pt>
                <c:pt idx="966">
                  <c:v>7.0606</c:v>
                </c:pt>
                <c:pt idx="967">
                  <c:v>7.0583</c:v>
                </c:pt>
                <c:pt idx="968">
                  <c:v>7.0744999999999996</c:v>
                </c:pt>
                <c:pt idx="969">
                  <c:v>7.0812999999999997</c:v>
                </c:pt>
                <c:pt idx="970">
                  <c:v>7.0759999999999996</c:v>
                </c:pt>
                <c:pt idx="971">
                  <c:v>7.0820999999999996</c:v>
                </c:pt>
                <c:pt idx="972">
                  <c:v>7.0721999999999996</c:v>
                </c:pt>
                <c:pt idx="973">
                  <c:v>7.0774999999999997</c:v>
                </c:pt>
                <c:pt idx="974">
                  <c:v>7.0807000000000002</c:v>
                </c:pt>
                <c:pt idx="975">
                  <c:v>7.0537999999999998</c:v>
                </c:pt>
                <c:pt idx="976">
                  <c:v>7.0766</c:v>
                </c:pt>
                <c:pt idx="977">
                  <c:v>7.0563000000000002</c:v>
                </c:pt>
                <c:pt idx="978">
                  <c:v>7.0705</c:v>
                </c:pt>
                <c:pt idx="979">
                  <c:v>7.1086</c:v>
                </c:pt>
                <c:pt idx="980">
                  <c:v>7.117</c:v>
                </c:pt>
                <c:pt idx="981">
                  <c:v>7.1067999999999998</c:v>
                </c:pt>
                <c:pt idx="982">
                  <c:v>7.1265000000000001</c:v>
                </c:pt>
                <c:pt idx="983">
                  <c:v>7.1332000000000004</c:v>
                </c:pt>
                <c:pt idx="984">
                  <c:v>7.1729000000000003</c:v>
                </c:pt>
                <c:pt idx="985">
                  <c:v>7.1763000000000003</c:v>
                </c:pt>
                <c:pt idx="986">
                  <c:v>7.1445999999999996</c:v>
                </c:pt>
                <c:pt idx="987">
                  <c:v>7.1479999999999997</c:v>
                </c:pt>
                <c:pt idx="988">
                  <c:v>7.1485000000000003</c:v>
                </c:pt>
                <c:pt idx="989">
                  <c:v>7.1325000000000003</c:v>
                </c:pt>
                <c:pt idx="990">
                  <c:v>7.1041999999999996</c:v>
                </c:pt>
                <c:pt idx="991">
                  <c:v>7.1181000000000001</c:v>
                </c:pt>
                <c:pt idx="992">
                  <c:v>7.1185999999999998</c:v>
                </c:pt>
                <c:pt idx="993">
                  <c:v>7.1338999999999997</c:v>
                </c:pt>
                <c:pt idx="994">
                  <c:v>7.11</c:v>
                </c:pt>
                <c:pt idx="995">
                  <c:v>7.1120999999999999</c:v>
                </c:pt>
                <c:pt idx="996">
                  <c:v>7.1066000000000003</c:v>
                </c:pt>
                <c:pt idx="997">
                  <c:v>7.1052</c:v>
                </c:pt>
                <c:pt idx="998">
                  <c:v>7.0933999999999999</c:v>
                </c:pt>
                <c:pt idx="999">
                  <c:v>7.0922000000000001</c:v>
                </c:pt>
                <c:pt idx="1000">
                  <c:v>7.1296999999999997</c:v>
                </c:pt>
                <c:pt idx="1001">
                  <c:v>7.1226000000000003</c:v>
                </c:pt>
                <c:pt idx="1002">
                  <c:v>7.1304999999999996</c:v>
                </c:pt>
                <c:pt idx="1003">
                  <c:v>7.1349</c:v>
                </c:pt>
                <c:pt idx="1004">
                  <c:v>7.0816999999999997</c:v>
                </c:pt>
                <c:pt idx="1005">
                  <c:v>7.0731000000000002</c:v>
                </c:pt>
                <c:pt idx="1006">
                  <c:v>7.0884</c:v>
                </c:pt>
                <c:pt idx="1007">
                  <c:v>7.0926</c:v>
                </c:pt>
                <c:pt idx="1008">
                  <c:v>7.0903999999999998</c:v>
                </c:pt>
                <c:pt idx="1009">
                  <c:v>7.0941000000000001</c:v>
                </c:pt>
                <c:pt idx="1010">
                  <c:v>7.1007999999999996</c:v>
                </c:pt>
                <c:pt idx="1011">
                  <c:v>7.1017999999999999</c:v>
                </c:pt>
                <c:pt idx="1012">
                  <c:v>7.0911</c:v>
                </c:pt>
                <c:pt idx="1013">
                  <c:v>7.0787000000000004</c:v>
                </c:pt>
                <c:pt idx="1014">
                  <c:v>7.0883000000000003</c:v>
                </c:pt>
                <c:pt idx="1015">
                  <c:v>7.0711000000000004</c:v>
                </c:pt>
                <c:pt idx="1016">
                  <c:v>7.0471000000000004</c:v>
                </c:pt>
                <c:pt idx="1017">
                  <c:v>7.0544000000000002</c:v>
                </c:pt>
                <c:pt idx="1018">
                  <c:v>7.0472999999999999</c:v>
                </c:pt>
                <c:pt idx="1019">
                  <c:v>7.0595999999999997</c:v>
                </c:pt>
                <c:pt idx="1020">
                  <c:v>7.0685000000000002</c:v>
                </c:pt>
                <c:pt idx="1021">
                  <c:v>7.0670999999999999</c:v>
                </c:pt>
                <c:pt idx="1022">
                  <c:v>7.1069000000000004</c:v>
                </c:pt>
                <c:pt idx="1023">
                  <c:v>7.1111000000000004</c:v>
                </c:pt>
                <c:pt idx="1024">
                  <c:v>7.0933999999999999</c:v>
                </c:pt>
                <c:pt idx="1025">
                  <c:v>7.1227</c:v>
                </c:pt>
                <c:pt idx="1026">
                  <c:v>7.0938999999999997</c:v>
                </c:pt>
                <c:pt idx="1027">
                  <c:v>7.1142000000000003</c:v>
                </c:pt>
                <c:pt idx="1028">
                  <c:v>7.0883000000000003</c:v>
                </c:pt>
                <c:pt idx="1029">
                  <c:v>7.0814000000000004</c:v>
                </c:pt>
                <c:pt idx="1030">
                  <c:v>7.1268000000000002</c:v>
                </c:pt>
                <c:pt idx="1031">
                  <c:v>7.0857999999999999</c:v>
                </c:pt>
                <c:pt idx="1032">
                  <c:v>7.1212999999999997</c:v>
                </c:pt>
                <c:pt idx="1033">
                  <c:v>7.1227</c:v>
                </c:pt>
                <c:pt idx="1034">
                  <c:v>7.1544999999999996</c:v>
                </c:pt>
                <c:pt idx="1035">
                  <c:v>7.0744999999999996</c:v>
                </c:pt>
                <c:pt idx="1036">
                  <c:v>7.0316999999999998</c:v>
                </c:pt>
                <c:pt idx="1037">
                  <c:v>7.0126999999999997</c:v>
                </c:pt>
                <c:pt idx="1038">
                  <c:v>7.0225</c:v>
                </c:pt>
                <c:pt idx="1039">
                  <c:v>7.0278999999999998</c:v>
                </c:pt>
                <c:pt idx="1040">
                  <c:v>6.9687999999999999</c:v>
                </c:pt>
                <c:pt idx="1041">
                  <c:v>6.9638</c:v>
                </c:pt>
                <c:pt idx="1042">
                  <c:v>6.9528999999999996</c:v>
                </c:pt>
                <c:pt idx="1043">
                  <c:v>6.9324000000000003</c:v>
                </c:pt>
                <c:pt idx="1044">
                  <c:v>6.9412000000000003</c:v>
                </c:pt>
                <c:pt idx="1045">
                  <c:v>6.9230999999999998</c:v>
                </c:pt>
                <c:pt idx="1046">
                  <c:v>6.9489999999999998</c:v>
                </c:pt>
                <c:pt idx="1047">
                  <c:v>6.9631999999999996</c:v>
                </c:pt>
                <c:pt idx="1048">
                  <c:v>6.9798</c:v>
                </c:pt>
                <c:pt idx="1049">
                  <c:v>7.0084</c:v>
                </c:pt>
                <c:pt idx="1050">
                  <c:v>7.0213000000000001</c:v>
                </c:pt>
                <c:pt idx="1051">
                  <c:v>7.0255999999999998</c:v>
                </c:pt>
                <c:pt idx="1052">
                  <c:v>7.0358999999999998</c:v>
                </c:pt>
                <c:pt idx="1053">
                  <c:v>7.0366</c:v>
                </c:pt>
                <c:pt idx="1054">
                  <c:v>7.0461999999999998</c:v>
                </c:pt>
                <c:pt idx="1055">
                  <c:v>7.0132000000000003</c:v>
                </c:pt>
                <c:pt idx="1056">
                  <c:v>7.0072000000000001</c:v>
                </c:pt>
                <c:pt idx="1057">
                  <c:v>6.9850000000000003</c:v>
                </c:pt>
                <c:pt idx="1058">
                  <c:v>6.9928999999999997</c:v>
                </c:pt>
                <c:pt idx="1059">
                  <c:v>6.9890999999999996</c:v>
                </c:pt>
                <c:pt idx="1060">
                  <c:v>6.9741999999999997</c:v>
                </c:pt>
                <c:pt idx="1061">
                  <c:v>6.9707999999999997</c:v>
                </c:pt>
                <c:pt idx="1062">
                  <c:v>6.9847000000000001</c:v>
                </c:pt>
                <c:pt idx="1063">
                  <c:v>7.0069999999999997</c:v>
                </c:pt>
                <c:pt idx="1064">
                  <c:v>6.9782000000000002</c:v>
                </c:pt>
                <c:pt idx="1065">
                  <c:v>6.9753999999999996</c:v>
                </c:pt>
                <c:pt idx="1066">
                  <c:v>6.9908000000000001</c:v>
                </c:pt>
                <c:pt idx="1067">
                  <c:v>7.0140000000000002</c:v>
                </c:pt>
                <c:pt idx="1068">
                  <c:v>6.9984000000000002</c:v>
                </c:pt>
                <c:pt idx="1069">
                  <c:v>6.9829999999999997</c:v>
                </c:pt>
                <c:pt idx="1070">
                  <c:v>6.9696999999999996</c:v>
                </c:pt>
                <c:pt idx="1071">
                  <c:v>6.9661</c:v>
                </c:pt>
                <c:pt idx="1072">
                  <c:v>6.9866000000000001</c:v>
                </c:pt>
                <c:pt idx="1073">
                  <c:v>6.9303999999999997</c:v>
                </c:pt>
                <c:pt idx="1074">
                  <c:v>6.9320000000000004</c:v>
                </c:pt>
                <c:pt idx="1075">
                  <c:v>6.9104999999999999</c:v>
                </c:pt>
                <c:pt idx="1076">
                  <c:v>6.9089</c:v>
                </c:pt>
                <c:pt idx="1077">
                  <c:v>6.8672000000000004</c:v>
                </c:pt>
                <c:pt idx="1078">
                  <c:v>6.8673999999999999</c:v>
                </c:pt>
                <c:pt idx="1079">
                  <c:v>6.8765999999999998</c:v>
                </c:pt>
                <c:pt idx="1080">
                  <c:v>6.8922999999999996</c:v>
                </c:pt>
                <c:pt idx="1081">
                  <c:v>6.8894000000000002</c:v>
                </c:pt>
                <c:pt idx="1082">
                  <c:v>6.8822999999999999</c:v>
                </c:pt>
                <c:pt idx="1083">
                  <c:v>6.915</c:v>
                </c:pt>
                <c:pt idx="1084">
                  <c:v>6.9249000000000001</c:v>
                </c:pt>
                <c:pt idx="1085">
                  <c:v>6.9367999999999999</c:v>
                </c:pt>
                <c:pt idx="1086">
                  <c:v>6.9427000000000003</c:v>
                </c:pt>
                <c:pt idx="1087">
                  <c:v>6.9692999999999996</c:v>
                </c:pt>
                <c:pt idx="1088">
                  <c:v>6.9663000000000004</c:v>
                </c:pt>
                <c:pt idx="1089">
                  <c:v>6.9592000000000001</c:v>
                </c:pt>
                <c:pt idx="1090">
                  <c:v>6.9617000000000004</c:v>
                </c:pt>
                <c:pt idx="1091">
                  <c:v>6.9617000000000004</c:v>
                </c:pt>
                <c:pt idx="1092">
                  <c:v>6.9846000000000004</c:v>
                </c:pt>
                <c:pt idx="1093">
                  <c:v>6.9928999999999997</c:v>
                </c:pt>
                <c:pt idx="1094">
                  <c:v>6.9917999999999996</c:v>
                </c:pt>
                <c:pt idx="1095">
                  <c:v>6.9957000000000003</c:v>
                </c:pt>
                <c:pt idx="1096">
                  <c:v>7.0044000000000004</c:v>
                </c:pt>
                <c:pt idx="1097">
                  <c:v>7.0080999999999998</c:v>
                </c:pt>
                <c:pt idx="1098">
                  <c:v>7.0030999999999999</c:v>
                </c:pt>
                <c:pt idx="1099">
                  <c:v>6.9989999999999997</c:v>
                </c:pt>
                <c:pt idx="1100">
                  <c:v>7.0026000000000002</c:v>
                </c:pt>
                <c:pt idx="1101">
                  <c:v>6.9988000000000001</c:v>
                </c:pt>
                <c:pt idx="1102">
                  <c:v>6.9915000000000003</c:v>
                </c:pt>
                <c:pt idx="1103">
                  <c:v>7.0144000000000002</c:v>
                </c:pt>
                <c:pt idx="1104">
                  <c:v>6.9457000000000004</c:v>
                </c:pt>
                <c:pt idx="1105">
                  <c:v>7.0285000000000002</c:v>
                </c:pt>
                <c:pt idx="1106">
                  <c:v>7.0282</c:v>
                </c:pt>
                <c:pt idx="1107">
                  <c:v>7.0369000000000002</c:v>
                </c:pt>
                <c:pt idx="1108">
                  <c:v>7.0246000000000004</c:v>
                </c:pt>
                <c:pt idx="1109">
                  <c:v>7.0411000000000001</c:v>
                </c:pt>
                <c:pt idx="1110">
                  <c:v>7.0525000000000002</c:v>
                </c:pt>
                <c:pt idx="1111">
                  <c:v>7.0697000000000001</c:v>
                </c:pt>
                <c:pt idx="1112">
                  <c:v>7.0435999999999996</c:v>
                </c:pt>
                <c:pt idx="1113">
                  <c:v>7.0308999999999999</c:v>
                </c:pt>
                <c:pt idx="1114">
                  <c:v>7.0312999999999999</c:v>
                </c:pt>
                <c:pt idx="1115">
                  <c:v>7.0160999999999998</c:v>
                </c:pt>
                <c:pt idx="1116">
                  <c:v>7.0145</c:v>
                </c:pt>
                <c:pt idx="1117">
                  <c:v>7.0312999999999999</c:v>
                </c:pt>
                <c:pt idx="1118">
                  <c:v>7.0434999999999999</c:v>
                </c:pt>
                <c:pt idx="1119">
                  <c:v>7.0324</c:v>
                </c:pt>
                <c:pt idx="1120">
                  <c:v>7.0404999999999998</c:v>
                </c:pt>
                <c:pt idx="1121">
                  <c:v>7.0274999999999999</c:v>
                </c:pt>
                <c:pt idx="1122">
                  <c:v>7.0259</c:v>
                </c:pt>
                <c:pt idx="1123">
                  <c:v>7.0064000000000002</c:v>
                </c:pt>
                <c:pt idx="1124">
                  <c:v>7.0186999999999999</c:v>
                </c:pt>
                <c:pt idx="1125">
                  <c:v>7.0298999999999996</c:v>
                </c:pt>
                <c:pt idx="1126">
                  <c:v>7.0242000000000004</c:v>
                </c:pt>
                <c:pt idx="1127">
                  <c:v>7.0076000000000001</c:v>
                </c:pt>
                <c:pt idx="1128">
                  <c:v>6.9863999999999997</c:v>
                </c:pt>
                <c:pt idx="1129">
                  <c:v>6.9711999999999996</c:v>
                </c:pt>
                <c:pt idx="1130">
                  <c:v>7.0128000000000004</c:v>
                </c:pt>
                <c:pt idx="1131">
                  <c:v>7.0026000000000002</c:v>
                </c:pt>
                <c:pt idx="1132">
                  <c:v>7.0330000000000004</c:v>
                </c:pt>
                <c:pt idx="1133">
                  <c:v>7.0419</c:v>
                </c:pt>
                <c:pt idx="1134">
                  <c:v>7.0465</c:v>
                </c:pt>
                <c:pt idx="1135">
                  <c:v>7.0464000000000002</c:v>
                </c:pt>
                <c:pt idx="1136">
                  <c:v>7.0655999999999999</c:v>
                </c:pt>
                <c:pt idx="1137">
                  <c:v>7.0641999999999996</c:v>
                </c:pt>
                <c:pt idx="1138">
                  <c:v>7.0510999999999999</c:v>
                </c:pt>
                <c:pt idx="1139">
                  <c:v>7.0731000000000002</c:v>
                </c:pt>
                <c:pt idx="1140">
                  <c:v>7.0610999999999997</c:v>
                </c:pt>
                <c:pt idx="1141">
                  <c:v>7.0758999999999999</c:v>
                </c:pt>
                <c:pt idx="1142">
                  <c:v>7.0698999999999996</c:v>
                </c:pt>
                <c:pt idx="1143">
                  <c:v>7.0715000000000003</c:v>
                </c:pt>
                <c:pt idx="1144">
                  <c:v>7.0811999999999999</c:v>
                </c:pt>
                <c:pt idx="1145">
                  <c:v>7.0998000000000001</c:v>
                </c:pt>
                <c:pt idx="1146">
                  <c:v>7.0843999999999996</c:v>
                </c:pt>
                <c:pt idx="1147">
                  <c:v>7.0693000000000001</c:v>
                </c:pt>
                <c:pt idx="1148">
                  <c:v>7.0811000000000002</c:v>
                </c:pt>
                <c:pt idx="1149">
                  <c:v>7.1043000000000003</c:v>
                </c:pt>
                <c:pt idx="1150">
                  <c:v>7.1379999999999999</c:v>
                </c:pt>
                <c:pt idx="1151">
                  <c:v>7.1642000000000001</c:v>
                </c:pt>
                <c:pt idx="1152">
                  <c:v>7.1345000000000001</c:v>
                </c:pt>
                <c:pt idx="1153">
                  <c:v>7.1125999999999996</c:v>
                </c:pt>
                <c:pt idx="1154">
                  <c:v>7.1284000000000001</c:v>
                </c:pt>
                <c:pt idx="1155">
                  <c:v>7.1482999999999999</c:v>
                </c:pt>
                <c:pt idx="1156">
                  <c:v>7.1470000000000002</c:v>
                </c:pt>
                <c:pt idx="1157">
                  <c:v>7.1413000000000002</c:v>
                </c:pt>
                <c:pt idx="1158">
                  <c:v>7.1382000000000003</c:v>
                </c:pt>
                <c:pt idx="1159">
                  <c:v>7.1245000000000003</c:v>
                </c:pt>
                <c:pt idx="1160">
                  <c:v>7.1272000000000002</c:v>
                </c:pt>
                <c:pt idx="1161">
                  <c:v>7.1060999999999996</c:v>
                </c:pt>
                <c:pt idx="1162">
                  <c:v>7.1097999999999999</c:v>
                </c:pt>
                <c:pt idx="1163">
                  <c:v>7.1242999999999999</c:v>
                </c:pt>
                <c:pt idx="1164">
                  <c:v>7.1028000000000002</c:v>
                </c:pt>
                <c:pt idx="1165">
                  <c:v>7.0833000000000004</c:v>
                </c:pt>
                <c:pt idx="1166">
                  <c:v>7.0857999999999999</c:v>
                </c:pt>
                <c:pt idx="1167">
                  <c:v>7.0621</c:v>
                </c:pt>
                <c:pt idx="1168">
                  <c:v>7.0467000000000004</c:v>
                </c:pt>
                <c:pt idx="1169">
                  <c:v>7.0685000000000002</c:v>
                </c:pt>
                <c:pt idx="1170">
                  <c:v>7.1086</c:v>
                </c:pt>
                <c:pt idx="1171">
                  <c:v>7.1093999999999999</c:v>
                </c:pt>
                <c:pt idx="1172">
                  <c:v>7.1177999999999999</c:v>
                </c:pt>
                <c:pt idx="1173">
                  <c:v>7.1063999999999998</c:v>
                </c:pt>
                <c:pt idx="1174">
                  <c:v>7.1378000000000004</c:v>
                </c:pt>
                <c:pt idx="1175">
                  <c:v>7.1471</c:v>
                </c:pt>
                <c:pt idx="1176">
                  <c:v>7.1779999999999999</c:v>
                </c:pt>
                <c:pt idx="1177">
                  <c:v>7.194</c:v>
                </c:pt>
                <c:pt idx="1178">
                  <c:v>7.1623000000000001</c:v>
                </c:pt>
                <c:pt idx="1179">
                  <c:v>7.1439000000000004</c:v>
                </c:pt>
                <c:pt idx="1180">
                  <c:v>7.1691000000000003</c:v>
                </c:pt>
                <c:pt idx="1181">
                  <c:v>7.1665999999999999</c:v>
                </c:pt>
                <c:pt idx="1182">
                  <c:v>7.1665999999999999</c:v>
                </c:pt>
                <c:pt idx="1183">
                  <c:v>7.1315</c:v>
                </c:pt>
                <c:pt idx="1184">
                  <c:v>7.0894000000000004</c:v>
                </c:pt>
                <c:pt idx="1185">
                  <c:v>7.0671999999999997</c:v>
                </c:pt>
                <c:pt idx="1186">
                  <c:v>7.0709</c:v>
                </c:pt>
                <c:pt idx="1187">
                  <c:v>7.0720999999999998</c:v>
                </c:pt>
                <c:pt idx="1188">
                  <c:v>7.0446</c:v>
                </c:pt>
                <c:pt idx="1189">
                  <c:v>7.0494000000000003</c:v>
                </c:pt>
                <c:pt idx="1190">
                  <c:v>7.0533000000000001</c:v>
                </c:pt>
                <c:pt idx="1191">
                  <c:v>7.0125999999999999</c:v>
                </c:pt>
                <c:pt idx="1192">
                  <c:v>7.1029999999999998</c:v>
                </c:pt>
                <c:pt idx="1193">
                  <c:v>7.0983999999999998</c:v>
                </c:pt>
                <c:pt idx="1194">
                  <c:v>7.0766</c:v>
                </c:pt>
                <c:pt idx="1195">
                  <c:v>7.0858999999999996</c:v>
                </c:pt>
                <c:pt idx="1196">
                  <c:v>7.0537999999999998</c:v>
                </c:pt>
                <c:pt idx="1197">
                  <c:v>7.0987</c:v>
                </c:pt>
                <c:pt idx="1198">
                  <c:v>6.976</c:v>
                </c:pt>
                <c:pt idx="1199">
                  <c:v>6.9545000000000003</c:v>
                </c:pt>
                <c:pt idx="1200">
                  <c:v>6.9099000000000004</c:v>
                </c:pt>
                <c:pt idx="1201">
                  <c:v>6.8895</c:v>
                </c:pt>
                <c:pt idx="1202">
                  <c:v>6.8925999999999998</c:v>
                </c:pt>
                <c:pt idx="1203">
                  <c:v>6.8806000000000003</c:v>
                </c:pt>
                <c:pt idx="1204">
                  <c:v>6.8734000000000002</c:v>
                </c:pt>
                <c:pt idx="1205">
                  <c:v>6.8761000000000001</c:v>
                </c:pt>
                <c:pt idx="1206">
                  <c:v>6.8849</c:v>
                </c:pt>
                <c:pt idx="1207">
                  <c:v>6.8840000000000003</c:v>
                </c:pt>
                <c:pt idx="1208">
                  <c:v>6.8834</c:v>
                </c:pt>
                <c:pt idx="1209">
                  <c:v>6.8741000000000003</c:v>
                </c:pt>
                <c:pt idx="1210">
                  <c:v>6.8773</c:v>
                </c:pt>
                <c:pt idx="1211">
                  <c:v>6.8814000000000002</c:v>
                </c:pt>
                <c:pt idx="1212">
                  <c:v>6.8735999999999997</c:v>
                </c:pt>
                <c:pt idx="1213">
                  <c:v>6.8789999999999996</c:v>
                </c:pt>
                <c:pt idx="1214">
                  <c:v>6.8764000000000003</c:v>
                </c:pt>
                <c:pt idx="1215">
                  <c:v>6.8724999999999996</c:v>
                </c:pt>
                <c:pt idx="1216">
                  <c:v>6.8956999999999997</c:v>
                </c:pt>
                <c:pt idx="1217">
                  <c:v>6.8891</c:v>
                </c:pt>
                <c:pt idx="1218">
                  <c:v>6.8956</c:v>
                </c:pt>
                <c:pt idx="1219">
                  <c:v>6.8743999999999996</c:v>
                </c:pt>
                <c:pt idx="1220">
                  <c:v>6.8849</c:v>
                </c:pt>
                <c:pt idx="1221">
                  <c:v>6.8875999999999999</c:v>
                </c:pt>
                <c:pt idx="1222">
                  <c:v>6.8578999999999999</c:v>
                </c:pt>
                <c:pt idx="1223">
                  <c:v>6.8678999999999997</c:v>
                </c:pt>
                <c:pt idx="1224">
                  <c:v>6.8712</c:v>
                </c:pt>
                <c:pt idx="1225">
                  <c:v>6.8876999999999997</c:v>
                </c:pt>
                <c:pt idx="1226">
                  <c:v>6.8845999999999998</c:v>
                </c:pt>
                <c:pt idx="1227">
                  <c:v>6.8764000000000003</c:v>
                </c:pt>
                <c:pt idx="1228">
                  <c:v>6.8653000000000004</c:v>
                </c:pt>
                <c:pt idx="1229">
                  <c:v>6.8609</c:v>
                </c:pt>
                <c:pt idx="1230">
                  <c:v>6.8945999999999996</c:v>
                </c:pt>
                <c:pt idx="1231">
                  <c:v>6.9028</c:v>
                </c:pt>
                <c:pt idx="1232">
                  <c:v>6.9306999999999999</c:v>
                </c:pt>
                <c:pt idx="1233">
                  <c:v>6.9306000000000001</c:v>
                </c:pt>
                <c:pt idx="1234">
                  <c:v>6.9290000000000003</c:v>
                </c:pt>
                <c:pt idx="1235">
                  <c:v>6.9280999999999997</c:v>
                </c:pt>
                <c:pt idx="1236">
                  <c:v>6.9260999999999999</c:v>
                </c:pt>
                <c:pt idx="1237">
                  <c:v>6.9438000000000004</c:v>
                </c:pt>
                <c:pt idx="1238">
                  <c:v>6.9442000000000004</c:v>
                </c:pt>
                <c:pt idx="1239">
                  <c:v>6.9272</c:v>
                </c:pt>
                <c:pt idx="1240">
                  <c:v>6.9282000000000004</c:v>
                </c:pt>
                <c:pt idx="1241">
                  <c:v>6.9244000000000003</c:v>
                </c:pt>
                <c:pt idx="1242">
                  <c:v>6.9219999999999997</c:v>
                </c:pt>
                <c:pt idx="1243">
                  <c:v>6.9367999999999999</c:v>
                </c:pt>
                <c:pt idx="1244">
                  <c:v>6.9291</c:v>
                </c:pt>
                <c:pt idx="1245">
                  <c:v>6.9329999999999998</c:v>
                </c:pt>
                <c:pt idx="1246">
                  <c:v>6.9215999999999998</c:v>
                </c:pt>
                <c:pt idx="1247">
                  <c:v>6.9089</c:v>
                </c:pt>
                <c:pt idx="1248">
                  <c:v>6.9168000000000003</c:v>
                </c:pt>
                <c:pt idx="1249">
                  <c:v>6.9269999999999996</c:v>
                </c:pt>
                <c:pt idx="1250">
                  <c:v>6.9340999999999999</c:v>
                </c:pt>
                <c:pt idx="1251">
                  <c:v>6.9340000000000002</c:v>
                </c:pt>
                <c:pt idx="1252">
                  <c:v>6.9398</c:v>
                </c:pt>
                <c:pt idx="1253">
                  <c:v>6.9490999999999996</c:v>
                </c:pt>
                <c:pt idx="1254">
                  <c:v>6.9286000000000003</c:v>
                </c:pt>
                <c:pt idx="1255">
                  <c:v>6.9043999999999999</c:v>
                </c:pt>
                <c:pt idx="1256">
                  <c:v>6.9039000000000001</c:v>
                </c:pt>
                <c:pt idx="1257">
                  <c:v>6.9120999999999997</c:v>
                </c:pt>
                <c:pt idx="1258">
                  <c:v>6.8448000000000002</c:v>
                </c:pt>
                <c:pt idx="1259">
                  <c:v>6.8373999999999997</c:v>
                </c:pt>
                <c:pt idx="1260">
                  <c:v>6.8076999999999996</c:v>
                </c:pt>
                <c:pt idx="1261">
                  <c:v>6.7948000000000004</c:v>
                </c:pt>
                <c:pt idx="1262">
                  <c:v>6.7732999999999999</c:v>
                </c:pt>
                <c:pt idx="1263">
                  <c:v>6.7354000000000003</c:v>
                </c:pt>
                <c:pt idx="1264">
                  <c:v>6.7454999999999998</c:v>
                </c:pt>
                <c:pt idx="1265">
                  <c:v>6.7328000000000001</c:v>
                </c:pt>
                <c:pt idx="1266">
                  <c:v>6.7370000000000001</c:v>
                </c:pt>
                <c:pt idx="1267">
                  <c:v>6.7389000000000001</c:v>
                </c:pt>
                <c:pt idx="1268">
                  <c:v>6.7404999999999999</c:v>
                </c:pt>
                <c:pt idx="1269">
                  <c:v>6.7500999999999998</c:v>
                </c:pt>
                <c:pt idx="1270">
                  <c:v>6.7347000000000001</c:v>
                </c:pt>
                <c:pt idx="1271">
                  <c:v>6.7289000000000003</c:v>
                </c:pt>
                <c:pt idx="1272">
                  <c:v>6.7121000000000004</c:v>
                </c:pt>
                <c:pt idx="1273">
                  <c:v>6.7023999999999999</c:v>
                </c:pt>
                <c:pt idx="1274">
                  <c:v>6.7073999999999998</c:v>
                </c:pt>
                <c:pt idx="1275">
                  <c:v>6.6776999999999997</c:v>
                </c:pt>
                <c:pt idx="1276">
                  <c:v>6.7126999999999999</c:v>
                </c:pt>
                <c:pt idx="1277">
                  <c:v>6.7074999999999996</c:v>
                </c:pt>
                <c:pt idx="1278">
                  <c:v>6.7088999999999999</c:v>
                </c:pt>
                <c:pt idx="1279">
                  <c:v>6.7281000000000004</c:v>
                </c:pt>
                <c:pt idx="1280">
                  <c:v>6.7190000000000003</c:v>
                </c:pt>
                <c:pt idx="1281">
                  <c:v>6.7190000000000003</c:v>
                </c:pt>
                <c:pt idx="1282">
                  <c:v>6.7173999999999996</c:v>
                </c:pt>
                <c:pt idx="1283">
                  <c:v>6.7122999999999999</c:v>
                </c:pt>
                <c:pt idx="1284">
                  <c:v>6.7171000000000003</c:v>
                </c:pt>
                <c:pt idx="1285">
                  <c:v>6.7141999999999999</c:v>
                </c:pt>
                <c:pt idx="1286">
                  <c:v>6.7260999999999997</c:v>
                </c:pt>
                <c:pt idx="1287">
                  <c:v>6.7190000000000003</c:v>
                </c:pt>
                <c:pt idx="1288">
                  <c:v>6.7232000000000003</c:v>
                </c:pt>
                <c:pt idx="1289">
                  <c:v>6.7394999999999996</c:v>
                </c:pt>
                <c:pt idx="1290">
                  <c:v>6.7382</c:v>
                </c:pt>
                <c:pt idx="1291">
                  <c:v>6.7233999999999998</c:v>
                </c:pt>
                <c:pt idx="1292">
                  <c:v>6.7171000000000003</c:v>
                </c:pt>
                <c:pt idx="1293">
                  <c:v>6.7229999999999999</c:v>
                </c:pt>
                <c:pt idx="1294">
                  <c:v>6.7070999999999996</c:v>
                </c:pt>
                <c:pt idx="1295">
                  <c:v>6.6875999999999998</c:v>
                </c:pt>
                <c:pt idx="1296">
                  <c:v>6.7176999999999998</c:v>
                </c:pt>
                <c:pt idx="1297">
                  <c:v>6.7207999999999997</c:v>
                </c:pt>
                <c:pt idx="1298">
                  <c:v>6.7135999999999996</c:v>
                </c:pt>
                <c:pt idx="1299">
                  <c:v>6.7220000000000004</c:v>
                </c:pt>
                <c:pt idx="1300">
                  <c:v>6.7012999999999998</c:v>
                </c:pt>
                <c:pt idx="1301">
                  <c:v>6.7068000000000003</c:v>
                </c:pt>
                <c:pt idx="1302">
                  <c:v>6.7324000000000002</c:v>
                </c:pt>
                <c:pt idx="1303">
                  <c:v>6.7309000000000001</c:v>
                </c:pt>
                <c:pt idx="1304">
                  <c:v>6.7340999999999998</c:v>
                </c:pt>
              </c:numCache>
            </c:numRef>
          </c:val>
          <c:smooth val="0"/>
          <c:extLst>
            <c:ext xmlns:c16="http://schemas.microsoft.com/office/drawing/2014/chart" uri="{C3380CC4-5D6E-409C-BE32-E72D297353CC}">
              <c16:uniqueId val="{00000001-84DF-472A-8316-457F9921B3C1}"/>
            </c:ext>
          </c:extLst>
        </c:ser>
        <c:ser>
          <c:idx val="2"/>
          <c:order val="2"/>
          <c:tx>
            <c:v>在岸即期价</c:v>
          </c:tx>
          <c:spPr>
            <a:ln w="6350" cap="rnd">
              <a:solidFill>
                <a:srgbClr val="647EB1"/>
              </a:solidFill>
              <a:round/>
            </a:ln>
            <a:effectLst/>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【2】Indice!$N$6:$N$1310</c:f>
              <c:numCache>
                <c:formatCode>General</c:formatCode>
                <c:ptCount val="1305"/>
                <c:pt idx="0">
                  <c:v>7.1872999999999996</c:v>
                </c:pt>
                <c:pt idx="1">
                  <c:v>7.1925999999999997</c:v>
                </c:pt>
                <c:pt idx="2">
                  <c:v>7.1974999999999998</c:v>
                </c:pt>
                <c:pt idx="3">
                  <c:v>7.1965000000000003</c:v>
                </c:pt>
                <c:pt idx="4">
                  <c:v>7.1989000000000001</c:v>
                </c:pt>
                <c:pt idx="5">
                  <c:v>7.1967999999999996</c:v>
                </c:pt>
                <c:pt idx="6">
                  <c:v>7.1886000000000001</c:v>
                </c:pt>
                <c:pt idx="7">
                  <c:v>7.1980000000000004</c:v>
                </c:pt>
                <c:pt idx="8">
                  <c:v>7.1978999999999997</c:v>
                </c:pt>
                <c:pt idx="9">
                  <c:v>7.1974999999999998</c:v>
                </c:pt>
                <c:pt idx="10">
                  <c:v>7.1963999999999997</c:v>
                </c:pt>
                <c:pt idx="11">
                  <c:v>7.1939000000000002</c:v>
                </c:pt>
                <c:pt idx="12">
                  <c:v>7.1912000000000003</c:v>
                </c:pt>
                <c:pt idx="13">
                  <c:v>7.1924999999999999</c:v>
                </c:pt>
                <c:pt idx="14">
                  <c:v>7.1981000000000002</c:v>
                </c:pt>
                <c:pt idx="15">
                  <c:v>7.1936</c:v>
                </c:pt>
                <c:pt idx="16">
                  <c:v>7.1936</c:v>
                </c:pt>
                <c:pt idx="17">
                  <c:v>7.1936</c:v>
                </c:pt>
                <c:pt idx="18">
                  <c:v>7.1936</c:v>
                </c:pt>
                <c:pt idx="19">
                  <c:v>7.1936</c:v>
                </c:pt>
                <c:pt idx="20">
                  <c:v>7.1936</c:v>
                </c:pt>
                <c:pt idx="21">
                  <c:v>7.1966999999999999</c:v>
                </c:pt>
                <c:pt idx="22">
                  <c:v>7.1948999999999996</c:v>
                </c:pt>
                <c:pt idx="23">
                  <c:v>7.1901000000000002</c:v>
                </c:pt>
                <c:pt idx="24">
                  <c:v>7.1985000000000001</c:v>
                </c:pt>
                <c:pt idx="25">
                  <c:v>7.1935000000000002</c:v>
                </c:pt>
                <c:pt idx="26">
                  <c:v>7.1805000000000003</c:v>
                </c:pt>
                <c:pt idx="27">
                  <c:v>7.1688999999999998</c:v>
                </c:pt>
                <c:pt idx="28">
                  <c:v>7.1778000000000004</c:v>
                </c:pt>
                <c:pt idx="29">
                  <c:v>7.1803999999999997</c:v>
                </c:pt>
                <c:pt idx="30">
                  <c:v>7.1773999999999996</c:v>
                </c:pt>
                <c:pt idx="31">
                  <c:v>7.1738999999999997</c:v>
                </c:pt>
                <c:pt idx="32">
                  <c:v>7.1580000000000004</c:v>
                </c:pt>
                <c:pt idx="33">
                  <c:v>7.1718000000000002</c:v>
                </c:pt>
                <c:pt idx="34">
                  <c:v>7.1909000000000001</c:v>
                </c:pt>
                <c:pt idx="35">
                  <c:v>7.1933999999999996</c:v>
                </c:pt>
                <c:pt idx="36">
                  <c:v>7.1962999999999999</c:v>
                </c:pt>
                <c:pt idx="37">
                  <c:v>7.1962999999999999</c:v>
                </c:pt>
                <c:pt idx="38">
                  <c:v>7.1877000000000004</c:v>
                </c:pt>
                <c:pt idx="39">
                  <c:v>7.1715</c:v>
                </c:pt>
                <c:pt idx="40">
                  <c:v>7.1675000000000004</c:v>
                </c:pt>
                <c:pt idx="41">
                  <c:v>7.1666999999999996</c:v>
                </c:pt>
                <c:pt idx="42">
                  <c:v>7.1726999999999999</c:v>
                </c:pt>
                <c:pt idx="43">
                  <c:v>7.1687000000000003</c:v>
                </c:pt>
                <c:pt idx="44">
                  <c:v>7.1513999999999998</c:v>
                </c:pt>
                <c:pt idx="45">
                  <c:v>7.1471</c:v>
                </c:pt>
                <c:pt idx="46">
                  <c:v>7.1608000000000001</c:v>
                </c:pt>
                <c:pt idx="47">
                  <c:v>7.1494</c:v>
                </c:pt>
                <c:pt idx="48">
                  <c:v>7.1432000000000002</c:v>
                </c:pt>
                <c:pt idx="49">
                  <c:v>7.1</c:v>
                </c:pt>
                <c:pt idx="50">
                  <c:v>7.1</c:v>
                </c:pt>
                <c:pt idx="51">
                  <c:v>7.1104000000000003</c:v>
                </c:pt>
                <c:pt idx="52">
                  <c:v>7.1426999999999996</c:v>
                </c:pt>
                <c:pt idx="53">
                  <c:v>7.1426999999999996</c:v>
                </c:pt>
                <c:pt idx="54">
                  <c:v>7.1364000000000001</c:v>
                </c:pt>
                <c:pt idx="55">
                  <c:v>7.1356999999999999</c:v>
                </c:pt>
                <c:pt idx="56">
                  <c:v>7.1378000000000004</c:v>
                </c:pt>
                <c:pt idx="57">
                  <c:v>7.1386000000000003</c:v>
                </c:pt>
                <c:pt idx="58">
                  <c:v>7.1185</c:v>
                </c:pt>
                <c:pt idx="59">
                  <c:v>7.1311</c:v>
                </c:pt>
                <c:pt idx="60">
                  <c:v>7.1215000000000002</c:v>
                </c:pt>
                <c:pt idx="61">
                  <c:v>7.1119000000000003</c:v>
                </c:pt>
                <c:pt idx="62">
                  <c:v>7.1707999999999998</c:v>
                </c:pt>
                <c:pt idx="63">
                  <c:v>7.1772</c:v>
                </c:pt>
                <c:pt idx="64">
                  <c:v>7.1741000000000001</c:v>
                </c:pt>
                <c:pt idx="65">
                  <c:v>7.1702000000000004</c:v>
                </c:pt>
                <c:pt idx="66">
                  <c:v>7.1486000000000001</c:v>
                </c:pt>
                <c:pt idx="67">
                  <c:v>7.1605999999999996</c:v>
                </c:pt>
                <c:pt idx="68">
                  <c:v>7.1471</c:v>
                </c:pt>
                <c:pt idx="69">
                  <c:v>7.1433999999999997</c:v>
                </c:pt>
                <c:pt idx="70">
                  <c:v>7.1284999999999998</c:v>
                </c:pt>
                <c:pt idx="71">
                  <c:v>7.1349999999999998</c:v>
                </c:pt>
                <c:pt idx="72">
                  <c:v>7.1261999999999999</c:v>
                </c:pt>
                <c:pt idx="73">
                  <c:v>7.1363000000000003</c:v>
                </c:pt>
                <c:pt idx="74">
                  <c:v>7.1528</c:v>
                </c:pt>
                <c:pt idx="75">
                  <c:v>7.149</c:v>
                </c:pt>
                <c:pt idx="76">
                  <c:v>7.1475999999999997</c:v>
                </c:pt>
                <c:pt idx="77">
                  <c:v>7.1647999999999996</c:v>
                </c:pt>
                <c:pt idx="78">
                  <c:v>7.1406999999999998</c:v>
                </c:pt>
                <c:pt idx="79">
                  <c:v>7.1669</c:v>
                </c:pt>
                <c:pt idx="80">
                  <c:v>7.2142999999999997</c:v>
                </c:pt>
                <c:pt idx="81">
                  <c:v>7.2427000000000001</c:v>
                </c:pt>
                <c:pt idx="82">
                  <c:v>7.2468000000000004</c:v>
                </c:pt>
                <c:pt idx="83">
                  <c:v>7.2527999999999997</c:v>
                </c:pt>
                <c:pt idx="84">
                  <c:v>7.2891000000000004</c:v>
                </c:pt>
                <c:pt idx="85">
                  <c:v>7.2854999999999999</c:v>
                </c:pt>
                <c:pt idx="86">
                  <c:v>7.2846000000000002</c:v>
                </c:pt>
                <c:pt idx="87">
                  <c:v>7.2760999999999996</c:v>
                </c:pt>
                <c:pt idx="88">
                  <c:v>7.28</c:v>
                </c:pt>
                <c:pt idx="89">
                  <c:v>7.2702</c:v>
                </c:pt>
                <c:pt idx="90">
                  <c:v>7.2754000000000003</c:v>
                </c:pt>
                <c:pt idx="91">
                  <c:v>7.3143000000000002</c:v>
                </c:pt>
                <c:pt idx="92">
                  <c:v>7.3159999999999998</c:v>
                </c:pt>
                <c:pt idx="93">
                  <c:v>7.3163999999999998</c:v>
                </c:pt>
                <c:pt idx="94">
                  <c:v>7.3109999999999999</c:v>
                </c:pt>
                <c:pt idx="95">
                  <c:v>7.3174000000000001</c:v>
                </c:pt>
                <c:pt idx="96">
                  <c:v>7.3167999999999997</c:v>
                </c:pt>
                <c:pt idx="97">
                  <c:v>7.3171999999999997</c:v>
                </c:pt>
                <c:pt idx="98">
                  <c:v>7.3110999999999997</c:v>
                </c:pt>
                <c:pt idx="99">
                  <c:v>7.3090000000000002</c:v>
                </c:pt>
                <c:pt idx="100">
                  <c:v>7.3151000000000002</c:v>
                </c:pt>
                <c:pt idx="101">
                  <c:v>7.3103999999999996</c:v>
                </c:pt>
                <c:pt idx="102">
                  <c:v>7.3164999999999996</c:v>
                </c:pt>
                <c:pt idx="103">
                  <c:v>7.3156999999999996</c:v>
                </c:pt>
                <c:pt idx="104">
                  <c:v>7.3109999999999999</c:v>
                </c:pt>
                <c:pt idx="105">
                  <c:v>7.3049999999999997</c:v>
                </c:pt>
                <c:pt idx="106">
                  <c:v>7.306</c:v>
                </c:pt>
                <c:pt idx="107">
                  <c:v>7.3007</c:v>
                </c:pt>
                <c:pt idx="108">
                  <c:v>7.2939999999999996</c:v>
                </c:pt>
                <c:pt idx="109">
                  <c:v>7.2926000000000002</c:v>
                </c:pt>
                <c:pt idx="110">
                  <c:v>7.298</c:v>
                </c:pt>
                <c:pt idx="111">
                  <c:v>7.298</c:v>
                </c:pt>
                <c:pt idx="112">
                  <c:v>7.298</c:v>
                </c:pt>
                <c:pt idx="113">
                  <c:v>7.298</c:v>
                </c:pt>
                <c:pt idx="114">
                  <c:v>7.298</c:v>
                </c:pt>
                <c:pt idx="115">
                  <c:v>7.298</c:v>
                </c:pt>
                <c:pt idx="116">
                  <c:v>7.298</c:v>
                </c:pt>
                <c:pt idx="117">
                  <c:v>7.3117999999999999</c:v>
                </c:pt>
                <c:pt idx="118">
                  <c:v>7.3112000000000004</c:v>
                </c:pt>
                <c:pt idx="119">
                  <c:v>7.3120000000000003</c:v>
                </c:pt>
                <c:pt idx="120">
                  <c:v>7.2990000000000004</c:v>
                </c:pt>
                <c:pt idx="121">
                  <c:v>7.3064</c:v>
                </c:pt>
                <c:pt idx="122">
                  <c:v>7.2862999999999998</c:v>
                </c:pt>
                <c:pt idx="123">
                  <c:v>7.2972999999999999</c:v>
                </c:pt>
                <c:pt idx="124">
                  <c:v>7.2911999999999999</c:v>
                </c:pt>
                <c:pt idx="125">
                  <c:v>7.2758000000000003</c:v>
                </c:pt>
                <c:pt idx="126">
                  <c:v>7.2789000000000001</c:v>
                </c:pt>
                <c:pt idx="127">
                  <c:v>7.2717000000000001</c:v>
                </c:pt>
                <c:pt idx="128">
                  <c:v>7.2923</c:v>
                </c:pt>
                <c:pt idx="129">
                  <c:v>7.2891000000000004</c:v>
                </c:pt>
                <c:pt idx="130">
                  <c:v>7.3438999999999997</c:v>
                </c:pt>
                <c:pt idx="131">
                  <c:v>7.3291000000000004</c:v>
                </c:pt>
                <c:pt idx="132">
                  <c:v>7.3179999999999996</c:v>
                </c:pt>
                <c:pt idx="133">
                  <c:v>7.3033000000000001</c:v>
                </c:pt>
                <c:pt idx="134">
                  <c:v>7.2746000000000004</c:v>
                </c:pt>
                <c:pt idx="135">
                  <c:v>7.2663000000000002</c:v>
                </c:pt>
                <c:pt idx="136">
                  <c:v>7.2587999999999999</c:v>
                </c:pt>
                <c:pt idx="137">
                  <c:v>7.2869999999999999</c:v>
                </c:pt>
                <c:pt idx="138">
                  <c:v>7.2807000000000004</c:v>
                </c:pt>
                <c:pt idx="139">
                  <c:v>7.2888999999999999</c:v>
                </c:pt>
                <c:pt idx="140">
                  <c:v>7.2872000000000003</c:v>
                </c:pt>
                <c:pt idx="141">
                  <c:v>7.2798999999999996</c:v>
                </c:pt>
                <c:pt idx="142">
                  <c:v>7.2785000000000002</c:v>
                </c:pt>
                <c:pt idx="143">
                  <c:v>7.2939999999999996</c:v>
                </c:pt>
                <c:pt idx="144">
                  <c:v>7.2831999999999999</c:v>
                </c:pt>
                <c:pt idx="145">
                  <c:v>7.2845000000000004</c:v>
                </c:pt>
                <c:pt idx="146">
                  <c:v>7.2866</c:v>
                </c:pt>
                <c:pt idx="147">
                  <c:v>7.2984999999999998</c:v>
                </c:pt>
                <c:pt idx="148">
                  <c:v>7.2884000000000002</c:v>
                </c:pt>
                <c:pt idx="149">
                  <c:v>7.2572999999999999</c:v>
                </c:pt>
                <c:pt idx="150">
                  <c:v>7.2396000000000003</c:v>
                </c:pt>
                <c:pt idx="151">
                  <c:v>7.2187999999999999</c:v>
                </c:pt>
                <c:pt idx="152">
                  <c:v>7.2107000000000001</c:v>
                </c:pt>
                <c:pt idx="153">
                  <c:v>7.2186000000000003</c:v>
                </c:pt>
                <c:pt idx="154">
                  <c:v>7.1931000000000003</c:v>
                </c:pt>
                <c:pt idx="155">
                  <c:v>7.1729000000000003</c:v>
                </c:pt>
                <c:pt idx="156">
                  <c:v>7.1696999999999997</c:v>
                </c:pt>
                <c:pt idx="157">
                  <c:v>7.1916000000000002</c:v>
                </c:pt>
                <c:pt idx="158">
                  <c:v>7.1776999999999997</c:v>
                </c:pt>
                <c:pt idx="159">
                  <c:v>7.1428000000000003</c:v>
                </c:pt>
                <c:pt idx="160">
                  <c:v>7.1485000000000003</c:v>
                </c:pt>
                <c:pt idx="161">
                  <c:v>7.1675000000000004</c:v>
                </c:pt>
                <c:pt idx="162">
                  <c:v>7.1430999999999996</c:v>
                </c:pt>
                <c:pt idx="163">
                  <c:v>7.1363000000000003</c:v>
                </c:pt>
                <c:pt idx="164">
                  <c:v>7.1874000000000002</c:v>
                </c:pt>
                <c:pt idx="165">
                  <c:v>7.1875999999999998</c:v>
                </c:pt>
                <c:pt idx="166">
                  <c:v>7.1795999999999998</c:v>
                </c:pt>
                <c:pt idx="167">
                  <c:v>7.2232000000000003</c:v>
                </c:pt>
                <c:pt idx="168">
                  <c:v>7.1863999999999999</c:v>
                </c:pt>
                <c:pt idx="169">
                  <c:v>7.1734999999999998</c:v>
                </c:pt>
                <c:pt idx="170">
                  <c:v>7.1420000000000003</c:v>
                </c:pt>
                <c:pt idx="171">
                  <c:v>7.1493000000000002</c:v>
                </c:pt>
                <c:pt idx="172">
                  <c:v>7.1654999999999998</c:v>
                </c:pt>
                <c:pt idx="173">
                  <c:v>7.2098000000000004</c:v>
                </c:pt>
                <c:pt idx="174">
                  <c:v>7.226</c:v>
                </c:pt>
                <c:pt idx="175">
                  <c:v>7.2253999999999996</c:v>
                </c:pt>
                <c:pt idx="176">
                  <c:v>7.2488000000000001</c:v>
                </c:pt>
                <c:pt idx="177">
                  <c:v>7.2504999999999997</c:v>
                </c:pt>
                <c:pt idx="178">
                  <c:v>7.2161999999999997</c:v>
                </c:pt>
                <c:pt idx="179">
                  <c:v>7.2468000000000004</c:v>
                </c:pt>
                <c:pt idx="180">
                  <c:v>7.2537000000000003</c:v>
                </c:pt>
                <c:pt idx="181">
                  <c:v>7.2474999999999996</c:v>
                </c:pt>
                <c:pt idx="182">
                  <c:v>7.2393000000000001</c:v>
                </c:pt>
                <c:pt idx="183">
                  <c:v>7.2241999999999997</c:v>
                </c:pt>
                <c:pt idx="184">
                  <c:v>7.2401</c:v>
                </c:pt>
                <c:pt idx="185">
                  <c:v>7.1794000000000002</c:v>
                </c:pt>
                <c:pt idx="186">
                  <c:v>7.1794000000000002</c:v>
                </c:pt>
                <c:pt idx="187">
                  <c:v>7.1794000000000002</c:v>
                </c:pt>
                <c:pt idx="188">
                  <c:v>7.1809000000000003</c:v>
                </c:pt>
                <c:pt idx="189">
                  <c:v>7.1634000000000002</c:v>
                </c:pt>
                <c:pt idx="190">
                  <c:v>7.1210000000000004</c:v>
                </c:pt>
                <c:pt idx="191">
                  <c:v>7.1618000000000004</c:v>
                </c:pt>
                <c:pt idx="192">
                  <c:v>7.1661999999999999</c:v>
                </c:pt>
                <c:pt idx="193">
                  <c:v>7.1463999999999999</c:v>
                </c:pt>
                <c:pt idx="194">
                  <c:v>7.1304999999999996</c:v>
                </c:pt>
                <c:pt idx="195">
                  <c:v>7.1349999999999998</c:v>
                </c:pt>
                <c:pt idx="196">
                  <c:v>7.1176000000000004</c:v>
                </c:pt>
                <c:pt idx="197">
                  <c:v>7.1022999999999996</c:v>
                </c:pt>
                <c:pt idx="198">
                  <c:v>7.0986000000000002</c:v>
                </c:pt>
                <c:pt idx="199">
                  <c:v>7.0975999999999999</c:v>
                </c:pt>
                <c:pt idx="200">
                  <c:v>7.1085000000000003</c:v>
                </c:pt>
                <c:pt idx="201">
                  <c:v>7.0799000000000003</c:v>
                </c:pt>
                <c:pt idx="202">
                  <c:v>7.0711000000000004</c:v>
                </c:pt>
                <c:pt idx="203">
                  <c:v>7.0640000000000001</c:v>
                </c:pt>
                <c:pt idx="204">
                  <c:v>7.0792000000000002</c:v>
                </c:pt>
                <c:pt idx="205">
                  <c:v>7.0609000000000002</c:v>
                </c:pt>
                <c:pt idx="206">
                  <c:v>7.056</c:v>
                </c:pt>
                <c:pt idx="207">
                  <c:v>7.032</c:v>
                </c:pt>
                <c:pt idx="208">
                  <c:v>7.0119999999999996</c:v>
                </c:pt>
                <c:pt idx="209">
                  <c:v>7.0374999999999996</c:v>
                </c:pt>
                <c:pt idx="210">
                  <c:v>6.9965000000000002</c:v>
                </c:pt>
                <c:pt idx="211">
                  <c:v>6.9772999999999996</c:v>
                </c:pt>
                <c:pt idx="212">
                  <c:v>6.9516999999999998</c:v>
                </c:pt>
                <c:pt idx="213">
                  <c:v>6.9591000000000003</c:v>
                </c:pt>
                <c:pt idx="214">
                  <c:v>6.9489000000000001</c:v>
                </c:pt>
                <c:pt idx="215">
                  <c:v>6.9303999999999997</c:v>
                </c:pt>
                <c:pt idx="216">
                  <c:v>6.9203999999999999</c:v>
                </c:pt>
                <c:pt idx="217">
                  <c:v>6.9142000000000001</c:v>
                </c:pt>
                <c:pt idx="218">
                  <c:v>6.9093999999999998</c:v>
                </c:pt>
                <c:pt idx="219">
                  <c:v>6.9112999999999998</c:v>
                </c:pt>
                <c:pt idx="220">
                  <c:v>6.9126000000000003</c:v>
                </c:pt>
                <c:pt idx="221">
                  <c:v>6.9126000000000003</c:v>
                </c:pt>
                <c:pt idx="222">
                  <c:v>6.9126000000000003</c:v>
                </c:pt>
                <c:pt idx="223">
                  <c:v>6.9126000000000003</c:v>
                </c:pt>
                <c:pt idx="224">
                  <c:v>6.9225000000000003</c:v>
                </c:pt>
                <c:pt idx="225">
                  <c:v>6.9279999999999999</c:v>
                </c:pt>
                <c:pt idx="226">
                  <c:v>6.9325999999999999</c:v>
                </c:pt>
                <c:pt idx="227">
                  <c:v>6.8958000000000004</c:v>
                </c:pt>
                <c:pt idx="228">
                  <c:v>6.8914</c:v>
                </c:pt>
                <c:pt idx="229">
                  <c:v>6.8742000000000001</c:v>
                </c:pt>
                <c:pt idx="230">
                  <c:v>6.8846999999999996</c:v>
                </c:pt>
                <c:pt idx="231">
                  <c:v>6.8761999999999999</c:v>
                </c:pt>
                <c:pt idx="232">
                  <c:v>6.8799000000000001</c:v>
                </c:pt>
                <c:pt idx="233">
                  <c:v>6.8691000000000004</c:v>
                </c:pt>
                <c:pt idx="234">
                  <c:v>6.8676000000000004</c:v>
                </c:pt>
                <c:pt idx="235">
                  <c:v>6.8730000000000002</c:v>
                </c:pt>
                <c:pt idx="236">
                  <c:v>6.8860000000000001</c:v>
                </c:pt>
                <c:pt idx="237">
                  <c:v>6.8846999999999996</c:v>
                </c:pt>
                <c:pt idx="238">
                  <c:v>6.8678999999999997</c:v>
                </c:pt>
                <c:pt idx="239">
                  <c:v>6.8730000000000002</c:v>
                </c:pt>
                <c:pt idx="240">
                  <c:v>6.8792999999999997</c:v>
                </c:pt>
                <c:pt idx="241">
                  <c:v>6.8792999999999997</c:v>
                </c:pt>
                <c:pt idx="242">
                  <c:v>6.8776999999999999</c:v>
                </c:pt>
                <c:pt idx="243">
                  <c:v>6.8735999999999997</c:v>
                </c:pt>
                <c:pt idx="244">
                  <c:v>6.8705999999999996</c:v>
                </c:pt>
                <c:pt idx="245">
                  <c:v>6.8895</c:v>
                </c:pt>
                <c:pt idx="246">
                  <c:v>6.8762999999999996</c:v>
                </c:pt>
                <c:pt idx="247">
                  <c:v>6.8819999999999997</c:v>
                </c:pt>
                <c:pt idx="248">
                  <c:v>6.8673000000000002</c:v>
                </c:pt>
                <c:pt idx="249">
                  <c:v>6.8231999999999999</c:v>
                </c:pt>
                <c:pt idx="250">
                  <c:v>6.87</c:v>
                </c:pt>
                <c:pt idx="251">
                  <c:v>6.8792999999999997</c:v>
                </c:pt>
                <c:pt idx="252">
                  <c:v>6.8769999999999998</c:v>
                </c:pt>
                <c:pt idx="253">
                  <c:v>6.8867000000000003</c:v>
                </c:pt>
                <c:pt idx="254">
                  <c:v>6.8979999999999997</c:v>
                </c:pt>
                <c:pt idx="255">
                  <c:v>6.9062999999999999</c:v>
                </c:pt>
                <c:pt idx="256">
                  <c:v>6.8734999999999999</c:v>
                </c:pt>
                <c:pt idx="257">
                  <c:v>6.8483000000000001</c:v>
                </c:pt>
                <c:pt idx="258">
                  <c:v>6.9172000000000002</c:v>
                </c:pt>
                <c:pt idx="259">
                  <c:v>6.9650999999999996</c:v>
                </c:pt>
                <c:pt idx="260">
                  <c:v>6.9592000000000001</c:v>
                </c:pt>
                <c:pt idx="261">
                  <c:v>6.9661999999999997</c:v>
                </c:pt>
                <c:pt idx="262">
                  <c:v>6.9318</c:v>
                </c:pt>
                <c:pt idx="263">
                  <c:v>6.9043000000000001</c:v>
                </c:pt>
                <c:pt idx="264">
                  <c:v>6.9168000000000003</c:v>
                </c:pt>
                <c:pt idx="265">
                  <c:v>6.8697999999999997</c:v>
                </c:pt>
                <c:pt idx="266">
                  <c:v>6.9356</c:v>
                </c:pt>
                <c:pt idx="267">
                  <c:v>6.9440999999999997</c:v>
                </c:pt>
                <c:pt idx="268">
                  <c:v>6.9600999999999997</c:v>
                </c:pt>
                <c:pt idx="269">
                  <c:v>6.9081000000000001</c:v>
                </c:pt>
                <c:pt idx="270">
                  <c:v>6.8929</c:v>
                </c:pt>
                <c:pt idx="271">
                  <c:v>6.8795000000000002</c:v>
                </c:pt>
                <c:pt idx="272">
                  <c:v>6.8552</c:v>
                </c:pt>
                <c:pt idx="273">
                  <c:v>6.8685999999999998</c:v>
                </c:pt>
                <c:pt idx="274">
                  <c:v>6.8574999999999999</c:v>
                </c:pt>
                <c:pt idx="275">
                  <c:v>6.8550000000000004</c:v>
                </c:pt>
                <c:pt idx="276">
                  <c:v>6.8278999999999996</c:v>
                </c:pt>
                <c:pt idx="277">
                  <c:v>6.8182999999999998</c:v>
                </c:pt>
                <c:pt idx="278">
                  <c:v>6.8144999999999998</c:v>
                </c:pt>
                <c:pt idx="279">
                  <c:v>6.7864000000000004</c:v>
                </c:pt>
                <c:pt idx="280">
                  <c:v>6.7920999999999996</c:v>
                </c:pt>
                <c:pt idx="281">
                  <c:v>6.7846000000000002</c:v>
                </c:pt>
                <c:pt idx="282">
                  <c:v>6.7964000000000002</c:v>
                </c:pt>
                <c:pt idx="283">
                  <c:v>6.798</c:v>
                </c:pt>
                <c:pt idx="284">
                  <c:v>6.7310999999999996</c:v>
                </c:pt>
                <c:pt idx="285">
                  <c:v>6.7422000000000004</c:v>
                </c:pt>
                <c:pt idx="286">
                  <c:v>6.7553000000000001</c:v>
                </c:pt>
                <c:pt idx="287">
                  <c:v>6.7523</c:v>
                </c:pt>
                <c:pt idx="288">
                  <c:v>6.7845000000000004</c:v>
                </c:pt>
                <c:pt idx="289">
                  <c:v>6.7845000000000004</c:v>
                </c:pt>
                <c:pt idx="290">
                  <c:v>6.7845000000000004</c:v>
                </c:pt>
                <c:pt idx="291">
                  <c:v>6.7845000000000004</c:v>
                </c:pt>
                <c:pt idx="292">
                  <c:v>6.7845000000000004</c:v>
                </c:pt>
                <c:pt idx="293">
                  <c:v>6.7845000000000004</c:v>
                </c:pt>
                <c:pt idx="294">
                  <c:v>6.7755000000000001</c:v>
                </c:pt>
                <c:pt idx="295">
                  <c:v>6.7577999999999996</c:v>
                </c:pt>
                <c:pt idx="296">
                  <c:v>6.7718999999999996</c:v>
                </c:pt>
                <c:pt idx="297">
                  <c:v>6.7382</c:v>
                </c:pt>
                <c:pt idx="298">
                  <c:v>6.7009999999999996</c:v>
                </c:pt>
                <c:pt idx="299">
                  <c:v>6.7294999999999998</c:v>
                </c:pt>
                <c:pt idx="300">
                  <c:v>6.7649999999999997</c:v>
                </c:pt>
                <c:pt idx="301">
                  <c:v>6.7794999999999996</c:v>
                </c:pt>
                <c:pt idx="302">
                  <c:v>6.7718999999999996</c:v>
                </c:pt>
                <c:pt idx="303">
                  <c:v>6.8280000000000003</c:v>
                </c:pt>
                <c:pt idx="304">
                  <c:v>6.8803999999999998</c:v>
                </c:pt>
                <c:pt idx="305">
                  <c:v>6.8973000000000004</c:v>
                </c:pt>
                <c:pt idx="306">
                  <c:v>6.915</c:v>
                </c:pt>
                <c:pt idx="307">
                  <c:v>6.8986000000000001</c:v>
                </c:pt>
                <c:pt idx="308">
                  <c:v>6.8986000000000001</c:v>
                </c:pt>
                <c:pt idx="309">
                  <c:v>6.9642999999999997</c:v>
                </c:pt>
                <c:pt idx="310">
                  <c:v>6.9819000000000004</c:v>
                </c:pt>
                <c:pt idx="311">
                  <c:v>6.9600999999999997</c:v>
                </c:pt>
                <c:pt idx="312">
                  <c:v>6.9626999999999999</c:v>
                </c:pt>
                <c:pt idx="313">
                  <c:v>6.99</c:v>
                </c:pt>
                <c:pt idx="314">
                  <c:v>6.9854000000000003</c:v>
                </c:pt>
                <c:pt idx="315">
                  <c:v>6.9817999999999998</c:v>
                </c:pt>
                <c:pt idx="316">
                  <c:v>6.9619</c:v>
                </c:pt>
                <c:pt idx="317">
                  <c:v>6.9797000000000002</c:v>
                </c:pt>
                <c:pt idx="318">
                  <c:v>6.9740000000000002</c:v>
                </c:pt>
                <c:pt idx="319">
                  <c:v>6.9737999999999998</c:v>
                </c:pt>
                <c:pt idx="320">
                  <c:v>6.9500999999999999</c:v>
                </c:pt>
                <c:pt idx="321">
                  <c:v>6.9516999999999998</c:v>
                </c:pt>
                <c:pt idx="322">
                  <c:v>6.9775999999999998</c:v>
                </c:pt>
                <c:pt idx="323">
                  <c:v>6.9584000000000001</c:v>
                </c:pt>
                <c:pt idx="324">
                  <c:v>6.9673999999999996</c:v>
                </c:pt>
                <c:pt idx="325">
                  <c:v>6.97</c:v>
                </c:pt>
                <c:pt idx="326">
                  <c:v>6.9950000000000001</c:v>
                </c:pt>
                <c:pt idx="327">
                  <c:v>6.9625000000000004</c:v>
                </c:pt>
                <c:pt idx="328">
                  <c:v>7.0534999999999997</c:v>
                </c:pt>
                <c:pt idx="329">
                  <c:v>7.0533999999999999</c:v>
                </c:pt>
                <c:pt idx="330">
                  <c:v>7.0923999999999996</c:v>
                </c:pt>
                <c:pt idx="331">
                  <c:v>7.1593</c:v>
                </c:pt>
                <c:pt idx="332">
                  <c:v>7.2069000000000001</c:v>
                </c:pt>
                <c:pt idx="333">
                  <c:v>7.165</c:v>
                </c:pt>
                <c:pt idx="334">
                  <c:v>7.1520000000000001</c:v>
                </c:pt>
                <c:pt idx="335">
                  <c:v>7.1604999999999999</c:v>
                </c:pt>
                <c:pt idx="336">
                  <c:v>7.1398999999999999</c:v>
                </c:pt>
                <c:pt idx="337">
                  <c:v>7.1653000000000002</c:v>
                </c:pt>
                <c:pt idx="338">
                  <c:v>7.1197999999999997</c:v>
                </c:pt>
                <c:pt idx="339">
                  <c:v>7.1577999999999999</c:v>
                </c:pt>
                <c:pt idx="340">
                  <c:v>7.0982000000000003</c:v>
                </c:pt>
                <c:pt idx="341">
                  <c:v>7.0454999999999997</c:v>
                </c:pt>
                <c:pt idx="342">
                  <c:v>7.069</c:v>
                </c:pt>
                <c:pt idx="343">
                  <c:v>7.0972999999999997</c:v>
                </c:pt>
                <c:pt idx="344">
                  <c:v>7.1864999999999997</c:v>
                </c:pt>
                <c:pt idx="345">
                  <c:v>7.2409999999999997</c:v>
                </c:pt>
                <c:pt idx="346">
                  <c:v>7.2309999999999999</c:v>
                </c:pt>
                <c:pt idx="347">
                  <c:v>7.2312000000000003</c:v>
                </c:pt>
                <c:pt idx="348">
                  <c:v>7.1851000000000003</c:v>
                </c:pt>
                <c:pt idx="349">
                  <c:v>7.3014999999999999</c:v>
                </c:pt>
                <c:pt idx="350">
                  <c:v>7.29</c:v>
                </c:pt>
                <c:pt idx="351">
                  <c:v>7.2774999999999999</c:v>
                </c:pt>
                <c:pt idx="352">
                  <c:v>7.3049999999999997</c:v>
                </c:pt>
                <c:pt idx="353">
                  <c:v>7.2523999999999997</c:v>
                </c:pt>
                <c:pt idx="354">
                  <c:v>7.2290000000000001</c:v>
                </c:pt>
                <c:pt idx="355">
                  <c:v>7.173</c:v>
                </c:pt>
                <c:pt idx="356">
                  <c:v>7.2686999999999999</c:v>
                </c:pt>
                <c:pt idx="357">
                  <c:v>7.2629999999999999</c:v>
                </c:pt>
                <c:pt idx="358">
                  <c:v>7.2305999999999999</c:v>
                </c:pt>
                <c:pt idx="359">
                  <c:v>7.2145000000000001</c:v>
                </c:pt>
                <c:pt idx="360">
                  <c:v>7.2286999999999999</c:v>
                </c:pt>
                <c:pt idx="361">
                  <c:v>7.2023000000000001</c:v>
                </c:pt>
                <c:pt idx="362">
                  <c:v>7.1965000000000003</c:v>
                </c:pt>
                <c:pt idx="363">
                  <c:v>7.1924999999999999</c:v>
                </c:pt>
                <c:pt idx="364">
                  <c:v>7.1695000000000002</c:v>
                </c:pt>
                <c:pt idx="365">
                  <c:v>7.1748000000000003</c:v>
                </c:pt>
                <c:pt idx="366">
                  <c:v>7.1687000000000003</c:v>
                </c:pt>
                <c:pt idx="367">
                  <c:v>7.1554000000000002</c:v>
                </c:pt>
                <c:pt idx="368">
                  <c:v>7.1159999999999997</c:v>
                </c:pt>
                <c:pt idx="369">
                  <c:v>7.1159999999999997</c:v>
                </c:pt>
                <c:pt idx="370">
                  <c:v>7.1159999999999997</c:v>
                </c:pt>
                <c:pt idx="371">
                  <c:v>7.1159999999999997</c:v>
                </c:pt>
                <c:pt idx="372">
                  <c:v>7.1159999999999997</c:v>
                </c:pt>
                <c:pt idx="373">
                  <c:v>7.1159999999999997</c:v>
                </c:pt>
                <c:pt idx="374">
                  <c:v>7.1249000000000002</c:v>
                </c:pt>
                <c:pt idx="375">
                  <c:v>7.2004999999999999</c:v>
                </c:pt>
                <c:pt idx="376">
                  <c:v>7.1760999999999999</c:v>
                </c:pt>
                <c:pt idx="377">
                  <c:v>7.1372</c:v>
                </c:pt>
                <c:pt idx="378">
                  <c:v>7.1283000000000003</c:v>
                </c:pt>
                <c:pt idx="379">
                  <c:v>7.0781000000000001</c:v>
                </c:pt>
                <c:pt idx="380">
                  <c:v>7.0502000000000002</c:v>
                </c:pt>
                <c:pt idx="381">
                  <c:v>7.0183</c:v>
                </c:pt>
                <c:pt idx="382">
                  <c:v>7.0049999999999999</c:v>
                </c:pt>
                <c:pt idx="383">
                  <c:v>6.9870000000000001</c:v>
                </c:pt>
                <c:pt idx="384">
                  <c:v>6.9946000000000002</c:v>
                </c:pt>
                <c:pt idx="385">
                  <c:v>6.9618000000000002</c:v>
                </c:pt>
                <c:pt idx="386">
                  <c:v>6.9305000000000003</c:v>
                </c:pt>
                <c:pt idx="387">
                  <c:v>6.9264999999999999</c:v>
                </c:pt>
                <c:pt idx="388">
                  <c:v>6.9264999999999999</c:v>
                </c:pt>
                <c:pt idx="389">
                  <c:v>6.9576000000000002</c:v>
                </c:pt>
                <c:pt idx="390">
                  <c:v>6.9656000000000002</c:v>
                </c:pt>
                <c:pt idx="391">
                  <c:v>6.9545000000000003</c:v>
                </c:pt>
                <c:pt idx="392">
                  <c:v>6.9340000000000002</c:v>
                </c:pt>
                <c:pt idx="393">
                  <c:v>6.9</c:v>
                </c:pt>
                <c:pt idx="394">
                  <c:v>6.907</c:v>
                </c:pt>
                <c:pt idx="395">
                  <c:v>6.8903999999999996</c:v>
                </c:pt>
                <c:pt idx="396">
                  <c:v>6.9114000000000004</c:v>
                </c:pt>
                <c:pt idx="397">
                  <c:v>6.9088000000000003</c:v>
                </c:pt>
                <c:pt idx="398">
                  <c:v>6.8716999999999997</c:v>
                </c:pt>
                <c:pt idx="399">
                  <c:v>6.8491999999999997</c:v>
                </c:pt>
                <c:pt idx="400">
                  <c:v>6.8594999999999997</c:v>
                </c:pt>
                <c:pt idx="401">
                  <c:v>6.835</c:v>
                </c:pt>
                <c:pt idx="402">
                  <c:v>6.8483000000000001</c:v>
                </c:pt>
                <c:pt idx="403">
                  <c:v>6.8175999999999997</c:v>
                </c:pt>
                <c:pt idx="404">
                  <c:v>6.7862999999999998</c:v>
                </c:pt>
                <c:pt idx="405">
                  <c:v>6.7811000000000003</c:v>
                </c:pt>
                <c:pt idx="406">
                  <c:v>6.7881999999999998</c:v>
                </c:pt>
                <c:pt idx="407">
                  <c:v>6.7735000000000003</c:v>
                </c:pt>
                <c:pt idx="408">
                  <c:v>6.7427999999999999</c:v>
                </c:pt>
                <c:pt idx="409">
                  <c:v>6.7447999999999997</c:v>
                </c:pt>
                <c:pt idx="410">
                  <c:v>6.7237999999999998</c:v>
                </c:pt>
                <c:pt idx="411">
                  <c:v>6.7526999999999999</c:v>
                </c:pt>
                <c:pt idx="412">
                  <c:v>6.7511999999999999</c:v>
                </c:pt>
                <c:pt idx="413">
                  <c:v>6.7618999999999998</c:v>
                </c:pt>
                <c:pt idx="414">
                  <c:v>6.7492999999999999</c:v>
                </c:pt>
                <c:pt idx="415">
                  <c:v>6.758</c:v>
                </c:pt>
                <c:pt idx="416">
                  <c:v>6.7525000000000004</c:v>
                </c:pt>
                <c:pt idx="417">
                  <c:v>6.7687999999999997</c:v>
                </c:pt>
                <c:pt idx="418">
                  <c:v>6.7445000000000004</c:v>
                </c:pt>
                <c:pt idx="419">
                  <c:v>6.7473000000000001</c:v>
                </c:pt>
                <c:pt idx="420">
                  <c:v>6.7590000000000003</c:v>
                </c:pt>
                <c:pt idx="421">
                  <c:v>6.7637999999999998</c:v>
                </c:pt>
                <c:pt idx="422">
                  <c:v>6.7508999999999997</c:v>
                </c:pt>
                <c:pt idx="423">
                  <c:v>6.7515000000000001</c:v>
                </c:pt>
                <c:pt idx="424">
                  <c:v>6.7667999999999999</c:v>
                </c:pt>
                <c:pt idx="425">
                  <c:v>6.7557999999999998</c:v>
                </c:pt>
                <c:pt idx="426">
                  <c:v>6.7442000000000002</c:v>
                </c:pt>
                <c:pt idx="427">
                  <c:v>6.7431999999999999</c:v>
                </c:pt>
                <c:pt idx="428">
                  <c:v>6.7572000000000001</c:v>
                </c:pt>
                <c:pt idx="429">
                  <c:v>6.7561</c:v>
                </c:pt>
                <c:pt idx="430">
                  <c:v>6.7187000000000001</c:v>
                </c:pt>
                <c:pt idx="431">
                  <c:v>6.7248999999999999</c:v>
                </c:pt>
                <c:pt idx="432">
                  <c:v>6.7190000000000003</c:v>
                </c:pt>
                <c:pt idx="433">
                  <c:v>6.6946000000000003</c:v>
                </c:pt>
                <c:pt idx="434">
                  <c:v>6.7007000000000003</c:v>
                </c:pt>
                <c:pt idx="435">
                  <c:v>6.7080000000000002</c:v>
                </c:pt>
                <c:pt idx="436">
                  <c:v>6.7196999999999996</c:v>
                </c:pt>
                <c:pt idx="437">
                  <c:v>6.7005999999999997</c:v>
                </c:pt>
                <c:pt idx="438">
                  <c:v>6.7015000000000002</c:v>
                </c:pt>
                <c:pt idx="439">
                  <c:v>6.6993</c:v>
                </c:pt>
                <c:pt idx="440">
                  <c:v>6.7008999999999999</c:v>
                </c:pt>
                <c:pt idx="441">
                  <c:v>6.7080000000000002</c:v>
                </c:pt>
                <c:pt idx="442">
                  <c:v>6.6917999999999997</c:v>
                </c:pt>
                <c:pt idx="443">
                  <c:v>6.6898</c:v>
                </c:pt>
                <c:pt idx="444">
                  <c:v>6.6989999999999998</c:v>
                </c:pt>
                <c:pt idx="445">
                  <c:v>6.7023000000000001</c:v>
                </c:pt>
                <c:pt idx="446">
                  <c:v>6.6894999999999998</c:v>
                </c:pt>
                <c:pt idx="447">
                  <c:v>6.6924999999999999</c:v>
                </c:pt>
                <c:pt idx="448">
                  <c:v>6.7167000000000003</c:v>
                </c:pt>
                <c:pt idx="449">
                  <c:v>6.7043999999999997</c:v>
                </c:pt>
                <c:pt idx="450">
                  <c:v>6.7149000000000001</c:v>
                </c:pt>
                <c:pt idx="451">
                  <c:v>6.7409999999999997</c:v>
                </c:pt>
                <c:pt idx="452">
                  <c:v>6.7545999999999999</c:v>
                </c:pt>
                <c:pt idx="453">
                  <c:v>6.7091000000000003</c:v>
                </c:pt>
                <c:pt idx="454">
                  <c:v>6.6924999999999999</c:v>
                </c:pt>
                <c:pt idx="455">
                  <c:v>6.6837999999999997</c:v>
                </c:pt>
                <c:pt idx="456">
                  <c:v>6.6704999999999997</c:v>
                </c:pt>
                <c:pt idx="457">
                  <c:v>6.6539000000000001</c:v>
                </c:pt>
                <c:pt idx="458">
                  <c:v>6.6603000000000003</c:v>
                </c:pt>
                <c:pt idx="459">
                  <c:v>6.6603000000000003</c:v>
                </c:pt>
                <c:pt idx="460">
                  <c:v>6.6862000000000004</c:v>
                </c:pt>
                <c:pt idx="461">
                  <c:v>6.6718000000000002</c:v>
                </c:pt>
                <c:pt idx="462">
                  <c:v>6.6614000000000004</c:v>
                </c:pt>
                <c:pt idx="463">
                  <c:v>6.6993999999999998</c:v>
                </c:pt>
                <c:pt idx="464">
                  <c:v>6.7389000000000001</c:v>
                </c:pt>
                <c:pt idx="465">
                  <c:v>6.6932</c:v>
                </c:pt>
                <c:pt idx="466">
                  <c:v>6.6536999999999997</c:v>
                </c:pt>
                <c:pt idx="467">
                  <c:v>6.6497000000000002</c:v>
                </c:pt>
                <c:pt idx="468">
                  <c:v>6.6929999999999996</c:v>
                </c:pt>
                <c:pt idx="469">
                  <c:v>6.7125000000000004</c:v>
                </c:pt>
                <c:pt idx="470">
                  <c:v>6.7542</c:v>
                </c:pt>
                <c:pt idx="471">
                  <c:v>6.7377000000000002</c:v>
                </c:pt>
                <c:pt idx="472">
                  <c:v>6.7861000000000002</c:v>
                </c:pt>
                <c:pt idx="473">
                  <c:v>6.7892000000000001</c:v>
                </c:pt>
                <c:pt idx="474">
                  <c:v>6.7862999999999998</c:v>
                </c:pt>
                <c:pt idx="475">
                  <c:v>6.7217000000000002</c:v>
                </c:pt>
                <c:pt idx="476">
                  <c:v>6.7347000000000001</c:v>
                </c:pt>
                <c:pt idx="477">
                  <c:v>6.7308000000000003</c:v>
                </c:pt>
                <c:pt idx="478">
                  <c:v>6.6668000000000003</c:v>
                </c:pt>
                <c:pt idx="479">
                  <c:v>6.6558000000000002</c:v>
                </c:pt>
                <c:pt idx="480">
                  <c:v>6.6085000000000003</c:v>
                </c:pt>
                <c:pt idx="481">
                  <c:v>6.6085000000000003</c:v>
                </c:pt>
                <c:pt idx="482">
                  <c:v>6.6085000000000003</c:v>
                </c:pt>
                <c:pt idx="483">
                  <c:v>6.6085000000000003</c:v>
                </c:pt>
                <c:pt idx="484">
                  <c:v>6.6265999999999998</c:v>
                </c:pt>
                <c:pt idx="485">
                  <c:v>6.5606</c:v>
                </c:pt>
                <c:pt idx="486">
                  <c:v>6.5566000000000004</c:v>
                </c:pt>
                <c:pt idx="487">
                  <c:v>6.5594000000000001</c:v>
                </c:pt>
                <c:pt idx="488">
                  <c:v>6.5014000000000003</c:v>
                </c:pt>
                <c:pt idx="489">
                  <c:v>6.4507000000000003</c:v>
                </c:pt>
                <c:pt idx="490">
                  <c:v>6.4192</c:v>
                </c:pt>
                <c:pt idx="491">
                  <c:v>6.3935000000000004</c:v>
                </c:pt>
                <c:pt idx="492">
                  <c:v>6.3670999999999998</c:v>
                </c:pt>
                <c:pt idx="493">
                  <c:v>6.3715000000000002</c:v>
                </c:pt>
                <c:pt idx="494">
                  <c:v>6.3784000000000001</c:v>
                </c:pt>
                <c:pt idx="495">
                  <c:v>6.3681999999999999</c:v>
                </c:pt>
                <c:pt idx="496">
                  <c:v>6.3657000000000004</c:v>
                </c:pt>
                <c:pt idx="497">
                  <c:v>6.37</c:v>
                </c:pt>
                <c:pt idx="498">
                  <c:v>6.3650000000000002</c:v>
                </c:pt>
                <c:pt idx="499">
                  <c:v>6.3604000000000003</c:v>
                </c:pt>
                <c:pt idx="500">
                  <c:v>6.3597999999999999</c:v>
                </c:pt>
                <c:pt idx="501">
                  <c:v>6.3628999999999998</c:v>
                </c:pt>
                <c:pt idx="502">
                  <c:v>6.3628999999999998</c:v>
                </c:pt>
                <c:pt idx="503">
                  <c:v>6.3628999999999998</c:v>
                </c:pt>
                <c:pt idx="504">
                  <c:v>6.34</c:v>
                </c:pt>
                <c:pt idx="505">
                  <c:v>6.3476999999999997</c:v>
                </c:pt>
                <c:pt idx="506">
                  <c:v>6.3642000000000003</c:v>
                </c:pt>
                <c:pt idx="507">
                  <c:v>6.3720999999999997</c:v>
                </c:pt>
                <c:pt idx="508">
                  <c:v>6.3662000000000001</c:v>
                </c:pt>
                <c:pt idx="509">
                  <c:v>6.3677999999999999</c:v>
                </c:pt>
                <c:pt idx="510">
                  <c:v>6.3723999999999998</c:v>
                </c:pt>
                <c:pt idx="511">
                  <c:v>6.3662999999999998</c:v>
                </c:pt>
                <c:pt idx="512">
                  <c:v>6.3559000000000001</c:v>
                </c:pt>
                <c:pt idx="513">
                  <c:v>6.3612000000000002</c:v>
                </c:pt>
                <c:pt idx="514">
                  <c:v>6.3470000000000004</c:v>
                </c:pt>
                <c:pt idx="515">
                  <c:v>6.3525999999999998</c:v>
                </c:pt>
                <c:pt idx="516">
                  <c:v>6.3705999999999996</c:v>
                </c:pt>
                <c:pt idx="517">
                  <c:v>6.3657000000000004</c:v>
                </c:pt>
                <c:pt idx="518">
                  <c:v>6.3392999999999997</c:v>
                </c:pt>
                <c:pt idx="519">
                  <c:v>6.3221999999999996</c:v>
                </c:pt>
                <c:pt idx="520">
                  <c:v>6.3175999999999997</c:v>
                </c:pt>
                <c:pt idx="521">
                  <c:v>6.3186999999999998</c:v>
                </c:pt>
                <c:pt idx="522">
                  <c:v>6.3208000000000002</c:v>
                </c:pt>
                <c:pt idx="523">
                  <c:v>6.3196000000000003</c:v>
                </c:pt>
                <c:pt idx="524">
                  <c:v>6.3202999999999996</c:v>
                </c:pt>
                <c:pt idx="525">
                  <c:v>6.3211000000000004</c:v>
                </c:pt>
                <c:pt idx="526">
                  <c:v>6.3118999999999996</c:v>
                </c:pt>
                <c:pt idx="527">
                  <c:v>6.3091999999999997</c:v>
                </c:pt>
                <c:pt idx="528">
                  <c:v>6.3174999999999999</c:v>
                </c:pt>
                <c:pt idx="529">
                  <c:v>6.3292000000000002</c:v>
                </c:pt>
                <c:pt idx="530">
                  <c:v>6.3144999999999998</c:v>
                </c:pt>
                <c:pt idx="531">
                  <c:v>6.3263999999999996</c:v>
                </c:pt>
                <c:pt idx="532">
                  <c:v>6.3352000000000004</c:v>
                </c:pt>
                <c:pt idx="533">
                  <c:v>6.3255999999999997</c:v>
                </c:pt>
                <c:pt idx="534">
                  <c:v>6.3384</c:v>
                </c:pt>
                <c:pt idx="535">
                  <c:v>6.3372000000000002</c:v>
                </c:pt>
                <c:pt idx="536">
                  <c:v>6.3392999999999997</c:v>
                </c:pt>
                <c:pt idx="537">
                  <c:v>6.3573000000000004</c:v>
                </c:pt>
                <c:pt idx="538">
                  <c:v>6.3545999999999996</c:v>
                </c:pt>
                <c:pt idx="539">
                  <c:v>6.3540999999999999</c:v>
                </c:pt>
                <c:pt idx="540">
                  <c:v>6.3627000000000002</c:v>
                </c:pt>
                <c:pt idx="541">
                  <c:v>6.3665000000000003</c:v>
                </c:pt>
                <c:pt idx="542">
                  <c:v>6.3623000000000003</c:v>
                </c:pt>
                <c:pt idx="543">
                  <c:v>6.3612000000000002</c:v>
                </c:pt>
                <c:pt idx="544">
                  <c:v>6.3612000000000002</c:v>
                </c:pt>
                <c:pt idx="545">
                  <c:v>6.3612000000000002</c:v>
                </c:pt>
                <c:pt idx="546">
                  <c:v>6.3612000000000002</c:v>
                </c:pt>
                <c:pt idx="547">
                  <c:v>6.3612000000000002</c:v>
                </c:pt>
                <c:pt idx="548">
                  <c:v>6.3612000000000002</c:v>
                </c:pt>
                <c:pt idx="549">
                  <c:v>6.3681999999999999</c:v>
                </c:pt>
                <c:pt idx="550">
                  <c:v>6.3209</c:v>
                </c:pt>
                <c:pt idx="551">
                  <c:v>6.3261000000000003</c:v>
                </c:pt>
                <c:pt idx="552">
                  <c:v>6.3307000000000002</c:v>
                </c:pt>
                <c:pt idx="553">
                  <c:v>6.3387000000000002</c:v>
                </c:pt>
                <c:pt idx="554">
                  <c:v>6.3411</c:v>
                </c:pt>
                <c:pt idx="555">
                  <c:v>6.3451000000000004</c:v>
                </c:pt>
                <c:pt idx="556">
                  <c:v>6.3529999999999998</c:v>
                </c:pt>
                <c:pt idx="557">
                  <c:v>6.3483999999999998</c:v>
                </c:pt>
                <c:pt idx="558">
                  <c:v>6.3526999999999996</c:v>
                </c:pt>
                <c:pt idx="559">
                  <c:v>6.3597999999999999</c:v>
                </c:pt>
                <c:pt idx="560">
                  <c:v>6.3583999999999996</c:v>
                </c:pt>
                <c:pt idx="561">
                  <c:v>6.3739999999999997</c:v>
                </c:pt>
                <c:pt idx="562">
                  <c:v>6.3761999999999999</c:v>
                </c:pt>
                <c:pt idx="563">
                  <c:v>6.3777999999999997</c:v>
                </c:pt>
                <c:pt idx="564">
                  <c:v>6.383</c:v>
                </c:pt>
                <c:pt idx="565">
                  <c:v>6.3639000000000001</c:v>
                </c:pt>
                <c:pt idx="566">
                  <c:v>6.3726000000000003</c:v>
                </c:pt>
                <c:pt idx="567">
                  <c:v>6.3560999999999996</c:v>
                </c:pt>
                <c:pt idx="568">
                  <c:v>6.3560999999999996</c:v>
                </c:pt>
                <c:pt idx="569">
                  <c:v>6.3731</c:v>
                </c:pt>
                <c:pt idx="570">
                  <c:v>6.3677999999999999</c:v>
                </c:pt>
                <c:pt idx="571">
                  <c:v>6.3685999999999998</c:v>
                </c:pt>
                <c:pt idx="572">
                  <c:v>6.3710000000000004</c:v>
                </c:pt>
                <c:pt idx="573">
                  <c:v>6.3677000000000001</c:v>
                </c:pt>
                <c:pt idx="574">
                  <c:v>6.3701999999999996</c:v>
                </c:pt>
                <c:pt idx="575">
                  <c:v>6.3699000000000003</c:v>
                </c:pt>
                <c:pt idx="576">
                  <c:v>6.3720999999999997</c:v>
                </c:pt>
                <c:pt idx="577">
                  <c:v>6.3757000000000001</c:v>
                </c:pt>
                <c:pt idx="578">
                  <c:v>6.3754</c:v>
                </c:pt>
                <c:pt idx="579">
                  <c:v>6.3682999999999996</c:v>
                </c:pt>
                <c:pt idx="580">
                  <c:v>6.3674999999999997</c:v>
                </c:pt>
                <c:pt idx="581">
                  <c:v>6.3672000000000004</c:v>
                </c:pt>
                <c:pt idx="582">
                  <c:v>6.367</c:v>
                </c:pt>
                <c:pt idx="583">
                  <c:v>6.37</c:v>
                </c:pt>
                <c:pt idx="584">
                  <c:v>6.3776000000000002</c:v>
                </c:pt>
                <c:pt idx="585">
                  <c:v>6.3441999999999998</c:v>
                </c:pt>
                <c:pt idx="586">
                  <c:v>6.3662999999999998</c:v>
                </c:pt>
                <c:pt idx="587">
                  <c:v>6.3762999999999996</c:v>
                </c:pt>
                <c:pt idx="588">
                  <c:v>6.3765000000000001</c:v>
                </c:pt>
                <c:pt idx="589">
                  <c:v>6.3771000000000004</c:v>
                </c:pt>
                <c:pt idx="590">
                  <c:v>6.3681000000000001</c:v>
                </c:pt>
                <c:pt idx="591">
                  <c:v>6.3643999999999998</c:v>
                </c:pt>
                <c:pt idx="592">
                  <c:v>6.3882000000000003</c:v>
                </c:pt>
                <c:pt idx="593">
                  <c:v>6.3933</c:v>
                </c:pt>
                <c:pt idx="594">
                  <c:v>6.3861999999999997</c:v>
                </c:pt>
                <c:pt idx="595">
                  <c:v>6.3924000000000003</c:v>
                </c:pt>
                <c:pt idx="596">
                  <c:v>6.3920000000000003</c:v>
                </c:pt>
                <c:pt idx="597">
                  <c:v>6.3851000000000004</c:v>
                </c:pt>
                <c:pt idx="598">
                  <c:v>6.3871000000000002</c:v>
                </c:pt>
                <c:pt idx="599">
                  <c:v>6.3860999999999999</c:v>
                </c:pt>
                <c:pt idx="600">
                  <c:v>6.3780000000000001</c:v>
                </c:pt>
                <c:pt idx="601">
                  <c:v>6.3928000000000003</c:v>
                </c:pt>
                <c:pt idx="602">
                  <c:v>6.3830999999999998</c:v>
                </c:pt>
                <c:pt idx="603">
                  <c:v>6.3796999999999997</c:v>
                </c:pt>
                <c:pt idx="604">
                  <c:v>6.3914</c:v>
                </c:pt>
                <c:pt idx="605">
                  <c:v>6.3887999999999998</c:v>
                </c:pt>
                <c:pt idx="606">
                  <c:v>6.3928000000000003</c:v>
                </c:pt>
                <c:pt idx="607">
                  <c:v>6.3926999999999996</c:v>
                </c:pt>
                <c:pt idx="608">
                  <c:v>6.3987999999999996</c:v>
                </c:pt>
                <c:pt idx="609">
                  <c:v>6.3971999999999998</c:v>
                </c:pt>
                <c:pt idx="610">
                  <c:v>6.4066000000000001</c:v>
                </c:pt>
                <c:pt idx="611">
                  <c:v>6.4</c:v>
                </c:pt>
                <c:pt idx="612">
                  <c:v>6.3977000000000004</c:v>
                </c:pt>
                <c:pt idx="613">
                  <c:v>6.4055999999999997</c:v>
                </c:pt>
                <c:pt idx="614">
                  <c:v>6.3917999999999999</c:v>
                </c:pt>
                <c:pt idx="615">
                  <c:v>6.3924000000000003</c:v>
                </c:pt>
                <c:pt idx="616">
                  <c:v>6.3833000000000002</c:v>
                </c:pt>
                <c:pt idx="617">
                  <c:v>6.3857999999999997</c:v>
                </c:pt>
                <c:pt idx="618">
                  <c:v>6.3849999999999998</c:v>
                </c:pt>
                <c:pt idx="619">
                  <c:v>6.3932000000000002</c:v>
                </c:pt>
                <c:pt idx="620">
                  <c:v>6.3929999999999998</c:v>
                </c:pt>
                <c:pt idx="621">
                  <c:v>6.3826000000000001</c:v>
                </c:pt>
                <c:pt idx="622">
                  <c:v>6.4298000000000002</c:v>
                </c:pt>
                <c:pt idx="623">
                  <c:v>6.4356</c:v>
                </c:pt>
                <c:pt idx="624">
                  <c:v>6.4397000000000002</c:v>
                </c:pt>
                <c:pt idx="625">
                  <c:v>6.4283999999999999</c:v>
                </c:pt>
                <c:pt idx="626">
                  <c:v>6.4489000000000001</c:v>
                </c:pt>
                <c:pt idx="627">
                  <c:v>6.4505999999999997</c:v>
                </c:pt>
                <c:pt idx="628">
                  <c:v>6.4436999999999998</c:v>
                </c:pt>
                <c:pt idx="629">
                  <c:v>6.4447999999999999</c:v>
                </c:pt>
                <c:pt idx="630">
                  <c:v>6.4447999999999999</c:v>
                </c:pt>
                <c:pt idx="631">
                  <c:v>6.4447999999999999</c:v>
                </c:pt>
                <c:pt idx="632">
                  <c:v>6.4447999999999999</c:v>
                </c:pt>
                <c:pt idx="633">
                  <c:v>6.4447999999999999</c:v>
                </c:pt>
                <c:pt idx="634">
                  <c:v>6.4447999999999999</c:v>
                </c:pt>
                <c:pt idx="635">
                  <c:v>6.4707999999999997</c:v>
                </c:pt>
                <c:pt idx="636">
                  <c:v>6.4603000000000002</c:v>
                </c:pt>
                <c:pt idx="637">
                  <c:v>6.4569999999999999</c:v>
                </c:pt>
                <c:pt idx="638">
                  <c:v>6.4661999999999997</c:v>
                </c:pt>
                <c:pt idx="639">
                  <c:v>6.4588999999999999</c:v>
                </c:pt>
                <c:pt idx="640">
                  <c:v>6.4622000000000002</c:v>
                </c:pt>
                <c:pt idx="641">
                  <c:v>6.4661</c:v>
                </c:pt>
                <c:pt idx="642">
                  <c:v>6.4661</c:v>
                </c:pt>
                <c:pt idx="643">
                  <c:v>6.4661</c:v>
                </c:pt>
                <c:pt idx="644">
                  <c:v>6.4576000000000002</c:v>
                </c:pt>
                <c:pt idx="645">
                  <c:v>6.4325000000000001</c:v>
                </c:pt>
                <c:pt idx="646">
                  <c:v>6.4386000000000001</c:v>
                </c:pt>
                <c:pt idx="647">
                  <c:v>6.4518000000000004</c:v>
                </c:pt>
                <c:pt idx="648">
                  <c:v>6.4443000000000001</c:v>
                </c:pt>
                <c:pt idx="649">
                  <c:v>6.4554</c:v>
                </c:pt>
                <c:pt idx="650">
                  <c:v>6.4617000000000004</c:v>
                </c:pt>
                <c:pt idx="651">
                  <c:v>6.4667000000000003</c:v>
                </c:pt>
                <c:pt idx="652">
                  <c:v>6.4581999999999997</c:v>
                </c:pt>
                <c:pt idx="653">
                  <c:v>6.4551999999999996</c:v>
                </c:pt>
                <c:pt idx="654">
                  <c:v>6.4565000000000001</c:v>
                </c:pt>
                <c:pt idx="655">
                  <c:v>6.4599000000000002</c:v>
                </c:pt>
                <c:pt idx="656">
                  <c:v>6.4607000000000001</c:v>
                </c:pt>
                <c:pt idx="657">
                  <c:v>6.4667000000000003</c:v>
                </c:pt>
                <c:pt idx="658">
                  <c:v>6.4720000000000004</c:v>
                </c:pt>
                <c:pt idx="659">
                  <c:v>6.4817999999999998</c:v>
                </c:pt>
                <c:pt idx="660">
                  <c:v>6.4756999999999998</c:v>
                </c:pt>
                <c:pt idx="661">
                  <c:v>6.4714</c:v>
                </c:pt>
                <c:pt idx="662">
                  <c:v>6.4816000000000003</c:v>
                </c:pt>
                <c:pt idx="663">
                  <c:v>6.5015000000000001</c:v>
                </c:pt>
                <c:pt idx="664">
                  <c:v>6.4949000000000003</c:v>
                </c:pt>
                <c:pt idx="665">
                  <c:v>6.4847000000000001</c:v>
                </c:pt>
                <c:pt idx="666">
                  <c:v>6.4863</c:v>
                </c:pt>
                <c:pt idx="667">
                  <c:v>6.4747000000000003</c:v>
                </c:pt>
                <c:pt idx="668">
                  <c:v>6.4774000000000003</c:v>
                </c:pt>
                <c:pt idx="669">
                  <c:v>6.4794999999999998</c:v>
                </c:pt>
                <c:pt idx="670">
                  <c:v>6.4794999999999998</c:v>
                </c:pt>
                <c:pt idx="671">
                  <c:v>6.4859</c:v>
                </c:pt>
                <c:pt idx="672">
                  <c:v>6.4863999999999997</c:v>
                </c:pt>
                <c:pt idx="673">
                  <c:v>6.4831000000000003</c:v>
                </c:pt>
                <c:pt idx="674">
                  <c:v>6.4615</c:v>
                </c:pt>
                <c:pt idx="675">
                  <c:v>6.4661999999999997</c:v>
                </c:pt>
                <c:pt idx="676">
                  <c:v>6.4702999999999999</c:v>
                </c:pt>
                <c:pt idx="677">
                  <c:v>6.4621000000000004</c:v>
                </c:pt>
                <c:pt idx="678">
                  <c:v>6.4614000000000003</c:v>
                </c:pt>
                <c:pt idx="679">
                  <c:v>6.4564000000000004</c:v>
                </c:pt>
                <c:pt idx="680">
                  <c:v>6.4908999999999999</c:v>
                </c:pt>
                <c:pt idx="681">
                  <c:v>6.5111999999999997</c:v>
                </c:pt>
                <c:pt idx="682">
                  <c:v>6.4828999999999999</c:v>
                </c:pt>
                <c:pt idx="683">
                  <c:v>6.4813000000000001</c:v>
                </c:pt>
                <c:pt idx="684">
                  <c:v>6.4706999999999999</c:v>
                </c:pt>
                <c:pt idx="685">
                  <c:v>6.468</c:v>
                </c:pt>
                <c:pt idx="686">
                  <c:v>6.4850000000000003</c:v>
                </c:pt>
                <c:pt idx="687">
                  <c:v>6.4904999999999999</c:v>
                </c:pt>
                <c:pt idx="688">
                  <c:v>6.4790999999999999</c:v>
                </c:pt>
                <c:pt idx="689">
                  <c:v>6.4608999999999996</c:v>
                </c:pt>
                <c:pt idx="690">
                  <c:v>6.4691999999999998</c:v>
                </c:pt>
                <c:pt idx="691">
                  <c:v>6.4687999999999999</c:v>
                </c:pt>
                <c:pt idx="692">
                  <c:v>6.4759000000000002</c:v>
                </c:pt>
                <c:pt idx="693">
                  <c:v>6.4790000000000001</c:v>
                </c:pt>
                <c:pt idx="694">
                  <c:v>6.4904999999999999</c:v>
                </c:pt>
                <c:pt idx="695">
                  <c:v>6.4728000000000003</c:v>
                </c:pt>
                <c:pt idx="696">
                  <c:v>6.4790999999999999</c:v>
                </c:pt>
                <c:pt idx="697">
                  <c:v>6.4641999999999999</c:v>
                </c:pt>
                <c:pt idx="698">
                  <c:v>6.4729999999999999</c:v>
                </c:pt>
                <c:pt idx="699">
                  <c:v>6.4691000000000001</c:v>
                </c:pt>
                <c:pt idx="700">
                  <c:v>6.4570999999999996</c:v>
                </c:pt>
                <c:pt idx="701">
                  <c:v>6.4637000000000002</c:v>
                </c:pt>
                <c:pt idx="702">
                  <c:v>6.4565999999999999</c:v>
                </c:pt>
                <c:pt idx="703">
                  <c:v>6.4561999999999999</c:v>
                </c:pt>
                <c:pt idx="704">
                  <c:v>6.4718999999999998</c:v>
                </c:pt>
                <c:pt idx="705">
                  <c:v>6.4743000000000004</c:v>
                </c:pt>
                <c:pt idx="706">
                  <c:v>6.4810999999999996</c:v>
                </c:pt>
                <c:pt idx="707">
                  <c:v>6.4668999999999999</c:v>
                </c:pt>
                <c:pt idx="708">
                  <c:v>6.4531000000000001</c:v>
                </c:pt>
                <c:pt idx="709">
                  <c:v>6.4482999999999997</c:v>
                </c:pt>
                <c:pt idx="710">
                  <c:v>6.3979999999999997</c:v>
                </c:pt>
                <c:pt idx="711">
                  <c:v>6.4061000000000003</c:v>
                </c:pt>
                <c:pt idx="712">
                  <c:v>6.3986999999999998</c:v>
                </c:pt>
                <c:pt idx="713">
                  <c:v>6.3986999999999998</c:v>
                </c:pt>
                <c:pt idx="714">
                  <c:v>6.3932000000000002</c:v>
                </c:pt>
                <c:pt idx="715">
                  <c:v>6.3872</c:v>
                </c:pt>
                <c:pt idx="716">
                  <c:v>6.4005000000000001</c:v>
                </c:pt>
                <c:pt idx="717">
                  <c:v>6.3974000000000002</c:v>
                </c:pt>
                <c:pt idx="718">
                  <c:v>6.3952</c:v>
                </c:pt>
                <c:pt idx="719">
                  <c:v>6.4038000000000004</c:v>
                </c:pt>
                <c:pt idx="720">
                  <c:v>6.3811</c:v>
                </c:pt>
                <c:pt idx="721">
                  <c:v>6.3811999999999998</c:v>
                </c:pt>
                <c:pt idx="722">
                  <c:v>6.3700999999999999</c:v>
                </c:pt>
                <c:pt idx="723">
                  <c:v>6.3685</c:v>
                </c:pt>
                <c:pt idx="724">
                  <c:v>6.3833000000000002</c:v>
                </c:pt>
                <c:pt idx="725">
                  <c:v>6.3907999999999996</c:v>
                </c:pt>
                <c:pt idx="726">
                  <c:v>6.4107000000000003</c:v>
                </c:pt>
                <c:pt idx="727">
                  <c:v>6.4192999999999998</c:v>
                </c:pt>
                <c:pt idx="728">
                  <c:v>6.4340000000000002</c:v>
                </c:pt>
                <c:pt idx="729">
                  <c:v>6.4348000000000001</c:v>
                </c:pt>
                <c:pt idx="730">
                  <c:v>6.4348999999999998</c:v>
                </c:pt>
                <c:pt idx="731">
                  <c:v>6.4257</c:v>
                </c:pt>
                <c:pt idx="732">
                  <c:v>6.4390000000000001</c:v>
                </c:pt>
                <c:pt idx="733">
                  <c:v>6.4371</c:v>
                </c:pt>
                <c:pt idx="734">
                  <c:v>6.452</c:v>
                </c:pt>
                <c:pt idx="735">
                  <c:v>6.4564000000000004</c:v>
                </c:pt>
                <c:pt idx="736">
                  <c:v>6.4291999999999998</c:v>
                </c:pt>
                <c:pt idx="737">
                  <c:v>6.4165000000000001</c:v>
                </c:pt>
                <c:pt idx="738">
                  <c:v>6.4333</c:v>
                </c:pt>
                <c:pt idx="739">
                  <c:v>6.4641000000000002</c:v>
                </c:pt>
                <c:pt idx="740">
                  <c:v>6.4748999999999999</c:v>
                </c:pt>
                <c:pt idx="741">
                  <c:v>6.4748999999999999</c:v>
                </c:pt>
                <c:pt idx="742">
                  <c:v>6.4748999999999999</c:v>
                </c:pt>
                <c:pt idx="743">
                  <c:v>6.4748999999999999</c:v>
                </c:pt>
                <c:pt idx="744">
                  <c:v>6.4722</c:v>
                </c:pt>
                <c:pt idx="745">
                  <c:v>6.4790000000000001</c:v>
                </c:pt>
                <c:pt idx="746">
                  <c:v>6.4831000000000003</c:v>
                </c:pt>
                <c:pt idx="747">
                  <c:v>6.4855</c:v>
                </c:pt>
                <c:pt idx="748">
                  <c:v>6.4962999999999997</c:v>
                </c:pt>
                <c:pt idx="749">
                  <c:v>6.4901</c:v>
                </c:pt>
                <c:pt idx="750">
                  <c:v>6.4904999999999999</c:v>
                </c:pt>
                <c:pt idx="751">
                  <c:v>6.4995000000000003</c:v>
                </c:pt>
                <c:pt idx="752">
                  <c:v>6.5103</c:v>
                </c:pt>
                <c:pt idx="753">
                  <c:v>6.5206</c:v>
                </c:pt>
                <c:pt idx="754">
                  <c:v>6.5225999999999997</c:v>
                </c:pt>
                <c:pt idx="755">
                  <c:v>6.5297000000000001</c:v>
                </c:pt>
                <c:pt idx="756">
                  <c:v>6.5441000000000003</c:v>
                </c:pt>
                <c:pt idx="757">
                  <c:v>6.5483000000000002</c:v>
                </c:pt>
                <c:pt idx="758">
                  <c:v>6.5526</c:v>
                </c:pt>
                <c:pt idx="759">
                  <c:v>6.5510999999999999</c:v>
                </c:pt>
                <c:pt idx="760">
                  <c:v>6.5425000000000004</c:v>
                </c:pt>
                <c:pt idx="761">
                  <c:v>6.5395000000000003</c:v>
                </c:pt>
                <c:pt idx="762">
                  <c:v>6.5670000000000002</c:v>
                </c:pt>
                <c:pt idx="763">
                  <c:v>6.5670000000000002</c:v>
                </c:pt>
                <c:pt idx="764">
                  <c:v>6.5651999999999999</c:v>
                </c:pt>
                <c:pt idx="765">
                  <c:v>6.5528000000000004</c:v>
                </c:pt>
                <c:pt idx="766">
                  <c:v>6.5717999999999996</c:v>
                </c:pt>
                <c:pt idx="767">
                  <c:v>6.5701000000000001</c:v>
                </c:pt>
                <c:pt idx="768">
                  <c:v>6.5411000000000001</c:v>
                </c:pt>
                <c:pt idx="769">
                  <c:v>6.5462999999999996</c:v>
                </c:pt>
                <c:pt idx="770">
                  <c:v>6.5244999999999997</c:v>
                </c:pt>
                <c:pt idx="771">
                  <c:v>6.5162000000000004</c:v>
                </c:pt>
                <c:pt idx="772">
                  <c:v>6.5076999999999998</c:v>
                </c:pt>
                <c:pt idx="773">
                  <c:v>6.5090000000000003</c:v>
                </c:pt>
                <c:pt idx="774">
                  <c:v>6.5068999999999999</c:v>
                </c:pt>
                <c:pt idx="775">
                  <c:v>6.5041000000000002</c:v>
                </c:pt>
                <c:pt idx="776">
                  <c:v>6.5060000000000002</c:v>
                </c:pt>
                <c:pt idx="777">
                  <c:v>6.5000999999999998</c:v>
                </c:pt>
                <c:pt idx="778">
                  <c:v>6.5084999999999997</c:v>
                </c:pt>
                <c:pt idx="779">
                  <c:v>6.4938000000000002</c:v>
                </c:pt>
                <c:pt idx="780">
                  <c:v>6.5054999999999996</c:v>
                </c:pt>
                <c:pt idx="781">
                  <c:v>6.5065</c:v>
                </c:pt>
                <c:pt idx="782">
                  <c:v>6.5259999999999998</c:v>
                </c:pt>
                <c:pt idx="783">
                  <c:v>6.4970999999999997</c:v>
                </c:pt>
                <c:pt idx="784">
                  <c:v>6.4699</c:v>
                </c:pt>
                <c:pt idx="785">
                  <c:v>6.4679000000000002</c:v>
                </c:pt>
                <c:pt idx="786">
                  <c:v>6.4706000000000001</c:v>
                </c:pt>
                <c:pt idx="787">
                  <c:v>6.4660000000000002</c:v>
                </c:pt>
                <c:pt idx="788">
                  <c:v>6.4789000000000003</c:v>
                </c:pt>
                <c:pt idx="789">
                  <c:v>6.4549000000000003</c:v>
                </c:pt>
                <c:pt idx="790">
                  <c:v>6.4570999999999996</c:v>
                </c:pt>
                <c:pt idx="791">
                  <c:v>6.4668000000000001</c:v>
                </c:pt>
                <c:pt idx="792">
                  <c:v>6.4648000000000003</c:v>
                </c:pt>
                <c:pt idx="793">
                  <c:v>6.4577</c:v>
                </c:pt>
                <c:pt idx="794">
                  <c:v>6.4878</c:v>
                </c:pt>
                <c:pt idx="795">
                  <c:v>6.4583000000000004</c:v>
                </c:pt>
                <c:pt idx="796">
                  <c:v>6.4583000000000004</c:v>
                </c:pt>
                <c:pt idx="797">
                  <c:v>6.4583000000000004</c:v>
                </c:pt>
                <c:pt idx="798">
                  <c:v>6.4583000000000004</c:v>
                </c:pt>
                <c:pt idx="799">
                  <c:v>6.4583000000000004</c:v>
                </c:pt>
                <c:pt idx="800">
                  <c:v>6.4583000000000004</c:v>
                </c:pt>
                <c:pt idx="801">
                  <c:v>6.4352999999999998</c:v>
                </c:pt>
                <c:pt idx="802">
                  <c:v>6.4484000000000004</c:v>
                </c:pt>
                <c:pt idx="803">
                  <c:v>6.4656000000000002</c:v>
                </c:pt>
                <c:pt idx="804">
                  <c:v>6.4718</c:v>
                </c:pt>
                <c:pt idx="805">
                  <c:v>6.4619999999999997</c:v>
                </c:pt>
                <c:pt idx="806">
                  <c:v>6.4573999999999998</c:v>
                </c:pt>
                <c:pt idx="807">
                  <c:v>6.4679000000000002</c:v>
                </c:pt>
                <c:pt idx="808">
                  <c:v>6.4291999999999998</c:v>
                </c:pt>
                <c:pt idx="809">
                  <c:v>6.4494999999999996</c:v>
                </c:pt>
                <c:pt idx="810">
                  <c:v>6.4836</c:v>
                </c:pt>
                <c:pt idx="811">
                  <c:v>6.4650999999999996</c:v>
                </c:pt>
                <c:pt idx="812">
                  <c:v>6.4801000000000002</c:v>
                </c:pt>
                <c:pt idx="813">
                  <c:v>6.4814999999999996</c:v>
                </c:pt>
                <c:pt idx="814">
                  <c:v>6.4619999999999997</c:v>
                </c:pt>
                <c:pt idx="815">
                  <c:v>6.4656000000000002</c:v>
                </c:pt>
                <c:pt idx="816">
                  <c:v>6.4790999999999999</c:v>
                </c:pt>
                <c:pt idx="817">
                  <c:v>6.4924999999999997</c:v>
                </c:pt>
                <c:pt idx="818">
                  <c:v>6.4809000000000001</c:v>
                </c:pt>
                <c:pt idx="819">
                  <c:v>6.4744999999999999</c:v>
                </c:pt>
                <c:pt idx="820">
                  <c:v>6.4683000000000002</c:v>
                </c:pt>
                <c:pt idx="821">
                  <c:v>6.4635999999999996</c:v>
                </c:pt>
                <c:pt idx="822">
                  <c:v>6.4813999999999998</c:v>
                </c:pt>
                <c:pt idx="823">
                  <c:v>6.4745999999999997</c:v>
                </c:pt>
                <c:pt idx="824">
                  <c:v>6.4782999999999999</c:v>
                </c:pt>
                <c:pt idx="825">
                  <c:v>6.4629000000000003</c:v>
                </c:pt>
                <c:pt idx="826">
                  <c:v>6.4561000000000002</c:v>
                </c:pt>
                <c:pt idx="827">
                  <c:v>6.4615</c:v>
                </c:pt>
                <c:pt idx="828">
                  <c:v>6.5271999999999997</c:v>
                </c:pt>
                <c:pt idx="829">
                  <c:v>6.5271999999999997</c:v>
                </c:pt>
                <c:pt idx="830">
                  <c:v>6.5232000000000001</c:v>
                </c:pt>
                <c:pt idx="831">
                  <c:v>6.5308000000000002</c:v>
                </c:pt>
                <c:pt idx="832">
                  <c:v>6.5370999999999997</c:v>
                </c:pt>
                <c:pt idx="833">
                  <c:v>6.5418000000000003</c:v>
                </c:pt>
                <c:pt idx="834">
                  <c:v>6.53</c:v>
                </c:pt>
                <c:pt idx="835">
                  <c:v>6.5406000000000004</c:v>
                </c:pt>
                <c:pt idx="836">
                  <c:v>6.5429000000000004</c:v>
                </c:pt>
                <c:pt idx="837">
                  <c:v>6.5496999999999996</c:v>
                </c:pt>
                <c:pt idx="838">
                  <c:v>6.54</c:v>
                </c:pt>
                <c:pt idx="839">
                  <c:v>6.5338000000000003</c:v>
                </c:pt>
                <c:pt idx="840">
                  <c:v>6.5327999999999999</c:v>
                </c:pt>
                <c:pt idx="841">
                  <c:v>6.5393999999999997</c:v>
                </c:pt>
                <c:pt idx="842">
                  <c:v>6.5510000000000002</c:v>
                </c:pt>
                <c:pt idx="843">
                  <c:v>6.5461999999999998</c:v>
                </c:pt>
                <c:pt idx="844">
                  <c:v>6.5439999999999996</c:v>
                </c:pt>
                <c:pt idx="845">
                  <c:v>6.5434999999999999</c:v>
                </c:pt>
                <c:pt idx="846">
                  <c:v>6.5331000000000001</c:v>
                </c:pt>
                <c:pt idx="847">
                  <c:v>6.5297000000000001</c:v>
                </c:pt>
                <c:pt idx="848">
                  <c:v>6.5315000000000003</c:v>
                </c:pt>
                <c:pt idx="849">
                  <c:v>6.5429000000000004</c:v>
                </c:pt>
                <c:pt idx="850">
                  <c:v>6.5629999999999997</c:v>
                </c:pt>
                <c:pt idx="851">
                  <c:v>6.5721999999999996</c:v>
                </c:pt>
                <c:pt idx="852">
                  <c:v>6.5789</c:v>
                </c:pt>
                <c:pt idx="853">
                  <c:v>6.5781000000000001</c:v>
                </c:pt>
                <c:pt idx="854">
                  <c:v>6.5755999999999997</c:v>
                </c:pt>
                <c:pt idx="855">
                  <c:v>6.5789999999999997</c:v>
                </c:pt>
                <c:pt idx="856">
                  <c:v>6.5914999999999999</c:v>
                </c:pt>
                <c:pt idx="857">
                  <c:v>6.5860000000000003</c:v>
                </c:pt>
                <c:pt idx="858">
                  <c:v>6.5629999999999997</c:v>
                </c:pt>
                <c:pt idx="859">
                  <c:v>6.5839999999999996</c:v>
                </c:pt>
                <c:pt idx="860">
                  <c:v>6.5605000000000002</c:v>
                </c:pt>
                <c:pt idx="861">
                  <c:v>6.5567000000000002</c:v>
                </c:pt>
                <c:pt idx="862">
                  <c:v>6.5848000000000004</c:v>
                </c:pt>
                <c:pt idx="863">
                  <c:v>6.6064999999999996</c:v>
                </c:pt>
                <c:pt idx="864">
                  <c:v>6.6130000000000004</c:v>
                </c:pt>
                <c:pt idx="865">
                  <c:v>6.6310000000000002</c:v>
                </c:pt>
                <c:pt idx="866">
                  <c:v>6.617</c:v>
                </c:pt>
                <c:pt idx="867">
                  <c:v>6.6295000000000002</c:v>
                </c:pt>
                <c:pt idx="868">
                  <c:v>6.6124000000000001</c:v>
                </c:pt>
                <c:pt idx="869">
                  <c:v>6.6064999999999996</c:v>
                </c:pt>
                <c:pt idx="870">
                  <c:v>6.6524000000000001</c:v>
                </c:pt>
                <c:pt idx="871">
                  <c:v>6.6776</c:v>
                </c:pt>
                <c:pt idx="872">
                  <c:v>6.6909000000000001</c:v>
                </c:pt>
                <c:pt idx="873">
                  <c:v>6.6914999999999996</c:v>
                </c:pt>
                <c:pt idx="874">
                  <c:v>6.7149999999999999</c:v>
                </c:pt>
                <c:pt idx="875">
                  <c:v>6.7290000000000001</c:v>
                </c:pt>
                <c:pt idx="876">
                  <c:v>6.7054999999999998</c:v>
                </c:pt>
                <c:pt idx="877">
                  <c:v>6.7122000000000002</c:v>
                </c:pt>
                <c:pt idx="878">
                  <c:v>6.6867000000000001</c:v>
                </c:pt>
                <c:pt idx="879">
                  <c:v>6.6851000000000003</c:v>
                </c:pt>
                <c:pt idx="880">
                  <c:v>6.6509999999999998</c:v>
                </c:pt>
                <c:pt idx="881">
                  <c:v>6.6767000000000003</c:v>
                </c:pt>
                <c:pt idx="882">
                  <c:v>6.6829999999999998</c:v>
                </c:pt>
                <c:pt idx="883">
                  <c:v>6.6976000000000004</c:v>
                </c:pt>
                <c:pt idx="884">
                  <c:v>6.7253999999999996</c:v>
                </c:pt>
                <c:pt idx="885">
                  <c:v>6.7149999999999999</c:v>
                </c:pt>
                <c:pt idx="886">
                  <c:v>6.7465999999999999</c:v>
                </c:pt>
                <c:pt idx="887">
                  <c:v>6.7458999999999998</c:v>
                </c:pt>
                <c:pt idx="888">
                  <c:v>6.6947000000000001</c:v>
                </c:pt>
                <c:pt idx="889">
                  <c:v>6.7907999999999999</c:v>
                </c:pt>
                <c:pt idx="890">
                  <c:v>6.7907999999999999</c:v>
                </c:pt>
                <c:pt idx="891">
                  <c:v>6.7907999999999999</c:v>
                </c:pt>
                <c:pt idx="892">
                  <c:v>6.7907999999999999</c:v>
                </c:pt>
                <c:pt idx="893">
                  <c:v>6.7907999999999999</c:v>
                </c:pt>
                <c:pt idx="894">
                  <c:v>6.7907999999999999</c:v>
                </c:pt>
                <c:pt idx="895">
                  <c:v>6.7907999999999999</c:v>
                </c:pt>
                <c:pt idx="896">
                  <c:v>6.8159000000000001</c:v>
                </c:pt>
                <c:pt idx="897">
                  <c:v>6.8113000000000001</c:v>
                </c:pt>
                <c:pt idx="898">
                  <c:v>6.8238000000000003</c:v>
                </c:pt>
                <c:pt idx="899">
                  <c:v>6.8287000000000004</c:v>
                </c:pt>
                <c:pt idx="900">
                  <c:v>6.8090999999999999</c:v>
                </c:pt>
                <c:pt idx="901">
                  <c:v>6.7798999999999996</c:v>
                </c:pt>
                <c:pt idx="902">
                  <c:v>6.8052999999999999</c:v>
                </c:pt>
                <c:pt idx="903">
                  <c:v>6.7690999999999999</c:v>
                </c:pt>
                <c:pt idx="904">
                  <c:v>6.7637999999999998</c:v>
                </c:pt>
                <c:pt idx="905">
                  <c:v>6.7548000000000004</c:v>
                </c:pt>
                <c:pt idx="906">
                  <c:v>6.7826000000000004</c:v>
                </c:pt>
                <c:pt idx="907">
                  <c:v>6.8105000000000002</c:v>
                </c:pt>
                <c:pt idx="908">
                  <c:v>6.8343999999999996</c:v>
                </c:pt>
                <c:pt idx="909">
                  <c:v>6.8342999999999998</c:v>
                </c:pt>
                <c:pt idx="910">
                  <c:v>6.8333000000000004</c:v>
                </c:pt>
                <c:pt idx="911">
                  <c:v>6.8464</c:v>
                </c:pt>
                <c:pt idx="912">
                  <c:v>6.8304999999999998</c:v>
                </c:pt>
                <c:pt idx="913">
                  <c:v>6.8425000000000002</c:v>
                </c:pt>
                <c:pt idx="914">
                  <c:v>6.8487999999999998</c:v>
                </c:pt>
                <c:pt idx="915">
                  <c:v>6.8383000000000003</c:v>
                </c:pt>
                <c:pt idx="916">
                  <c:v>6.8281000000000001</c:v>
                </c:pt>
                <c:pt idx="917">
                  <c:v>6.8484999999999996</c:v>
                </c:pt>
                <c:pt idx="918">
                  <c:v>6.8654000000000002</c:v>
                </c:pt>
                <c:pt idx="919">
                  <c:v>6.8940999999999999</c:v>
                </c:pt>
                <c:pt idx="920">
                  <c:v>6.8860000000000001</c:v>
                </c:pt>
                <c:pt idx="921">
                  <c:v>6.9127999999999998</c:v>
                </c:pt>
                <c:pt idx="922">
                  <c:v>6.9196</c:v>
                </c:pt>
                <c:pt idx="923">
                  <c:v>6.9194000000000004</c:v>
                </c:pt>
                <c:pt idx="924">
                  <c:v>6.9157999999999999</c:v>
                </c:pt>
                <c:pt idx="925">
                  <c:v>6.9207000000000001</c:v>
                </c:pt>
                <c:pt idx="926">
                  <c:v>6.9218000000000002</c:v>
                </c:pt>
                <c:pt idx="927">
                  <c:v>6.9329000000000001</c:v>
                </c:pt>
                <c:pt idx="928">
                  <c:v>6.9503000000000004</c:v>
                </c:pt>
                <c:pt idx="929">
                  <c:v>6.9451000000000001</c:v>
                </c:pt>
                <c:pt idx="930">
                  <c:v>6.9371999999999998</c:v>
                </c:pt>
                <c:pt idx="931">
                  <c:v>6.9462999999999999</c:v>
                </c:pt>
                <c:pt idx="932">
                  <c:v>6.9619</c:v>
                </c:pt>
                <c:pt idx="933">
                  <c:v>6.968</c:v>
                </c:pt>
                <c:pt idx="934">
                  <c:v>6.9535</c:v>
                </c:pt>
                <c:pt idx="935">
                  <c:v>6.9366000000000003</c:v>
                </c:pt>
                <c:pt idx="936">
                  <c:v>6.9733999999999998</c:v>
                </c:pt>
                <c:pt idx="937">
                  <c:v>6.9809000000000001</c:v>
                </c:pt>
                <c:pt idx="938">
                  <c:v>6.9752000000000001</c:v>
                </c:pt>
                <c:pt idx="939">
                  <c:v>7.0087999999999999</c:v>
                </c:pt>
                <c:pt idx="940">
                  <c:v>7.0015999999999998</c:v>
                </c:pt>
                <c:pt idx="941">
                  <c:v>7.0007999999999999</c:v>
                </c:pt>
                <c:pt idx="942">
                  <c:v>6.9964000000000004</c:v>
                </c:pt>
                <c:pt idx="943">
                  <c:v>7.0183999999999997</c:v>
                </c:pt>
                <c:pt idx="944">
                  <c:v>7.0041000000000002</c:v>
                </c:pt>
                <c:pt idx="945">
                  <c:v>7.0002000000000004</c:v>
                </c:pt>
                <c:pt idx="946">
                  <c:v>6.9810999999999996</c:v>
                </c:pt>
                <c:pt idx="947">
                  <c:v>6.9836</c:v>
                </c:pt>
                <c:pt idx="948">
                  <c:v>6.9923999999999999</c:v>
                </c:pt>
                <c:pt idx="949">
                  <c:v>6.9901999999999997</c:v>
                </c:pt>
                <c:pt idx="950">
                  <c:v>6.9889000000000001</c:v>
                </c:pt>
                <c:pt idx="951">
                  <c:v>7.0057999999999998</c:v>
                </c:pt>
                <c:pt idx="952">
                  <c:v>6.9973999999999998</c:v>
                </c:pt>
                <c:pt idx="953">
                  <c:v>7.0019</c:v>
                </c:pt>
                <c:pt idx="954">
                  <c:v>6.9942000000000002</c:v>
                </c:pt>
                <c:pt idx="955">
                  <c:v>7.0044000000000004</c:v>
                </c:pt>
                <c:pt idx="956">
                  <c:v>7.0137999999999998</c:v>
                </c:pt>
                <c:pt idx="957">
                  <c:v>7.0187999999999997</c:v>
                </c:pt>
                <c:pt idx="958">
                  <c:v>7.0664999999999996</c:v>
                </c:pt>
                <c:pt idx="959">
                  <c:v>7.0670000000000002</c:v>
                </c:pt>
                <c:pt idx="960">
                  <c:v>7.0708000000000002</c:v>
                </c:pt>
                <c:pt idx="961">
                  <c:v>7.0640000000000001</c:v>
                </c:pt>
                <c:pt idx="962">
                  <c:v>7.0811000000000002</c:v>
                </c:pt>
                <c:pt idx="963">
                  <c:v>7.0781999999999998</c:v>
                </c:pt>
                <c:pt idx="964">
                  <c:v>7.0781999999999998</c:v>
                </c:pt>
                <c:pt idx="965">
                  <c:v>7.0781999999999998</c:v>
                </c:pt>
                <c:pt idx="966">
                  <c:v>7.0580999999999996</c:v>
                </c:pt>
                <c:pt idx="967">
                  <c:v>7.0683999999999996</c:v>
                </c:pt>
                <c:pt idx="968">
                  <c:v>7.0709999999999997</c:v>
                </c:pt>
                <c:pt idx="969">
                  <c:v>7.0892999999999997</c:v>
                </c:pt>
                <c:pt idx="970">
                  <c:v>7.0854999999999997</c:v>
                </c:pt>
                <c:pt idx="971">
                  <c:v>7.0861999999999998</c:v>
                </c:pt>
                <c:pt idx="972">
                  <c:v>7.0907999999999998</c:v>
                </c:pt>
                <c:pt idx="973">
                  <c:v>7.0842000000000001</c:v>
                </c:pt>
                <c:pt idx="974">
                  <c:v>7.0650000000000004</c:v>
                </c:pt>
                <c:pt idx="975">
                  <c:v>7.0609999999999999</c:v>
                </c:pt>
                <c:pt idx="976">
                  <c:v>7.0773999999999999</c:v>
                </c:pt>
                <c:pt idx="977">
                  <c:v>7.0716000000000001</c:v>
                </c:pt>
                <c:pt idx="978">
                  <c:v>7.0834999999999999</c:v>
                </c:pt>
                <c:pt idx="979">
                  <c:v>7.1112000000000002</c:v>
                </c:pt>
                <c:pt idx="980">
                  <c:v>7.1157000000000004</c:v>
                </c:pt>
                <c:pt idx="981">
                  <c:v>7.1013999999999999</c:v>
                </c:pt>
                <c:pt idx="982">
                  <c:v>7.1277999999999997</c:v>
                </c:pt>
                <c:pt idx="983">
                  <c:v>7.1372</c:v>
                </c:pt>
                <c:pt idx="984">
                  <c:v>7.1455000000000002</c:v>
                </c:pt>
                <c:pt idx="985">
                  <c:v>7.1680000000000001</c:v>
                </c:pt>
                <c:pt idx="986">
                  <c:v>7.1349999999999998</c:v>
                </c:pt>
                <c:pt idx="987">
                  <c:v>7.1368</c:v>
                </c:pt>
                <c:pt idx="988">
                  <c:v>7.1364000000000001</c:v>
                </c:pt>
                <c:pt idx="989">
                  <c:v>7.1158000000000001</c:v>
                </c:pt>
                <c:pt idx="990">
                  <c:v>7.0934999999999997</c:v>
                </c:pt>
                <c:pt idx="991">
                  <c:v>7.0990000000000002</c:v>
                </c:pt>
                <c:pt idx="992">
                  <c:v>7.1096000000000004</c:v>
                </c:pt>
                <c:pt idx="993">
                  <c:v>7.1018999999999997</c:v>
                </c:pt>
                <c:pt idx="994">
                  <c:v>7.0956999999999999</c:v>
                </c:pt>
                <c:pt idx="995">
                  <c:v>7.0926</c:v>
                </c:pt>
                <c:pt idx="996">
                  <c:v>7.0834999999999999</c:v>
                </c:pt>
                <c:pt idx="997">
                  <c:v>7.0987</c:v>
                </c:pt>
                <c:pt idx="998">
                  <c:v>7.0742000000000003</c:v>
                </c:pt>
                <c:pt idx="999">
                  <c:v>7.0842000000000001</c:v>
                </c:pt>
                <c:pt idx="1000">
                  <c:v>7.1045999999999996</c:v>
                </c:pt>
                <c:pt idx="1001">
                  <c:v>7.0632999999999999</c:v>
                </c:pt>
                <c:pt idx="1002">
                  <c:v>7.0632999999999999</c:v>
                </c:pt>
                <c:pt idx="1003">
                  <c:v>7.0632999999999999</c:v>
                </c:pt>
                <c:pt idx="1004">
                  <c:v>7.0632999999999999</c:v>
                </c:pt>
                <c:pt idx="1005">
                  <c:v>7.0768000000000004</c:v>
                </c:pt>
                <c:pt idx="1006">
                  <c:v>7.0796000000000001</c:v>
                </c:pt>
                <c:pt idx="1007">
                  <c:v>7.0872999999999999</c:v>
                </c:pt>
                <c:pt idx="1008">
                  <c:v>7.0819000000000001</c:v>
                </c:pt>
                <c:pt idx="1009">
                  <c:v>7.0667</c:v>
                </c:pt>
                <c:pt idx="1010">
                  <c:v>7.0841000000000003</c:v>
                </c:pt>
                <c:pt idx="1011">
                  <c:v>7.0919999999999996</c:v>
                </c:pt>
                <c:pt idx="1012">
                  <c:v>7.0734000000000004</c:v>
                </c:pt>
                <c:pt idx="1013">
                  <c:v>7.0736999999999997</c:v>
                </c:pt>
                <c:pt idx="1014">
                  <c:v>7.0814000000000004</c:v>
                </c:pt>
                <c:pt idx="1015">
                  <c:v>7.0675999999999997</c:v>
                </c:pt>
                <c:pt idx="1016">
                  <c:v>7.0511999999999997</c:v>
                </c:pt>
                <c:pt idx="1017">
                  <c:v>7.0515999999999996</c:v>
                </c:pt>
                <c:pt idx="1018">
                  <c:v>7.0359999999999996</c:v>
                </c:pt>
                <c:pt idx="1019">
                  <c:v>7.0429000000000004</c:v>
                </c:pt>
                <c:pt idx="1020">
                  <c:v>7.0658000000000003</c:v>
                </c:pt>
                <c:pt idx="1021">
                  <c:v>7.0457000000000001</c:v>
                </c:pt>
                <c:pt idx="1022">
                  <c:v>7.0913000000000004</c:v>
                </c:pt>
                <c:pt idx="1023">
                  <c:v>7.0913000000000004</c:v>
                </c:pt>
                <c:pt idx="1024">
                  <c:v>7.0857999999999999</c:v>
                </c:pt>
                <c:pt idx="1025">
                  <c:v>7.1</c:v>
                </c:pt>
                <c:pt idx="1026">
                  <c:v>7.0824999999999996</c:v>
                </c:pt>
                <c:pt idx="1027">
                  <c:v>7.1002999999999998</c:v>
                </c:pt>
                <c:pt idx="1028">
                  <c:v>7.0960000000000001</c:v>
                </c:pt>
                <c:pt idx="1029">
                  <c:v>7.0747</c:v>
                </c:pt>
                <c:pt idx="1030">
                  <c:v>7.1147999999999998</c:v>
                </c:pt>
                <c:pt idx="1031">
                  <c:v>7.0631000000000004</c:v>
                </c:pt>
                <c:pt idx="1032">
                  <c:v>7.0885999999999996</c:v>
                </c:pt>
                <c:pt idx="1033">
                  <c:v>7.0960000000000001</c:v>
                </c:pt>
                <c:pt idx="1034">
                  <c:v>7.1086</c:v>
                </c:pt>
                <c:pt idx="1035">
                  <c:v>7.0475000000000003</c:v>
                </c:pt>
                <c:pt idx="1036">
                  <c:v>7.0057</c:v>
                </c:pt>
                <c:pt idx="1037">
                  <c:v>6.9934000000000003</c:v>
                </c:pt>
                <c:pt idx="1038">
                  <c:v>7.0086000000000004</c:v>
                </c:pt>
                <c:pt idx="1039">
                  <c:v>7.0293999999999999</c:v>
                </c:pt>
                <c:pt idx="1040">
                  <c:v>6.9606000000000003</c:v>
                </c:pt>
                <c:pt idx="1041">
                  <c:v>6.9581</c:v>
                </c:pt>
                <c:pt idx="1042">
                  <c:v>6.9466000000000001</c:v>
                </c:pt>
                <c:pt idx="1043">
                  <c:v>6.9314</c:v>
                </c:pt>
                <c:pt idx="1044">
                  <c:v>6.9360999999999997</c:v>
                </c:pt>
                <c:pt idx="1045">
                  <c:v>6.9245000000000001</c:v>
                </c:pt>
                <c:pt idx="1046">
                  <c:v>6.9676</c:v>
                </c:pt>
                <c:pt idx="1047">
                  <c:v>6.9608999999999996</c:v>
                </c:pt>
                <c:pt idx="1048">
                  <c:v>6.992</c:v>
                </c:pt>
                <c:pt idx="1049">
                  <c:v>7.0044000000000004</c:v>
                </c:pt>
                <c:pt idx="1050">
                  <c:v>7.0228999999999999</c:v>
                </c:pt>
                <c:pt idx="1051">
                  <c:v>7.0134999999999996</c:v>
                </c:pt>
                <c:pt idx="1052">
                  <c:v>7.0304000000000002</c:v>
                </c:pt>
                <c:pt idx="1053">
                  <c:v>7.0278</c:v>
                </c:pt>
                <c:pt idx="1054">
                  <c:v>7.0237999999999996</c:v>
                </c:pt>
                <c:pt idx="1055">
                  <c:v>6.9983000000000004</c:v>
                </c:pt>
                <c:pt idx="1056">
                  <c:v>6.9966999999999997</c:v>
                </c:pt>
                <c:pt idx="1057">
                  <c:v>6.9813000000000001</c:v>
                </c:pt>
                <c:pt idx="1058">
                  <c:v>6.9871999999999996</c:v>
                </c:pt>
                <c:pt idx="1059">
                  <c:v>6.9770000000000003</c:v>
                </c:pt>
                <c:pt idx="1060">
                  <c:v>6.9714</c:v>
                </c:pt>
                <c:pt idx="1061">
                  <c:v>6.9653</c:v>
                </c:pt>
                <c:pt idx="1062">
                  <c:v>6.9843999999999999</c:v>
                </c:pt>
                <c:pt idx="1063">
                  <c:v>7.0025000000000004</c:v>
                </c:pt>
                <c:pt idx="1064">
                  <c:v>6.9706999999999999</c:v>
                </c:pt>
                <c:pt idx="1065">
                  <c:v>6.9714</c:v>
                </c:pt>
                <c:pt idx="1066">
                  <c:v>6.9984999999999999</c:v>
                </c:pt>
                <c:pt idx="1067">
                  <c:v>7.0214999999999996</c:v>
                </c:pt>
                <c:pt idx="1068">
                  <c:v>6.9425999999999997</c:v>
                </c:pt>
                <c:pt idx="1069">
                  <c:v>6.9425999999999997</c:v>
                </c:pt>
                <c:pt idx="1070">
                  <c:v>6.9425999999999997</c:v>
                </c:pt>
                <c:pt idx="1071">
                  <c:v>6.9425999999999997</c:v>
                </c:pt>
                <c:pt idx="1072">
                  <c:v>6.9425999999999997</c:v>
                </c:pt>
                <c:pt idx="1073">
                  <c:v>6.9425999999999997</c:v>
                </c:pt>
                <c:pt idx="1074">
                  <c:v>6.9425999999999997</c:v>
                </c:pt>
                <c:pt idx="1075">
                  <c:v>6.9066000000000001</c:v>
                </c:pt>
                <c:pt idx="1076">
                  <c:v>6.9058000000000002</c:v>
                </c:pt>
                <c:pt idx="1077">
                  <c:v>6.8667999999999996</c:v>
                </c:pt>
                <c:pt idx="1078">
                  <c:v>6.8597000000000001</c:v>
                </c:pt>
                <c:pt idx="1079">
                  <c:v>6.8788999999999998</c:v>
                </c:pt>
                <c:pt idx="1080">
                  <c:v>6.8909000000000002</c:v>
                </c:pt>
                <c:pt idx="1081">
                  <c:v>6.8841999999999999</c:v>
                </c:pt>
                <c:pt idx="1082">
                  <c:v>6.8932000000000002</c:v>
                </c:pt>
                <c:pt idx="1083">
                  <c:v>6.9192999999999998</c:v>
                </c:pt>
                <c:pt idx="1084">
                  <c:v>6.9318</c:v>
                </c:pt>
                <c:pt idx="1085">
                  <c:v>6.9462000000000002</c:v>
                </c:pt>
                <c:pt idx="1086">
                  <c:v>6.9452999999999996</c:v>
                </c:pt>
                <c:pt idx="1087">
                  <c:v>6.976</c:v>
                </c:pt>
                <c:pt idx="1088">
                  <c:v>6.9660000000000002</c:v>
                </c:pt>
                <c:pt idx="1089">
                  <c:v>6.9642999999999997</c:v>
                </c:pt>
                <c:pt idx="1090">
                  <c:v>6.9631999999999996</c:v>
                </c:pt>
                <c:pt idx="1091">
                  <c:v>6.9631999999999996</c:v>
                </c:pt>
                <c:pt idx="1092">
                  <c:v>6.9867999999999997</c:v>
                </c:pt>
                <c:pt idx="1093">
                  <c:v>6.9957000000000003</c:v>
                </c:pt>
                <c:pt idx="1094">
                  <c:v>6.9965000000000002</c:v>
                </c:pt>
                <c:pt idx="1095">
                  <c:v>6.9893999999999998</c:v>
                </c:pt>
                <c:pt idx="1096">
                  <c:v>7.0072999999999999</c:v>
                </c:pt>
                <c:pt idx="1097">
                  <c:v>7.0128000000000004</c:v>
                </c:pt>
                <c:pt idx="1098">
                  <c:v>7.0065999999999997</c:v>
                </c:pt>
                <c:pt idx="1099">
                  <c:v>7.0103999999999997</c:v>
                </c:pt>
                <c:pt idx="1100">
                  <c:v>7.0049999999999999</c:v>
                </c:pt>
                <c:pt idx="1101">
                  <c:v>6.9972000000000003</c:v>
                </c:pt>
                <c:pt idx="1102">
                  <c:v>6.9935</c:v>
                </c:pt>
                <c:pt idx="1103">
                  <c:v>6.9763000000000002</c:v>
                </c:pt>
                <c:pt idx="1104">
                  <c:v>6.9848999999999997</c:v>
                </c:pt>
                <c:pt idx="1105">
                  <c:v>7.0388000000000002</c:v>
                </c:pt>
                <c:pt idx="1106">
                  <c:v>7.0342000000000002</c:v>
                </c:pt>
                <c:pt idx="1107">
                  <c:v>7.0392000000000001</c:v>
                </c:pt>
                <c:pt idx="1108">
                  <c:v>7.0350000000000001</c:v>
                </c:pt>
                <c:pt idx="1109">
                  <c:v>7.0448000000000004</c:v>
                </c:pt>
                <c:pt idx="1110">
                  <c:v>7.0499000000000001</c:v>
                </c:pt>
                <c:pt idx="1111">
                  <c:v>7.0613000000000001</c:v>
                </c:pt>
                <c:pt idx="1112">
                  <c:v>7.0392999999999999</c:v>
                </c:pt>
                <c:pt idx="1113">
                  <c:v>7.0324</c:v>
                </c:pt>
                <c:pt idx="1114">
                  <c:v>7.0353000000000003</c:v>
                </c:pt>
                <c:pt idx="1115">
                  <c:v>7.0289999999999999</c:v>
                </c:pt>
                <c:pt idx="1116">
                  <c:v>7.0335999999999999</c:v>
                </c:pt>
                <c:pt idx="1117">
                  <c:v>7.0364000000000004</c:v>
                </c:pt>
                <c:pt idx="1118">
                  <c:v>7.0382999999999996</c:v>
                </c:pt>
                <c:pt idx="1119">
                  <c:v>7.0289000000000001</c:v>
                </c:pt>
                <c:pt idx="1120">
                  <c:v>7.0354000000000001</c:v>
                </c:pt>
                <c:pt idx="1121">
                  <c:v>7.0275999999999996</c:v>
                </c:pt>
                <c:pt idx="1122">
                  <c:v>7.0260999999999996</c:v>
                </c:pt>
                <c:pt idx="1123">
                  <c:v>7.0080999999999998</c:v>
                </c:pt>
                <c:pt idx="1124">
                  <c:v>7.0208000000000004</c:v>
                </c:pt>
                <c:pt idx="1125">
                  <c:v>7.0233999999999996</c:v>
                </c:pt>
                <c:pt idx="1126">
                  <c:v>7.0079000000000002</c:v>
                </c:pt>
                <c:pt idx="1127">
                  <c:v>7.0103</c:v>
                </c:pt>
                <c:pt idx="1128">
                  <c:v>6.9958999999999998</c:v>
                </c:pt>
                <c:pt idx="1129">
                  <c:v>6.9783999999999997</c:v>
                </c:pt>
                <c:pt idx="1130">
                  <c:v>6.9981</c:v>
                </c:pt>
                <c:pt idx="1131">
                  <c:v>7.0096999999999996</c:v>
                </c:pt>
                <c:pt idx="1132">
                  <c:v>7.0304000000000002</c:v>
                </c:pt>
                <c:pt idx="1133">
                  <c:v>7.0369999999999999</c:v>
                </c:pt>
                <c:pt idx="1134">
                  <c:v>7.0391000000000004</c:v>
                </c:pt>
                <c:pt idx="1135">
                  <c:v>7.0552999999999999</c:v>
                </c:pt>
                <c:pt idx="1136">
                  <c:v>7.0658000000000003</c:v>
                </c:pt>
                <c:pt idx="1137">
                  <c:v>7.0682999999999998</c:v>
                </c:pt>
                <c:pt idx="1138">
                  <c:v>7.0654000000000003</c:v>
                </c:pt>
                <c:pt idx="1139">
                  <c:v>7.069</c:v>
                </c:pt>
                <c:pt idx="1140">
                  <c:v>7.0650000000000004</c:v>
                </c:pt>
                <c:pt idx="1141">
                  <c:v>7.0769000000000002</c:v>
                </c:pt>
                <c:pt idx="1142">
                  <c:v>7.0759999999999996</c:v>
                </c:pt>
                <c:pt idx="1143">
                  <c:v>7.0816999999999997</c:v>
                </c:pt>
                <c:pt idx="1144">
                  <c:v>7.0774999999999997</c:v>
                </c:pt>
                <c:pt idx="1145">
                  <c:v>7.0933000000000002</c:v>
                </c:pt>
                <c:pt idx="1146">
                  <c:v>7.0816999999999997</c:v>
                </c:pt>
                <c:pt idx="1147">
                  <c:v>7.0674999999999999</c:v>
                </c:pt>
                <c:pt idx="1148">
                  <c:v>7.0883000000000003</c:v>
                </c:pt>
                <c:pt idx="1149">
                  <c:v>7.1162999999999998</c:v>
                </c:pt>
                <c:pt idx="1150">
                  <c:v>7.1322000000000001</c:v>
                </c:pt>
                <c:pt idx="1151">
                  <c:v>7.1444000000000001</c:v>
                </c:pt>
                <c:pt idx="1152">
                  <c:v>7.1482999999999999</c:v>
                </c:pt>
                <c:pt idx="1153">
                  <c:v>7.1482999999999999</c:v>
                </c:pt>
                <c:pt idx="1154">
                  <c:v>7.1482999999999999</c:v>
                </c:pt>
                <c:pt idx="1155">
                  <c:v>7.1482999999999999</c:v>
                </c:pt>
                <c:pt idx="1156">
                  <c:v>7.1482999999999999</c:v>
                </c:pt>
                <c:pt idx="1157">
                  <c:v>7.1482999999999999</c:v>
                </c:pt>
                <c:pt idx="1158">
                  <c:v>7.1227999999999998</c:v>
                </c:pt>
                <c:pt idx="1159">
                  <c:v>7.1326000000000001</c:v>
                </c:pt>
                <c:pt idx="1160">
                  <c:v>7.1315</c:v>
                </c:pt>
                <c:pt idx="1161">
                  <c:v>7.1163999999999996</c:v>
                </c:pt>
                <c:pt idx="1162">
                  <c:v>7.1180000000000003</c:v>
                </c:pt>
                <c:pt idx="1163">
                  <c:v>7.0915999999999997</c:v>
                </c:pt>
                <c:pt idx="1164">
                  <c:v>7.0964999999999998</c:v>
                </c:pt>
                <c:pt idx="1165">
                  <c:v>7.0860000000000003</c:v>
                </c:pt>
                <c:pt idx="1166">
                  <c:v>7.0922000000000001</c:v>
                </c:pt>
                <c:pt idx="1167">
                  <c:v>7.0673000000000004</c:v>
                </c:pt>
                <c:pt idx="1168">
                  <c:v>7.0792999999999999</c:v>
                </c:pt>
                <c:pt idx="1169">
                  <c:v>7.0792999999999999</c:v>
                </c:pt>
                <c:pt idx="1170">
                  <c:v>7.1158000000000001</c:v>
                </c:pt>
                <c:pt idx="1171">
                  <c:v>7.1125999999999996</c:v>
                </c:pt>
                <c:pt idx="1172">
                  <c:v>7.1219999999999999</c:v>
                </c:pt>
                <c:pt idx="1173">
                  <c:v>7.1163999999999996</c:v>
                </c:pt>
                <c:pt idx="1174">
                  <c:v>7.1492000000000004</c:v>
                </c:pt>
                <c:pt idx="1175">
                  <c:v>7.1459999999999999</c:v>
                </c:pt>
                <c:pt idx="1176">
                  <c:v>7.1788999999999996</c:v>
                </c:pt>
                <c:pt idx="1177">
                  <c:v>7.1719999999999997</c:v>
                </c:pt>
                <c:pt idx="1178">
                  <c:v>7.1559999999999997</c:v>
                </c:pt>
                <c:pt idx="1179">
                  <c:v>7.1444999999999999</c:v>
                </c:pt>
                <c:pt idx="1180">
                  <c:v>7.1651999999999996</c:v>
                </c:pt>
                <c:pt idx="1181">
                  <c:v>7.1616999999999997</c:v>
                </c:pt>
                <c:pt idx="1182">
                  <c:v>7.1512000000000002</c:v>
                </c:pt>
                <c:pt idx="1183">
                  <c:v>7.0955000000000004</c:v>
                </c:pt>
                <c:pt idx="1184">
                  <c:v>7.0833000000000004</c:v>
                </c:pt>
                <c:pt idx="1185">
                  <c:v>7.0627000000000004</c:v>
                </c:pt>
                <c:pt idx="1186">
                  <c:v>7.0605000000000002</c:v>
                </c:pt>
                <c:pt idx="1187">
                  <c:v>7.0507</c:v>
                </c:pt>
                <c:pt idx="1188">
                  <c:v>7.0427999999999997</c:v>
                </c:pt>
                <c:pt idx="1189">
                  <c:v>7.0339999999999998</c:v>
                </c:pt>
                <c:pt idx="1190">
                  <c:v>7.0236999999999998</c:v>
                </c:pt>
                <c:pt idx="1191">
                  <c:v>7.0434000000000001</c:v>
                </c:pt>
                <c:pt idx="1192">
                  <c:v>7.0578000000000003</c:v>
                </c:pt>
                <c:pt idx="1193">
                  <c:v>7.0620000000000003</c:v>
                </c:pt>
                <c:pt idx="1194">
                  <c:v>7.0450999999999997</c:v>
                </c:pt>
                <c:pt idx="1195">
                  <c:v>7.0602</c:v>
                </c:pt>
                <c:pt idx="1196">
                  <c:v>7.0254000000000003</c:v>
                </c:pt>
                <c:pt idx="1197">
                  <c:v>7.0507</c:v>
                </c:pt>
                <c:pt idx="1198">
                  <c:v>6.9405000000000001</c:v>
                </c:pt>
                <c:pt idx="1199">
                  <c:v>6.8986999999999998</c:v>
                </c:pt>
                <c:pt idx="1200">
                  <c:v>6.8844000000000003</c:v>
                </c:pt>
                <c:pt idx="1201">
                  <c:v>6.8845000000000001</c:v>
                </c:pt>
                <c:pt idx="1202">
                  <c:v>6.8933999999999997</c:v>
                </c:pt>
                <c:pt idx="1203">
                  <c:v>6.8795000000000002</c:v>
                </c:pt>
                <c:pt idx="1204">
                  <c:v>6.8726000000000003</c:v>
                </c:pt>
                <c:pt idx="1205">
                  <c:v>6.8719000000000001</c:v>
                </c:pt>
                <c:pt idx="1206">
                  <c:v>6.8792</c:v>
                </c:pt>
                <c:pt idx="1207">
                  <c:v>6.8811999999999998</c:v>
                </c:pt>
                <c:pt idx="1208">
                  <c:v>6.8821000000000003</c:v>
                </c:pt>
                <c:pt idx="1209">
                  <c:v>6.88</c:v>
                </c:pt>
                <c:pt idx="1210">
                  <c:v>6.8735999999999997</c:v>
                </c:pt>
                <c:pt idx="1211">
                  <c:v>6.8762999999999996</c:v>
                </c:pt>
                <c:pt idx="1212">
                  <c:v>6.8777999999999997</c:v>
                </c:pt>
                <c:pt idx="1213">
                  <c:v>6.8807999999999998</c:v>
                </c:pt>
                <c:pt idx="1214">
                  <c:v>6.8701999999999996</c:v>
                </c:pt>
                <c:pt idx="1215">
                  <c:v>6.8728999999999996</c:v>
                </c:pt>
                <c:pt idx="1216">
                  <c:v>6.8879999999999999</c:v>
                </c:pt>
                <c:pt idx="1217">
                  <c:v>6.8818999999999999</c:v>
                </c:pt>
                <c:pt idx="1218">
                  <c:v>6.8936000000000002</c:v>
                </c:pt>
                <c:pt idx="1219">
                  <c:v>6.8715999999999999</c:v>
                </c:pt>
                <c:pt idx="1220">
                  <c:v>6.8811999999999998</c:v>
                </c:pt>
                <c:pt idx="1221">
                  <c:v>6.8734000000000002</c:v>
                </c:pt>
                <c:pt idx="1222">
                  <c:v>6.8517000000000001</c:v>
                </c:pt>
                <c:pt idx="1223">
                  <c:v>6.8667999999999996</c:v>
                </c:pt>
                <c:pt idx="1224">
                  <c:v>6.8771000000000004</c:v>
                </c:pt>
                <c:pt idx="1225">
                  <c:v>6.88</c:v>
                </c:pt>
                <c:pt idx="1226">
                  <c:v>6.8798000000000004</c:v>
                </c:pt>
                <c:pt idx="1227">
                  <c:v>6.8769999999999998</c:v>
                </c:pt>
                <c:pt idx="1228">
                  <c:v>6.8685</c:v>
                </c:pt>
                <c:pt idx="1229">
                  <c:v>6.8518999999999997</c:v>
                </c:pt>
                <c:pt idx="1230">
                  <c:v>6.9036</c:v>
                </c:pt>
                <c:pt idx="1231">
                  <c:v>6.9032</c:v>
                </c:pt>
                <c:pt idx="1232">
                  <c:v>6.9257999999999997</c:v>
                </c:pt>
                <c:pt idx="1233">
                  <c:v>6.9255000000000004</c:v>
                </c:pt>
                <c:pt idx="1234">
                  <c:v>6.9215999999999998</c:v>
                </c:pt>
                <c:pt idx="1235">
                  <c:v>6.9177</c:v>
                </c:pt>
                <c:pt idx="1236">
                  <c:v>6.9114000000000004</c:v>
                </c:pt>
                <c:pt idx="1237">
                  <c:v>6.9310999999999998</c:v>
                </c:pt>
                <c:pt idx="1238">
                  <c:v>6.9096000000000002</c:v>
                </c:pt>
                <c:pt idx="1239">
                  <c:v>6.9096000000000002</c:v>
                </c:pt>
                <c:pt idx="1240">
                  <c:v>6.9089</c:v>
                </c:pt>
                <c:pt idx="1241">
                  <c:v>6.9078999999999997</c:v>
                </c:pt>
                <c:pt idx="1242">
                  <c:v>6.9036999999999997</c:v>
                </c:pt>
                <c:pt idx="1243">
                  <c:v>6.9050000000000002</c:v>
                </c:pt>
                <c:pt idx="1244">
                  <c:v>6.9019000000000004</c:v>
                </c:pt>
                <c:pt idx="1245">
                  <c:v>6.9145000000000003</c:v>
                </c:pt>
                <c:pt idx="1246">
                  <c:v>6.9101999999999997</c:v>
                </c:pt>
                <c:pt idx="1247">
                  <c:v>6.8979999999999997</c:v>
                </c:pt>
                <c:pt idx="1248">
                  <c:v>6.9001999999999999</c:v>
                </c:pt>
                <c:pt idx="1249">
                  <c:v>6.9104999999999999</c:v>
                </c:pt>
                <c:pt idx="1250">
                  <c:v>6.9062999999999999</c:v>
                </c:pt>
                <c:pt idx="1251">
                  <c:v>6.9020000000000001</c:v>
                </c:pt>
                <c:pt idx="1252">
                  <c:v>6.9123000000000001</c:v>
                </c:pt>
                <c:pt idx="1253">
                  <c:v>6.9179000000000004</c:v>
                </c:pt>
                <c:pt idx="1254">
                  <c:v>6.8837000000000002</c:v>
                </c:pt>
                <c:pt idx="1255">
                  <c:v>6.8761999999999999</c:v>
                </c:pt>
                <c:pt idx="1256">
                  <c:v>6.8753000000000002</c:v>
                </c:pt>
                <c:pt idx="1257">
                  <c:v>6.8784000000000001</c:v>
                </c:pt>
                <c:pt idx="1258">
                  <c:v>6.8224999999999998</c:v>
                </c:pt>
                <c:pt idx="1259">
                  <c:v>6.8273999999999999</c:v>
                </c:pt>
                <c:pt idx="1260">
                  <c:v>6.7827999999999999</c:v>
                </c:pt>
                <c:pt idx="1261">
                  <c:v>6.7769000000000004</c:v>
                </c:pt>
                <c:pt idx="1262">
                  <c:v>6.7662000000000004</c:v>
                </c:pt>
                <c:pt idx="1263">
                  <c:v>6.7348999999999997</c:v>
                </c:pt>
                <c:pt idx="1264">
                  <c:v>6.7348999999999997</c:v>
                </c:pt>
                <c:pt idx="1265">
                  <c:v>6.7348999999999997</c:v>
                </c:pt>
                <c:pt idx="1266">
                  <c:v>6.7348999999999997</c:v>
                </c:pt>
                <c:pt idx="1267">
                  <c:v>6.7336</c:v>
                </c:pt>
                <c:pt idx="1268">
                  <c:v>6.7287999999999997</c:v>
                </c:pt>
                <c:pt idx="1269">
                  <c:v>6.7435</c:v>
                </c:pt>
                <c:pt idx="1270">
                  <c:v>6.7218999999999998</c:v>
                </c:pt>
                <c:pt idx="1271">
                  <c:v>6.7259000000000002</c:v>
                </c:pt>
                <c:pt idx="1272">
                  <c:v>6.7121000000000004</c:v>
                </c:pt>
                <c:pt idx="1273">
                  <c:v>6.7042000000000002</c:v>
                </c:pt>
                <c:pt idx="1274">
                  <c:v>6.7091000000000003</c:v>
                </c:pt>
                <c:pt idx="1275">
                  <c:v>6.6881000000000004</c:v>
                </c:pt>
                <c:pt idx="1276">
                  <c:v>6.7122000000000002</c:v>
                </c:pt>
                <c:pt idx="1277">
                  <c:v>6.7087000000000003</c:v>
                </c:pt>
                <c:pt idx="1278">
                  <c:v>6.7035999999999998</c:v>
                </c:pt>
                <c:pt idx="1279">
                  <c:v>6.7194000000000003</c:v>
                </c:pt>
                <c:pt idx="1280">
                  <c:v>6.7160000000000002</c:v>
                </c:pt>
                <c:pt idx="1281">
                  <c:v>6.7119</c:v>
                </c:pt>
                <c:pt idx="1282">
                  <c:v>6.7164000000000001</c:v>
                </c:pt>
                <c:pt idx="1283">
                  <c:v>6.7169999999999996</c:v>
                </c:pt>
                <c:pt idx="1284">
                  <c:v>6.7169999999999996</c:v>
                </c:pt>
                <c:pt idx="1285">
                  <c:v>6.7114000000000003</c:v>
                </c:pt>
                <c:pt idx="1286">
                  <c:v>6.7232000000000003</c:v>
                </c:pt>
                <c:pt idx="1287">
                  <c:v>6.7115</c:v>
                </c:pt>
                <c:pt idx="1288">
                  <c:v>6.7121000000000004</c:v>
                </c:pt>
                <c:pt idx="1289">
                  <c:v>6.7389999999999999</c:v>
                </c:pt>
                <c:pt idx="1290">
                  <c:v>6.7271000000000001</c:v>
                </c:pt>
                <c:pt idx="1291">
                  <c:v>6.7157</c:v>
                </c:pt>
                <c:pt idx="1292">
                  <c:v>6.7093999999999996</c:v>
                </c:pt>
                <c:pt idx="1293">
                  <c:v>6.7182000000000004</c:v>
                </c:pt>
                <c:pt idx="1294">
                  <c:v>6.6993</c:v>
                </c:pt>
                <c:pt idx="1295">
                  <c:v>6.6944999999999997</c:v>
                </c:pt>
                <c:pt idx="1296">
                  <c:v>6.7119</c:v>
                </c:pt>
                <c:pt idx="1297">
                  <c:v>6.7130000000000001</c:v>
                </c:pt>
                <c:pt idx="1298">
                  <c:v>6.7137000000000002</c:v>
                </c:pt>
                <c:pt idx="1299">
                  <c:v>6.7229999999999999</c:v>
                </c:pt>
                <c:pt idx="1300">
                  <c:v>6.7070999999999996</c:v>
                </c:pt>
                <c:pt idx="1301">
                  <c:v>6.7084999999999999</c:v>
                </c:pt>
                <c:pt idx="1302">
                  <c:v>6.7264999999999997</c:v>
                </c:pt>
                <c:pt idx="1303">
                  <c:v>6.7214</c:v>
                </c:pt>
                <c:pt idx="1304">
                  <c:v>6.7149999999999999</c:v>
                </c:pt>
              </c:numCache>
            </c:numRef>
          </c:val>
          <c:smooth val="0"/>
          <c:extLst>
            <c:ext xmlns:c16="http://schemas.microsoft.com/office/drawing/2014/chart" uri="{C3380CC4-5D6E-409C-BE32-E72D297353CC}">
              <c16:uniqueId val="{00000002-84DF-472A-8316-457F9921B3C1}"/>
            </c:ext>
          </c:extLst>
        </c:ser>
        <c:dLbls>
          <c:showLegendKey val="0"/>
          <c:showVal val="0"/>
          <c:showCatName val="0"/>
          <c:showSerName val="0"/>
          <c:showPercent val="0"/>
          <c:showBubbleSize val="0"/>
        </c:dLbls>
        <c:marker val="1"/>
        <c:smooth val="0"/>
        <c:axId val="962981279"/>
        <c:axId val="955998639"/>
      </c:lineChart>
      <c:dateAx>
        <c:axId val="37970560"/>
        <c:scaling>
          <c:orientation val="minMax"/>
          <c:max val="45199"/>
        </c:scaling>
        <c:delete val="0"/>
        <c:axPos val="b"/>
        <c:numFmt formatCode="yyyy&quot;年&quot;"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55998223"/>
        <c:crosses val="autoZero"/>
        <c:auto val="1"/>
        <c:lblOffset val="100"/>
        <c:baseTimeUnit val="days"/>
        <c:majorUnit val="1"/>
        <c:majorTimeUnit val="years"/>
      </c:dateAx>
      <c:valAx>
        <c:axId val="955998223"/>
        <c:scaling>
          <c:orientation val="minMax"/>
          <c:min val="8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7970560"/>
        <c:crosses val="autoZero"/>
        <c:crossBetween val="between"/>
      </c:valAx>
      <c:valAx>
        <c:axId val="955998639"/>
        <c:scaling>
          <c:orientation val="minMax"/>
          <c:min val="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62981279"/>
        <c:crosses val="max"/>
        <c:crossBetween val="between"/>
      </c:valAx>
      <c:dateAx>
        <c:axId val="962981279"/>
        <c:scaling>
          <c:orientation val="minMax"/>
        </c:scaling>
        <c:delete val="1"/>
        <c:axPos val="b"/>
        <c:numFmt formatCode="m/d/yyyy" sourceLinked="1"/>
        <c:majorTickMark val="out"/>
        <c:minorTickMark val="none"/>
        <c:tickLblPos val="nextTo"/>
        <c:crossAx val="955998639"/>
        <c:crosses val="autoZero"/>
        <c:auto val="1"/>
        <c:lblOffset val="100"/>
        <c:baseTimeUnit val="days"/>
      </c:dateAx>
      <c:spPr>
        <a:noFill/>
        <a:ln>
          <a:noFill/>
        </a:ln>
        <a:effectLst/>
      </c:spPr>
    </c:plotArea>
    <c:legend>
      <c:legendPos val="t"/>
      <c:layout>
        <c:manualLayout>
          <c:xMode val="edge"/>
          <c:yMode val="edge"/>
          <c:x val="0.20079744816586922"/>
          <c:y val="1.7543859649122806E-2"/>
          <c:w val="0.75789473684210529"/>
          <c:h val="9.327209098862641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108893616642484E-2"/>
          <c:y val="0.18057917003982193"/>
          <c:w val="0.93782212766715034"/>
          <c:h val="0.71731979269989232"/>
        </c:manualLayout>
      </c:layout>
      <c:lineChart>
        <c:grouping val="standard"/>
        <c:varyColors val="0"/>
        <c:ser>
          <c:idx val="0"/>
          <c:order val="0"/>
          <c:tx>
            <c:strRef>
              <c:f>Chart!$AC$5</c:f>
              <c:strCache>
                <c:ptCount val="1"/>
                <c:pt idx="0">
                  <c:v>最高预测</c:v>
                </c:pt>
              </c:strCache>
            </c:strRef>
          </c:tx>
          <c:spPr>
            <a:ln w="1460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accent4"/>
                    </a:solidFill>
                    <a:latin typeface="Arial" panose="020B0604020202020204" pitchFamily="34" charset="0"/>
                    <a:ea typeface="KaiTi" panose="02010609060101010101" pitchFamily="49" charset="-122"/>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Chart!$AE$4:$AH$4</c:f>
              <c:strCache>
                <c:ptCount val="4"/>
                <c:pt idx="0">
                  <c:v>24年Q1</c:v>
                </c:pt>
                <c:pt idx="1">
                  <c:v>24年Q2</c:v>
                </c:pt>
                <c:pt idx="2">
                  <c:v>24年Q3</c:v>
                </c:pt>
                <c:pt idx="3">
                  <c:v>24年Q4</c:v>
                </c:pt>
              </c:strCache>
            </c:strRef>
          </c:cat>
          <c:val>
            <c:numRef>
              <c:f>Chart!$AE$5:$AH$5</c:f>
              <c:numCache>
                <c:formatCode>General</c:formatCode>
                <c:ptCount val="4"/>
                <c:pt idx="0">
                  <c:v>7.48</c:v>
                </c:pt>
                <c:pt idx="1">
                  <c:v>7.4700000000000006</c:v>
                </c:pt>
                <c:pt idx="2">
                  <c:v>7.39</c:v>
                </c:pt>
                <c:pt idx="3">
                  <c:v>7.41</c:v>
                </c:pt>
              </c:numCache>
            </c:numRef>
          </c:val>
          <c:smooth val="0"/>
          <c:extLst>
            <c:ext xmlns:c16="http://schemas.microsoft.com/office/drawing/2014/chart" uri="{C3380CC4-5D6E-409C-BE32-E72D297353CC}">
              <c16:uniqueId val="{00000000-63B3-4026-826D-139B88A035AE}"/>
            </c:ext>
          </c:extLst>
        </c:ser>
        <c:ser>
          <c:idx val="1"/>
          <c:order val="1"/>
          <c:tx>
            <c:strRef>
              <c:f>Chart!$AC$6</c:f>
              <c:strCache>
                <c:ptCount val="1"/>
                <c:pt idx="0">
                  <c:v>中位数</c:v>
                </c:pt>
              </c:strCache>
            </c:strRef>
          </c:tx>
          <c:spPr>
            <a:ln w="14605" cap="rnd">
              <a:solidFill>
                <a:schemeClr val="accent3"/>
              </a:solidFill>
              <a:prstDash val="sysDash"/>
              <a:round/>
            </a:ln>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KaiTi" panose="02010609060101010101" pitchFamily="49" charset="-122"/>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Chart!$AE$4:$AH$4</c:f>
              <c:strCache>
                <c:ptCount val="4"/>
                <c:pt idx="0">
                  <c:v>24年Q1</c:v>
                </c:pt>
                <c:pt idx="1">
                  <c:v>24年Q2</c:v>
                </c:pt>
                <c:pt idx="2">
                  <c:v>24年Q3</c:v>
                </c:pt>
                <c:pt idx="3">
                  <c:v>24年Q4</c:v>
                </c:pt>
              </c:strCache>
            </c:strRef>
          </c:cat>
          <c:val>
            <c:numRef>
              <c:f>Chart!$AE$6:$AH$6</c:f>
              <c:numCache>
                <c:formatCode>General</c:formatCode>
                <c:ptCount val="4"/>
                <c:pt idx="0">
                  <c:v>7.15</c:v>
                </c:pt>
                <c:pt idx="1">
                  <c:v>7.1</c:v>
                </c:pt>
                <c:pt idx="2">
                  <c:v>7.03</c:v>
                </c:pt>
                <c:pt idx="3">
                  <c:v>6.99</c:v>
                </c:pt>
              </c:numCache>
            </c:numRef>
          </c:val>
          <c:smooth val="0"/>
          <c:extLst>
            <c:ext xmlns:c16="http://schemas.microsoft.com/office/drawing/2014/chart" uri="{C3380CC4-5D6E-409C-BE32-E72D297353CC}">
              <c16:uniqueId val="{00000001-63B3-4026-826D-139B88A035AE}"/>
            </c:ext>
          </c:extLst>
        </c:ser>
        <c:ser>
          <c:idx val="2"/>
          <c:order val="2"/>
          <c:tx>
            <c:strRef>
              <c:f>Chart!$AC$7</c:f>
              <c:strCache>
                <c:ptCount val="1"/>
                <c:pt idx="0">
                  <c:v>平均数</c:v>
                </c:pt>
              </c:strCache>
            </c:strRef>
          </c:tx>
          <c:spPr>
            <a:ln w="14605" cap="rnd">
              <a:solidFill>
                <a:srgbClr val="7F7F7F"/>
              </a:solidFill>
              <a:prstDash val="sysDash"/>
              <a:round/>
            </a:ln>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Arial" panose="020B0604020202020204" pitchFamily="34" charset="0"/>
                    <a:ea typeface="KaiTi" panose="02010609060101010101" pitchFamily="49" charset="-122"/>
                    <a:cs typeface="Arial" panose="020B0604020202020204" pitchFamily="34" charset="0"/>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Chart!$AE$4:$AH$4</c:f>
              <c:strCache>
                <c:ptCount val="4"/>
                <c:pt idx="0">
                  <c:v>24年Q1</c:v>
                </c:pt>
                <c:pt idx="1">
                  <c:v>24年Q2</c:v>
                </c:pt>
                <c:pt idx="2">
                  <c:v>24年Q3</c:v>
                </c:pt>
                <c:pt idx="3">
                  <c:v>24年Q4</c:v>
                </c:pt>
              </c:strCache>
            </c:strRef>
          </c:cat>
          <c:val>
            <c:numRef>
              <c:f>Chart!$AE$7:$AH$7</c:f>
              <c:numCache>
                <c:formatCode>General</c:formatCode>
                <c:ptCount val="4"/>
                <c:pt idx="0">
                  <c:v>7.1399999999999988</c:v>
                </c:pt>
                <c:pt idx="1">
                  <c:v>7.0900000000000007</c:v>
                </c:pt>
                <c:pt idx="2">
                  <c:v>7.04</c:v>
                </c:pt>
                <c:pt idx="3">
                  <c:v>6.97</c:v>
                </c:pt>
              </c:numCache>
            </c:numRef>
          </c:val>
          <c:smooth val="0"/>
          <c:extLst>
            <c:ext xmlns:c16="http://schemas.microsoft.com/office/drawing/2014/chart" uri="{C3380CC4-5D6E-409C-BE32-E72D297353CC}">
              <c16:uniqueId val="{00000002-63B3-4026-826D-139B88A035AE}"/>
            </c:ext>
          </c:extLst>
        </c:ser>
        <c:ser>
          <c:idx val="3"/>
          <c:order val="3"/>
          <c:tx>
            <c:strRef>
              <c:f>Chart!$AC$8</c:f>
              <c:strCache>
                <c:ptCount val="1"/>
                <c:pt idx="0">
                  <c:v>最低预测</c:v>
                </c:pt>
              </c:strCache>
            </c:strRef>
          </c:tx>
          <c:spPr>
            <a:ln w="14605" cap="rnd">
              <a:solidFill>
                <a:srgbClr val="56C995"/>
              </a:solidFill>
              <a:round/>
            </a:ln>
            <a:effectLst/>
          </c:spPr>
          <c:marker>
            <c:symbol val="none"/>
          </c:marker>
          <c:dLbls>
            <c:spPr>
              <a:noFill/>
              <a:ln>
                <a:noFill/>
              </a:ln>
              <a:effectLst/>
            </c:spPr>
            <c:txPr>
              <a:bodyPr rot="0" spcFirstLastPara="1" vertOverflow="ellipsis" vert="horz" wrap="square" anchor="ctr" anchorCtr="1"/>
              <a:lstStyle/>
              <a:p>
                <a:pPr>
                  <a:defRPr sz="900" b="1" i="0" u="none" strike="noStrike" kern="1200" baseline="0">
                    <a:solidFill>
                      <a:schemeClr val="accent3"/>
                    </a:solidFill>
                    <a:latin typeface="Arial" panose="020B0604020202020204" pitchFamily="34" charset="0"/>
                    <a:ea typeface="KaiTi" panose="02010609060101010101" pitchFamily="49" charset="-122"/>
                    <a:cs typeface="Arial" panose="020B0604020202020204" pitchFamily="34" charset="0"/>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Chart!$AE$4:$AH$4</c:f>
              <c:strCache>
                <c:ptCount val="4"/>
                <c:pt idx="0">
                  <c:v>24年Q1</c:v>
                </c:pt>
                <c:pt idx="1">
                  <c:v>24年Q2</c:v>
                </c:pt>
                <c:pt idx="2">
                  <c:v>24年Q3</c:v>
                </c:pt>
                <c:pt idx="3">
                  <c:v>24年Q4</c:v>
                </c:pt>
              </c:strCache>
            </c:strRef>
          </c:cat>
          <c:val>
            <c:numRef>
              <c:f>Chart!$AE$8:$AH$8</c:f>
              <c:numCache>
                <c:formatCode>General</c:formatCode>
                <c:ptCount val="4"/>
                <c:pt idx="0">
                  <c:v>6.9</c:v>
                </c:pt>
                <c:pt idx="1">
                  <c:v>6.7</c:v>
                </c:pt>
                <c:pt idx="2">
                  <c:v>6.5</c:v>
                </c:pt>
                <c:pt idx="3">
                  <c:v>6.4</c:v>
                </c:pt>
              </c:numCache>
            </c:numRef>
          </c:val>
          <c:smooth val="0"/>
          <c:extLst>
            <c:ext xmlns:c16="http://schemas.microsoft.com/office/drawing/2014/chart" uri="{C3380CC4-5D6E-409C-BE32-E72D297353CC}">
              <c16:uniqueId val="{00000003-63B3-4026-826D-139B88A035AE}"/>
            </c:ext>
          </c:extLst>
        </c:ser>
        <c:dLbls>
          <c:dLblPos val="t"/>
          <c:showLegendKey val="0"/>
          <c:showVal val="1"/>
          <c:showCatName val="0"/>
          <c:showSerName val="0"/>
          <c:showPercent val="0"/>
          <c:showBubbleSize val="0"/>
        </c:dLbls>
        <c:hiLowLines>
          <c:spPr>
            <a:ln w="381000" cap="flat" cmpd="sng" algn="ctr">
              <a:gradFill>
                <a:gsLst>
                  <a:gs pos="0">
                    <a:schemeClr val="accent3">
                      <a:lumMod val="20000"/>
                      <a:lumOff val="80000"/>
                    </a:schemeClr>
                  </a:gs>
                  <a:gs pos="83000">
                    <a:schemeClr val="accent3"/>
                  </a:gs>
                </a:gsLst>
                <a:lin ang="5400000" scaled="1"/>
              </a:gradFill>
              <a:round/>
            </a:ln>
            <a:effectLst/>
          </c:spPr>
        </c:hiLowLines>
        <c:smooth val="0"/>
        <c:axId val="104108319"/>
        <c:axId val="246854943"/>
      </c:lineChart>
      <c:catAx>
        <c:axId val="1041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crossAx val="246854943"/>
        <c:crosses val="autoZero"/>
        <c:auto val="1"/>
        <c:lblAlgn val="ctr"/>
        <c:lblOffset val="100"/>
        <c:noMultiLvlLbl val="0"/>
      </c:catAx>
      <c:valAx>
        <c:axId val="246854943"/>
        <c:scaling>
          <c:orientation val="minMax"/>
          <c:max val="8"/>
          <c:min val="6"/>
        </c:scaling>
        <c:delete val="1"/>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crossAx val="104108319"/>
        <c:crosses val="autoZero"/>
        <c:crossBetween val="between"/>
        <c:majorUnit val="0.5"/>
      </c:valAx>
      <c:spPr>
        <a:noFill/>
        <a:ln>
          <a:noFill/>
        </a:ln>
        <a:effectLst/>
      </c:spPr>
    </c:plotArea>
    <c:legend>
      <c:legendPos val="t"/>
      <c:layout>
        <c:manualLayout>
          <c:xMode val="edge"/>
          <c:yMode val="edge"/>
          <c:x val="0"/>
          <c:y val="9.2592592592592605E-3"/>
          <c:w val="1"/>
          <c:h val="7.38404053659959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KaiTi" panose="02010609060101010101" pitchFamily="49" charset="-122"/>
              <a:cs typeface="Arial" panose="020B060402020202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latin typeface="Arial" panose="020B0604020202020204" pitchFamily="34" charset="0"/>
          <a:ea typeface="KaiTi" panose="02010609060101010101"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1377905343976545E-2"/>
          <c:y val="2.6931222526839296E-2"/>
          <c:w val="0.78389682327240073"/>
          <c:h val="0.88198031868451687"/>
        </c:manualLayout>
      </c:layout>
      <c:lineChart>
        <c:grouping val="standard"/>
        <c:varyColors val="0"/>
        <c:ser>
          <c:idx val="0"/>
          <c:order val="0"/>
          <c:tx>
            <c:v>VIX</c:v>
          </c:tx>
          <c:spPr>
            <a:ln w="6350">
              <a:solidFill>
                <a:srgbClr val="0373BC"/>
              </a:solidFill>
            </a:ln>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【2】Indice!$T$6:$T$265</c:f>
              <c:numCache>
                <c:formatCode>General</c:formatCode>
                <c:ptCount val="260"/>
                <c:pt idx="0">
                  <c:v>14.74</c:v>
                </c:pt>
                <c:pt idx="1">
                  <c:v>14.44</c:v>
                </c:pt>
                <c:pt idx="2">
                  <c:v>14.5</c:v>
                </c:pt>
                <c:pt idx="3">
                  <c:v>14.46</c:v>
                </c:pt>
                <c:pt idx="4">
                  <c:v>13.49</c:v>
                </c:pt>
                <c:pt idx="5">
                  <c:v>13.11</c:v>
                </c:pt>
                <c:pt idx="6">
                  <c:v>13.4</c:v>
                </c:pt>
                <c:pt idx="7">
                  <c:v>13.84</c:v>
                </c:pt>
                <c:pt idx="8">
                  <c:v>13.43</c:v>
                </c:pt>
                <c:pt idx="9">
                  <c:v>13.74</c:v>
                </c:pt>
                <c:pt idx="10">
                  <c:v>13.75</c:v>
                </c:pt>
                <c:pt idx="11">
                  <c:v>14.54</c:v>
                </c:pt>
                <c:pt idx="12">
                  <c:v>15.34</c:v>
                </c:pt>
                <c:pt idx="13">
                  <c:v>15.42</c:v>
                </c:pt>
                <c:pt idx="14">
                  <c:v>14.71</c:v>
                </c:pt>
                <c:pt idx="15">
                  <c:v>14.24</c:v>
                </c:pt>
                <c:pt idx="16">
                  <c:v>14.01</c:v>
                </c:pt>
                <c:pt idx="17">
                  <c:v>14.38</c:v>
                </c:pt>
                <c:pt idx="18">
                  <c:v>15.85</c:v>
                </c:pt>
                <c:pt idx="19">
                  <c:v>13.93</c:v>
                </c:pt>
                <c:pt idx="20">
                  <c:v>12.93</c:v>
                </c:pt>
                <c:pt idx="21">
                  <c:v>12.79</c:v>
                </c:pt>
                <c:pt idx="22">
                  <c:v>12.83</c:v>
                </c:pt>
                <c:pt idx="23">
                  <c:v>13.06</c:v>
                </c:pt>
                <c:pt idx="24">
                  <c:v>13.67</c:v>
                </c:pt>
                <c:pt idx="25">
                  <c:v>13.85</c:v>
                </c:pt>
                <c:pt idx="26">
                  <c:v>13.88</c:v>
                </c:pt>
                <c:pt idx="27">
                  <c:v>14.35</c:v>
                </c:pt>
                <c:pt idx="28">
                  <c:v>13.31</c:v>
                </c:pt>
                <c:pt idx="29">
                  <c:v>13.6</c:v>
                </c:pt>
                <c:pt idx="30">
                  <c:v>13.26</c:v>
                </c:pt>
                <c:pt idx="31">
                  <c:v>13.45</c:v>
                </c:pt>
                <c:pt idx="32">
                  <c:v>13.14</c:v>
                </c:pt>
                <c:pt idx="33">
                  <c:v>12.55</c:v>
                </c:pt>
                <c:pt idx="34">
                  <c:v>13.19</c:v>
                </c:pt>
                <c:pt idx="35">
                  <c:v>13.3</c:v>
                </c:pt>
                <c:pt idx="36">
                  <c:v>14.13</c:v>
                </c:pt>
                <c:pt idx="37">
                  <c:v>14.79</c:v>
                </c:pt>
                <c:pt idx="38">
                  <c:v>13.84</c:v>
                </c:pt>
                <c:pt idx="39">
                  <c:v>13.25</c:v>
                </c:pt>
                <c:pt idx="40">
                  <c:v>12.7</c:v>
                </c:pt>
                <c:pt idx="41">
                  <c:v>12.44</c:v>
                </c:pt>
                <c:pt idx="42">
                  <c:v>12.69</c:v>
                </c:pt>
                <c:pt idx="43">
                  <c:v>12.76</c:v>
                </c:pt>
                <c:pt idx="44">
                  <c:v>13.08</c:v>
                </c:pt>
                <c:pt idx="45">
                  <c:v>13.35</c:v>
                </c:pt>
                <c:pt idx="46">
                  <c:v>14.13</c:v>
                </c:pt>
                <c:pt idx="47">
                  <c:v>14.04</c:v>
                </c:pt>
                <c:pt idx="48">
                  <c:v>13.2</c:v>
                </c:pt>
                <c:pt idx="49">
                  <c:v>12.45</c:v>
                </c:pt>
                <c:pt idx="50">
                  <c:v>12.45</c:v>
                </c:pt>
                <c:pt idx="51">
                  <c:v>12.47</c:v>
                </c:pt>
                <c:pt idx="52">
                  <c:v>12.43</c:v>
                </c:pt>
                <c:pt idx="53">
                  <c:v>12.99</c:v>
                </c:pt>
                <c:pt idx="54">
                  <c:v>13.03</c:v>
                </c:pt>
                <c:pt idx="55">
                  <c:v>13.03</c:v>
                </c:pt>
                <c:pt idx="56">
                  <c:v>13.65</c:v>
                </c:pt>
                <c:pt idx="57">
                  <c:v>13.67</c:v>
                </c:pt>
                <c:pt idx="58">
                  <c:v>12.53</c:v>
                </c:pt>
                <c:pt idx="59">
                  <c:v>12.56</c:v>
                </c:pt>
                <c:pt idx="60">
                  <c:v>12.28</c:v>
                </c:pt>
                <c:pt idx="61">
                  <c:v>12.48</c:v>
                </c:pt>
                <c:pt idx="62">
                  <c:v>12.19</c:v>
                </c:pt>
                <c:pt idx="63">
                  <c:v>12.07</c:v>
                </c:pt>
                <c:pt idx="64">
                  <c:v>12.63</c:v>
                </c:pt>
                <c:pt idx="65">
                  <c:v>12.35</c:v>
                </c:pt>
                <c:pt idx="66">
                  <c:v>13.06</c:v>
                </c:pt>
                <c:pt idx="67">
                  <c:v>12.97</c:v>
                </c:pt>
                <c:pt idx="68">
                  <c:v>12.85</c:v>
                </c:pt>
                <c:pt idx="69">
                  <c:v>13.08</c:v>
                </c:pt>
                <c:pt idx="70">
                  <c:v>12.63</c:v>
                </c:pt>
                <c:pt idx="71">
                  <c:v>12.92</c:v>
                </c:pt>
                <c:pt idx="72">
                  <c:v>12.98</c:v>
                </c:pt>
                <c:pt idx="73">
                  <c:v>12.69</c:v>
                </c:pt>
                <c:pt idx="74">
                  <c:v>12.69</c:v>
                </c:pt>
                <c:pt idx="75">
                  <c:v>12.46</c:v>
                </c:pt>
                <c:pt idx="76">
                  <c:v>12.8</c:v>
                </c:pt>
                <c:pt idx="77">
                  <c:v>12.85</c:v>
                </c:pt>
                <c:pt idx="78">
                  <c:v>13.35</c:v>
                </c:pt>
                <c:pt idx="79">
                  <c:v>13.41</c:v>
                </c:pt>
                <c:pt idx="80">
                  <c:v>13.8</c:v>
                </c:pt>
                <c:pt idx="81">
                  <c:v>14.32</c:v>
                </c:pt>
                <c:pt idx="82">
                  <c:v>14.18</c:v>
                </c:pt>
                <c:pt idx="83">
                  <c:v>14.16</c:v>
                </c:pt>
                <c:pt idx="84">
                  <c:v>14.76</c:v>
                </c:pt>
                <c:pt idx="85">
                  <c:v>14.17</c:v>
                </c:pt>
                <c:pt idx="86">
                  <c:v>15.29</c:v>
                </c:pt>
                <c:pt idx="87">
                  <c:v>14.45</c:v>
                </c:pt>
                <c:pt idx="88">
                  <c:v>14.81</c:v>
                </c:pt>
                <c:pt idx="89">
                  <c:v>14.89</c:v>
                </c:pt>
                <c:pt idx="90">
                  <c:v>14.91</c:v>
                </c:pt>
                <c:pt idx="91">
                  <c:v>15.66</c:v>
                </c:pt>
                <c:pt idx="92">
                  <c:v>16.87</c:v>
                </c:pt>
                <c:pt idx="93">
                  <c:v>18.14</c:v>
                </c:pt>
                <c:pt idx="94">
                  <c:v>19.75</c:v>
                </c:pt>
                <c:pt idx="95">
                  <c:v>21.27</c:v>
                </c:pt>
                <c:pt idx="96">
                  <c:v>20.68</c:v>
                </c:pt>
                <c:pt idx="97">
                  <c:v>20.190000000000001</c:v>
                </c:pt>
                <c:pt idx="98">
                  <c:v>18.97</c:v>
                </c:pt>
                <c:pt idx="99">
                  <c:v>20.37</c:v>
                </c:pt>
                <c:pt idx="100">
                  <c:v>21.71</c:v>
                </c:pt>
                <c:pt idx="101">
                  <c:v>21.4</c:v>
                </c:pt>
                <c:pt idx="102">
                  <c:v>19.22</c:v>
                </c:pt>
                <c:pt idx="103">
                  <c:v>17.88</c:v>
                </c:pt>
                <c:pt idx="104">
                  <c:v>17.21</c:v>
                </c:pt>
                <c:pt idx="105">
                  <c:v>19.32</c:v>
                </c:pt>
                <c:pt idx="106">
                  <c:v>16.690000000000001</c:v>
                </c:pt>
                <c:pt idx="107">
                  <c:v>16.09</c:v>
                </c:pt>
                <c:pt idx="108">
                  <c:v>17.03</c:v>
                </c:pt>
                <c:pt idx="109">
                  <c:v>17.7</c:v>
                </c:pt>
                <c:pt idx="110">
                  <c:v>17.45</c:v>
                </c:pt>
                <c:pt idx="111">
                  <c:v>18.489999999999998</c:v>
                </c:pt>
                <c:pt idx="112">
                  <c:v>18.579999999999998</c:v>
                </c:pt>
                <c:pt idx="113">
                  <c:v>19.78</c:v>
                </c:pt>
                <c:pt idx="114">
                  <c:v>17.61</c:v>
                </c:pt>
                <c:pt idx="115">
                  <c:v>17.52</c:v>
                </c:pt>
                <c:pt idx="116">
                  <c:v>17.34</c:v>
                </c:pt>
                <c:pt idx="117">
                  <c:v>18.22</c:v>
                </c:pt>
                <c:pt idx="118">
                  <c:v>18.940000000000001</c:v>
                </c:pt>
                <c:pt idx="119">
                  <c:v>16.899999999999999</c:v>
                </c:pt>
                <c:pt idx="120">
                  <c:v>17.2</c:v>
                </c:pt>
                <c:pt idx="121">
                  <c:v>17.54</c:v>
                </c:pt>
                <c:pt idx="122">
                  <c:v>15.14</c:v>
                </c:pt>
                <c:pt idx="123">
                  <c:v>14.11</c:v>
                </c:pt>
                <c:pt idx="124">
                  <c:v>14</c:v>
                </c:pt>
                <c:pt idx="125">
                  <c:v>13.79</c:v>
                </c:pt>
                <c:pt idx="126">
                  <c:v>12.82</c:v>
                </c:pt>
                <c:pt idx="127">
                  <c:v>13.48</c:v>
                </c:pt>
                <c:pt idx="128">
                  <c:v>14.23</c:v>
                </c:pt>
                <c:pt idx="129">
                  <c:v>13.8</c:v>
                </c:pt>
                <c:pt idx="130">
                  <c:v>13.84</c:v>
                </c:pt>
                <c:pt idx="131">
                  <c:v>14.4</c:v>
                </c:pt>
                <c:pt idx="132">
                  <c:v>14.45</c:v>
                </c:pt>
                <c:pt idx="133">
                  <c:v>14.01</c:v>
                </c:pt>
                <c:pt idx="134">
                  <c:v>13.82</c:v>
                </c:pt>
                <c:pt idx="135">
                  <c:v>13.09</c:v>
                </c:pt>
                <c:pt idx="136">
                  <c:v>13.57</c:v>
                </c:pt>
                <c:pt idx="137">
                  <c:v>13.88</c:v>
                </c:pt>
                <c:pt idx="138">
                  <c:v>14.45</c:v>
                </c:pt>
                <c:pt idx="139">
                  <c:v>15.08</c:v>
                </c:pt>
                <c:pt idx="140">
                  <c:v>15.68</c:v>
                </c:pt>
                <c:pt idx="141">
                  <c:v>17.2</c:v>
                </c:pt>
                <c:pt idx="142">
                  <c:v>15.98</c:v>
                </c:pt>
                <c:pt idx="143">
                  <c:v>16.97</c:v>
                </c:pt>
                <c:pt idx="144">
                  <c:v>17.13</c:v>
                </c:pt>
                <c:pt idx="145">
                  <c:v>17.3</c:v>
                </c:pt>
                <c:pt idx="146">
                  <c:v>17.89</c:v>
                </c:pt>
                <c:pt idx="147">
                  <c:v>16.78</c:v>
                </c:pt>
                <c:pt idx="148">
                  <c:v>16.46</c:v>
                </c:pt>
                <c:pt idx="149">
                  <c:v>14.82</c:v>
                </c:pt>
                <c:pt idx="150">
                  <c:v>14.84</c:v>
                </c:pt>
                <c:pt idx="151">
                  <c:v>15.85</c:v>
                </c:pt>
                <c:pt idx="152">
                  <c:v>15.96</c:v>
                </c:pt>
                <c:pt idx="153">
                  <c:v>15.99</c:v>
                </c:pt>
                <c:pt idx="154">
                  <c:v>15.77</c:v>
                </c:pt>
                <c:pt idx="155">
                  <c:v>17.100000000000001</c:v>
                </c:pt>
                <c:pt idx="156">
                  <c:v>15.92</c:v>
                </c:pt>
                <c:pt idx="157">
                  <c:v>16.09</c:v>
                </c:pt>
                <c:pt idx="158">
                  <c:v>13.93</c:v>
                </c:pt>
                <c:pt idx="159">
                  <c:v>13.63</c:v>
                </c:pt>
                <c:pt idx="160">
                  <c:v>13.33</c:v>
                </c:pt>
                <c:pt idx="161">
                  <c:v>14.41</c:v>
                </c:pt>
                <c:pt idx="162">
                  <c:v>13.19</c:v>
                </c:pt>
                <c:pt idx="163">
                  <c:v>13.86</c:v>
                </c:pt>
                <c:pt idx="164">
                  <c:v>13.91</c:v>
                </c:pt>
                <c:pt idx="165">
                  <c:v>13.6</c:v>
                </c:pt>
                <c:pt idx="166">
                  <c:v>13.99</c:v>
                </c:pt>
                <c:pt idx="167">
                  <c:v>13.76</c:v>
                </c:pt>
                <c:pt idx="168">
                  <c:v>13.3</c:v>
                </c:pt>
                <c:pt idx="169">
                  <c:v>13.48</c:v>
                </c:pt>
                <c:pt idx="170">
                  <c:v>13.34</c:v>
                </c:pt>
                <c:pt idx="171">
                  <c:v>13.61</c:v>
                </c:pt>
                <c:pt idx="172">
                  <c:v>13.54</c:v>
                </c:pt>
                <c:pt idx="173">
                  <c:v>14.84</c:v>
                </c:pt>
                <c:pt idx="174">
                  <c:v>15.07</c:v>
                </c:pt>
                <c:pt idx="175">
                  <c:v>14.83</c:v>
                </c:pt>
                <c:pt idx="176">
                  <c:v>15.44</c:v>
                </c:pt>
                <c:pt idx="177">
                  <c:v>14.18</c:v>
                </c:pt>
                <c:pt idx="178">
                  <c:v>13.7</c:v>
                </c:pt>
                <c:pt idx="179">
                  <c:v>13.57</c:v>
                </c:pt>
                <c:pt idx="180">
                  <c:v>13.59</c:v>
                </c:pt>
                <c:pt idx="181">
                  <c:v>13.54</c:v>
                </c:pt>
                <c:pt idx="182">
                  <c:v>13.43</c:v>
                </c:pt>
                <c:pt idx="183">
                  <c:v>13.74</c:v>
                </c:pt>
                <c:pt idx="184">
                  <c:v>14.25</c:v>
                </c:pt>
                <c:pt idx="185">
                  <c:v>13.44</c:v>
                </c:pt>
                <c:pt idx="186">
                  <c:v>12.91</c:v>
                </c:pt>
                <c:pt idx="187">
                  <c:v>13.2</c:v>
                </c:pt>
                <c:pt idx="188">
                  <c:v>13.88</c:v>
                </c:pt>
                <c:pt idx="189">
                  <c:v>14.19</c:v>
                </c:pt>
                <c:pt idx="190">
                  <c:v>13.54</c:v>
                </c:pt>
                <c:pt idx="191">
                  <c:v>14.5</c:v>
                </c:pt>
                <c:pt idx="192">
                  <c:v>13.88</c:v>
                </c:pt>
                <c:pt idx="193">
                  <c:v>14.61</c:v>
                </c:pt>
                <c:pt idx="194">
                  <c:v>15.01</c:v>
                </c:pt>
                <c:pt idx="195">
                  <c:v>13.78</c:v>
                </c:pt>
                <c:pt idx="196">
                  <c:v>13.65</c:v>
                </c:pt>
                <c:pt idx="197">
                  <c:v>13.94</c:v>
                </c:pt>
                <c:pt idx="198">
                  <c:v>13.96</c:v>
                </c:pt>
                <c:pt idx="199">
                  <c:v>14.73</c:v>
                </c:pt>
                <c:pt idx="200">
                  <c:v>14.6</c:v>
                </c:pt>
                <c:pt idx="201">
                  <c:v>15.65</c:v>
                </c:pt>
                <c:pt idx="202">
                  <c:v>17.940000000000001</c:v>
                </c:pt>
                <c:pt idx="203">
                  <c:v>17.46</c:v>
                </c:pt>
                <c:pt idx="204">
                  <c:v>17.46</c:v>
                </c:pt>
                <c:pt idx="205">
                  <c:v>17.95</c:v>
                </c:pt>
                <c:pt idx="206">
                  <c:v>19.14</c:v>
                </c:pt>
                <c:pt idx="207">
                  <c:v>20.03</c:v>
                </c:pt>
                <c:pt idx="208">
                  <c:v>18.53</c:v>
                </c:pt>
                <c:pt idx="209">
                  <c:v>17.21</c:v>
                </c:pt>
                <c:pt idx="210">
                  <c:v>16.05</c:v>
                </c:pt>
                <c:pt idx="211">
                  <c:v>16.05</c:v>
                </c:pt>
                <c:pt idx="212">
                  <c:v>16.87</c:v>
                </c:pt>
                <c:pt idx="213">
                  <c:v>17.989999999999998</c:v>
                </c:pt>
                <c:pt idx="214">
                  <c:v>17.12</c:v>
                </c:pt>
                <c:pt idx="215">
                  <c:v>17.03</c:v>
                </c:pt>
                <c:pt idx="216">
                  <c:v>16.93</c:v>
                </c:pt>
                <c:pt idx="217">
                  <c:v>16.940000000000001</c:v>
                </c:pt>
                <c:pt idx="218">
                  <c:v>17.71</c:v>
                </c:pt>
                <c:pt idx="219">
                  <c:v>16.98</c:v>
                </c:pt>
                <c:pt idx="220">
                  <c:v>17.190000000000001</c:v>
                </c:pt>
                <c:pt idx="221">
                  <c:v>20.09</c:v>
                </c:pt>
                <c:pt idx="222">
                  <c:v>18.34</c:v>
                </c:pt>
                <c:pt idx="223">
                  <c:v>17.78</c:v>
                </c:pt>
                <c:pt idx="224">
                  <c:v>16.079999999999998</c:v>
                </c:pt>
                <c:pt idx="225">
                  <c:v>15.78</c:v>
                </c:pt>
                <c:pt idx="226">
                  <c:v>17.03</c:v>
                </c:pt>
                <c:pt idx="227">
                  <c:v>18.84</c:v>
                </c:pt>
                <c:pt idx="228">
                  <c:v>18.760000000000002</c:v>
                </c:pt>
                <c:pt idx="229">
                  <c:v>16.89</c:v>
                </c:pt>
                <c:pt idx="230">
                  <c:v>17.170000000000002</c:v>
                </c:pt>
                <c:pt idx="231">
                  <c:v>17.170000000000002</c:v>
                </c:pt>
                <c:pt idx="232">
                  <c:v>16.46</c:v>
                </c:pt>
                <c:pt idx="233">
                  <c:v>16.829999999999998</c:v>
                </c:pt>
                <c:pt idx="234">
                  <c:v>16.95</c:v>
                </c:pt>
                <c:pt idx="235">
                  <c:v>17.07</c:v>
                </c:pt>
                <c:pt idx="236">
                  <c:v>17.8</c:v>
                </c:pt>
                <c:pt idx="237">
                  <c:v>19.09</c:v>
                </c:pt>
                <c:pt idx="238">
                  <c:v>19.100000000000001</c:v>
                </c:pt>
                <c:pt idx="239">
                  <c:v>18.97</c:v>
                </c:pt>
                <c:pt idx="240">
                  <c:v>18.399999999999999</c:v>
                </c:pt>
                <c:pt idx="241">
                  <c:v>18.399999999999999</c:v>
                </c:pt>
                <c:pt idx="242">
                  <c:v>19.079999999999998</c:v>
                </c:pt>
                <c:pt idx="243">
                  <c:v>19</c:v>
                </c:pt>
                <c:pt idx="244">
                  <c:v>18.55</c:v>
                </c:pt>
                <c:pt idx="245">
                  <c:v>18.7</c:v>
                </c:pt>
                <c:pt idx="246">
                  <c:v>19.02</c:v>
                </c:pt>
                <c:pt idx="247">
                  <c:v>19.12</c:v>
                </c:pt>
                <c:pt idx="248">
                  <c:v>19.97</c:v>
                </c:pt>
                <c:pt idx="249">
                  <c:v>20.6</c:v>
                </c:pt>
                <c:pt idx="250">
                  <c:v>21.74</c:v>
                </c:pt>
                <c:pt idx="251">
                  <c:v>22.61</c:v>
                </c:pt>
                <c:pt idx="252">
                  <c:v>22.26</c:v>
                </c:pt>
                <c:pt idx="253">
                  <c:v>21.38</c:v>
                </c:pt>
                <c:pt idx="254">
                  <c:v>24.15</c:v>
                </c:pt>
                <c:pt idx="255">
                  <c:v>25.51</c:v>
                </c:pt>
                <c:pt idx="256">
                  <c:v>22.99</c:v>
                </c:pt>
                <c:pt idx="257">
                  <c:v>26.14</c:v>
                </c:pt>
                <c:pt idx="258">
                  <c:v>23.73</c:v>
                </c:pt>
                <c:pt idx="259">
                  <c:v>26.52</c:v>
                </c:pt>
              </c:numCache>
            </c:numRef>
          </c:val>
          <c:smooth val="0"/>
          <c:extLst>
            <c:ext xmlns:c16="http://schemas.microsoft.com/office/drawing/2014/chart" uri="{C3380CC4-5D6E-409C-BE32-E72D297353CC}">
              <c16:uniqueId val="{00000000-58DB-4E31-9D75-8E6681550581}"/>
            </c:ext>
          </c:extLst>
        </c:ser>
        <c:dLbls>
          <c:showLegendKey val="0"/>
          <c:showVal val="0"/>
          <c:showCatName val="0"/>
          <c:showSerName val="0"/>
          <c:showPercent val="0"/>
          <c:showBubbleSize val="0"/>
        </c:dLbls>
        <c:smooth val="0"/>
        <c:axId val="430227840"/>
        <c:axId val="430228232"/>
      </c:lineChart>
      <c:dateAx>
        <c:axId val="430227840"/>
        <c:scaling>
          <c:orientation val="minMax"/>
          <c:max val="45223"/>
        </c:scaling>
        <c:delete val="0"/>
        <c:axPos val="b"/>
        <c:numFmt formatCode="yy&quot;年&quot;m&quot;月&quot;" sourceLinked="0"/>
        <c:majorTickMark val="out"/>
        <c:minorTickMark val="none"/>
        <c:tickLblPos val="nextTo"/>
        <c:txPr>
          <a:bodyPr/>
          <a:lstStyle/>
          <a:p>
            <a:pPr>
              <a:defRPr sz="450" baseline="0">
                <a:ea typeface="KaiTi" panose="02010609060101010101" pitchFamily="49" charset="-122"/>
              </a:defRPr>
            </a:pPr>
            <a:endParaRPr lang="en-US"/>
          </a:p>
        </c:txPr>
        <c:crossAx val="430228232"/>
        <c:crosses val="autoZero"/>
        <c:auto val="1"/>
        <c:lblOffset val="100"/>
        <c:baseTimeUnit val="days"/>
        <c:majorUnit val="3"/>
        <c:majorTimeUnit val="months"/>
      </c:dateAx>
      <c:valAx>
        <c:axId val="430228232"/>
        <c:scaling>
          <c:orientation val="minMax"/>
          <c:min val="10"/>
        </c:scaling>
        <c:delete val="0"/>
        <c:axPos val="l"/>
        <c:numFmt formatCode="0" sourceLinked="0"/>
        <c:majorTickMark val="out"/>
        <c:minorTickMark val="none"/>
        <c:tickLblPos val="nextTo"/>
        <c:txPr>
          <a:bodyPr/>
          <a:lstStyle/>
          <a:p>
            <a:pPr>
              <a:defRPr sz="700">
                <a:solidFill>
                  <a:schemeClr val="tx1">
                    <a:lumMod val="60000"/>
                    <a:lumOff val="40000"/>
                  </a:schemeClr>
                </a:solidFill>
              </a:defRPr>
            </a:pPr>
            <a:endParaRPr lang="en-US"/>
          </a:p>
        </c:txPr>
        <c:crossAx val="430227840"/>
        <c:crosses val="autoZero"/>
        <c:crossBetween val="midCat"/>
      </c:valAx>
      <c:spPr>
        <a:noFill/>
        <a:ln>
          <a:noFill/>
        </a:ln>
      </c:spPr>
    </c:plotArea>
    <c:plotVisOnly val="1"/>
    <c:dispBlanksAs val="gap"/>
    <c:showDLblsOverMax val="0"/>
  </c:chart>
  <c:spPr>
    <a:noFill/>
    <a:ln>
      <a:noFill/>
    </a:ln>
  </c:spPr>
  <c:txPr>
    <a:bodyPr/>
    <a:lstStyle/>
    <a:p>
      <a:pPr>
        <a:defRPr sz="750" b="0">
          <a:solidFill>
            <a:schemeClr val="tx1">
              <a:lumMod val="75000"/>
              <a:lumOff val="25000"/>
            </a:schemeClr>
          </a:solidFill>
          <a:latin typeface="Arial" panose="020B0604020202020204" pitchFamily="34" charset="0"/>
          <a:ea typeface="楷体"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2.7733329306624303E-2"/>
          <c:y val="0.19807767969880044"/>
          <c:w val="0.93833614180559211"/>
          <c:h val="0.68867572320349069"/>
        </c:manualLayout>
      </c:layout>
      <c:barChart>
        <c:barDir val="col"/>
        <c:grouping val="clustered"/>
        <c:varyColors val="0"/>
        <c:ser>
          <c:idx val="2"/>
          <c:order val="2"/>
          <c:tx>
            <c:strRef>
              <c:f>Chart!$U$7</c:f>
              <c:strCache>
                <c:ptCount val="1"/>
                <c:pt idx="0">
                  <c:v>境内外利差</c:v>
                </c:pt>
              </c:strCache>
            </c:strRef>
          </c:tx>
          <c:spPr>
            <a:pattFill prst="wdUpDiag">
              <a:fgClr>
                <a:schemeClr val="accent3"/>
              </a:fgClr>
              <a:bgClr>
                <a:schemeClr val="bg1"/>
              </a:bgClr>
            </a:pattFill>
            <a:ln w="9525">
              <a:solidFill>
                <a:schemeClr val="accent3"/>
              </a:solidFill>
            </a:ln>
            <a:effectLst/>
          </c:spPr>
          <c:invertIfNegative val="0"/>
          <c:dLbls>
            <c:numFmt formatCode="#,##0&quot;bps&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Chart!$V$4:$Z$4</c:f>
              <c:strCache>
                <c:ptCount val="5"/>
                <c:pt idx="0">
                  <c:v>1年期</c:v>
                </c:pt>
                <c:pt idx="1">
                  <c:v>2年期</c:v>
                </c:pt>
                <c:pt idx="2">
                  <c:v>3年期</c:v>
                </c:pt>
                <c:pt idx="3">
                  <c:v>5年期</c:v>
                </c:pt>
                <c:pt idx="4">
                  <c:v>10年期</c:v>
                </c:pt>
              </c:strCache>
            </c:strRef>
          </c:cat>
          <c:val>
            <c:numRef>
              <c:f>Chart!$V$7:$Z$7</c:f>
              <c:numCache>
                <c:formatCode>General</c:formatCode>
                <c:ptCount val="5"/>
                <c:pt idx="0">
                  <c:v>-63</c:v>
                </c:pt>
                <c:pt idx="1">
                  <c:v>-32</c:v>
                </c:pt>
                <c:pt idx="2">
                  <c:v>-30</c:v>
                </c:pt>
                <c:pt idx="3">
                  <c:v>-25</c:v>
                </c:pt>
                <c:pt idx="4">
                  <c:v>-60</c:v>
                </c:pt>
              </c:numCache>
            </c:numRef>
          </c:val>
          <c:extLst>
            <c:ext xmlns:c16="http://schemas.microsoft.com/office/drawing/2014/chart" uri="{C3380CC4-5D6E-409C-BE32-E72D297353CC}">
              <c16:uniqueId val="{00000005-EF59-42CC-A6D7-D0139C9A0A8F}"/>
            </c:ext>
          </c:extLst>
        </c:ser>
        <c:dLbls>
          <c:showLegendKey val="0"/>
          <c:showVal val="0"/>
          <c:showCatName val="0"/>
          <c:showSerName val="0"/>
          <c:showPercent val="0"/>
          <c:showBubbleSize val="0"/>
        </c:dLbls>
        <c:gapWidth val="106"/>
        <c:axId val="1713357615"/>
        <c:axId val="1724261151"/>
      </c:barChart>
      <c:lineChart>
        <c:grouping val="standard"/>
        <c:varyColors val="0"/>
        <c:ser>
          <c:idx val="0"/>
          <c:order val="0"/>
          <c:tx>
            <c:strRef>
              <c:f>Chart!$U$5</c:f>
              <c:strCache>
                <c:ptCount val="1"/>
              </c:strCache>
            </c:strRef>
          </c:tx>
          <c:spPr>
            <a:ln w="28575" cap="rnd">
              <a:solidFill>
                <a:srgbClr val="647EB1"/>
              </a:solidFill>
              <a:round/>
            </a:ln>
            <a:effectLst/>
          </c:spPr>
          <c:marker>
            <c:symbol val="triangle"/>
            <c:size val="5"/>
            <c:spPr>
              <a:solidFill>
                <a:srgbClr val="647EB1"/>
              </a:solidFill>
              <a:ln w="9525">
                <a:solidFill>
                  <a:srgbClr val="647EB1"/>
                </a:solidFill>
              </a:ln>
              <a:effectLst/>
            </c:spPr>
          </c:marker>
          <c:dLbls>
            <c:numFmt formatCode="0.000%" sourceLinked="0"/>
            <c:spPr>
              <a:noFill/>
              <a:ln>
                <a:noFill/>
              </a:ln>
              <a:effectLst/>
            </c:spPr>
            <c:txPr>
              <a:bodyPr rot="0" spcFirstLastPara="1" vertOverflow="ellipsis" vert="horz" wrap="square" anchor="ctr" anchorCtr="1"/>
              <a:lstStyle/>
              <a:p>
                <a:pPr>
                  <a:defRPr sz="900" b="0" i="0" u="none" strike="noStrike" kern="1200" baseline="0">
                    <a:solidFill>
                      <a:srgbClr val="647EB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Chart!$V$4:$Z$4</c:f>
              <c:strCache>
                <c:ptCount val="5"/>
                <c:pt idx="0">
                  <c:v>1年期</c:v>
                </c:pt>
                <c:pt idx="1">
                  <c:v>2年期</c:v>
                </c:pt>
                <c:pt idx="2">
                  <c:v>3年期</c:v>
                </c:pt>
                <c:pt idx="3">
                  <c:v>5年期</c:v>
                </c:pt>
                <c:pt idx="4">
                  <c:v>10年期</c:v>
                </c:pt>
              </c:strCache>
            </c:strRef>
          </c:cat>
          <c:val>
            <c:numRef>
              <c:f>Chart!$V$5:$Z$5</c:f>
              <c:numCache>
                <c:formatCode>General</c:formatCode>
                <c:ptCount val="5"/>
                <c:pt idx="0">
                  <c:v>1.7469999999999999E-2</c:v>
                </c:pt>
                <c:pt idx="1">
                  <c:v>2.036E-2</c:v>
                </c:pt>
                <c:pt idx="2">
                  <c:v>2.103E-2</c:v>
                </c:pt>
                <c:pt idx="3">
                  <c:v>2.205E-2</c:v>
                </c:pt>
                <c:pt idx="4">
                  <c:v>2.2929999999999999E-2</c:v>
                </c:pt>
              </c:numCache>
            </c:numRef>
          </c:val>
          <c:smooth val="0"/>
          <c:extLst>
            <c:ext xmlns:c16="http://schemas.microsoft.com/office/drawing/2014/chart" uri="{C3380CC4-5D6E-409C-BE32-E72D297353CC}">
              <c16:uniqueId val="{00000006-EF59-42CC-A6D7-D0139C9A0A8F}"/>
            </c:ext>
          </c:extLst>
        </c:ser>
        <c:ser>
          <c:idx val="1"/>
          <c:order val="1"/>
          <c:tx>
            <c:strRef>
              <c:f>Chart!$U$6</c:f>
              <c:strCache>
                <c:ptCount val="1"/>
                <c:pt idx="0">
                  <c:v>离岸人民币国债利率</c:v>
                </c:pt>
              </c:strCache>
            </c:strRef>
          </c:tx>
          <c:spPr>
            <a:ln w="28575" cap="rnd">
              <a:solidFill>
                <a:schemeClr val="accent4"/>
              </a:solidFill>
              <a:round/>
            </a:ln>
            <a:effectLst/>
          </c:spPr>
          <c:marker>
            <c:symbol val="triangle"/>
            <c:size val="5"/>
            <c:spPr>
              <a:solidFill>
                <a:schemeClr val="accent4"/>
              </a:solidFill>
              <a:ln w="9525">
                <a:solidFill>
                  <a:schemeClr val="accent4"/>
                </a:solidFill>
              </a:ln>
              <a:effectLst/>
            </c:spPr>
          </c:marker>
          <c:dLbls>
            <c:numFmt formatCode="0.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Chart!$V$4:$Z$4</c:f>
              <c:strCache>
                <c:ptCount val="5"/>
                <c:pt idx="0">
                  <c:v>1年期</c:v>
                </c:pt>
                <c:pt idx="1">
                  <c:v>2年期</c:v>
                </c:pt>
                <c:pt idx="2">
                  <c:v>3年期</c:v>
                </c:pt>
                <c:pt idx="3">
                  <c:v>5年期</c:v>
                </c:pt>
                <c:pt idx="4">
                  <c:v>10年期</c:v>
                </c:pt>
              </c:strCache>
            </c:strRef>
          </c:cat>
          <c:val>
            <c:numRef>
              <c:f>Chart!$V$6:$Z$6</c:f>
              <c:numCache>
                <c:formatCode>General</c:formatCode>
                <c:ptCount val="5"/>
                <c:pt idx="0">
                  <c:v>2.3720000000000001E-2</c:v>
                </c:pt>
                <c:pt idx="1">
                  <c:v>2.358E-2</c:v>
                </c:pt>
                <c:pt idx="2">
                  <c:v>2.3980000000000001E-2</c:v>
                </c:pt>
                <c:pt idx="3">
                  <c:v>2.4580000000000001E-2</c:v>
                </c:pt>
                <c:pt idx="4">
                  <c:v>2.8920000000000001E-2</c:v>
                </c:pt>
              </c:numCache>
            </c:numRef>
          </c:val>
          <c:smooth val="0"/>
          <c:extLst>
            <c:ext xmlns:c16="http://schemas.microsoft.com/office/drawing/2014/chart" uri="{C3380CC4-5D6E-409C-BE32-E72D297353CC}">
              <c16:uniqueId val="{00000007-EF59-42CC-A6D7-D0139C9A0A8F}"/>
            </c:ext>
          </c:extLst>
        </c:ser>
        <c:dLbls>
          <c:showLegendKey val="0"/>
          <c:showVal val="0"/>
          <c:showCatName val="0"/>
          <c:showSerName val="0"/>
          <c:showPercent val="0"/>
          <c:showBubbleSize val="0"/>
        </c:dLbls>
        <c:marker val="1"/>
        <c:smooth val="0"/>
        <c:axId val="381907551"/>
        <c:axId val="481522127"/>
      </c:lineChart>
      <c:catAx>
        <c:axId val="381907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81522127"/>
        <c:crossesAt val="-1.0000000000000002E-2"/>
        <c:auto val="1"/>
        <c:lblAlgn val="ctr"/>
        <c:lblOffset val="100"/>
        <c:noMultiLvlLbl val="0"/>
      </c:catAx>
      <c:valAx>
        <c:axId val="481522127"/>
        <c:scaling>
          <c:orientation val="minMax"/>
          <c:max val="3.5000000000000003E-2"/>
          <c:min val="-1.0000000000000002E-2"/>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 b="0" i="0" u="none" strike="noStrike" kern="1200" baseline="0">
                <a:solidFill>
                  <a:schemeClr val="bg1"/>
                </a:solidFill>
                <a:latin typeface="+mn-lt"/>
                <a:ea typeface="+mn-ea"/>
                <a:cs typeface="+mn-cs"/>
              </a:defRPr>
            </a:pPr>
            <a:endParaRPr lang="en-US"/>
          </a:p>
        </c:txPr>
        <c:crossAx val="381907551"/>
        <c:crosses val="autoZero"/>
        <c:crossBetween val="between"/>
      </c:valAx>
      <c:valAx>
        <c:axId val="1724261151"/>
        <c:scaling>
          <c:orientation val="minMax"/>
          <c:max val="70"/>
          <c:min val="-7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mn-lt"/>
                <a:ea typeface="+mn-ea"/>
                <a:cs typeface="+mn-cs"/>
              </a:defRPr>
            </a:pPr>
            <a:endParaRPr lang="en-US"/>
          </a:p>
        </c:txPr>
        <c:crossAx val="1713357615"/>
        <c:crosses val="max"/>
        <c:crossBetween val="between"/>
      </c:valAx>
      <c:catAx>
        <c:axId val="1713357615"/>
        <c:scaling>
          <c:orientation val="minMax"/>
        </c:scaling>
        <c:delete val="1"/>
        <c:axPos val="b"/>
        <c:numFmt formatCode="General" sourceLinked="1"/>
        <c:majorTickMark val="out"/>
        <c:minorTickMark val="none"/>
        <c:tickLblPos val="nextTo"/>
        <c:crossAx val="1724261151"/>
        <c:crosses val="autoZero"/>
        <c:auto val="1"/>
        <c:lblAlgn val="ctr"/>
        <c:lblOffset val="100"/>
        <c:noMultiLvlLbl val="0"/>
      </c:catAx>
      <c:spPr>
        <a:noFill/>
        <a:ln>
          <a:noFill/>
        </a:ln>
        <a:effectLst/>
      </c:spPr>
    </c:plotArea>
    <c:legend>
      <c:legendPos val="t"/>
      <c:layout>
        <c:manualLayout>
          <c:xMode val="edge"/>
          <c:yMode val="edge"/>
          <c:x val="9.655221936692461E-2"/>
          <c:y val="3.244773543187101E-2"/>
          <c:w val="0.82611748368095583"/>
          <c:h val="8.875075795712490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5.0564011190964452E-2"/>
          <c:y val="5.3355046076989494E-2"/>
          <c:w val="0.88912417228991214"/>
          <c:h val="0.83557760420309646"/>
        </c:manualLayout>
      </c:layout>
      <c:areaChart>
        <c:grouping val="stacked"/>
        <c:varyColors val="0"/>
        <c:ser>
          <c:idx val="0"/>
          <c:order val="0"/>
          <c:tx>
            <c:v>新加坡</c:v>
          </c:tx>
          <c:spPr>
            <a:solidFill>
              <a:srgbClr val="56CA95"/>
            </a:solidFill>
            <a:ln>
              <a:noFill/>
            </a:ln>
            <a:effectLst/>
          </c:spP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【2】Indice!$D$6:$D$1310</c:f>
              <c:numCache>
                <c:formatCode>General</c:formatCode>
                <c:ptCount val="1305"/>
                <c:pt idx="0">
                  <c:v>2240</c:v>
                </c:pt>
                <c:pt idx="1">
                  <c:v>2240</c:v>
                </c:pt>
                <c:pt idx="2">
                  <c:v>2240</c:v>
                </c:pt>
                <c:pt idx="3">
                  <c:v>2240</c:v>
                </c:pt>
                <c:pt idx="4">
                  <c:v>2240</c:v>
                </c:pt>
                <c:pt idx="5">
                  <c:v>2240</c:v>
                </c:pt>
                <c:pt idx="6">
                  <c:v>2240</c:v>
                </c:pt>
                <c:pt idx="7">
                  <c:v>2240</c:v>
                </c:pt>
                <c:pt idx="8">
                  <c:v>2240</c:v>
                </c:pt>
                <c:pt idx="9">
                  <c:v>2240</c:v>
                </c:pt>
                <c:pt idx="10">
                  <c:v>2240</c:v>
                </c:pt>
                <c:pt idx="11">
                  <c:v>2240</c:v>
                </c:pt>
                <c:pt idx="12">
                  <c:v>2240</c:v>
                </c:pt>
                <c:pt idx="13">
                  <c:v>2240</c:v>
                </c:pt>
                <c:pt idx="14">
                  <c:v>2240</c:v>
                </c:pt>
                <c:pt idx="15">
                  <c:v>2240</c:v>
                </c:pt>
                <c:pt idx="16">
                  <c:v>2240</c:v>
                </c:pt>
                <c:pt idx="17">
                  <c:v>2240</c:v>
                </c:pt>
                <c:pt idx="18">
                  <c:v>2240</c:v>
                </c:pt>
                <c:pt idx="19">
                  <c:v>2240</c:v>
                </c:pt>
                <c:pt idx="20">
                  <c:v>2240</c:v>
                </c:pt>
                <c:pt idx="21">
                  <c:v>2240</c:v>
                </c:pt>
                <c:pt idx="22">
                  <c:v>2240</c:v>
                </c:pt>
                <c:pt idx="23">
                  <c:v>2240</c:v>
                </c:pt>
                <c:pt idx="24">
                  <c:v>2240</c:v>
                </c:pt>
                <c:pt idx="25">
                  <c:v>2240</c:v>
                </c:pt>
                <c:pt idx="26">
                  <c:v>2240</c:v>
                </c:pt>
                <c:pt idx="27">
                  <c:v>2240</c:v>
                </c:pt>
                <c:pt idx="28">
                  <c:v>2240</c:v>
                </c:pt>
                <c:pt idx="29">
                  <c:v>2240</c:v>
                </c:pt>
                <c:pt idx="30">
                  <c:v>2240</c:v>
                </c:pt>
                <c:pt idx="31">
                  <c:v>2240</c:v>
                </c:pt>
                <c:pt idx="32">
                  <c:v>2240</c:v>
                </c:pt>
                <c:pt idx="33">
                  <c:v>2240</c:v>
                </c:pt>
                <c:pt idx="34">
                  <c:v>2240</c:v>
                </c:pt>
                <c:pt idx="35">
                  <c:v>2240</c:v>
                </c:pt>
                <c:pt idx="36">
                  <c:v>2240</c:v>
                </c:pt>
                <c:pt idx="37">
                  <c:v>2240</c:v>
                </c:pt>
                <c:pt idx="38">
                  <c:v>2240</c:v>
                </c:pt>
                <c:pt idx="39">
                  <c:v>2240</c:v>
                </c:pt>
                <c:pt idx="40">
                  <c:v>2240</c:v>
                </c:pt>
                <c:pt idx="41">
                  <c:v>2240</c:v>
                </c:pt>
                <c:pt idx="42">
                  <c:v>2240</c:v>
                </c:pt>
                <c:pt idx="43">
                  <c:v>2240</c:v>
                </c:pt>
                <c:pt idx="44">
                  <c:v>2240</c:v>
                </c:pt>
                <c:pt idx="45">
                  <c:v>2240</c:v>
                </c:pt>
                <c:pt idx="46">
                  <c:v>2240</c:v>
                </c:pt>
                <c:pt idx="47">
                  <c:v>2240</c:v>
                </c:pt>
                <c:pt idx="48">
                  <c:v>2240</c:v>
                </c:pt>
                <c:pt idx="49">
                  <c:v>2240</c:v>
                </c:pt>
                <c:pt idx="50">
                  <c:v>2240</c:v>
                </c:pt>
                <c:pt idx="51">
                  <c:v>2240</c:v>
                </c:pt>
                <c:pt idx="52">
                  <c:v>2240</c:v>
                </c:pt>
                <c:pt idx="53">
                  <c:v>2240</c:v>
                </c:pt>
                <c:pt idx="54">
                  <c:v>2240</c:v>
                </c:pt>
                <c:pt idx="55">
                  <c:v>2240</c:v>
                </c:pt>
                <c:pt idx="56">
                  <c:v>2240</c:v>
                </c:pt>
                <c:pt idx="57">
                  <c:v>2240</c:v>
                </c:pt>
                <c:pt idx="58">
                  <c:v>2240</c:v>
                </c:pt>
                <c:pt idx="59">
                  <c:v>2240</c:v>
                </c:pt>
                <c:pt idx="60">
                  <c:v>2240</c:v>
                </c:pt>
                <c:pt idx="61">
                  <c:v>2240</c:v>
                </c:pt>
                <c:pt idx="62">
                  <c:v>2240</c:v>
                </c:pt>
                <c:pt idx="63">
                  <c:v>2240</c:v>
                </c:pt>
                <c:pt idx="64">
                  <c:v>2240</c:v>
                </c:pt>
                <c:pt idx="65">
                  <c:v>2240</c:v>
                </c:pt>
                <c:pt idx="66">
                  <c:v>2240</c:v>
                </c:pt>
                <c:pt idx="67">
                  <c:v>2240</c:v>
                </c:pt>
                <c:pt idx="68">
                  <c:v>2240</c:v>
                </c:pt>
                <c:pt idx="69">
                  <c:v>2240</c:v>
                </c:pt>
                <c:pt idx="70">
                  <c:v>2240</c:v>
                </c:pt>
                <c:pt idx="71">
                  <c:v>2240</c:v>
                </c:pt>
                <c:pt idx="72">
                  <c:v>2240</c:v>
                </c:pt>
                <c:pt idx="73">
                  <c:v>2240</c:v>
                </c:pt>
                <c:pt idx="74">
                  <c:v>2240</c:v>
                </c:pt>
                <c:pt idx="75">
                  <c:v>2240</c:v>
                </c:pt>
                <c:pt idx="76">
                  <c:v>2240</c:v>
                </c:pt>
                <c:pt idx="77">
                  <c:v>2240</c:v>
                </c:pt>
                <c:pt idx="78">
                  <c:v>2240</c:v>
                </c:pt>
                <c:pt idx="79">
                  <c:v>2240</c:v>
                </c:pt>
                <c:pt idx="80">
                  <c:v>2240</c:v>
                </c:pt>
                <c:pt idx="81">
                  <c:v>2240</c:v>
                </c:pt>
                <c:pt idx="82">
                  <c:v>2240</c:v>
                </c:pt>
                <c:pt idx="83">
                  <c:v>2240</c:v>
                </c:pt>
                <c:pt idx="84">
                  <c:v>2240</c:v>
                </c:pt>
                <c:pt idx="85">
                  <c:v>2240</c:v>
                </c:pt>
                <c:pt idx="86">
                  <c:v>2240</c:v>
                </c:pt>
                <c:pt idx="87">
                  <c:v>2240</c:v>
                </c:pt>
                <c:pt idx="88">
                  <c:v>2240</c:v>
                </c:pt>
                <c:pt idx="89">
                  <c:v>2240</c:v>
                </c:pt>
                <c:pt idx="90">
                  <c:v>2240</c:v>
                </c:pt>
                <c:pt idx="91">
                  <c:v>2240</c:v>
                </c:pt>
                <c:pt idx="92">
                  <c:v>2240</c:v>
                </c:pt>
                <c:pt idx="93">
                  <c:v>2240</c:v>
                </c:pt>
                <c:pt idx="94">
                  <c:v>2240</c:v>
                </c:pt>
                <c:pt idx="95">
                  <c:v>2240</c:v>
                </c:pt>
                <c:pt idx="96">
                  <c:v>2240</c:v>
                </c:pt>
                <c:pt idx="97">
                  <c:v>2240</c:v>
                </c:pt>
                <c:pt idx="98">
                  <c:v>2240</c:v>
                </c:pt>
                <c:pt idx="99">
                  <c:v>2240</c:v>
                </c:pt>
                <c:pt idx="100">
                  <c:v>2240</c:v>
                </c:pt>
                <c:pt idx="101">
                  <c:v>2240</c:v>
                </c:pt>
                <c:pt idx="102">
                  <c:v>2240</c:v>
                </c:pt>
                <c:pt idx="103">
                  <c:v>2240</c:v>
                </c:pt>
                <c:pt idx="104">
                  <c:v>2240</c:v>
                </c:pt>
                <c:pt idx="105">
                  <c:v>2240</c:v>
                </c:pt>
                <c:pt idx="106">
                  <c:v>2240</c:v>
                </c:pt>
                <c:pt idx="107">
                  <c:v>2240</c:v>
                </c:pt>
                <c:pt idx="108">
                  <c:v>2240</c:v>
                </c:pt>
                <c:pt idx="109">
                  <c:v>2240</c:v>
                </c:pt>
                <c:pt idx="110">
                  <c:v>2240</c:v>
                </c:pt>
                <c:pt idx="111">
                  <c:v>2240</c:v>
                </c:pt>
                <c:pt idx="112">
                  <c:v>2240</c:v>
                </c:pt>
                <c:pt idx="113">
                  <c:v>2240</c:v>
                </c:pt>
                <c:pt idx="114">
                  <c:v>2240</c:v>
                </c:pt>
                <c:pt idx="115">
                  <c:v>2020</c:v>
                </c:pt>
                <c:pt idx="116">
                  <c:v>2020</c:v>
                </c:pt>
                <c:pt idx="117">
                  <c:v>2020</c:v>
                </c:pt>
                <c:pt idx="118">
                  <c:v>2020</c:v>
                </c:pt>
                <c:pt idx="119">
                  <c:v>2020</c:v>
                </c:pt>
                <c:pt idx="120">
                  <c:v>2020</c:v>
                </c:pt>
                <c:pt idx="121">
                  <c:v>2020</c:v>
                </c:pt>
                <c:pt idx="122">
                  <c:v>2020</c:v>
                </c:pt>
                <c:pt idx="123">
                  <c:v>2020</c:v>
                </c:pt>
                <c:pt idx="124">
                  <c:v>2020</c:v>
                </c:pt>
                <c:pt idx="125">
                  <c:v>2020</c:v>
                </c:pt>
                <c:pt idx="126">
                  <c:v>2020</c:v>
                </c:pt>
                <c:pt idx="127">
                  <c:v>2020</c:v>
                </c:pt>
                <c:pt idx="128">
                  <c:v>2020</c:v>
                </c:pt>
                <c:pt idx="129">
                  <c:v>2020</c:v>
                </c:pt>
                <c:pt idx="130">
                  <c:v>2020</c:v>
                </c:pt>
                <c:pt idx="131">
                  <c:v>2020</c:v>
                </c:pt>
                <c:pt idx="132">
                  <c:v>2020</c:v>
                </c:pt>
                <c:pt idx="133">
                  <c:v>2020</c:v>
                </c:pt>
                <c:pt idx="134">
                  <c:v>2020</c:v>
                </c:pt>
                <c:pt idx="135">
                  <c:v>2020</c:v>
                </c:pt>
                <c:pt idx="136">
                  <c:v>2020</c:v>
                </c:pt>
                <c:pt idx="137">
                  <c:v>2020</c:v>
                </c:pt>
                <c:pt idx="138">
                  <c:v>2020</c:v>
                </c:pt>
                <c:pt idx="139">
                  <c:v>2020</c:v>
                </c:pt>
                <c:pt idx="140">
                  <c:v>2020</c:v>
                </c:pt>
                <c:pt idx="141">
                  <c:v>2020</c:v>
                </c:pt>
                <c:pt idx="142">
                  <c:v>2020</c:v>
                </c:pt>
                <c:pt idx="143">
                  <c:v>2020</c:v>
                </c:pt>
                <c:pt idx="144">
                  <c:v>2020</c:v>
                </c:pt>
                <c:pt idx="145">
                  <c:v>2020</c:v>
                </c:pt>
                <c:pt idx="146">
                  <c:v>2020</c:v>
                </c:pt>
                <c:pt idx="147">
                  <c:v>2020</c:v>
                </c:pt>
                <c:pt idx="148">
                  <c:v>2020</c:v>
                </c:pt>
                <c:pt idx="149">
                  <c:v>2020</c:v>
                </c:pt>
                <c:pt idx="150">
                  <c:v>2020</c:v>
                </c:pt>
                <c:pt idx="151">
                  <c:v>2020</c:v>
                </c:pt>
                <c:pt idx="152">
                  <c:v>1730</c:v>
                </c:pt>
                <c:pt idx="153">
                  <c:v>1730</c:v>
                </c:pt>
                <c:pt idx="154">
                  <c:v>1730</c:v>
                </c:pt>
                <c:pt idx="155">
                  <c:v>1730</c:v>
                </c:pt>
                <c:pt idx="156">
                  <c:v>1730</c:v>
                </c:pt>
                <c:pt idx="157">
                  <c:v>1730</c:v>
                </c:pt>
                <c:pt idx="158">
                  <c:v>1730</c:v>
                </c:pt>
                <c:pt idx="159">
                  <c:v>1730</c:v>
                </c:pt>
                <c:pt idx="160">
                  <c:v>1730</c:v>
                </c:pt>
                <c:pt idx="161">
                  <c:v>1730</c:v>
                </c:pt>
                <c:pt idx="162">
                  <c:v>1730</c:v>
                </c:pt>
                <c:pt idx="163">
                  <c:v>1730</c:v>
                </c:pt>
                <c:pt idx="164">
                  <c:v>1730</c:v>
                </c:pt>
                <c:pt idx="165">
                  <c:v>1730</c:v>
                </c:pt>
                <c:pt idx="166">
                  <c:v>1730</c:v>
                </c:pt>
                <c:pt idx="167">
                  <c:v>1730</c:v>
                </c:pt>
                <c:pt idx="168">
                  <c:v>1730</c:v>
                </c:pt>
                <c:pt idx="169">
                  <c:v>1730</c:v>
                </c:pt>
                <c:pt idx="170">
                  <c:v>1730</c:v>
                </c:pt>
                <c:pt idx="171">
                  <c:v>1730</c:v>
                </c:pt>
                <c:pt idx="172">
                  <c:v>1730</c:v>
                </c:pt>
                <c:pt idx="173">
                  <c:v>1730</c:v>
                </c:pt>
                <c:pt idx="174">
                  <c:v>1730</c:v>
                </c:pt>
                <c:pt idx="175">
                  <c:v>1730</c:v>
                </c:pt>
                <c:pt idx="176">
                  <c:v>1730</c:v>
                </c:pt>
                <c:pt idx="177">
                  <c:v>1730</c:v>
                </c:pt>
                <c:pt idx="178">
                  <c:v>1730</c:v>
                </c:pt>
                <c:pt idx="179">
                  <c:v>1730</c:v>
                </c:pt>
                <c:pt idx="180">
                  <c:v>1730</c:v>
                </c:pt>
                <c:pt idx="181">
                  <c:v>1730</c:v>
                </c:pt>
                <c:pt idx="182">
                  <c:v>1730</c:v>
                </c:pt>
                <c:pt idx="183">
                  <c:v>1730</c:v>
                </c:pt>
                <c:pt idx="184">
                  <c:v>1730</c:v>
                </c:pt>
                <c:pt idx="185">
                  <c:v>1730</c:v>
                </c:pt>
                <c:pt idx="186">
                  <c:v>1730</c:v>
                </c:pt>
                <c:pt idx="187">
                  <c:v>1730</c:v>
                </c:pt>
                <c:pt idx="188">
                  <c:v>1730</c:v>
                </c:pt>
                <c:pt idx="189">
                  <c:v>1730</c:v>
                </c:pt>
                <c:pt idx="190">
                  <c:v>1730</c:v>
                </c:pt>
                <c:pt idx="191">
                  <c:v>1730</c:v>
                </c:pt>
                <c:pt idx="192">
                  <c:v>1730</c:v>
                </c:pt>
                <c:pt idx="193">
                  <c:v>1730</c:v>
                </c:pt>
                <c:pt idx="194">
                  <c:v>1730</c:v>
                </c:pt>
                <c:pt idx="195">
                  <c:v>1730</c:v>
                </c:pt>
                <c:pt idx="196">
                  <c:v>1730</c:v>
                </c:pt>
                <c:pt idx="197">
                  <c:v>1730</c:v>
                </c:pt>
                <c:pt idx="198">
                  <c:v>1730</c:v>
                </c:pt>
                <c:pt idx="199">
                  <c:v>1730</c:v>
                </c:pt>
                <c:pt idx="200">
                  <c:v>1730</c:v>
                </c:pt>
                <c:pt idx="201">
                  <c:v>1730</c:v>
                </c:pt>
                <c:pt idx="202">
                  <c:v>1730</c:v>
                </c:pt>
                <c:pt idx="203">
                  <c:v>1730</c:v>
                </c:pt>
                <c:pt idx="204">
                  <c:v>1730</c:v>
                </c:pt>
                <c:pt idx="205">
                  <c:v>1730</c:v>
                </c:pt>
                <c:pt idx="206">
                  <c:v>1730</c:v>
                </c:pt>
                <c:pt idx="207">
                  <c:v>1730</c:v>
                </c:pt>
                <c:pt idx="208">
                  <c:v>1730</c:v>
                </c:pt>
                <c:pt idx="209">
                  <c:v>1730</c:v>
                </c:pt>
                <c:pt idx="210">
                  <c:v>1730</c:v>
                </c:pt>
                <c:pt idx="211">
                  <c:v>1730</c:v>
                </c:pt>
                <c:pt idx="212">
                  <c:v>1730</c:v>
                </c:pt>
                <c:pt idx="213">
                  <c:v>1730</c:v>
                </c:pt>
                <c:pt idx="214">
                  <c:v>1730</c:v>
                </c:pt>
                <c:pt idx="215">
                  <c:v>1730</c:v>
                </c:pt>
                <c:pt idx="216">
                  <c:v>1730</c:v>
                </c:pt>
                <c:pt idx="217">
                  <c:v>1730</c:v>
                </c:pt>
                <c:pt idx="218">
                  <c:v>1730</c:v>
                </c:pt>
                <c:pt idx="219">
                  <c:v>1730</c:v>
                </c:pt>
                <c:pt idx="220">
                  <c:v>1730</c:v>
                </c:pt>
                <c:pt idx="221">
                  <c:v>1730</c:v>
                </c:pt>
                <c:pt idx="222">
                  <c:v>1730</c:v>
                </c:pt>
                <c:pt idx="223">
                  <c:v>1730</c:v>
                </c:pt>
                <c:pt idx="224">
                  <c:v>1730</c:v>
                </c:pt>
                <c:pt idx="225">
                  <c:v>1730</c:v>
                </c:pt>
                <c:pt idx="226">
                  <c:v>1730</c:v>
                </c:pt>
                <c:pt idx="227">
                  <c:v>1730</c:v>
                </c:pt>
                <c:pt idx="228">
                  <c:v>1730</c:v>
                </c:pt>
                <c:pt idx="229">
                  <c:v>1730</c:v>
                </c:pt>
                <c:pt idx="230">
                  <c:v>1730</c:v>
                </c:pt>
                <c:pt idx="231">
                  <c:v>1730</c:v>
                </c:pt>
                <c:pt idx="232">
                  <c:v>1730</c:v>
                </c:pt>
                <c:pt idx="233">
                  <c:v>1730</c:v>
                </c:pt>
                <c:pt idx="234">
                  <c:v>1730</c:v>
                </c:pt>
                <c:pt idx="235">
                  <c:v>1730</c:v>
                </c:pt>
                <c:pt idx="236">
                  <c:v>1730</c:v>
                </c:pt>
                <c:pt idx="237">
                  <c:v>1730</c:v>
                </c:pt>
                <c:pt idx="238">
                  <c:v>1730</c:v>
                </c:pt>
                <c:pt idx="239">
                  <c:v>1730</c:v>
                </c:pt>
                <c:pt idx="240">
                  <c:v>1730</c:v>
                </c:pt>
                <c:pt idx="241">
                  <c:v>1730</c:v>
                </c:pt>
                <c:pt idx="242">
                  <c:v>1730</c:v>
                </c:pt>
                <c:pt idx="243">
                  <c:v>1730</c:v>
                </c:pt>
                <c:pt idx="244">
                  <c:v>1760</c:v>
                </c:pt>
                <c:pt idx="245">
                  <c:v>1760</c:v>
                </c:pt>
                <c:pt idx="246">
                  <c:v>1760</c:v>
                </c:pt>
                <c:pt idx="247">
                  <c:v>1760</c:v>
                </c:pt>
                <c:pt idx="248">
                  <c:v>1760</c:v>
                </c:pt>
                <c:pt idx="249">
                  <c:v>1760</c:v>
                </c:pt>
                <c:pt idx="250">
                  <c:v>1760</c:v>
                </c:pt>
                <c:pt idx="251">
                  <c:v>1760</c:v>
                </c:pt>
                <c:pt idx="252">
                  <c:v>1760</c:v>
                </c:pt>
                <c:pt idx="253">
                  <c:v>1760</c:v>
                </c:pt>
                <c:pt idx="254">
                  <c:v>1760</c:v>
                </c:pt>
                <c:pt idx="255">
                  <c:v>1760</c:v>
                </c:pt>
                <c:pt idx="256">
                  <c:v>1760</c:v>
                </c:pt>
                <c:pt idx="257">
                  <c:v>1760</c:v>
                </c:pt>
                <c:pt idx="258">
                  <c:v>1760</c:v>
                </c:pt>
                <c:pt idx="259">
                  <c:v>1760</c:v>
                </c:pt>
                <c:pt idx="260">
                  <c:v>1760</c:v>
                </c:pt>
                <c:pt idx="261">
                  <c:v>1760</c:v>
                </c:pt>
                <c:pt idx="262">
                  <c:v>1760</c:v>
                </c:pt>
                <c:pt idx="263">
                  <c:v>1760</c:v>
                </c:pt>
                <c:pt idx="264">
                  <c:v>1760</c:v>
                </c:pt>
                <c:pt idx="265">
                  <c:v>1760</c:v>
                </c:pt>
                <c:pt idx="266">
                  <c:v>1760</c:v>
                </c:pt>
                <c:pt idx="267">
                  <c:v>1760</c:v>
                </c:pt>
                <c:pt idx="268">
                  <c:v>1760</c:v>
                </c:pt>
                <c:pt idx="269">
                  <c:v>1760</c:v>
                </c:pt>
                <c:pt idx="270">
                  <c:v>1760</c:v>
                </c:pt>
                <c:pt idx="271">
                  <c:v>1760</c:v>
                </c:pt>
                <c:pt idx="272">
                  <c:v>1760</c:v>
                </c:pt>
                <c:pt idx="273">
                  <c:v>1760</c:v>
                </c:pt>
                <c:pt idx="274">
                  <c:v>1760</c:v>
                </c:pt>
                <c:pt idx="275">
                  <c:v>1760</c:v>
                </c:pt>
                <c:pt idx="276">
                  <c:v>1760</c:v>
                </c:pt>
                <c:pt idx="277">
                  <c:v>1760</c:v>
                </c:pt>
                <c:pt idx="278">
                  <c:v>1760</c:v>
                </c:pt>
                <c:pt idx="279">
                  <c:v>1760</c:v>
                </c:pt>
                <c:pt idx="280">
                  <c:v>1760</c:v>
                </c:pt>
                <c:pt idx="281">
                  <c:v>1760</c:v>
                </c:pt>
                <c:pt idx="282">
                  <c:v>1760</c:v>
                </c:pt>
                <c:pt idx="283">
                  <c:v>1760</c:v>
                </c:pt>
                <c:pt idx="284">
                  <c:v>1760</c:v>
                </c:pt>
                <c:pt idx="285">
                  <c:v>1760</c:v>
                </c:pt>
                <c:pt idx="286">
                  <c:v>1760</c:v>
                </c:pt>
                <c:pt idx="287">
                  <c:v>1760</c:v>
                </c:pt>
                <c:pt idx="288">
                  <c:v>1760</c:v>
                </c:pt>
                <c:pt idx="289">
                  <c:v>1760</c:v>
                </c:pt>
                <c:pt idx="290">
                  <c:v>1760</c:v>
                </c:pt>
                <c:pt idx="291">
                  <c:v>1760</c:v>
                </c:pt>
                <c:pt idx="292">
                  <c:v>1760</c:v>
                </c:pt>
                <c:pt idx="293">
                  <c:v>1760</c:v>
                </c:pt>
                <c:pt idx="294">
                  <c:v>1760</c:v>
                </c:pt>
                <c:pt idx="295">
                  <c:v>1760</c:v>
                </c:pt>
                <c:pt idx="296">
                  <c:v>1760</c:v>
                </c:pt>
                <c:pt idx="297">
                  <c:v>1760</c:v>
                </c:pt>
                <c:pt idx="298">
                  <c:v>1760</c:v>
                </c:pt>
                <c:pt idx="299">
                  <c:v>1760</c:v>
                </c:pt>
                <c:pt idx="300">
                  <c:v>1760</c:v>
                </c:pt>
                <c:pt idx="301">
                  <c:v>1760</c:v>
                </c:pt>
                <c:pt idx="302">
                  <c:v>1760</c:v>
                </c:pt>
                <c:pt idx="303">
                  <c:v>1760</c:v>
                </c:pt>
                <c:pt idx="304">
                  <c:v>1760</c:v>
                </c:pt>
                <c:pt idx="305">
                  <c:v>1760</c:v>
                </c:pt>
                <c:pt idx="306">
                  <c:v>1760</c:v>
                </c:pt>
                <c:pt idx="307">
                  <c:v>1760</c:v>
                </c:pt>
                <c:pt idx="308">
                  <c:v>1740</c:v>
                </c:pt>
                <c:pt idx="309">
                  <c:v>1740</c:v>
                </c:pt>
                <c:pt idx="310">
                  <c:v>1740</c:v>
                </c:pt>
                <c:pt idx="311">
                  <c:v>1740</c:v>
                </c:pt>
                <c:pt idx="312">
                  <c:v>1740</c:v>
                </c:pt>
                <c:pt idx="313">
                  <c:v>1740</c:v>
                </c:pt>
                <c:pt idx="314">
                  <c:v>1740</c:v>
                </c:pt>
                <c:pt idx="315">
                  <c:v>1740</c:v>
                </c:pt>
                <c:pt idx="316">
                  <c:v>1740</c:v>
                </c:pt>
                <c:pt idx="317">
                  <c:v>1740</c:v>
                </c:pt>
                <c:pt idx="318">
                  <c:v>1740</c:v>
                </c:pt>
                <c:pt idx="319">
                  <c:v>1740</c:v>
                </c:pt>
                <c:pt idx="320">
                  <c:v>1740</c:v>
                </c:pt>
                <c:pt idx="321">
                  <c:v>1740</c:v>
                </c:pt>
                <c:pt idx="322">
                  <c:v>1740</c:v>
                </c:pt>
                <c:pt idx="323">
                  <c:v>1740</c:v>
                </c:pt>
                <c:pt idx="324">
                  <c:v>1740</c:v>
                </c:pt>
                <c:pt idx="325">
                  <c:v>1740</c:v>
                </c:pt>
                <c:pt idx="326">
                  <c:v>1740</c:v>
                </c:pt>
                <c:pt idx="327">
                  <c:v>1740</c:v>
                </c:pt>
                <c:pt idx="328">
                  <c:v>1740</c:v>
                </c:pt>
                <c:pt idx="329">
                  <c:v>1740</c:v>
                </c:pt>
                <c:pt idx="330">
                  <c:v>1740</c:v>
                </c:pt>
                <c:pt idx="331">
                  <c:v>1740</c:v>
                </c:pt>
                <c:pt idx="332">
                  <c:v>1740</c:v>
                </c:pt>
                <c:pt idx="333">
                  <c:v>1740</c:v>
                </c:pt>
                <c:pt idx="334">
                  <c:v>1740</c:v>
                </c:pt>
                <c:pt idx="335">
                  <c:v>1740</c:v>
                </c:pt>
                <c:pt idx="336">
                  <c:v>1740</c:v>
                </c:pt>
                <c:pt idx="337">
                  <c:v>1740</c:v>
                </c:pt>
                <c:pt idx="338">
                  <c:v>1740</c:v>
                </c:pt>
                <c:pt idx="339">
                  <c:v>1740</c:v>
                </c:pt>
                <c:pt idx="340">
                  <c:v>1740</c:v>
                </c:pt>
                <c:pt idx="341">
                  <c:v>1740</c:v>
                </c:pt>
                <c:pt idx="342">
                  <c:v>1740</c:v>
                </c:pt>
                <c:pt idx="343">
                  <c:v>1740</c:v>
                </c:pt>
                <c:pt idx="344">
                  <c:v>1740</c:v>
                </c:pt>
                <c:pt idx="345">
                  <c:v>1740</c:v>
                </c:pt>
                <c:pt idx="346">
                  <c:v>1740</c:v>
                </c:pt>
                <c:pt idx="347">
                  <c:v>1740</c:v>
                </c:pt>
                <c:pt idx="348">
                  <c:v>1740</c:v>
                </c:pt>
                <c:pt idx="349">
                  <c:v>1740</c:v>
                </c:pt>
                <c:pt idx="350">
                  <c:v>1740</c:v>
                </c:pt>
                <c:pt idx="351">
                  <c:v>1740</c:v>
                </c:pt>
                <c:pt idx="352">
                  <c:v>1740</c:v>
                </c:pt>
                <c:pt idx="353">
                  <c:v>1740</c:v>
                </c:pt>
                <c:pt idx="354">
                  <c:v>1740</c:v>
                </c:pt>
                <c:pt idx="355">
                  <c:v>1740</c:v>
                </c:pt>
                <c:pt idx="356">
                  <c:v>1740</c:v>
                </c:pt>
                <c:pt idx="357">
                  <c:v>1740</c:v>
                </c:pt>
                <c:pt idx="358">
                  <c:v>1740</c:v>
                </c:pt>
                <c:pt idx="359">
                  <c:v>1740</c:v>
                </c:pt>
                <c:pt idx="360">
                  <c:v>1740</c:v>
                </c:pt>
                <c:pt idx="361">
                  <c:v>1740</c:v>
                </c:pt>
                <c:pt idx="362">
                  <c:v>1740</c:v>
                </c:pt>
                <c:pt idx="363">
                  <c:v>1740</c:v>
                </c:pt>
                <c:pt idx="364">
                  <c:v>1740</c:v>
                </c:pt>
                <c:pt idx="365">
                  <c:v>1740</c:v>
                </c:pt>
                <c:pt idx="366">
                  <c:v>1740</c:v>
                </c:pt>
                <c:pt idx="367">
                  <c:v>1740</c:v>
                </c:pt>
                <c:pt idx="368">
                  <c:v>1740</c:v>
                </c:pt>
                <c:pt idx="369">
                  <c:v>1740</c:v>
                </c:pt>
                <c:pt idx="370">
                  <c:v>1740</c:v>
                </c:pt>
                <c:pt idx="371">
                  <c:v>1740</c:v>
                </c:pt>
                <c:pt idx="372">
                  <c:v>1740</c:v>
                </c:pt>
                <c:pt idx="373">
                  <c:v>1740</c:v>
                </c:pt>
                <c:pt idx="374">
                  <c:v>1730</c:v>
                </c:pt>
                <c:pt idx="375">
                  <c:v>1730</c:v>
                </c:pt>
                <c:pt idx="376">
                  <c:v>1730</c:v>
                </c:pt>
                <c:pt idx="377">
                  <c:v>1730</c:v>
                </c:pt>
                <c:pt idx="378">
                  <c:v>1730</c:v>
                </c:pt>
                <c:pt idx="379">
                  <c:v>1730</c:v>
                </c:pt>
                <c:pt idx="380">
                  <c:v>1730</c:v>
                </c:pt>
                <c:pt idx="381">
                  <c:v>1730</c:v>
                </c:pt>
                <c:pt idx="382">
                  <c:v>1730</c:v>
                </c:pt>
                <c:pt idx="383">
                  <c:v>1730</c:v>
                </c:pt>
                <c:pt idx="384">
                  <c:v>1730</c:v>
                </c:pt>
                <c:pt idx="385">
                  <c:v>1730</c:v>
                </c:pt>
                <c:pt idx="386">
                  <c:v>1730</c:v>
                </c:pt>
                <c:pt idx="387">
                  <c:v>1730</c:v>
                </c:pt>
                <c:pt idx="388">
                  <c:v>1730</c:v>
                </c:pt>
                <c:pt idx="389">
                  <c:v>1730</c:v>
                </c:pt>
                <c:pt idx="390">
                  <c:v>1730</c:v>
                </c:pt>
                <c:pt idx="391">
                  <c:v>1730</c:v>
                </c:pt>
                <c:pt idx="392">
                  <c:v>1730</c:v>
                </c:pt>
                <c:pt idx="393">
                  <c:v>1730</c:v>
                </c:pt>
                <c:pt idx="394">
                  <c:v>1730</c:v>
                </c:pt>
                <c:pt idx="395">
                  <c:v>1730</c:v>
                </c:pt>
                <c:pt idx="396">
                  <c:v>1730</c:v>
                </c:pt>
                <c:pt idx="397">
                  <c:v>1730</c:v>
                </c:pt>
                <c:pt idx="398">
                  <c:v>1730</c:v>
                </c:pt>
                <c:pt idx="399">
                  <c:v>1730</c:v>
                </c:pt>
                <c:pt idx="400">
                  <c:v>1730</c:v>
                </c:pt>
                <c:pt idx="401">
                  <c:v>1730</c:v>
                </c:pt>
                <c:pt idx="402">
                  <c:v>1730</c:v>
                </c:pt>
                <c:pt idx="403">
                  <c:v>1730</c:v>
                </c:pt>
                <c:pt idx="404">
                  <c:v>1730</c:v>
                </c:pt>
                <c:pt idx="405">
                  <c:v>1730</c:v>
                </c:pt>
                <c:pt idx="406">
                  <c:v>1730</c:v>
                </c:pt>
                <c:pt idx="407">
                  <c:v>1730</c:v>
                </c:pt>
                <c:pt idx="408">
                  <c:v>1730</c:v>
                </c:pt>
                <c:pt idx="409">
                  <c:v>1730</c:v>
                </c:pt>
                <c:pt idx="410">
                  <c:v>1730</c:v>
                </c:pt>
                <c:pt idx="411">
                  <c:v>1730</c:v>
                </c:pt>
                <c:pt idx="412">
                  <c:v>1730</c:v>
                </c:pt>
                <c:pt idx="413">
                  <c:v>1730</c:v>
                </c:pt>
                <c:pt idx="414">
                  <c:v>1730</c:v>
                </c:pt>
                <c:pt idx="415">
                  <c:v>1730</c:v>
                </c:pt>
                <c:pt idx="416">
                  <c:v>1730</c:v>
                </c:pt>
                <c:pt idx="417">
                  <c:v>1730</c:v>
                </c:pt>
                <c:pt idx="418">
                  <c:v>1730</c:v>
                </c:pt>
                <c:pt idx="419">
                  <c:v>1730</c:v>
                </c:pt>
                <c:pt idx="420">
                  <c:v>1730</c:v>
                </c:pt>
                <c:pt idx="421">
                  <c:v>1730</c:v>
                </c:pt>
                <c:pt idx="422">
                  <c:v>1730</c:v>
                </c:pt>
                <c:pt idx="423">
                  <c:v>1730</c:v>
                </c:pt>
                <c:pt idx="424">
                  <c:v>1730</c:v>
                </c:pt>
                <c:pt idx="425">
                  <c:v>1730</c:v>
                </c:pt>
                <c:pt idx="426">
                  <c:v>1730</c:v>
                </c:pt>
                <c:pt idx="427">
                  <c:v>1730</c:v>
                </c:pt>
                <c:pt idx="428">
                  <c:v>1730</c:v>
                </c:pt>
                <c:pt idx="429">
                  <c:v>1730</c:v>
                </c:pt>
                <c:pt idx="430">
                  <c:v>1730</c:v>
                </c:pt>
                <c:pt idx="431">
                  <c:v>1730</c:v>
                </c:pt>
                <c:pt idx="432">
                  <c:v>1730</c:v>
                </c:pt>
                <c:pt idx="433">
                  <c:v>1730</c:v>
                </c:pt>
                <c:pt idx="434">
                  <c:v>1730</c:v>
                </c:pt>
                <c:pt idx="435">
                  <c:v>1730</c:v>
                </c:pt>
                <c:pt idx="436">
                  <c:v>1730</c:v>
                </c:pt>
                <c:pt idx="437">
                  <c:v>1730</c:v>
                </c:pt>
                <c:pt idx="438">
                  <c:v>1730</c:v>
                </c:pt>
                <c:pt idx="439">
                  <c:v>1730</c:v>
                </c:pt>
                <c:pt idx="440">
                  <c:v>1570</c:v>
                </c:pt>
                <c:pt idx="441">
                  <c:v>1570</c:v>
                </c:pt>
                <c:pt idx="442">
                  <c:v>1570</c:v>
                </c:pt>
                <c:pt idx="443">
                  <c:v>1570</c:v>
                </c:pt>
                <c:pt idx="444">
                  <c:v>1570</c:v>
                </c:pt>
                <c:pt idx="445">
                  <c:v>1570</c:v>
                </c:pt>
                <c:pt idx="446">
                  <c:v>1570</c:v>
                </c:pt>
                <c:pt idx="447">
                  <c:v>1570</c:v>
                </c:pt>
                <c:pt idx="448">
                  <c:v>1570</c:v>
                </c:pt>
                <c:pt idx="449">
                  <c:v>1570</c:v>
                </c:pt>
                <c:pt idx="450">
                  <c:v>1570</c:v>
                </c:pt>
                <c:pt idx="451">
                  <c:v>1570</c:v>
                </c:pt>
                <c:pt idx="452">
                  <c:v>1570</c:v>
                </c:pt>
                <c:pt idx="453">
                  <c:v>1570</c:v>
                </c:pt>
                <c:pt idx="454">
                  <c:v>1570</c:v>
                </c:pt>
                <c:pt idx="455">
                  <c:v>1570</c:v>
                </c:pt>
                <c:pt idx="456">
                  <c:v>1570</c:v>
                </c:pt>
                <c:pt idx="457">
                  <c:v>1570</c:v>
                </c:pt>
                <c:pt idx="458">
                  <c:v>1570</c:v>
                </c:pt>
                <c:pt idx="459">
                  <c:v>1570</c:v>
                </c:pt>
                <c:pt idx="460">
                  <c:v>1570</c:v>
                </c:pt>
                <c:pt idx="461">
                  <c:v>1570</c:v>
                </c:pt>
                <c:pt idx="462">
                  <c:v>1570</c:v>
                </c:pt>
                <c:pt idx="463">
                  <c:v>1570</c:v>
                </c:pt>
                <c:pt idx="464">
                  <c:v>1570</c:v>
                </c:pt>
                <c:pt idx="465">
                  <c:v>1570</c:v>
                </c:pt>
                <c:pt idx="466">
                  <c:v>1570</c:v>
                </c:pt>
                <c:pt idx="467">
                  <c:v>1570</c:v>
                </c:pt>
                <c:pt idx="468">
                  <c:v>1570</c:v>
                </c:pt>
                <c:pt idx="469">
                  <c:v>1570</c:v>
                </c:pt>
                <c:pt idx="470">
                  <c:v>1570</c:v>
                </c:pt>
                <c:pt idx="471">
                  <c:v>1570</c:v>
                </c:pt>
                <c:pt idx="472">
                  <c:v>1570</c:v>
                </c:pt>
                <c:pt idx="473">
                  <c:v>1570</c:v>
                </c:pt>
                <c:pt idx="474">
                  <c:v>1570</c:v>
                </c:pt>
                <c:pt idx="475">
                  <c:v>1570</c:v>
                </c:pt>
                <c:pt idx="476">
                  <c:v>1570</c:v>
                </c:pt>
                <c:pt idx="477">
                  <c:v>1570</c:v>
                </c:pt>
                <c:pt idx="478">
                  <c:v>1570</c:v>
                </c:pt>
                <c:pt idx="479">
                  <c:v>1570</c:v>
                </c:pt>
                <c:pt idx="480">
                  <c:v>1570</c:v>
                </c:pt>
                <c:pt idx="481">
                  <c:v>1570</c:v>
                </c:pt>
                <c:pt idx="482">
                  <c:v>1570</c:v>
                </c:pt>
                <c:pt idx="483">
                  <c:v>1570</c:v>
                </c:pt>
                <c:pt idx="484">
                  <c:v>1570</c:v>
                </c:pt>
                <c:pt idx="485">
                  <c:v>1570</c:v>
                </c:pt>
                <c:pt idx="486">
                  <c:v>1570</c:v>
                </c:pt>
                <c:pt idx="487">
                  <c:v>1570</c:v>
                </c:pt>
                <c:pt idx="488">
                  <c:v>1570</c:v>
                </c:pt>
                <c:pt idx="489">
                  <c:v>1570</c:v>
                </c:pt>
                <c:pt idx="490">
                  <c:v>1570</c:v>
                </c:pt>
                <c:pt idx="491">
                  <c:v>1570</c:v>
                </c:pt>
                <c:pt idx="492">
                  <c:v>1570</c:v>
                </c:pt>
                <c:pt idx="493">
                  <c:v>1570</c:v>
                </c:pt>
                <c:pt idx="494">
                  <c:v>1570</c:v>
                </c:pt>
                <c:pt idx="495">
                  <c:v>1570</c:v>
                </c:pt>
                <c:pt idx="496">
                  <c:v>1570</c:v>
                </c:pt>
                <c:pt idx="497">
                  <c:v>1570</c:v>
                </c:pt>
                <c:pt idx="498">
                  <c:v>1570</c:v>
                </c:pt>
                <c:pt idx="499">
                  <c:v>1570</c:v>
                </c:pt>
                <c:pt idx="500">
                  <c:v>1570</c:v>
                </c:pt>
                <c:pt idx="501">
                  <c:v>1570</c:v>
                </c:pt>
                <c:pt idx="502">
                  <c:v>1570</c:v>
                </c:pt>
                <c:pt idx="503">
                  <c:v>1570</c:v>
                </c:pt>
                <c:pt idx="504">
                  <c:v>1570</c:v>
                </c:pt>
                <c:pt idx="505">
                  <c:v>1750</c:v>
                </c:pt>
                <c:pt idx="506">
                  <c:v>1750</c:v>
                </c:pt>
                <c:pt idx="507">
                  <c:v>1750</c:v>
                </c:pt>
                <c:pt idx="508">
                  <c:v>1750</c:v>
                </c:pt>
                <c:pt idx="509">
                  <c:v>1750</c:v>
                </c:pt>
                <c:pt idx="510">
                  <c:v>1750</c:v>
                </c:pt>
                <c:pt idx="511">
                  <c:v>1750</c:v>
                </c:pt>
                <c:pt idx="512">
                  <c:v>1750</c:v>
                </c:pt>
                <c:pt idx="513">
                  <c:v>1750</c:v>
                </c:pt>
                <c:pt idx="514">
                  <c:v>1750</c:v>
                </c:pt>
                <c:pt idx="515">
                  <c:v>1750</c:v>
                </c:pt>
                <c:pt idx="516">
                  <c:v>1750</c:v>
                </c:pt>
                <c:pt idx="517">
                  <c:v>1750</c:v>
                </c:pt>
                <c:pt idx="518">
                  <c:v>1750</c:v>
                </c:pt>
                <c:pt idx="519">
                  <c:v>1750</c:v>
                </c:pt>
                <c:pt idx="520">
                  <c:v>1750</c:v>
                </c:pt>
                <c:pt idx="521">
                  <c:v>1750</c:v>
                </c:pt>
                <c:pt idx="522">
                  <c:v>1750</c:v>
                </c:pt>
                <c:pt idx="523">
                  <c:v>1750</c:v>
                </c:pt>
                <c:pt idx="524">
                  <c:v>1750</c:v>
                </c:pt>
                <c:pt idx="525">
                  <c:v>1750</c:v>
                </c:pt>
                <c:pt idx="526">
                  <c:v>1750</c:v>
                </c:pt>
                <c:pt idx="527">
                  <c:v>1750</c:v>
                </c:pt>
                <c:pt idx="528">
                  <c:v>1750</c:v>
                </c:pt>
                <c:pt idx="529">
                  <c:v>1750</c:v>
                </c:pt>
                <c:pt idx="530">
                  <c:v>1750</c:v>
                </c:pt>
                <c:pt idx="531">
                  <c:v>1750</c:v>
                </c:pt>
                <c:pt idx="532">
                  <c:v>1750</c:v>
                </c:pt>
                <c:pt idx="533">
                  <c:v>1750</c:v>
                </c:pt>
                <c:pt idx="534">
                  <c:v>1750</c:v>
                </c:pt>
                <c:pt idx="535">
                  <c:v>1750</c:v>
                </c:pt>
                <c:pt idx="536">
                  <c:v>1750</c:v>
                </c:pt>
                <c:pt idx="537">
                  <c:v>1750</c:v>
                </c:pt>
                <c:pt idx="538">
                  <c:v>1750</c:v>
                </c:pt>
                <c:pt idx="539">
                  <c:v>1750</c:v>
                </c:pt>
                <c:pt idx="540">
                  <c:v>1750</c:v>
                </c:pt>
                <c:pt idx="541">
                  <c:v>1750</c:v>
                </c:pt>
                <c:pt idx="542">
                  <c:v>1750</c:v>
                </c:pt>
                <c:pt idx="543">
                  <c:v>1750</c:v>
                </c:pt>
                <c:pt idx="544">
                  <c:v>1750</c:v>
                </c:pt>
                <c:pt idx="545">
                  <c:v>1750</c:v>
                </c:pt>
                <c:pt idx="546">
                  <c:v>1750</c:v>
                </c:pt>
                <c:pt idx="547">
                  <c:v>1750</c:v>
                </c:pt>
                <c:pt idx="548">
                  <c:v>1750</c:v>
                </c:pt>
                <c:pt idx="549">
                  <c:v>1750</c:v>
                </c:pt>
                <c:pt idx="550">
                  <c:v>1750</c:v>
                </c:pt>
                <c:pt idx="551">
                  <c:v>1750</c:v>
                </c:pt>
                <c:pt idx="552">
                  <c:v>1750</c:v>
                </c:pt>
                <c:pt idx="553">
                  <c:v>1750</c:v>
                </c:pt>
                <c:pt idx="554">
                  <c:v>1750</c:v>
                </c:pt>
                <c:pt idx="555">
                  <c:v>1750</c:v>
                </c:pt>
                <c:pt idx="556">
                  <c:v>1750</c:v>
                </c:pt>
                <c:pt idx="557">
                  <c:v>1750</c:v>
                </c:pt>
                <c:pt idx="558">
                  <c:v>1750</c:v>
                </c:pt>
                <c:pt idx="559">
                  <c:v>1750</c:v>
                </c:pt>
                <c:pt idx="560">
                  <c:v>1750</c:v>
                </c:pt>
                <c:pt idx="561">
                  <c:v>1750</c:v>
                </c:pt>
                <c:pt idx="562">
                  <c:v>1750</c:v>
                </c:pt>
                <c:pt idx="563">
                  <c:v>1750</c:v>
                </c:pt>
                <c:pt idx="564">
                  <c:v>1750</c:v>
                </c:pt>
                <c:pt idx="565">
                  <c:v>1750</c:v>
                </c:pt>
                <c:pt idx="566">
                  <c:v>1750</c:v>
                </c:pt>
                <c:pt idx="567">
                  <c:v>1750</c:v>
                </c:pt>
                <c:pt idx="568">
                  <c:v>1750</c:v>
                </c:pt>
                <c:pt idx="569">
                  <c:v>1630</c:v>
                </c:pt>
                <c:pt idx="570">
                  <c:v>1630</c:v>
                </c:pt>
                <c:pt idx="571">
                  <c:v>1630</c:v>
                </c:pt>
                <c:pt idx="572">
                  <c:v>1630</c:v>
                </c:pt>
                <c:pt idx="573">
                  <c:v>1630</c:v>
                </c:pt>
                <c:pt idx="574">
                  <c:v>1630</c:v>
                </c:pt>
                <c:pt idx="575">
                  <c:v>1630</c:v>
                </c:pt>
                <c:pt idx="576">
                  <c:v>1630</c:v>
                </c:pt>
                <c:pt idx="577">
                  <c:v>1630</c:v>
                </c:pt>
                <c:pt idx="578">
                  <c:v>1630</c:v>
                </c:pt>
                <c:pt idx="579">
                  <c:v>1630</c:v>
                </c:pt>
                <c:pt idx="580">
                  <c:v>1630</c:v>
                </c:pt>
                <c:pt idx="581">
                  <c:v>1630</c:v>
                </c:pt>
                <c:pt idx="582">
                  <c:v>1630</c:v>
                </c:pt>
                <c:pt idx="583">
                  <c:v>1630</c:v>
                </c:pt>
                <c:pt idx="584">
                  <c:v>1630</c:v>
                </c:pt>
                <c:pt idx="585">
                  <c:v>1630</c:v>
                </c:pt>
                <c:pt idx="586">
                  <c:v>1630</c:v>
                </c:pt>
                <c:pt idx="587">
                  <c:v>1630</c:v>
                </c:pt>
                <c:pt idx="588">
                  <c:v>1630</c:v>
                </c:pt>
                <c:pt idx="589">
                  <c:v>1630</c:v>
                </c:pt>
                <c:pt idx="590">
                  <c:v>1630</c:v>
                </c:pt>
                <c:pt idx="591">
                  <c:v>1630</c:v>
                </c:pt>
                <c:pt idx="592">
                  <c:v>1630</c:v>
                </c:pt>
                <c:pt idx="593">
                  <c:v>1630</c:v>
                </c:pt>
                <c:pt idx="594">
                  <c:v>1630</c:v>
                </c:pt>
                <c:pt idx="595">
                  <c:v>1630</c:v>
                </c:pt>
                <c:pt idx="596">
                  <c:v>1630</c:v>
                </c:pt>
                <c:pt idx="597">
                  <c:v>1630</c:v>
                </c:pt>
                <c:pt idx="598">
                  <c:v>1630</c:v>
                </c:pt>
                <c:pt idx="599">
                  <c:v>1630</c:v>
                </c:pt>
                <c:pt idx="600">
                  <c:v>1630</c:v>
                </c:pt>
                <c:pt idx="601">
                  <c:v>1630</c:v>
                </c:pt>
                <c:pt idx="602">
                  <c:v>1630</c:v>
                </c:pt>
                <c:pt idx="603">
                  <c:v>1630</c:v>
                </c:pt>
                <c:pt idx="604">
                  <c:v>1630</c:v>
                </c:pt>
                <c:pt idx="605">
                  <c:v>1630</c:v>
                </c:pt>
                <c:pt idx="606">
                  <c:v>1630</c:v>
                </c:pt>
                <c:pt idx="607">
                  <c:v>1630</c:v>
                </c:pt>
                <c:pt idx="608">
                  <c:v>1630</c:v>
                </c:pt>
                <c:pt idx="609">
                  <c:v>1630</c:v>
                </c:pt>
                <c:pt idx="610">
                  <c:v>1630</c:v>
                </c:pt>
                <c:pt idx="611">
                  <c:v>1630</c:v>
                </c:pt>
                <c:pt idx="612">
                  <c:v>1630</c:v>
                </c:pt>
                <c:pt idx="613">
                  <c:v>1630</c:v>
                </c:pt>
                <c:pt idx="614">
                  <c:v>1630</c:v>
                </c:pt>
                <c:pt idx="615">
                  <c:v>1630</c:v>
                </c:pt>
                <c:pt idx="616">
                  <c:v>1630</c:v>
                </c:pt>
                <c:pt idx="617">
                  <c:v>1630</c:v>
                </c:pt>
                <c:pt idx="618">
                  <c:v>1630</c:v>
                </c:pt>
                <c:pt idx="619">
                  <c:v>1630</c:v>
                </c:pt>
                <c:pt idx="620">
                  <c:v>1630</c:v>
                </c:pt>
                <c:pt idx="621">
                  <c:v>1630</c:v>
                </c:pt>
                <c:pt idx="622">
                  <c:v>1630</c:v>
                </c:pt>
                <c:pt idx="623">
                  <c:v>1630</c:v>
                </c:pt>
                <c:pt idx="624">
                  <c:v>1630</c:v>
                </c:pt>
                <c:pt idx="625">
                  <c:v>1630</c:v>
                </c:pt>
                <c:pt idx="626">
                  <c:v>1630</c:v>
                </c:pt>
                <c:pt idx="627">
                  <c:v>1630</c:v>
                </c:pt>
                <c:pt idx="628">
                  <c:v>1630</c:v>
                </c:pt>
                <c:pt idx="629">
                  <c:v>1630</c:v>
                </c:pt>
                <c:pt idx="630">
                  <c:v>1630</c:v>
                </c:pt>
                <c:pt idx="631">
                  <c:v>1630</c:v>
                </c:pt>
                <c:pt idx="632">
                  <c:v>1630</c:v>
                </c:pt>
                <c:pt idx="633">
                  <c:v>1630</c:v>
                </c:pt>
                <c:pt idx="634">
                  <c:v>1630</c:v>
                </c:pt>
                <c:pt idx="635">
                  <c:v>1610</c:v>
                </c:pt>
                <c:pt idx="636">
                  <c:v>1610</c:v>
                </c:pt>
                <c:pt idx="637">
                  <c:v>1610</c:v>
                </c:pt>
                <c:pt idx="638">
                  <c:v>1610</c:v>
                </c:pt>
                <c:pt idx="639">
                  <c:v>1610</c:v>
                </c:pt>
                <c:pt idx="640">
                  <c:v>1610</c:v>
                </c:pt>
                <c:pt idx="641">
                  <c:v>1610</c:v>
                </c:pt>
                <c:pt idx="642">
                  <c:v>1610</c:v>
                </c:pt>
                <c:pt idx="643">
                  <c:v>1610</c:v>
                </c:pt>
                <c:pt idx="644">
                  <c:v>1610</c:v>
                </c:pt>
                <c:pt idx="645">
                  <c:v>1610</c:v>
                </c:pt>
                <c:pt idx="646">
                  <c:v>1610</c:v>
                </c:pt>
                <c:pt idx="647">
                  <c:v>1610</c:v>
                </c:pt>
                <c:pt idx="648">
                  <c:v>1610</c:v>
                </c:pt>
                <c:pt idx="649">
                  <c:v>1610</c:v>
                </c:pt>
                <c:pt idx="650">
                  <c:v>1610</c:v>
                </c:pt>
                <c:pt idx="651">
                  <c:v>1610</c:v>
                </c:pt>
                <c:pt idx="652">
                  <c:v>1610</c:v>
                </c:pt>
                <c:pt idx="653">
                  <c:v>1610</c:v>
                </c:pt>
                <c:pt idx="654">
                  <c:v>1610</c:v>
                </c:pt>
                <c:pt idx="655">
                  <c:v>1610</c:v>
                </c:pt>
                <c:pt idx="656">
                  <c:v>1610</c:v>
                </c:pt>
                <c:pt idx="657">
                  <c:v>1610</c:v>
                </c:pt>
                <c:pt idx="658">
                  <c:v>1610</c:v>
                </c:pt>
                <c:pt idx="659">
                  <c:v>1610</c:v>
                </c:pt>
                <c:pt idx="660">
                  <c:v>1610</c:v>
                </c:pt>
                <c:pt idx="661">
                  <c:v>1610</c:v>
                </c:pt>
                <c:pt idx="662">
                  <c:v>1610</c:v>
                </c:pt>
                <c:pt idx="663">
                  <c:v>1610</c:v>
                </c:pt>
                <c:pt idx="664">
                  <c:v>1610</c:v>
                </c:pt>
                <c:pt idx="665">
                  <c:v>1610</c:v>
                </c:pt>
                <c:pt idx="666">
                  <c:v>1610</c:v>
                </c:pt>
                <c:pt idx="667">
                  <c:v>1610</c:v>
                </c:pt>
                <c:pt idx="668">
                  <c:v>1610</c:v>
                </c:pt>
                <c:pt idx="669">
                  <c:v>1610</c:v>
                </c:pt>
                <c:pt idx="670">
                  <c:v>1610</c:v>
                </c:pt>
                <c:pt idx="671">
                  <c:v>1610</c:v>
                </c:pt>
                <c:pt idx="672">
                  <c:v>1610</c:v>
                </c:pt>
                <c:pt idx="673">
                  <c:v>1610</c:v>
                </c:pt>
                <c:pt idx="674">
                  <c:v>1610</c:v>
                </c:pt>
                <c:pt idx="675">
                  <c:v>1610</c:v>
                </c:pt>
                <c:pt idx="676">
                  <c:v>1610</c:v>
                </c:pt>
                <c:pt idx="677">
                  <c:v>1610</c:v>
                </c:pt>
                <c:pt idx="678">
                  <c:v>1610</c:v>
                </c:pt>
                <c:pt idx="679">
                  <c:v>1610</c:v>
                </c:pt>
                <c:pt idx="680">
                  <c:v>1610</c:v>
                </c:pt>
                <c:pt idx="681">
                  <c:v>1610</c:v>
                </c:pt>
                <c:pt idx="682">
                  <c:v>1610</c:v>
                </c:pt>
                <c:pt idx="683">
                  <c:v>1610</c:v>
                </c:pt>
                <c:pt idx="684">
                  <c:v>1610</c:v>
                </c:pt>
                <c:pt idx="685">
                  <c:v>1610</c:v>
                </c:pt>
                <c:pt idx="686">
                  <c:v>1610</c:v>
                </c:pt>
                <c:pt idx="687">
                  <c:v>1610</c:v>
                </c:pt>
                <c:pt idx="688">
                  <c:v>1610</c:v>
                </c:pt>
                <c:pt idx="689">
                  <c:v>1610</c:v>
                </c:pt>
                <c:pt idx="690">
                  <c:v>1610</c:v>
                </c:pt>
                <c:pt idx="691">
                  <c:v>1610</c:v>
                </c:pt>
                <c:pt idx="692">
                  <c:v>1610</c:v>
                </c:pt>
                <c:pt idx="693">
                  <c:v>1610</c:v>
                </c:pt>
                <c:pt idx="694">
                  <c:v>1610</c:v>
                </c:pt>
                <c:pt idx="695">
                  <c:v>1610</c:v>
                </c:pt>
                <c:pt idx="696">
                  <c:v>1610</c:v>
                </c:pt>
                <c:pt idx="697">
                  <c:v>1610</c:v>
                </c:pt>
                <c:pt idx="698">
                  <c:v>1610</c:v>
                </c:pt>
                <c:pt idx="699">
                  <c:v>1610</c:v>
                </c:pt>
                <c:pt idx="700">
                  <c:v>1610</c:v>
                </c:pt>
                <c:pt idx="701">
                  <c:v>1520</c:v>
                </c:pt>
                <c:pt idx="702">
                  <c:v>1520</c:v>
                </c:pt>
                <c:pt idx="703">
                  <c:v>1520</c:v>
                </c:pt>
                <c:pt idx="704">
                  <c:v>1520</c:v>
                </c:pt>
                <c:pt idx="705">
                  <c:v>1520</c:v>
                </c:pt>
                <c:pt idx="706">
                  <c:v>1520</c:v>
                </c:pt>
                <c:pt idx="707">
                  <c:v>1520</c:v>
                </c:pt>
                <c:pt idx="708">
                  <c:v>1520</c:v>
                </c:pt>
                <c:pt idx="709">
                  <c:v>1520</c:v>
                </c:pt>
                <c:pt idx="710">
                  <c:v>1520</c:v>
                </c:pt>
                <c:pt idx="711">
                  <c:v>1520</c:v>
                </c:pt>
                <c:pt idx="712">
                  <c:v>1520</c:v>
                </c:pt>
                <c:pt idx="713">
                  <c:v>1520</c:v>
                </c:pt>
                <c:pt idx="714">
                  <c:v>1520</c:v>
                </c:pt>
                <c:pt idx="715">
                  <c:v>1520</c:v>
                </c:pt>
                <c:pt idx="716">
                  <c:v>1520</c:v>
                </c:pt>
                <c:pt idx="717">
                  <c:v>1520</c:v>
                </c:pt>
                <c:pt idx="718">
                  <c:v>1520</c:v>
                </c:pt>
                <c:pt idx="719">
                  <c:v>1520</c:v>
                </c:pt>
                <c:pt idx="720">
                  <c:v>1520</c:v>
                </c:pt>
                <c:pt idx="721">
                  <c:v>1520</c:v>
                </c:pt>
                <c:pt idx="722">
                  <c:v>1520</c:v>
                </c:pt>
                <c:pt idx="723">
                  <c:v>1520</c:v>
                </c:pt>
                <c:pt idx="724">
                  <c:v>1520</c:v>
                </c:pt>
                <c:pt idx="725">
                  <c:v>1520</c:v>
                </c:pt>
                <c:pt idx="726">
                  <c:v>1520</c:v>
                </c:pt>
                <c:pt idx="727">
                  <c:v>1520</c:v>
                </c:pt>
                <c:pt idx="728">
                  <c:v>1520</c:v>
                </c:pt>
                <c:pt idx="729">
                  <c:v>1520</c:v>
                </c:pt>
                <c:pt idx="730">
                  <c:v>1520</c:v>
                </c:pt>
                <c:pt idx="731">
                  <c:v>1520</c:v>
                </c:pt>
                <c:pt idx="732">
                  <c:v>1520</c:v>
                </c:pt>
                <c:pt idx="733">
                  <c:v>1520</c:v>
                </c:pt>
                <c:pt idx="734">
                  <c:v>1520</c:v>
                </c:pt>
                <c:pt idx="735">
                  <c:v>1520</c:v>
                </c:pt>
                <c:pt idx="736">
                  <c:v>1520</c:v>
                </c:pt>
                <c:pt idx="737">
                  <c:v>1520</c:v>
                </c:pt>
                <c:pt idx="738">
                  <c:v>1520</c:v>
                </c:pt>
                <c:pt idx="739">
                  <c:v>1520</c:v>
                </c:pt>
                <c:pt idx="740">
                  <c:v>1520</c:v>
                </c:pt>
                <c:pt idx="741">
                  <c:v>1520</c:v>
                </c:pt>
                <c:pt idx="742">
                  <c:v>1520</c:v>
                </c:pt>
                <c:pt idx="743">
                  <c:v>1520</c:v>
                </c:pt>
                <c:pt idx="744">
                  <c:v>1520</c:v>
                </c:pt>
                <c:pt idx="745">
                  <c:v>1520</c:v>
                </c:pt>
                <c:pt idx="746">
                  <c:v>1520</c:v>
                </c:pt>
                <c:pt idx="747">
                  <c:v>1520</c:v>
                </c:pt>
                <c:pt idx="748">
                  <c:v>1520</c:v>
                </c:pt>
                <c:pt idx="749">
                  <c:v>1520</c:v>
                </c:pt>
                <c:pt idx="750">
                  <c:v>1520</c:v>
                </c:pt>
                <c:pt idx="751">
                  <c:v>1520</c:v>
                </c:pt>
                <c:pt idx="752">
                  <c:v>1520</c:v>
                </c:pt>
                <c:pt idx="753">
                  <c:v>1520</c:v>
                </c:pt>
                <c:pt idx="754">
                  <c:v>1520</c:v>
                </c:pt>
                <c:pt idx="755">
                  <c:v>1520</c:v>
                </c:pt>
                <c:pt idx="756">
                  <c:v>1520</c:v>
                </c:pt>
                <c:pt idx="757">
                  <c:v>1520</c:v>
                </c:pt>
                <c:pt idx="758">
                  <c:v>1520</c:v>
                </c:pt>
                <c:pt idx="759">
                  <c:v>1520</c:v>
                </c:pt>
                <c:pt idx="760">
                  <c:v>1520</c:v>
                </c:pt>
                <c:pt idx="761">
                  <c:v>1520</c:v>
                </c:pt>
                <c:pt idx="762">
                  <c:v>1520</c:v>
                </c:pt>
                <c:pt idx="763">
                  <c:v>1520</c:v>
                </c:pt>
                <c:pt idx="764">
                  <c:v>1520</c:v>
                </c:pt>
                <c:pt idx="765">
                  <c:v>1520</c:v>
                </c:pt>
                <c:pt idx="766">
                  <c:v>1340</c:v>
                </c:pt>
                <c:pt idx="767">
                  <c:v>1340</c:v>
                </c:pt>
                <c:pt idx="768">
                  <c:v>1340</c:v>
                </c:pt>
                <c:pt idx="769">
                  <c:v>1340</c:v>
                </c:pt>
                <c:pt idx="770">
                  <c:v>1340</c:v>
                </c:pt>
                <c:pt idx="771">
                  <c:v>1340</c:v>
                </c:pt>
                <c:pt idx="772">
                  <c:v>1340</c:v>
                </c:pt>
                <c:pt idx="773">
                  <c:v>1340</c:v>
                </c:pt>
                <c:pt idx="774">
                  <c:v>1340</c:v>
                </c:pt>
                <c:pt idx="775">
                  <c:v>1340</c:v>
                </c:pt>
                <c:pt idx="776">
                  <c:v>1340</c:v>
                </c:pt>
                <c:pt idx="777">
                  <c:v>1340</c:v>
                </c:pt>
                <c:pt idx="778">
                  <c:v>1340</c:v>
                </c:pt>
                <c:pt idx="779">
                  <c:v>1340</c:v>
                </c:pt>
                <c:pt idx="780">
                  <c:v>1340</c:v>
                </c:pt>
                <c:pt idx="781">
                  <c:v>1340</c:v>
                </c:pt>
                <c:pt idx="782">
                  <c:v>1340</c:v>
                </c:pt>
                <c:pt idx="783">
                  <c:v>1340</c:v>
                </c:pt>
                <c:pt idx="784">
                  <c:v>1340</c:v>
                </c:pt>
                <c:pt idx="785">
                  <c:v>1340</c:v>
                </c:pt>
                <c:pt idx="786">
                  <c:v>1340</c:v>
                </c:pt>
                <c:pt idx="787">
                  <c:v>1340</c:v>
                </c:pt>
                <c:pt idx="788">
                  <c:v>1340</c:v>
                </c:pt>
                <c:pt idx="789">
                  <c:v>1340</c:v>
                </c:pt>
                <c:pt idx="790">
                  <c:v>1340</c:v>
                </c:pt>
                <c:pt idx="791">
                  <c:v>1340</c:v>
                </c:pt>
                <c:pt idx="792">
                  <c:v>1340</c:v>
                </c:pt>
                <c:pt idx="793">
                  <c:v>1340</c:v>
                </c:pt>
                <c:pt idx="794">
                  <c:v>1340</c:v>
                </c:pt>
                <c:pt idx="795">
                  <c:v>1340</c:v>
                </c:pt>
                <c:pt idx="796">
                  <c:v>1340</c:v>
                </c:pt>
                <c:pt idx="797">
                  <c:v>1340</c:v>
                </c:pt>
                <c:pt idx="798">
                  <c:v>1340</c:v>
                </c:pt>
                <c:pt idx="799">
                  <c:v>1340</c:v>
                </c:pt>
                <c:pt idx="800">
                  <c:v>1340</c:v>
                </c:pt>
                <c:pt idx="801">
                  <c:v>1340</c:v>
                </c:pt>
                <c:pt idx="802">
                  <c:v>1340</c:v>
                </c:pt>
                <c:pt idx="803">
                  <c:v>1340</c:v>
                </c:pt>
                <c:pt idx="804">
                  <c:v>1340</c:v>
                </c:pt>
                <c:pt idx="805">
                  <c:v>1340</c:v>
                </c:pt>
                <c:pt idx="806">
                  <c:v>1340</c:v>
                </c:pt>
                <c:pt idx="807">
                  <c:v>1340</c:v>
                </c:pt>
                <c:pt idx="808">
                  <c:v>1340</c:v>
                </c:pt>
                <c:pt idx="809">
                  <c:v>1340</c:v>
                </c:pt>
                <c:pt idx="810">
                  <c:v>1340</c:v>
                </c:pt>
                <c:pt idx="811">
                  <c:v>1340</c:v>
                </c:pt>
                <c:pt idx="812">
                  <c:v>1340</c:v>
                </c:pt>
                <c:pt idx="813">
                  <c:v>1340</c:v>
                </c:pt>
                <c:pt idx="814">
                  <c:v>1340</c:v>
                </c:pt>
                <c:pt idx="815">
                  <c:v>1340</c:v>
                </c:pt>
                <c:pt idx="816">
                  <c:v>1340</c:v>
                </c:pt>
                <c:pt idx="817">
                  <c:v>1340</c:v>
                </c:pt>
                <c:pt idx="818">
                  <c:v>1340</c:v>
                </c:pt>
                <c:pt idx="819">
                  <c:v>1340</c:v>
                </c:pt>
                <c:pt idx="820">
                  <c:v>1340</c:v>
                </c:pt>
                <c:pt idx="821">
                  <c:v>1340</c:v>
                </c:pt>
                <c:pt idx="822">
                  <c:v>1340</c:v>
                </c:pt>
                <c:pt idx="823">
                  <c:v>1340</c:v>
                </c:pt>
                <c:pt idx="824">
                  <c:v>1340</c:v>
                </c:pt>
                <c:pt idx="825">
                  <c:v>1340</c:v>
                </c:pt>
                <c:pt idx="826">
                  <c:v>1340</c:v>
                </c:pt>
                <c:pt idx="827">
                  <c:v>1340</c:v>
                </c:pt>
                <c:pt idx="828">
                  <c:v>1340</c:v>
                </c:pt>
                <c:pt idx="829">
                  <c:v>1340</c:v>
                </c:pt>
                <c:pt idx="830">
                  <c:v>1280</c:v>
                </c:pt>
                <c:pt idx="831">
                  <c:v>1280</c:v>
                </c:pt>
                <c:pt idx="832">
                  <c:v>1280</c:v>
                </c:pt>
                <c:pt idx="833">
                  <c:v>1280</c:v>
                </c:pt>
                <c:pt idx="834">
                  <c:v>1280</c:v>
                </c:pt>
                <c:pt idx="835">
                  <c:v>1280</c:v>
                </c:pt>
                <c:pt idx="836">
                  <c:v>1280</c:v>
                </c:pt>
                <c:pt idx="837">
                  <c:v>1280</c:v>
                </c:pt>
                <c:pt idx="838">
                  <c:v>1280</c:v>
                </c:pt>
                <c:pt idx="839">
                  <c:v>1280</c:v>
                </c:pt>
                <c:pt idx="840">
                  <c:v>1280</c:v>
                </c:pt>
                <c:pt idx="841">
                  <c:v>1280</c:v>
                </c:pt>
                <c:pt idx="842">
                  <c:v>1280</c:v>
                </c:pt>
                <c:pt idx="843">
                  <c:v>1280</c:v>
                </c:pt>
                <c:pt idx="844">
                  <c:v>1280</c:v>
                </c:pt>
                <c:pt idx="845">
                  <c:v>1280</c:v>
                </c:pt>
                <c:pt idx="846">
                  <c:v>1280</c:v>
                </c:pt>
                <c:pt idx="847">
                  <c:v>1280</c:v>
                </c:pt>
                <c:pt idx="848">
                  <c:v>1280</c:v>
                </c:pt>
                <c:pt idx="849">
                  <c:v>1280</c:v>
                </c:pt>
                <c:pt idx="850">
                  <c:v>1280</c:v>
                </c:pt>
                <c:pt idx="851">
                  <c:v>1280</c:v>
                </c:pt>
                <c:pt idx="852">
                  <c:v>1280</c:v>
                </c:pt>
                <c:pt idx="853">
                  <c:v>1280</c:v>
                </c:pt>
                <c:pt idx="854">
                  <c:v>1280</c:v>
                </c:pt>
                <c:pt idx="855">
                  <c:v>1280</c:v>
                </c:pt>
                <c:pt idx="856">
                  <c:v>1280</c:v>
                </c:pt>
                <c:pt idx="857">
                  <c:v>1280</c:v>
                </c:pt>
                <c:pt idx="858">
                  <c:v>1280</c:v>
                </c:pt>
                <c:pt idx="859">
                  <c:v>1280</c:v>
                </c:pt>
                <c:pt idx="860">
                  <c:v>1280</c:v>
                </c:pt>
                <c:pt idx="861">
                  <c:v>1280</c:v>
                </c:pt>
                <c:pt idx="862">
                  <c:v>1280</c:v>
                </c:pt>
                <c:pt idx="863">
                  <c:v>1280</c:v>
                </c:pt>
                <c:pt idx="864">
                  <c:v>1280</c:v>
                </c:pt>
                <c:pt idx="865">
                  <c:v>1280</c:v>
                </c:pt>
                <c:pt idx="866">
                  <c:v>1280</c:v>
                </c:pt>
                <c:pt idx="867">
                  <c:v>1280</c:v>
                </c:pt>
                <c:pt idx="868">
                  <c:v>1280</c:v>
                </c:pt>
                <c:pt idx="869">
                  <c:v>1280</c:v>
                </c:pt>
                <c:pt idx="870">
                  <c:v>1280</c:v>
                </c:pt>
                <c:pt idx="871">
                  <c:v>1280</c:v>
                </c:pt>
                <c:pt idx="872">
                  <c:v>1280</c:v>
                </c:pt>
                <c:pt idx="873">
                  <c:v>1280</c:v>
                </c:pt>
                <c:pt idx="874">
                  <c:v>1280</c:v>
                </c:pt>
                <c:pt idx="875">
                  <c:v>1280</c:v>
                </c:pt>
                <c:pt idx="876">
                  <c:v>1280</c:v>
                </c:pt>
                <c:pt idx="877">
                  <c:v>1280</c:v>
                </c:pt>
                <c:pt idx="878">
                  <c:v>1280</c:v>
                </c:pt>
                <c:pt idx="879">
                  <c:v>1280</c:v>
                </c:pt>
                <c:pt idx="880">
                  <c:v>1280</c:v>
                </c:pt>
                <c:pt idx="881">
                  <c:v>1280</c:v>
                </c:pt>
                <c:pt idx="882">
                  <c:v>1280</c:v>
                </c:pt>
                <c:pt idx="883">
                  <c:v>1280</c:v>
                </c:pt>
                <c:pt idx="884">
                  <c:v>1280</c:v>
                </c:pt>
                <c:pt idx="885">
                  <c:v>1280</c:v>
                </c:pt>
                <c:pt idx="886">
                  <c:v>1280</c:v>
                </c:pt>
                <c:pt idx="887">
                  <c:v>1280</c:v>
                </c:pt>
                <c:pt idx="888">
                  <c:v>1280</c:v>
                </c:pt>
                <c:pt idx="889">
                  <c:v>1280</c:v>
                </c:pt>
                <c:pt idx="890">
                  <c:v>1280</c:v>
                </c:pt>
                <c:pt idx="891">
                  <c:v>1280</c:v>
                </c:pt>
                <c:pt idx="892">
                  <c:v>1280</c:v>
                </c:pt>
                <c:pt idx="893">
                  <c:v>1280</c:v>
                </c:pt>
                <c:pt idx="894">
                  <c:v>1280</c:v>
                </c:pt>
                <c:pt idx="895">
                  <c:v>1280</c:v>
                </c:pt>
                <c:pt idx="896">
                  <c:v>1020</c:v>
                </c:pt>
                <c:pt idx="897">
                  <c:v>1020</c:v>
                </c:pt>
                <c:pt idx="898">
                  <c:v>1020</c:v>
                </c:pt>
                <c:pt idx="899">
                  <c:v>1020</c:v>
                </c:pt>
                <c:pt idx="900">
                  <c:v>1020</c:v>
                </c:pt>
                <c:pt idx="901">
                  <c:v>1020</c:v>
                </c:pt>
                <c:pt idx="902">
                  <c:v>1020</c:v>
                </c:pt>
                <c:pt idx="903">
                  <c:v>1020</c:v>
                </c:pt>
                <c:pt idx="904">
                  <c:v>1020</c:v>
                </c:pt>
                <c:pt idx="905">
                  <c:v>1020</c:v>
                </c:pt>
                <c:pt idx="906">
                  <c:v>1020</c:v>
                </c:pt>
                <c:pt idx="907">
                  <c:v>1020</c:v>
                </c:pt>
                <c:pt idx="908">
                  <c:v>1020</c:v>
                </c:pt>
                <c:pt idx="909">
                  <c:v>1020</c:v>
                </c:pt>
                <c:pt idx="910">
                  <c:v>1020</c:v>
                </c:pt>
                <c:pt idx="911">
                  <c:v>1020</c:v>
                </c:pt>
                <c:pt idx="912">
                  <c:v>1020</c:v>
                </c:pt>
                <c:pt idx="913">
                  <c:v>1020</c:v>
                </c:pt>
                <c:pt idx="914">
                  <c:v>1020</c:v>
                </c:pt>
                <c:pt idx="915">
                  <c:v>1020</c:v>
                </c:pt>
                <c:pt idx="916">
                  <c:v>1020</c:v>
                </c:pt>
                <c:pt idx="917">
                  <c:v>1020</c:v>
                </c:pt>
                <c:pt idx="918">
                  <c:v>1020</c:v>
                </c:pt>
                <c:pt idx="919">
                  <c:v>1020</c:v>
                </c:pt>
                <c:pt idx="920">
                  <c:v>1020</c:v>
                </c:pt>
                <c:pt idx="921">
                  <c:v>1020</c:v>
                </c:pt>
                <c:pt idx="922">
                  <c:v>1020</c:v>
                </c:pt>
                <c:pt idx="923">
                  <c:v>1020</c:v>
                </c:pt>
                <c:pt idx="924">
                  <c:v>1020</c:v>
                </c:pt>
                <c:pt idx="925">
                  <c:v>1020</c:v>
                </c:pt>
                <c:pt idx="926">
                  <c:v>1020</c:v>
                </c:pt>
                <c:pt idx="927">
                  <c:v>1020</c:v>
                </c:pt>
                <c:pt idx="928">
                  <c:v>1020</c:v>
                </c:pt>
                <c:pt idx="929">
                  <c:v>1020</c:v>
                </c:pt>
                <c:pt idx="930">
                  <c:v>1020</c:v>
                </c:pt>
                <c:pt idx="931">
                  <c:v>1020</c:v>
                </c:pt>
                <c:pt idx="932">
                  <c:v>1020</c:v>
                </c:pt>
                <c:pt idx="933">
                  <c:v>1020</c:v>
                </c:pt>
                <c:pt idx="934">
                  <c:v>1020</c:v>
                </c:pt>
                <c:pt idx="935">
                  <c:v>1020</c:v>
                </c:pt>
                <c:pt idx="936">
                  <c:v>1020</c:v>
                </c:pt>
                <c:pt idx="937">
                  <c:v>1020</c:v>
                </c:pt>
                <c:pt idx="938">
                  <c:v>1020</c:v>
                </c:pt>
                <c:pt idx="939">
                  <c:v>1020</c:v>
                </c:pt>
                <c:pt idx="940">
                  <c:v>1020</c:v>
                </c:pt>
                <c:pt idx="941">
                  <c:v>1020</c:v>
                </c:pt>
                <c:pt idx="942">
                  <c:v>1020</c:v>
                </c:pt>
                <c:pt idx="943">
                  <c:v>1020</c:v>
                </c:pt>
                <c:pt idx="944">
                  <c:v>1020</c:v>
                </c:pt>
                <c:pt idx="945">
                  <c:v>1020</c:v>
                </c:pt>
                <c:pt idx="946">
                  <c:v>1020</c:v>
                </c:pt>
                <c:pt idx="947">
                  <c:v>1020</c:v>
                </c:pt>
                <c:pt idx="948">
                  <c:v>1020</c:v>
                </c:pt>
                <c:pt idx="949">
                  <c:v>1020</c:v>
                </c:pt>
                <c:pt idx="950">
                  <c:v>1020</c:v>
                </c:pt>
                <c:pt idx="951">
                  <c:v>1020</c:v>
                </c:pt>
                <c:pt idx="952">
                  <c:v>1020</c:v>
                </c:pt>
                <c:pt idx="953">
                  <c:v>1020</c:v>
                </c:pt>
                <c:pt idx="954">
                  <c:v>1020</c:v>
                </c:pt>
                <c:pt idx="955">
                  <c:v>1020</c:v>
                </c:pt>
                <c:pt idx="956">
                  <c:v>1020</c:v>
                </c:pt>
                <c:pt idx="957">
                  <c:v>1020</c:v>
                </c:pt>
                <c:pt idx="958">
                  <c:v>1020</c:v>
                </c:pt>
                <c:pt idx="959">
                  <c:v>1020</c:v>
                </c:pt>
                <c:pt idx="960">
                  <c:v>1020</c:v>
                </c:pt>
                <c:pt idx="961">
                  <c:v>1020</c:v>
                </c:pt>
                <c:pt idx="962">
                  <c:v>1210</c:v>
                </c:pt>
                <c:pt idx="963">
                  <c:v>1210</c:v>
                </c:pt>
                <c:pt idx="964">
                  <c:v>1210</c:v>
                </c:pt>
                <c:pt idx="965">
                  <c:v>1210</c:v>
                </c:pt>
                <c:pt idx="966">
                  <c:v>1210</c:v>
                </c:pt>
                <c:pt idx="967">
                  <c:v>1210</c:v>
                </c:pt>
                <c:pt idx="968">
                  <c:v>1210</c:v>
                </c:pt>
                <c:pt idx="969">
                  <c:v>1210</c:v>
                </c:pt>
                <c:pt idx="970">
                  <c:v>1210</c:v>
                </c:pt>
                <c:pt idx="971">
                  <c:v>1210</c:v>
                </c:pt>
                <c:pt idx="972">
                  <c:v>1210</c:v>
                </c:pt>
                <c:pt idx="973">
                  <c:v>1210</c:v>
                </c:pt>
                <c:pt idx="974">
                  <c:v>1210</c:v>
                </c:pt>
                <c:pt idx="975">
                  <c:v>1210</c:v>
                </c:pt>
                <c:pt idx="976">
                  <c:v>1210</c:v>
                </c:pt>
                <c:pt idx="977">
                  <c:v>1210</c:v>
                </c:pt>
                <c:pt idx="978">
                  <c:v>1210</c:v>
                </c:pt>
                <c:pt idx="979">
                  <c:v>1210</c:v>
                </c:pt>
                <c:pt idx="980">
                  <c:v>1210</c:v>
                </c:pt>
                <c:pt idx="981">
                  <c:v>1210</c:v>
                </c:pt>
                <c:pt idx="982">
                  <c:v>1210</c:v>
                </c:pt>
                <c:pt idx="983">
                  <c:v>1210</c:v>
                </c:pt>
                <c:pt idx="984">
                  <c:v>1210</c:v>
                </c:pt>
                <c:pt idx="985">
                  <c:v>1210</c:v>
                </c:pt>
                <c:pt idx="986">
                  <c:v>1210</c:v>
                </c:pt>
                <c:pt idx="987">
                  <c:v>1210</c:v>
                </c:pt>
                <c:pt idx="988">
                  <c:v>1210</c:v>
                </c:pt>
                <c:pt idx="989">
                  <c:v>1210</c:v>
                </c:pt>
                <c:pt idx="990">
                  <c:v>1210</c:v>
                </c:pt>
                <c:pt idx="991">
                  <c:v>1210</c:v>
                </c:pt>
                <c:pt idx="992">
                  <c:v>1210</c:v>
                </c:pt>
                <c:pt idx="993">
                  <c:v>1210</c:v>
                </c:pt>
                <c:pt idx="994">
                  <c:v>1210</c:v>
                </c:pt>
                <c:pt idx="995">
                  <c:v>1210</c:v>
                </c:pt>
                <c:pt idx="996">
                  <c:v>1210</c:v>
                </c:pt>
                <c:pt idx="997">
                  <c:v>1210</c:v>
                </c:pt>
                <c:pt idx="998">
                  <c:v>1210</c:v>
                </c:pt>
                <c:pt idx="999">
                  <c:v>1210</c:v>
                </c:pt>
                <c:pt idx="1000">
                  <c:v>1210</c:v>
                </c:pt>
                <c:pt idx="1001">
                  <c:v>1210</c:v>
                </c:pt>
                <c:pt idx="1002">
                  <c:v>1210</c:v>
                </c:pt>
                <c:pt idx="1003">
                  <c:v>1210</c:v>
                </c:pt>
                <c:pt idx="1004">
                  <c:v>1210</c:v>
                </c:pt>
                <c:pt idx="1005">
                  <c:v>1210</c:v>
                </c:pt>
                <c:pt idx="1006">
                  <c:v>1210</c:v>
                </c:pt>
                <c:pt idx="1007">
                  <c:v>1210</c:v>
                </c:pt>
                <c:pt idx="1008">
                  <c:v>1210</c:v>
                </c:pt>
                <c:pt idx="1009">
                  <c:v>1210</c:v>
                </c:pt>
                <c:pt idx="1010">
                  <c:v>1210</c:v>
                </c:pt>
                <c:pt idx="1011">
                  <c:v>1210</c:v>
                </c:pt>
                <c:pt idx="1012">
                  <c:v>1210</c:v>
                </c:pt>
                <c:pt idx="1013">
                  <c:v>1210</c:v>
                </c:pt>
                <c:pt idx="1014">
                  <c:v>1210</c:v>
                </c:pt>
                <c:pt idx="1015">
                  <c:v>1210</c:v>
                </c:pt>
                <c:pt idx="1016">
                  <c:v>1210</c:v>
                </c:pt>
                <c:pt idx="1017">
                  <c:v>1210</c:v>
                </c:pt>
                <c:pt idx="1018">
                  <c:v>1210</c:v>
                </c:pt>
                <c:pt idx="1019">
                  <c:v>1210</c:v>
                </c:pt>
                <c:pt idx="1020">
                  <c:v>1210</c:v>
                </c:pt>
                <c:pt idx="1021">
                  <c:v>1210</c:v>
                </c:pt>
                <c:pt idx="1022">
                  <c:v>1210</c:v>
                </c:pt>
                <c:pt idx="1023">
                  <c:v>1210</c:v>
                </c:pt>
                <c:pt idx="1024">
                  <c:v>1210</c:v>
                </c:pt>
                <c:pt idx="1025">
                  <c:v>1210</c:v>
                </c:pt>
                <c:pt idx="1026">
                  <c:v>1210</c:v>
                </c:pt>
                <c:pt idx="1027">
                  <c:v>1180</c:v>
                </c:pt>
                <c:pt idx="1028">
                  <c:v>1180</c:v>
                </c:pt>
                <c:pt idx="1029">
                  <c:v>1180</c:v>
                </c:pt>
                <c:pt idx="1030">
                  <c:v>1180</c:v>
                </c:pt>
                <c:pt idx="1031">
                  <c:v>1180</c:v>
                </c:pt>
                <c:pt idx="1032">
                  <c:v>1180</c:v>
                </c:pt>
                <c:pt idx="1033">
                  <c:v>1180</c:v>
                </c:pt>
                <c:pt idx="1034">
                  <c:v>1180</c:v>
                </c:pt>
                <c:pt idx="1035">
                  <c:v>1180</c:v>
                </c:pt>
                <c:pt idx="1036">
                  <c:v>1180</c:v>
                </c:pt>
                <c:pt idx="1037">
                  <c:v>1180</c:v>
                </c:pt>
                <c:pt idx="1038">
                  <c:v>1180</c:v>
                </c:pt>
                <c:pt idx="1039">
                  <c:v>1180</c:v>
                </c:pt>
                <c:pt idx="1040">
                  <c:v>1180</c:v>
                </c:pt>
                <c:pt idx="1041">
                  <c:v>1180</c:v>
                </c:pt>
                <c:pt idx="1042">
                  <c:v>1180</c:v>
                </c:pt>
                <c:pt idx="1043">
                  <c:v>1180</c:v>
                </c:pt>
                <c:pt idx="1044">
                  <c:v>1180</c:v>
                </c:pt>
                <c:pt idx="1045">
                  <c:v>1180</c:v>
                </c:pt>
                <c:pt idx="1046">
                  <c:v>1180</c:v>
                </c:pt>
                <c:pt idx="1047">
                  <c:v>1180</c:v>
                </c:pt>
                <c:pt idx="1048">
                  <c:v>1180</c:v>
                </c:pt>
                <c:pt idx="1049">
                  <c:v>1180</c:v>
                </c:pt>
                <c:pt idx="1050">
                  <c:v>1180</c:v>
                </c:pt>
                <c:pt idx="1051">
                  <c:v>1180</c:v>
                </c:pt>
                <c:pt idx="1052">
                  <c:v>1180</c:v>
                </c:pt>
                <c:pt idx="1053">
                  <c:v>1180</c:v>
                </c:pt>
                <c:pt idx="1054">
                  <c:v>1180</c:v>
                </c:pt>
                <c:pt idx="1055">
                  <c:v>1180</c:v>
                </c:pt>
                <c:pt idx="1056">
                  <c:v>1180</c:v>
                </c:pt>
                <c:pt idx="1057">
                  <c:v>1180</c:v>
                </c:pt>
                <c:pt idx="1058">
                  <c:v>1180</c:v>
                </c:pt>
                <c:pt idx="1059">
                  <c:v>1180</c:v>
                </c:pt>
                <c:pt idx="1060">
                  <c:v>1180</c:v>
                </c:pt>
                <c:pt idx="1061">
                  <c:v>1180</c:v>
                </c:pt>
                <c:pt idx="1062">
                  <c:v>1180</c:v>
                </c:pt>
                <c:pt idx="1063">
                  <c:v>1180</c:v>
                </c:pt>
                <c:pt idx="1064">
                  <c:v>1180</c:v>
                </c:pt>
                <c:pt idx="1065">
                  <c:v>1180</c:v>
                </c:pt>
                <c:pt idx="1066">
                  <c:v>1180</c:v>
                </c:pt>
                <c:pt idx="1067">
                  <c:v>1180</c:v>
                </c:pt>
                <c:pt idx="1068">
                  <c:v>1180</c:v>
                </c:pt>
                <c:pt idx="1069">
                  <c:v>1180</c:v>
                </c:pt>
                <c:pt idx="1070">
                  <c:v>1180</c:v>
                </c:pt>
                <c:pt idx="1071">
                  <c:v>1180</c:v>
                </c:pt>
                <c:pt idx="1072">
                  <c:v>1180</c:v>
                </c:pt>
                <c:pt idx="1073">
                  <c:v>1180</c:v>
                </c:pt>
                <c:pt idx="1074">
                  <c:v>1180</c:v>
                </c:pt>
                <c:pt idx="1075">
                  <c:v>1180</c:v>
                </c:pt>
                <c:pt idx="1076">
                  <c:v>1180</c:v>
                </c:pt>
                <c:pt idx="1077">
                  <c:v>1180</c:v>
                </c:pt>
                <c:pt idx="1078">
                  <c:v>1180</c:v>
                </c:pt>
                <c:pt idx="1079">
                  <c:v>1180</c:v>
                </c:pt>
                <c:pt idx="1080">
                  <c:v>1180</c:v>
                </c:pt>
                <c:pt idx="1081">
                  <c:v>1180</c:v>
                </c:pt>
                <c:pt idx="1082">
                  <c:v>1180</c:v>
                </c:pt>
                <c:pt idx="1083">
                  <c:v>1180</c:v>
                </c:pt>
                <c:pt idx="1084">
                  <c:v>1180</c:v>
                </c:pt>
                <c:pt idx="1085">
                  <c:v>1180</c:v>
                </c:pt>
                <c:pt idx="1086">
                  <c:v>1180</c:v>
                </c:pt>
                <c:pt idx="1087">
                  <c:v>1180</c:v>
                </c:pt>
                <c:pt idx="1088">
                  <c:v>1180</c:v>
                </c:pt>
                <c:pt idx="1089">
                  <c:v>1180</c:v>
                </c:pt>
                <c:pt idx="1090">
                  <c:v>1180</c:v>
                </c:pt>
                <c:pt idx="1091">
                  <c:v>1180</c:v>
                </c:pt>
                <c:pt idx="1092">
                  <c:v>1220</c:v>
                </c:pt>
                <c:pt idx="1093">
                  <c:v>1220</c:v>
                </c:pt>
                <c:pt idx="1094">
                  <c:v>1220</c:v>
                </c:pt>
                <c:pt idx="1095">
                  <c:v>1220</c:v>
                </c:pt>
                <c:pt idx="1096">
                  <c:v>1220</c:v>
                </c:pt>
                <c:pt idx="1097">
                  <c:v>1220</c:v>
                </c:pt>
                <c:pt idx="1098">
                  <c:v>1220</c:v>
                </c:pt>
                <c:pt idx="1099">
                  <c:v>1220</c:v>
                </c:pt>
                <c:pt idx="1100">
                  <c:v>1220</c:v>
                </c:pt>
                <c:pt idx="1101">
                  <c:v>1220</c:v>
                </c:pt>
                <c:pt idx="1102">
                  <c:v>1220</c:v>
                </c:pt>
                <c:pt idx="1103">
                  <c:v>1220</c:v>
                </c:pt>
                <c:pt idx="1104">
                  <c:v>1220</c:v>
                </c:pt>
                <c:pt idx="1105">
                  <c:v>1220</c:v>
                </c:pt>
                <c:pt idx="1106">
                  <c:v>1220</c:v>
                </c:pt>
                <c:pt idx="1107">
                  <c:v>1220</c:v>
                </c:pt>
                <c:pt idx="1108">
                  <c:v>1220</c:v>
                </c:pt>
                <c:pt idx="1109">
                  <c:v>1220</c:v>
                </c:pt>
                <c:pt idx="1110">
                  <c:v>1220</c:v>
                </c:pt>
                <c:pt idx="1111">
                  <c:v>1220</c:v>
                </c:pt>
                <c:pt idx="1112">
                  <c:v>1220</c:v>
                </c:pt>
                <c:pt idx="1113">
                  <c:v>1220</c:v>
                </c:pt>
                <c:pt idx="1114">
                  <c:v>1220</c:v>
                </c:pt>
                <c:pt idx="1115">
                  <c:v>1220</c:v>
                </c:pt>
                <c:pt idx="1116">
                  <c:v>1220</c:v>
                </c:pt>
                <c:pt idx="1117">
                  <c:v>1220</c:v>
                </c:pt>
                <c:pt idx="1118">
                  <c:v>1220</c:v>
                </c:pt>
                <c:pt idx="1119">
                  <c:v>1220</c:v>
                </c:pt>
                <c:pt idx="1120">
                  <c:v>1220</c:v>
                </c:pt>
                <c:pt idx="1121">
                  <c:v>1220</c:v>
                </c:pt>
                <c:pt idx="1122">
                  <c:v>1220</c:v>
                </c:pt>
                <c:pt idx="1123">
                  <c:v>1220</c:v>
                </c:pt>
                <c:pt idx="1124">
                  <c:v>1220</c:v>
                </c:pt>
                <c:pt idx="1125">
                  <c:v>1220</c:v>
                </c:pt>
                <c:pt idx="1126">
                  <c:v>1220</c:v>
                </c:pt>
                <c:pt idx="1127">
                  <c:v>1220</c:v>
                </c:pt>
                <c:pt idx="1128">
                  <c:v>1220</c:v>
                </c:pt>
                <c:pt idx="1129">
                  <c:v>1220</c:v>
                </c:pt>
                <c:pt idx="1130">
                  <c:v>1220</c:v>
                </c:pt>
                <c:pt idx="1131">
                  <c:v>1220</c:v>
                </c:pt>
                <c:pt idx="1132">
                  <c:v>1220</c:v>
                </c:pt>
                <c:pt idx="1133">
                  <c:v>1220</c:v>
                </c:pt>
                <c:pt idx="1134">
                  <c:v>1220</c:v>
                </c:pt>
                <c:pt idx="1135">
                  <c:v>1220</c:v>
                </c:pt>
                <c:pt idx="1136">
                  <c:v>1220</c:v>
                </c:pt>
                <c:pt idx="1137">
                  <c:v>1220</c:v>
                </c:pt>
                <c:pt idx="1138">
                  <c:v>1220</c:v>
                </c:pt>
                <c:pt idx="1139">
                  <c:v>1220</c:v>
                </c:pt>
                <c:pt idx="1140">
                  <c:v>1220</c:v>
                </c:pt>
                <c:pt idx="1141">
                  <c:v>1220</c:v>
                </c:pt>
                <c:pt idx="1142">
                  <c:v>1220</c:v>
                </c:pt>
                <c:pt idx="1143">
                  <c:v>1220</c:v>
                </c:pt>
                <c:pt idx="1144">
                  <c:v>1220</c:v>
                </c:pt>
                <c:pt idx="1145">
                  <c:v>1220</c:v>
                </c:pt>
                <c:pt idx="1146">
                  <c:v>1220</c:v>
                </c:pt>
                <c:pt idx="1147">
                  <c:v>1220</c:v>
                </c:pt>
                <c:pt idx="1148">
                  <c:v>1220</c:v>
                </c:pt>
                <c:pt idx="1149">
                  <c:v>1220</c:v>
                </c:pt>
                <c:pt idx="1150">
                  <c:v>1220</c:v>
                </c:pt>
                <c:pt idx="1151">
                  <c:v>1220</c:v>
                </c:pt>
                <c:pt idx="1152">
                  <c:v>1220</c:v>
                </c:pt>
                <c:pt idx="1153">
                  <c:v>1220</c:v>
                </c:pt>
                <c:pt idx="1154">
                  <c:v>1220</c:v>
                </c:pt>
                <c:pt idx="1155">
                  <c:v>1220</c:v>
                </c:pt>
                <c:pt idx="1156">
                  <c:v>1220</c:v>
                </c:pt>
                <c:pt idx="1157">
                  <c:v>1220</c:v>
                </c:pt>
                <c:pt idx="1158">
                  <c:v>1150</c:v>
                </c:pt>
                <c:pt idx="1159">
                  <c:v>1150</c:v>
                </c:pt>
                <c:pt idx="1160">
                  <c:v>1150</c:v>
                </c:pt>
                <c:pt idx="1161">
                  <c:v>1150</c:v>
                </c:pt>
                <c:pt idx="1162">
                  <c:v>1150</c:v>
                </c:pt>
                <c:pt idx="1163">
                  <c:v>1150</c:v>
                </c:pt>
                <c:pt idx="1164">
                  <c:v>1150</c:v>
                </c:pt>
                <c:pt idx="1165">
                  <c:v>1150</c:v>
                </c:pt>
                <c:pt idx="1166">
                  <c:v>1150</c:v>
                </c:pt>
                <c:pt idx="1167">
                  <c:v>1150</c:v>
                </c:pt>
                <c:pt idx="1168">
                  <c:v>1150</c:v>
                </c:pt>
                <c:pt idx="1169">
                  <c:v>1150</c:v>
                </c:pt>
                <c:pt idx="1170">
                  <c:v>1150</c:v>
                </c:pt>
                <c:pt idx="1171">
                  <c:v>1150</c:v>
                </c:pt>
                <c:pt idx="1172">
                  <c:v>1150</c:v>
                </c:pt>
                <c:pt idx="1173">
                  <c:v>1150</c:v>
                </c:pt>
                <c:pt idx="1174">
                  <c:v>1150</c:v>
                </c:pt>
                <c:pt idx="1175">
                  <c:v>1150</c:v>
                </c:pt>
                <c:pt idx="1176">
                  <c:v>1150</c:v>
                </c:pt>
                <c:pt idx="1177">
                  <c:v>1150</c:v>
                </c:pt>
                <c:pt idx="1178">
                  <c:v>1150</c:v>
                </c:pt>
                <c:pt idx="1179">
                  <c:v>1150</c:v>
                </c:pt>
                <c:pt idx="1180">
                  <c:v>1150</c:v>
                </c:pt>
                <c:pt idx="1181">
                  <c:v>1150</c:v>
                </c:pt>
                <c:pt idx="1182">
                  <c:v>1150</c:v>
                </c:pt>
                <c:pt idx="1183">
                  <c:v>1150</c:v>
                </c:pt>
                <c:pt idx="1184">
                  <c:v>1150</c:v>
                </c:pt>
                <c:pt idx="1185">
                  <c:v>1150</c:v>
                </c:pt>
                <c:pt idx="1186">
                  <c:v>1150</c:v>
                </c:pt>
                <c:pt idx="1187">
                  <c:v>1150</c:v>
                </c:pt>
                <c:pt idx="1188">
                  <c:v>1150</c:v>
                </c:pt>
                <c:pt idx="1189">
                  <c:v>1150</c:v>
                </c:pt>
                <c:pt idx="1190">
                  <c:v>1150</c:v>
                </c:pt>
                <c:pt idx="1191">
                  <c:v>1150</c:v>
                </c:pt>
                <c:pt idx="1192">
                  <c:v>1150</c:v>
                </c:pt>
                <c:pt idx="1193">
                  <c:v>1150</c:v>
                </c:pt>
                <c:pt idx="1194">
                  <c:v>1150</c:v>
                </c:pt>
                <c:pt idx="1195">
                  <c:v>1150</c:v>
                </c:pt>
                <c:pt idx="1196">
                  <c:v>1150</c:v>
                </c:pt>
                <c:pt idx="1197">
                  <c:v>1150</c:v>
                </c:pt>
                <c:pt idx="1198">
                  <c:v>1150</c:v>
                </c:pt>
                <c:pt idx="1199">
                  <c:v>1150</c:v>
                </c:pt>
                <c:pt idx="1200">
                  <c:v>1150</c:v>
                </c:pt>
                <c:pt idx="1201">
                  <c:v>1150</c:v>
                </c:pt>
                <c:pt idx="1202">
                  <c:v>1150</c:v>
                </c:pt>
                <c:pt idx="1203">
                  <c:v>1150</c:v>
                </c:pt>
                <c:pt idx="1204">
                  <c:v>1150</c:v>
                </c:pt>
                <c:pt idx="1205">
                  <c:v>1150</c:v>
                </c:pt>
                <c:pt idx="1206">
                  <c:v>1150</c:v>
                </c:pt>
                <c:pt idx="1207">
                  <c:v>1150</c:v>
                </c:pt>
                <c:pt idx="1208">
                  <c:v>1150</c:v>
                </c:pt>
                <c:pt idx="1209">
                  <c:v>1150</c:v>
                </c:pt>
                <c:pt idx="1210">
                  <c:v>1150</c:v>
                </c:pt>
                <c:pt idx="1211">
                  <c:v>1150</c:v>
                </c:pt>
                <c:pt idx="1212">
                  <c:v>1150</c:v>
                </c:pt>
                <c:pt idx="1213">
                  <c:v>1150</c:v>
                </c:pt>
                <c:pt idx="1214">
                  <c:v>1150</c:v>
                </c:pt>
                <c:pt idx="1215">
                  <c:v>1150</c:v>
                </c:pt>
                <c:pt idx="1216">
                  <c:v>1150</c:v>
                </c:pt>
                <c:pt idx="1217">
                  <c:v>1150</c:v>
                </c:pt>
                <c:pt idx="1218">
                  <c:v>1150</c:v>
                </c:pt>
                <c:pt idx="1219">
                  <c:v>1150</c:v>
                </c:pt>
                <c:pt idx="1220">
                  <c:v>1150</c:v>
                </c:pt>
                <c:pt idx="1221">
                  <c:v>1150</c:v>
                </c:pt>
                <c:pt idx="1222">
                  <c:v>1150</c:v>
                </c:pt>
                <c:pt idx="1223">
                  <c:v>1160</c:v>
                </c:pt>
                <c:pt idx="1224">
                  <c:v>1160</c:v>
                </c:pt>
                <c:pt idx="1225">
                  <c:v>1160</c:v>
                </c:pt>
                <c:pt idx="1226">
                  <c:v>1160</c:v>
                </c:pt>
                <c:pt idx="1227">
                  <c:v>1160</c:v>
                </c:pt>
                <c:pt idx="1228">
                  <c:v>1160</c:v>
                </c:pt>
                <c:pt idx="1229">
                  <c:v>1160</c:v>
                </c:pt>
                <c:pt idx="1230">
                  <c:v>1160</c:v>
                </c:pt>
                <c:pt idx="1231">
                  <c:v>1160</c:v>
                </c:pt>
                <c:pt idx="1232">
                  <c:v>1160</c:v>
                </c:pt>
                <c:pt idx="1233">
                  <c:v>1160</c:v>
                </c:pt>
                <c:pt idx="1234">
                  <c:v>1160</c:v>
                </c:pt>
                <c:pt idx="1235">
                  <c:v>1160</c:v>
                </c:pt>
                <c:pt idx="1236">
                  <c:v>1160</c:v>
                </c:pt>
                <c:pt idx="1237">
                  <c:v>1160</c:v>
                </c:pt>
                <c:pt idx="1238">
                  <c:v>1160</c:v>
                </c:pt>
                <c:pt idx="1239">
                  <c:v>1160</c:v>
                </c:pt>
                <c:pt idx="1240">
                  <c:v>1160</c:v>
                </c:pt>
                <c:pt idx="1241">
                  <c:v>1160</c:v>
                </c:pt>
                <c:pt idx="1242">
                  <c:v>1160</c:v>
                </c:pt>
                <c:pt idx="1243">
                  <c:v>1160</c:v>
                </c:pt>
                <c:pt idx="1244">
                  <c:v>1160</c:v>
                </c:pt>
                <c:pt idx="1245">
                  <c:v>1160</c:v>
                </c:pt>
                <c:pt idx="1246">
                  <c:v>1160</c:v>
                </c:pt>
                <c:pt idx="1247">
                  <c:v>1160</c:v>
                </c:pt>
                <c:pt idx="1248">
                  <c:v>1160</c:v>
                </c:pt>
                <c:pt idx="1249">
                  <c:v>1160</c:v>
                </c:pt>
                <c:pt idx="1250">
                  <c:v>1160</c:v>
                </c:pt>
                <c:pt idx="1251">
                  <c:v>1160</c:v>
                </c:pt>
                <c:pt idx="1252">
                  <c:v>1160</c:v>
                </c:pt>
                <c:pt idx="1253">
                  <c:v>1160</c:v>
                </c:pt>
                <c:pt idx="1254">
                  <c:v>1160</c:v>
                </c:pt>
                <c:pt idx="1255">
                  <c:v>1160</c:v>
                </c:pt>
                <c:pt idx="1256">
                  <c:v>1160</c:v>
                </c:pt>
                <c:pt idx="1257">
                  <c:v>1160</c:v>
                </c:pt>
                <c:pt idx="1258">
                  <c:v>1160</c:v>
                </c:pt>
                <c:pt idx="1259">
                  <c:v>1160</c:v>
                </c:pt>
                <c:pt idx="1260">
                  <c:v>1160</c:v>
                </c:pt>
                <c:pt idx="1261">
                  <c:v>1160</c:v>
                </c:pt>
                <c:pt idx="1262">
                  <c:v>1160</c:v>
                </c:pt>
                <c:pt idx="1263">
                  <c:v>1160</c:v>
                </c:pt>
                <c:pt idx="1264">
                  <c:v>1160</c:v>
                </c:pt>
                <c:pt idx="1265">
                  <c:v>1160</c:v>
                </c:pt>
                <c:pt idx="1266">
                  <c:v>1160</c:v>
                </c:pt>
                <c:pt idx="1267">
                  <c:v>1160</c:v>
                </c:pt>
                <c:pt idx="1268">
                  <c:v>1160</c:v>
                </c:pt>
                <c:pt idx="1269">
                  <c:v>1160</c:v>
                </c:pt>
                <c:pt idx="1270">
                  <c:v>1160</c:v>
                </c:pt>
                <c:pt idx="1271">
                  <c:v>1160</c:v>
                </c:pt>
                <c:pt idx="1272">
                  <c:v>1160</c:v>
                </c:pt>
                <c:pt idx="1273">
                  <c:v>1160</c:v>
                </c:pt>
                <c:pt idx="1274">
                  <c:v>1160</c:v>
                </c:pt>
                <c:pt idx="1275">
                  <c:v>1160</c:v>
                </c:pt>
                <c:pt idx="1276">
                  <c:v>1160</c:v>
                </c:pt>
                <c:pt idx="1277">
                  <c:v>1160</c:v>
                </c:pt>
                <c:pt idx="1278">
                  <c:v>1160</c:v>
                </c:pt>
                <c:pt idx="1279">
                  <c:v>1160</c:v>
                </c:pt>
                <c:pt idx="1280">
                  <c:v>1160</c:v>
                </c:pt>
                <c:pt idx="1281">
                  <c:v>1160</c:v>
                </c:pt>
                <c:pt idx="1282">
                  <c:v>1160</c:v>
                </c:pt>
                <c:pt idx="1283">
                  <c:v>1160</c:v>
                </c:pt>
                <c:pt idx="1284">
                  <c:v>1160</c:v>
                </c:pt>
                <c:pt idx="1285">
                  <c:v>1160</c:v>
                </c:pt>
                <c:pt idx="1286">
                  <c:v>1160</c:v>
                </c:pt>
                <c:pt idx="1287">
                  <c:v>1160</c:v>
                </c:pt>
                <c:pt idx="1288">
                  <c:v>1300</c:v>
                </c:pt>
                <c:pt idx="1289">
                  <c:v>1300</c:v>
                </c:pt>
                <c:pt idx="1290">
                  <c:v>1300</c:v>
                </c:pt>
                <c:pt idx="1291">
                  <c:v>1300</c:v>
                </c:pt>
                <c:pt idx="1292">
                  <c:v>1300</c:v>
                </c:pt>
                <c:pt idx="1293">
                  <c:v>1300</c:v>
                </c:pt>
                <c:pt idx="1294">
                  <c:v>1300</c:v>
                </c:pt>
                <c:pt idx="1295">
                  <c:v>1300</c:v>
                </c:pt>
                <c:pt idx="1296">
                  <c:v>1300</c:v>
                </c:pt>
                <c:pt idx="1297">
                  <c:v>1300</c:v>
                </c:pt>
                <c:pt idx="1298">
                  <c:v>1300</c:v>
                </c:pt>
                <c:pt idx="1299">
                  <c:v>1300</c:v>
                </c:pt>
                <c:pt idx="1300">
                  <c:v>1300</c:v>
                </c:pt>
                <c:pt idx="1301">
                  <c:v>1300</c:v>
                </c:pt>
                <c:pt idx="1302">
                  <c:v>1300</c:v>
                </c:pt>
                <c:pt idx="1303">
                  <c:v>1300</c:v>
                </c:pt>
                <c:pt idx="1304">
                  <c:v>1300</c:v>
                </c:pt>
              </c:numCache>
            </c:numRef>
          </c:val>
          <c:extLst>
            <c:ext xmlns:c16="http://schemas.microsoft.com/office/drawing/2014/chart" uri="{C3380CC4-5D6E-409C-BE32-E72D297353CC}">
              <c16:uniqueId val="{00000000-3564-4ED9-8F17-A8DCA601C000}"/>
            </c:ext>
          </c:extLst>
        </c:ser>
        <c:ser>
          <c:idx val="1"/>
          <c:order val="1"/>
          <c:tx>
            <c:v>台湾</c:v>
          </c:tx>
          <c:spPr>
            <a:solidFill>
              <a:srgbClr val="FFBA55"/>
            </a:solidFill>
            <a:ln>
              <a:noFill/>
            </a:ln>
            <a:effectLst/>
          </c:spP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【2】Indice!$E$6:$E$1310</c:f>
              <c:numCache>
                <c:formatCode>General</c:formatCode>
                <c:ptCount val="1305"/>
                <c:pt idx="0">
                  <c:v>1038.33</c:v>
                </c:pt>
                <c:pt idx="1">
                  <c:v>1038.33</c:v>
                </c:pt>
                <c:pt idx="2">
                  <c:v>1038.33</c:v>
                </c:pt>
                <c:pt idx="3">
                  <c:v>1038.33</c:v>
                </c:pt>
                <c:pt idx="4">
                  <c:v>1038.33</c:v>
                </c:pt>
                <c:pt idx="5">
                  <c:v>1038.33</c:v>
                </c:pt>
                <c:pt idx="6">
                  <c:v>1038.33</c:v>
                </c:pt>
                <c:pt idx="7">
                  <c:v>1038.33</c:v>
                </c:pt>
                <c:pt idx="8">
                  <c:v>1038.33</c:v>
                </c:pt>
                <c:pt idx="9">
                  <c:v>1038.33</c:v>
                </c:pt>
                <c:pt idx="10">
                  <c:v>1038.33</c:v>
                </c:pt>
                <c:pt idx="11">
                  <c:v>1038.33</c:v>
                </c:pt>
                <c:pt idx="12">
                  <c:v>1038.33</c:v>
                </c:pt>
                <c:pt idx="13">
                  <c:v>1038.33</c:v>
                </c:pt>
                <c:pt idx="14">
                  <c:v>1038.33</c:v>
                </c:pt>
                <c:pt idx="15">
                  <c:v>1029.0999999999999</c:v>
                </c:pt>
                <c:pt idx="16">
                  <c:v>1029.0999999999999</c:v>
                </c:pt>
                <c:pt idx="17">
                  <c:v>1029.0999999999999</c:v>
                </c:pt>
                <c:pt idx="18">
                  <c:v>1029.0999999999999</c:v>
                </c:pt>
                <c:pt idx="19">
                  <c:v>1029.0999999999999</c:v>
                </c:pt>
                <c:pt idx="20">
                  <c:v>1029.0999999999999</c:v>
                </c:pt>
                <c:pt idx="21">
                  <c:v>1029.0999999999999</c:v>
                </c:pt>
                <c:pt idx="22">
                  <c:v>1029.0999999999999</c:v>
                </c:pt>
                <c:pt idx="23">
                  <c:v>1029.0999999999999</c:v>
                </c:pt>
                <c:pt idx="24">
                  <c:v>1029.0999999999999</c:v>
                </c:pt>
                <c:pt idx="25">
                  <c:v>1029.0999999999999</c:v>
                </c:pt>
                <c:pt idx="26">
                  <c:v>1029.0999999999999</c:v>
                </c:pt>
                <c:pt idx="27">
                  <c:v>1029.0999999999999</c:v>
                </c:pt>
                <c:pt idx="28">
                  <c:v>1029.0999999999999</c:v>
                </c:pt>
                <c:pt idx="29">
                  <c:v>1029.0999999999999</c:v>
                </c:pt>
                <c:pt idx="30">
                  <c:v>1029.0999999999999</c:v>
                </c:pt>
                <c:pt idx="31">
                  <c:v>1029.0999999999999</c:v>
                </c:pt>
                <c:pt idx="32">
                  <c:v>1029.0999999999999</c:v>
                </c:pt>
                <c:pt idx="33">
                  <c:v>1029.0999999999999</c:v>
                </c:pt>
                <c:pt idx="34">
                  <c:v>1029.0999999999999</c:v>
                </c:pt>
                <c:pt idx="35">
                  <c:v>1029.0999999999999</c:v>
                </c:pt>
                <c:pt idx="36">
                  <c:v>1029.0999999999999</c:v>
                </c:pt>
                <c:pt idx="37">
                  <c:v>1029.0999999999999</c:v>
                </c:pt>
                <c:pt idx="38">
                  <c:v>1029.0999999999999</c:v>
                </c:pt>
                <c:pt idx="39">
                  <c:v>1029.0999999999999</c:v>
                </c:pt>
                <c:pt idx="40">
                  <c:v>1024.05</c:v>
                </c:pt>
                <c:pt idx="41">
                  <c:v>1024.05</c:v>
                </c:pt>
                <c:pt idx="42">
                  <c:v>1024.05</c:v>
                </c:pt>
                <c:pt idx="43">
                  <c:v>1024.05</c:v>
                </c:pt>
                <c:pt idx="44">
                  <c:v>1024.05</c:v>
                </c:pt>
                <c:pt idx="45">
                  <c:v>1024.05</c:v>
                </c:pt>
                <c:pt idx="46">
                  <c:v>1024.05</c:v>
                </c:pt>
                <c:pt idx="47">
                  <c:v>1024.05</c:v>
                </c:pt>
                <c:pt idx="48">
                  <c:v>1024.05</c:v>
                </c:pt>
                <c:pt idx="49">
                  <c:v>1024.05</c:v>
                </c:pt>
                <c:pt idx="50">
                  <c:v>1024.05</c:v>
                </c:pt>
                <c:pt idx="51">
                  <c:v>1024.05</c:v>
                </c:pt>
                <c:pt idx="52">
                  <c:v>1024.05</c:v>
                </c:pt>
                <c:pt idx="53">
                  <c:v>1024.05</c:v>
                </c:pt>
                <c:pt idx="54">
                  <c:v>1024.05</c:v>
                </c:pt>
                <c:pt idx="55">
                  <c:v>1024.05</c:v>
                </c:pt>
                <c:pt idx="56">
                  <c:v>1024.05</c:v>
                </c:pt>
                <c:pt idx="57">
                  <c:v>1024.05</c:v>
                </c:pt>
                <c:pt idx="58">
                  <c:v>1024.05</c:v>
                </c:pt>
                <c:pt idx="59">
                  <c:v>1024.05</c:v>
                </c:pt>
                <c:pt idx="60">
                  <c:v>1024.05</c:v>
                </c:pt>
                <c:pt idx="61">
                  <c:v>1024.05</c:v>
                </c:pt>
                <c:pt idx="62">
                  <c:v>1024.05</c:v>
                </c:pt>
                <c:pt idx="63">
                  <c:v>1024.05</c:v>
                </c:pt>
                <c:pt idx="64">
                  <c:v>1024.05</c:v>
                </c:pt>
                <c:pt idx="65">
                  <c:v>1068.2</c:v>
                </c:pt>
                <c:pt idx="66">
                  <c:v>1068.2</c:v>
                </c:pt>
                <c:pt idx="67">
                  <c:v>1068.2</c:v>
                </c:pt>
                <c:pt idx="68">
                  <c:v>1068.2</c:v>
                </c:pt>
                <c:pt idx="69">
                  <c:v>1068.2</c:v>
                </c:pt>
                <c:pt idx="70">
                  <c:v>1068.2</c:v>
                </c:pt>
                <c:pt idx="71">
                  <c:v>1068.2</c:v>
                </c:pt>
                <c:pt idx="72">
                  <c:v>1068.2</c:v>
                </c:pt>
                <c:pt idx="73">
                  <c:v>1068.2</c:v>
                </c:pt>
                <c:pt idx="74">
                  <c:v>1068.2</c:v>
                </c:pt>
                <c:pt idx="75">
                  <c:v>1068.2</c:v>
                </c:pt>
                <c:pt idx="76">
                  <c:v>1068.2</c:v>
                </c:pt>
                <c:pt idx="77">
                  <c:v>1068.2</c:v>
                </c:pt>
                <c:pt idx="78">
                  <c:v>1068.2</c:v>
                </c:pt>
                <c:pt idx="79">
                  <c:v>1068.2</c:v>
                </c:pt>
                <c:pt idx="80">
                  <c:v>1068.2</c:v>
                </c:pt>
                <c:pt idx="81">
                  <c:v>1068.2</c:v>
                </c:pt>
                <c:pt idx="82">
                  <c:v>1068.2</c:v>
                </c:pt>
                <c:pt idx="83">
                  <c:v>1068.2</c:v>
                </c:pt>
                <c:pt idx="84">
                  <c:v>1068.2</c:v>
                </c:pt>
                <c:pt idx="85">
                  <c:v>1068.2</c:v>
                </c:pt>
                <c:pt idx="86">
                  <c:v>1068.2</c:v>
                </c:pt>
                <c:pt idx="87">
                  <c:v>1068.2</c:v>
                </c:pt>
                <c:pt idx="88">
                  <c:v>1068.2</c:v>
                </c:pt>
                <c:pt idx="89">
                  <c:v>1068.2</c:v>
                </c:pt>
                <c:pt idx="90">
                  <c:v>1068.2</c:v>
                </c:pt>
                <c:pt idx="91">
                  <c:v>1068.2</c:v>
                </c:pt>
                <c:pt idx="92">
                  <c:v>1068.2</c:v>
                </c:pt>
                <c:pt idx="93">
                  <c:v>1068.2</c:v>
                </c:pt>
                <c:pt idx="94">
                  <c:v>1135.26</c:v>
                </c:pt>
                <c:pt idx="95">
                  <c:v>1135.26</c:v>
                </c:pt>
                <c:pt idx="96">
                  <c:v>1135.26</c:v>
                </c:pt>
                <c:pt idx="97">
                  <c:v>1135.26</c:v>
                </c:pt>
                <c:pt idx="98">
                  <c:v>1135.26</c:v>
                </c:pt>
                <c:pt idx="99">
                  <c:v>1135.26</c:v>
                </c:pt>
                <c:pt idx="100">
                  <c:v>1135.26</c:v>
                </c:pt>
                <c:pt idx="101">
                  <c:v>1135.26</c:v>
                </c:pt>
                <c:pt idx="102">
                  <c:v>1135.26</c:v>
                </c:pt>
                <c:pt idx="103">
                  <c:v>1135.26</c:v>
                </c:pt>
                <c:pt idx="104">
                  <c:v>1135.26</c:v>
                </c:pt>
                <c:pt idx="105">
                  <c:v>1135.26</c:v>
                </c:pt>
                <c:pt idx="106">
                  <c:v>1135.26</c:v>
                </c:pt>
                <c:pt idx="107">
                  <c:v>1135.26</c:v>
                </c:pt>
                <c:pt idx="108">
                  <c:v>1135.26</c:v>
                </c:pt>
                <c:pt idx="109">
                  <c:v>1135.26</c:v>
                </c:pt>
                <c:pt idx="110">
                  <c:v>1135.26</c:v>
                </c:pt>
                <c:pt idx="111">
                  <c:v>1135.26</c:v>
                </c:pt>
                <c:pt idx="112">
                  <c:v>1135.26</c:v>
                </c:pt>
                <c:pt idx="113">
                  <c:v>1135.26</c:v>
                </c:pt>
                <c:pt idx="114">
                  <c:v>1135.26</c:v>
                </c:pt>
                <c:pt idx="115">
                  <c:v>1210.75</c:v>
                </c:pt>
                <c:pt idx="116">
                  <c:v>1210.75</c:v>
                </c:pt>
                <c:pt idx="117">
                  <c:v>1210.75</c:v>
                </c:pt>
                <c:pt idx="118">
                  <c:v>1210.75</c:v>
                </c:pt>
                <c:pt idx="119">
                  <c:v>1210.75</c:v>
                </c:pt>
                <c:pt idx="120">
                  <c:v>1210.75</c:v>
                </c:pt>
                <c:pt idx="121">
                  <c:v>1210.75</c:v>
                </c:pt>
                <c:pt idx="122">
                  <c:v>1210.75</c:v>
                </c:pt>
                <c:pt idx="123">
                  <c:v>1210.75</c:v>
                </c:pt>
                <c:pt idx="124">
                  <c:v>1210.75</c:v>
                </c:pt>
                <c:pt idx="125">
                  <c:v>1210.75</c:v>
                </c:pt>
                <c:pt idx="126">
                  <c:v>1210.75</c:v>
                </c:pt>
                <c:pt idx="127">
                  <c:v>1210.75</c:v>
                </c:pt>
                <c:pt idx="128">
                  <c:v>1210.75</c:v>
                </c:pt>
                <c:pt idx="129">
                  <c:v>1210.75</c:v>
                </c:pt>
                <c:pt idx="130">
                  <c:v>1210.75</c:v>
                </c:pt>
                <c:pt idx="131">
                  <c:v>1210.75</c:v>
                </c:pt>
                <c:pt idx="132">
                  <c:v>1210.75</c:v>
                </c:pt>
                <c:pt idx="133">
                  <c:v>1210.75</c:v>
                </c:pt>
                <c:pt idx="134">
                  <c:v>1210.75</c:v>
                </c:pt>
                <c:pt idx="135">
                  <c:v>1210.75</c:v>
                </c:pt>
                <c:pt idx="136">
                  <c:v>1210.75</c:v>
                </c:pt>
                <c:pt idx="137">
                  <c:v>1275.44</c:v>
                </c:pt>
                <c:pt idx="138">
                  <c:v>1275.44</c:v>
                </c:pt>
                <c:pt idx="139">
                  <c:v>1275.44</c:v>
                </c:pt>
                <c:pt idx="140">
                  <c:v>1275.44</c:v>
                </c:pt>
                <c:pt idx="141">
                  <c:v>1275.44</c:v>
                </c:pt>
                <c:pt idx="142">
                  <c:v>1275.44</c:v>
                </c:pt>
                <c:pt idx="143">
                  <c:v>1275.44</c:v>
                </c:pt>
                <c:pt idx="144">
                  <c:v>1275.44</c:v>
                </c:pt>
                <c:pt idx="145">
                  <c:v>1275.44</c:v>
                </c:pt>
                <c:pt idx="146">
                  <c:v>1275.44</c:v>
                </c:pt>
                <c:pt idx="147">
                  <c:v>1275.44</c:v>
                </c:pt>
                <c:pt idx="148">
                  <c:v>1275.44</c:v>
                </c:pt>
                <c:pt idx="149">
                  <c:v>1275.44</c:v>
                </c:pt>
                <c:pt idx="150">
                  <c:v>1275.44</c:v>
                </c:pt>
                <c:pt idx="151">
                  <c:v>1275.44</c:v>
                </c:pt>
                <c:pt idx="152">
                  <c:v>1352.68</c:v>
                </c:pt>
                <c:pt idx="153">
                  <c:v>1352.68</c:v>
                </c:pt>
                <c:pt idx="154">
                  <c:v>1352.68</c:v>
                </c:pt>
                <c:pt idx="155">
                  <c:v>1352.68</c:v>
                </c:pt>
                <c:pt idx="156">
                  <c:v>1352.68</c:v>
                </c:pt>
                <c:pt idx="157">
                  <c:v>1352.68</c:v>
                </c:pt>
                <c:pt idx="158">
                  <c:v>1352.68</c:v>
                </c:pt>
                <c:pt idx="159">
                  <c:v>1352.68</c:v>
                </c:pt>
                <c:pt idx="160">
                  <c:v>1352.68</c:v>
                </c:pt>
                <c:pt idx="161">
                  <c:v>1352.68</c:v>
                </c:pt>
                <c:pt idx="162">
                  <c:v>1352.68</c:v>
                </c:pt>
                <c:pt idx="163">
                  <c:v>1352.68</c:v>
                </c:pt>
                <c:pt idx="164">
                  <c:v>1352.68</c:v>
                </c:pt>
                <c:pt idx="165">
                  <c:v>1352.68</c:v>
                </c:pt>
                <c:pt idx="166">
                  <c:v>1352.68</c:v>
                </c:pt>
                <c:pt idx="167">
                  <c:v>1352.68</c:v>
                </c:pt>
                <c:pt idx="168">
                  <c:v>1352.68</c:v>
                </c:pt>
                <c:pt idx="169">
                  <c:v>1352.68</c:v>
                </c:pt>
                <c:pt idx="170">
                  <c:v>1352.68</c:v>
                </c:pt>
                <c:pt idx="171">
                  <c:v>1352.68</c:v>
                </c:pt>
                <c:pt idx="172">
                  <c:v>1352.68</c:v>
                </c:pt>
                <c:pt idx="173">
                  <c:v>1352.68</c:v>
                </c:pt>
                <c:pt idx="174">
                  <c:v>1352.68</c:v>
                </c:pt>
                <c:pt idx="175">
                  <c:v>1352.68</c:v>
                </c:pt>
                <c:pt idx="176">
                  <c:v>1352.68</c:v>
                </c:pt>
                <c:pt idx="177">
                  <c:v>1352.68</c:v>
                </c:pt>
                <c:pt idx="178">
                  <c:v>1352.68</c:v>
                </c:pt>
                <c:pt idx="179">
                  <c:v>1352.68</c:v>
                </c:pt>
                <c:pt idx="180">
                  <c:v>1352.68</c:v>
                </c:pt>
                <c:pt idx="181">
                  <c:v>1399.15</c:v>
                </c:pt>
                <c:pt idx="182">
                  <c:v>1399.15</c:v>
                </c:pt>
                <c:pt idx="183">
                  <c:v>1399.15</c:v>
                </c:pt>
                <c:pt idx="184">
                  <c:v>1399.15</c:v>
                </c:pt>
                <c:pt idx="185">
                  <c:v>1399.15</c:v>
                </c:pt>
                <c:pt idx="186">
                  <c:v>1399.15</c:v>
                </c:pt>
                <c:pt idx="187">
                  <c:v>1399.15</c:v>
                </c:pt>
                <c:pt idx="188">
                  <c:v>1399.15</c:v>
                </c:pt>
                <c:pt idx="189">
                  <c:v>1399.15</c:v>
                </c:pt>
                <c:pt idx="190">
                  <c:v>1399.15</c:v>
                </c:pt>
                <c:pt idx="191">
                  <c:v>1399.15</c:v>
                </c:pt>
                <c:pt idx="192">
                  <c:v>1399.15</c:v>
                </c:pt>
                <c:pt idx="193">
                  <c:v>1399.15</c:v>
                </c:pt>
                <c:pt idx="194">
                  <c:v>1399.15</c:v>
                </c:pt>
                <c:pt idx="195">
                  <c:v>1399.15</c:v>
                </c:pt>
                <c:pt idx="196">
                  <c:v>1399.15</c:v>
                </c:pt>
                <c:pt idx="197">
                  <c:v>1399.15</c:v>
                </c:pt>
                <c:pt idx="198">
                  <c:v>1399.15</c:v>
                </c:pt>
                <c:pt idx="199">
                  <c:v>1399.15</c:v>
                </c:pt>
                <c:pt idx="200">
                  <c:v>1399.15</c:v>
                </c:pt>
                <c:pt idx="201">
                  <c:v>1419.03</c:v>
                </c:pt>
                <c:pt idx="202">
                  <c:v>1419.03</c:v>
                </c:pt>
                <c:pt idx="203">
                  <c:v>1419.03</c:v>
                </c:pt>
                <c:pt idx="204">
                  <c:v>1419.03</c:v>
                </c:pt>
                <c:pt idx="205">
                  <c:v>1419.03</c:v>
                </c:pt>
                <c:pt idx="206">
                  <c:v>1419.03</c:v>
                </c:pt>
                <c:pt idx="207">
                  <c:v>1419.03</c:v>
                </c:pt>
                <c:pt idx="208">
                  <c:v>1419.03</c:v>
                </c:pt>
                <c:pt idx="209">
                  <c:v>1419.03</c:v>
                </c:pt>
                <c:pt idx="210">
                  <c:v>1419.03</c:v>
                </c:pt>
                <c:pt idx="211">
                  <c:v>1419.03</c:v>
                </c:pt>
                <c:pt idx="212">
                  <c:v>1419.03</c:v>
                </c:pt>
                <c:pt idx="213">
                  <c:v>1419.03</c:v>
                </c:pt>
                <c:pt idx="214">
                  <c:v>1419.03</c:v>
                </c:pt>
                <c:pt idx="215">
                  <c:v>1419.03</c:v>
                </c:pt>
                <c:pt idx="216">
                  <c:v>1419.03</c:v>
                </c:pt>
                <c:pt idx="217">
                  <c:v>1419.03</c:v>
                </c:pt>
                <c:pt idx="218">
                  <c:v>1419.03</c:v>
                </c:pt>
                <c:pt idx="219">
                  <c:v>1419.03</c:v>
                </c:pt>
                <c:pt idx="220">
                  <c:v>1419.03</c:v>
                </c:pt>
                <c:pt idx="221">
                  <c:v>1419.03</c:v>
                </c:pt>
                <c:pt idx="222">
                  <c:v>1419.03</c:v>
                </c:pt>
                <c:pt idx="223">
                  <c:v>1472.79</c:v>
                </c:pt>
                <c:pt idx="224">
                  <c:v>1472.79</c:v>
                </c:pt>
                <c:pt idx="225">
                  <c:v>1472.79</c:v>
                </c:pt>
                <c:pt idx="226">
                  <c:v>1472.79</c:v>
                </c:pt>
                <c:pt idx="227">
                  <c:v>1472.79</c:v>
                </c:pt>
                <c:pt idx="228">
                  <c:v>1472.79</c:v>
                </c:pt>
                <c:pt idx="229">
                  <c:v>1472.79</c:v>
                </c:pt>
                <c:pt idx="230">
                  <c:v>1472.79</c:v>
                </c:pt>
                <c:pt idx="231">
                  <c:v>1472.79</c:v>
                </c:pt>
                <c:pt idx="232">
                  <c:v>1472.79</c:v>
                </c:pt>
                <c:pt idx="233">
                  <c:v>1472.79</c:v>
                </c:pt>
                <c:pt idx="234">
                  <c:v>1472.79</c:v>
                </c:pt>
                <c:pt idx="235">
                  <c:v>1472.79</c:v>
                </c:pt>
                <c:pt idx="236">
                  <c:v>1472.79</c:v>
                </c:pt>
                <c:pt idx="237">
                  <c:v>1472.79</c:v>
                </c:pt>
                <c:pt idx="238">
                  <c:v>1472.79</c:v>
                </c:pt>
                <c:pt idx="239">
                  <c:v>1472.79</c:v>
                </c:pt>
                <c:pt idx="240">
                  <c:v>1472.79</c:v>
                </c:pt>
                <c:pt idx="241">
                  <c:v>1472.79</c:v>
                </c:pt>
                <c:pt idx="242">
                  <c:v>1472.79</c:v>
                </c:pt>
                <c:pt idx="243">
                  <c:v>1472.79</c:v>
                </c:pt>
                <c:pt idx="244">
                  <c:v>1535.58</c:v>
                </c:pt>
                <c:pt idx="245">
                  <c:v>1535.58</c:v>
                </c:pt>
                <c:pt idx="246">
                  <c:v>1535.58</c:v>
                </c:pt>
                <c:pt idx="247">
                  <c:v>1535.58</c:v>
                </c:pt>
                <c:pt idx="248">
                  <c:v>1535.58</c:v>
                </c:pt>
                <c:pt idx="249">
                  <c:v>1535.58</c:v>
                </c:pt>
                <c:pt idx="250">
                  <c:v>1535.58</c:v>
                </c:pt>
                <c:pt idx="251">
                  <c:v>1535.58</c:v>
                </c:pt>
                <c:pt idx="252">
                  <c:v>1535.58</c:v>
                </c:pt>
                <c:pt idx="253">
                  <c:v>1535.58</c:v>
                </c:pt>
                <c:pt idx="254">
                  <c:v>1535.58</c:v>
                </c:pt>
                <c:pt idx="255">
                  <c:v>1535.58</c:v>
                </c:pt>
                <c:pt idx="256">
                  <c:v>1535.58</c:v>
                </c:pt>
                <c:pt idx="257">
                  <c:v>1535.58</c:v>
                </c:pt>
                <c:pt idx="258">
                  <c:v>1535.58</c:v>
                </c:pt>
                <c:pt idx="259">
                  <c:v>1535.58</c:v>
                </c:pt>
                <c:pt idx="260">
                  <c:v>1535.58</c:v>
                </c:pt>
                <c:pt idx="261">
                  <c:v>1535.58</c:v>
                </c:pt>
                <c:pt idx="262">
                  <c:v>1535.58</c:v>
                </c:pt>
                <c:pt idx="263">
                  <c:v>1535.58</c:v>
                </c:pt>
                <c:pt idx="264">
                  <c:v>1535.58</c:v>
                </c:pt>
                <c:pt idx="265">
                  <c:v>1535.58</c:v>
                </c:pt>
                <c:pt idx="266">
                  <c:v>1535.58</c:v>
                </c:pt>
                <c:pt idx="267">
                  <c:v>1576.93</c:v>
                </c:pt>
                <c:pt idx="268">
                  <c:v>1576.93</c:v>
                </c:pt>
                <c:pt idx="269">
                  <c:v>1576.93</c:v>
                </c:pt>
                <c:pt idx="270">
                  <c:v>1576.93</c:v>
                </c:pt>
                <c:pt idx="271">
                  <c:v>1576.93</c:v>
                </c:pt>
                <c:pt idx="272">
                  <c:v>1576.93</c:v>
                </c:pt>
                <c:pt idx="273">
                  <c:v>1576.93</c:v>
                </c:pt>
                <c:pt idx="274">
                  <c:v>1576.93</c:v>
                </c:pt>
                <c:pt idx="275">
                  <c:v>1576.93</c:v>
                </c:pt>
                <c:pt idx="276">
                  <c:v>1576.93</c:v>
                </c:pt>
                <c:pt idx="277">
                  <c:v>1576.93</c:v>
                </c:pt>
                <c:pt idx="278">
                  <c:v>1576.93</c:v>
                </c:pt>
                <c:pt idx="279">
                  <c:v>1576.93</c:v>
                </c:pt>
                <c:pt idx="280">
                  <c:v>1576.93</c:v>
                </c:pt>
                <c:pt idx="281">
                  <c:v>1576.93</c:v>
                </c:pt>
                <c:pt idx="282">
                  <c:v>1576.93</c:v>
                </c:pt>
                <c:pt idx="283">
                  <c:v>1576.93</c:v>
                </c:pt>
                <c:pt idx="284">
                  <c:v>1576.93</c:v>
                </c:pt>
                <c:pt idx="285">
                  <c:v>1576.93</c:v>
                </c:pt>
                <c:pt idx="286">
                  <c:v>1576.93</c:v>
                </c:pt>
                <c:pt idx="287">
                  <c:v>1665.23</c:v>
                </c:pt>
                <c:pt idx="288">
                  <c:v>1665.23</c:v>
                </c:pt>
                <c:pt idx="289">
                  <c:v>1665.23</c:v>
                </c:pt>
                <c:pt idx="290">
                  <c:v>1665.23</c:v>
                </c:pt>
                <c:pt idx="291">
                  <c:v>1665.23</c:v>
                </c:pt>
                <c:pt idx="292">
                  <c:v>1665.23</c:v>
                </c:pt>
                <c:pt idx="293">
                  <c:v>1665.23</c:v>
                </c:pt>
                <c:pt idx="294">
                  <c:v>1665.23</c:v>
                </c:pt>
                <c:pt idx="295">
                  <c:v>1665.23</c:v>
                </c:pt>
                <c:pt idx="296">
                  <c:v>1665.23</c:v>
                </c:pt>
                <c:pt idx="297">
                  <c:v>1665.23</c:v>
                </c:pt>
                <c:pt idx="298">
                  <c:v>1665.23</c:v>
                </c:pt>
                <c:pt idx="299">
                  <c:v>1665.23</c:v>
                </c:pt>
                <c:pt idx="300">
                  <c:v>1665.23</c:v>
                </c:pt>
                <c:pt idx="301">
                  <c:v>1665.23</c:v>
                </c:pt>
                <c:pt idx="302">
                  <c:v>1665.23</c:v>
                </c:pt>
                <c:pt idx="303">
                  <c:v>1665.23</c:v>
                </c:pt>
                <c:pt idx="304">
                  <c:v>1665.23</c:v>
                </c:pt>
                <c:pt idx="305">
                  <c:v>1665.23</c:v>
                </c:pt>
                <c:pt idx="306">
                  <c:v>1665.23</c:v>
                </c:pt>
                <c:pt idx="307">
                  <c:v>1665.23</c:v>
                </c:pt>
                <c:pt idx="308">
                  <c:v>1723.89</c:v>
                </c:pt>
                <c:pt idx="309">
                  <c:v>1723.89</c:v>
                </c:pt>
                <c:pt idx="310">
                  <c:v>1723.89</c:v>
                </c:pt>
                <c:pt idx="311">
                  <c:v>1723.89</c:v>
                </c:pt>
                <c:pt idx="312">
                  <c:v>1723.89</c:v>
                </c:pt>
                <c:pt idx="313">
                  <c:v>1723.89</c:v>
                </c:pt>
                <c:pt idx="314">
                  <c:v>1723.89</c:v>
                </c:pt>
                <c:pt idx="315">
                  <c:v>1723.89</c:v>
                </c:pt>
                <c:pt idx="316">
                  <c:v>1723.89</c:v>
                </c:pt>
                <c:pt idx="317">
                  <c:v>1723.89</c:v>
                </c:pt>
                <c:pt idx="318">
                  <c:v>1723.89</c:v>
                </c:pt>
                <c:pt idx="319">
                  <c:v>1723.89</c:v>
                </c:pt>
                <c:pt idx="320">
                  <c:v>1723.89</c:v>
                </c:pt>
                <c:pt idx="321">
                  <c:v>1723.89</c:v>
                </c:pt>
                <c:pt idx="322">
                  <c:v>1723.89</c:v>
                </c:pt>
                <c:pt idx="323">
                  <c:v>1723.89</c:v>
                </c:pt>
                <c:pt idx="324">
                  <c:v>1723.89</c:v>
                </c:pt>
                <c:pt idx="325">
                  <c:v>1723.89</c:v>
                </c:pt>
                <c:pt idx="326">
                  <c:v>1723.89</c:v>
                </c:pt>
                <c:pt idx="327">
                  <c:v>1723.89</c:v>
                </c:pt>
                <c:pt idx="328">
                  <c:v>1723.89</c:v>
                </c:pt>
                <c:pt idx="329">
                  <c:v>1723.89</c:v>
                </c:pt>
                <c:pt idx="330">
                  <c:v>1723.89</c:v>
                </c:pt>
                <c:pt idx="331">
                  <c:v>1786.91</c:v>
                </c:pt>
                <c:pt idx="332">
                  <c:v>1786.91</c:v>
                </c:pt>
                <c:pt idx="333">
                  <c:v>1786.91</c:v>
                </c:pt>
                <c:pt idx="334">
                  <c:v>1786.91</c:v>
                </c:pt>
                <c:pt idx="335">
                  <c:v>1786.91</c:v>
                </c:pt>
                <c:pt idx="336">
                  <c:v>1786.91</c:v>
                </c:pt>
                <c:pt idx="337">
                  <c:v>1786.91</c:v>
                </c:pt>
                <c:pt idx="338">
                  <c:v>1786.91</c:v>
                </c:pt>
                <c:pt idx="339">
                  <c:v>1786.91</c:v>
                </c:pt>
                <c:pt idx="340">
                  <c:v>1786.91</c:v>
                </c:pt>
                <c:pt idx="341">
                  <c:v>1786.91</c:v>
                </c:pt>
                <c:pt idx="342">
                  <c:v>1786.91</c:v>
                </c:pt>
                <c:pt idx="343">
                  <c:v>1786.91</c:v>
                </c:pt>
                <c:pt idx="344">
                  <c:v>1786.91</c:v>
                </c:pt>
                <c:pt idx="345">
                  <c:v>1786.91</c:v>
                </c:pt>
                <c:pt idx="346">
                  <c:v>1786.91</c:v>
                </c:pt>
                <c:pt idx="347">
                  <c:v>1786.91</c:v>
                </c:pt>
                <c:pt idx="348">
                  <c:v>1786.91</c:v>
                </c:pt>
                <c:pt idx="349">
                  <c:v>1786.91</c:v>
                </c:pt>
                <c:pt idx="350">
                  <c:v>1786.91</c:v>
                </c:pt>
                <c:pt idx="351">
                  <c:v>1786.91</c:v>
                </c:pt>
                <c:pt idx="352">
                  <c:v>1786.91</c:v>
                </c:pt>
                <c:pt idx="353">
                  <c:v>1842.37</c:v>
                </c:pt>
                <c:pt idx="354">
                  <c:v>1842.37</c:v>
                </c:pt>
                <c:pt idx="355">
                  <c:v>1842.37</c:v>
                </c:pt>
                <c:pt idx="356">
                  <c:v>1842.37</c:v>
                </c:pt>
                <c:pt idx="357">
                  <c:v>1842.37</c:v>
                </c:pt>
                <c:pt idx="358">
                  <c:v>1842.37</c:v>
                </c:pt>
                <c:pt idx="359">
                  <c:v>1842.37</c:v>
                </c:pt>
                <c:pt idx="360">
                  <c:v>1842.37</c:v>
                </c:pt>
                <c:pt idx="361">
                  <c:v>1842.37</c:v>
                </c:pt>
                <c:pt idx="362">
                  <c:v>1842.37</c:v>
                </c:pt>
                <c:pt idx="363">
                  <c:v>1842.37</c:v>
                </c:pt>
                <c:pt idx="364">
                  <c:v>1842.37</c:v>
                </c:pt>
                <c:pt idx="365">
                  <c:v>1842.37</c:v>
                </c:pt>
                <c:pt idx="366">
                  <c:v>1842.37</c:v>
                </c:pt>
                <c:pt idx="367">
                  <c:v>1842.37</c:v>
                </c:pt>
                <c:pt idx="368">
                  <c:v>1842.37</c:v>
                </c:pt>
                <c:pt idx="369">
                  <c:v>1842.37</c:v>
                </c:pt>
                <c:pt idx="370">
                  <c:v>1842.37</c:v>
                </c:pt>
                <c:pt idx="371">
                  <c:v>1842.37</c:v>
                </c:pt>
                <c:pt idx="372">
                  <c:v>1842.37</c:v>
                </c:pt>
                <c:pt idx="373">
                  <c:v>1842.37</c:v>
                </c:pt>
                <c:pt idx="374">
                  <c:v>1922.07</c:v>
                </c:pt>
                <c:pt idx="375">
                  <c:v>1922.07</c:v>
                </c:pt>
                <c:pt idx="376">
                  <c:v>1922.07</c:v>
                </c:pt>
                <c:pt idx="377">
                  <c:v>1922.07</c:v>
                </c:pt>
                <c:pt idx="378">
                  <c:v>1922.07</c:v>
                </c:pt>
                <c:pt idx="379">
                  <c:v>1922.07</c:v>
                </c:pt>
                <c:pt idx="380">
                  <c:v>1922.07</c:v>
                </c:pt>
                <c:pt idx="381">
                  <c:v>1922.07</c:v>
                </c:pt>
                <c:pt idx="382">
                  <c:v>1922.07</c:v>
                </c:pt>
                <c:pt idx="383">
                  <c:v>1922.07</c:v>
                </c:pt>
                <c:pt idx="384">
                  <c:v>1922.07</c:v>
                </c:pt>
                <c:pt idx="385">
                  <c:v>1922.07</c:v>
                </c:pt>
                <c:pt idx="386">
                  <c:v>1922.07</c:v>
                </c:pt>
                <c:pt idx="387">
                  <c:v>1922.07</c:v>
                </c:pt>
                <c:pt idx="388">
                  <c:v>1922.07</c:v>
                </c:pt>
                <c:pt idx="389">
                  <c:v>1922.07</c:v>
                </c:pt>
                <c:pt idx="390">
                  <c:v>1922.07</c:v>
                </c:pt>
                <c:pt idx="391">
                  <c:v>1922.07</c:v>
                </c:pt>
                <c:pt idx="392">
                  <c:v>1922.07</c:v>
                </c:pt>
                <c:pt idx="393">
                  <c:v>1922.07</c:v>
                </c:pt>
                <c:pt idx="394">
                  <c:v>1922.07</c:v>
                </c:pt>
                <c:pt idx="395">
                  <c:v>1922.07</c:v>
                </c:pt>
                <c:pt idx="396">
                  <c:v>1936.48</c:v>
                </c:pt>
                <c:pt idx="397">
                  <c:v>1936.48</c:v>
                </c:pt>
                <c:pt idx="398">
                  <c:v>1936.48</c:v>
                </c:pt>
                <c:pt idx="399">
                  <c:v>1936.48</c:v>
                </c:pt>
                <c:pt idx="400">
                  <c:v>1936.48</c:v>
                </c:pt>
                <c:pt idx="401">
                  <c:v>1936.48</c:v>
                </c:pt>
                <c:pt idx="402">
                  <c:v>1936.48</c:v>
                </c:pt>
                <c:pt idx="403">
                  <c:v>1936.48</c:v>
                </c:pt>
                <c:pt idx="404">
                  <c:v>1936.48</c:v>
                </c:pt>
                <c:pt idx="405">
                  <c:v>1936.48</c:v>
                </c:pt>
                <c:pt idx="406">
                  <c:v>1936.48</c:v>
                </c:pt>
                <c:pt idx="407">
                  <c:v>1936.48</c:v>
                </c:pt>
                <c:pt idx="408">
                  <c:v>1936.48</c:v>
                </c:pt>
                <c:pt idx="409">
                  <c:v>1936.48</c:v>
                </c:pt>
                <c:pt idx="410">
                  <c:v>1936.48</c:v>
                </c:pt>
                <c:pt idx="411">
                  <c:v>1936.48</c:v>
                </c:pt>
                <c:pt idx="412">
                  <c:v>1936.48</c:v>
                </c:pt>
                <c:pt idx="413">
                  <c:v>1936.48</c:v>
                </c:pt>
                <c:pt idx="414">
                  <c:v>1936.48</c:v>
                </c:pt>
                <c:pt idx="415">
                  <c:v>1936.48</c:v>
                </c:pt>
                <c:pt idx="416">
                  <c:v>1936.48</c:v>
                </c:pt>
                <c:pt idx="417">
                  <c:v>1936.48</c:v>
                </c:pt>
                <c:pt idx="418">
                  <c:v>1945.59</c:v>
                </c:pt>
                <c:pt idx="419">
                  <c:v>1945.59</c:v>
                </c:pt>
                <c:pt idx="420">
                  <c:v>1945.59</c:v>
                </c:pt>
                <c:pt idx="421">
                  <c:v>1945.59</c:v>
                </c:pt>
                <c:pt idx="422">
                  <c:v>1945.59</c:v>
                </c:pt>
                <c:pt idx="423">
                  <c:v>1945.59</c:v>
                </c:pt>
                <c:pt idx="424">
                  <c:v>1945.59</c:v>
                </c:pt>
                <c:pt idx="425">
                  <c:v>1945.59</c:v>
                </c:pt>
                <c:pt idx="426">
                  <c:v>1945.59</c:v>
                </c:pt>
                <c:pt idx="427">
                  <c:v>1945.59</c:v>
                </c:pt>
                <c:pt idx="428">
                  <c:v>1945.59</c:v>
                </c:pt>
                <c:pt idx="429">
                  <c:v>1945.59</c:v>
                </c:pt>
                <c:pt idx="430">
                  <c:v>1945.59</c:v>
                </c:pt>
                <c:pt idx="431">
                  <c:v>1945.59</c:v>
                </c:pt>
                <c:pt idx="432">
                  <c:v>1945.59</c:v>
                </c:pt>
                <c:pt idx="433">
                  <c:v>1945.59</c:v>
                </c:pt>
                <c:pt idx="434">
                  <c:v>1945.59</c:v>
                </c:pt>
                <c:pt idx="435">
                  <c:v>1945.59</c:v>
                </c:pt>
                <c:pt idx="436">
                  <c:v>1945.59</c:v>
                </c:pt>
                <c:pt idx="437">
                  <c:v>1945.59</c:v>
                </c:pt>
                <c:pt idx="438">
                  <c:v>1945.59</c:v>
                </c:pt>
                <c:pt idx="439">
                  <c:v>1945.59</c:v>
                </c:pt>
                <c:pt idx="440">
                  <c:v>1981.01</c:v>
                </c:pt>
                <c:pt idx="441">
                  <c:v>1981.01</c:v>
                </c:pt>
                <c:pt idx="442">
                  <c:v>1981.01</c:v>
                </c:pt>
                <c:pt idx="443">
                  <c:v>1981.01</c:v>
                </c:pt>
                <c:pt idx="444">
                  <c:v>1981.01</c:v>
                </c:pt>
                <c:pt idx="445">
                  <c:v>1981.01</c:v>
                </c:pt>
                <c:pt idx="446">
                  <c:v>1981.01</c:v>
                </c:pt>
                <c:pt idx="447">
                  <c:v>1981.01</c:v>
                </c:pt>
                <c:pt idx="448">
                  <c:v>1981.01</c:v>
                </c:pt>
                <c:pt idx="449">
                  <c:v>1981.01</c:v>
                </c:pt>
                <c:pt idx="450">
                  <c:v>1981.01</c:v>
                </c:pt>
                <c:pt idx="451">
                  <c:v>1981.01</c:v>
                </c:pt>
                <c:pt idx="452">
                  <c:v>1981.01</c:v>
                </c:pt>
                <c:pt idx="453">
                  <c:v>1981.01</c:v>
                </c:pt>
                <c:pt idx="454">
                  <c:v>1981.01</c:v>
                </c:pt>
                <c:pt idx="455">
                  <c:v>1981.01</c:v>
                </c:pt>
                <c:pt idx="456">
                  <c:v>1981.01</c:v>
                </c:pt>
                <c:pt idx="457">
                  <c:v>1981.01</c:v>
                </c:pt>
                <c:pt idx="458">
                  <c:v>1981.01</c:v>
                </c:pt>
                <c:pt idx="459">
                  <c:v>1981.01</c:v>
                </c:pt>
                <c:pt idx="460">
                  <c:v>1981.01</c:v>
                </c:pt>
                <c:pt idx="461">
                  <c:v>1981.01</c:v>
                </c:pt>
                <c:pt idx="462">
                  <c:v>1964.54</c:v>
                </c:pt>
                <c:pt idx="463">
                  <c:v>1964.54</c:v>
                </c:pt>
                <c:pt idx="464">
                  <c:v>1964.54</c:v>
                </c:pt>
                <c:pt idx="465">
                  <c:v>1964.54</c:v>
                </c:pt>
                <c:pt idx="466">
                  <c:v>1964.54</c:v>
                </c:pt>
                <c:pt idx="467">
                  <c:v>1964.54</c:v>
                </c:pt>
                <c:pt idx="468">
                  <c:v>1964.54</c:v>
                </c:pt>
                <c:pt idx="469">
                  <c:v>1964.54</c:v>
                </c:pt>
                <c:pt idx="470">
                  <c:v>1964.54</c:v>
                </c:pt>
                <c:pt idx="471">
                  <c:v>1964.54</c:v>
                </c:pt>
                <c:pt idx="472">
                  <c:v>1964.54</c:v>
                </c:pt>
                <c:pt idx="473">
                  <c:v>1964.54</c:v>
                </c:pt>
                <c:pt idx="474">
                  <c:v>1964.54</c:v>
                </c:pt>
                <c:pt idx="475">
                  <c:v>1964.54</c:v>
                </c:pt>
                <c:pt idx="476">
                  <c:v>1964.54</c:v>
                </c:pt>
                <c:pt idx="477">
                  <c:v>1964.54</c:v>
                </c:pt>
                <c:pt idx="478">
                  <c:v>1964.54</c:v>
                </c:pt>
                <c:pt idx="479">
                  <c:v>1964.54</c:v>
                </c:pt>
                <c:pt idx="480">
                  <c:v>1964.54</c:v>
                </c:pt>
                <c:pt idx="481">
                  <c:v>1964.54</c:v>
                </c:pt>
                <c:pt idx="482">
                  <c:v>1964.54</c:v>
                </c:pt>
                <c:pt idx="483">
                  <c:v>1967.62</c:v>
                </c:pt>
                <c:pt idx="484">
                  <c:v>1967.62</c:v>
                </c:pt>
                <c:pt idx="485">
                  <c:v>1967.62</c:v>
                </c:pt>
                <c:pt idx="486">
                  <c:v>1967.62</c:v>
                </c:pt>
                <c:pt idx="487">
                  <c:v>1967.62</c:v>
                </c:pt>
                <c:pt idx="488">
                  <c:v>1967.62</c:v>
                </c:pt>
                <c:pt idx="489">
                  <c:v>1967.62</c:v>
                </c:pt>
                <c:pt idx="490">
                  <c:v>1967.62</c:v>
                </c:pt>
                <c:pt idx="491">
                  <c:v>1967.62</c:v>
                </c:pt>
                <c:pt idx="492">
                  <c:v>1967.62</c:v>
                </c:pt>
                <c:pt idx="493">
                  <c:v>1967.62</c:v>
                </c:pt>
                <c:pt idx="494">
                  <c:v>1967.62</c:v>
                </c:pt>
                <c:pt idx="495">
                  <c:v>1967.62</c:v>
                </c:pt>
                <c:pt idx="496">
                  <c:v>1967.62</c:v>
                </c:pt>
                <c:pt idx="497">
                  <c:v>1967.62</c:v>
                </c:pt>
                <c:pt idx="498">
                  <c:v>1967.62</c:v>
                </c:pt>
                <c:pt idx="499">
                  <c:v>1967.62</c:v>
                </c:pt>
                <c:pt idx="500">
                  <c:v>1967.62</c:v>
                </c:pt>
                <c:pt idx="501">
                  <c:v>1967.62</c:v>
                </c:pt>
                <c:pt idx="502">
                  <c:v>1967.62</c:v>
                </c:pt>
                <c:pt idx="503">
                  <c:v>1967.62</c:v>
                </c:pt>
                <c:pt idx="504">
                  <c:v>1967.62</c:v>
                </c:pt>
                <c:pt idx="505">
                  <c:v>1997.32</c:v>
                </c:pt>
                <c:pt idx="506">
                  <c:v>1997.32</c:v>
                </c:pt>
                <c:pt idx="507">
                  <c:v>1997.32</c:v>
                </c:pt>
                <c:pt idx="508">
                  <c:v>1997.32</c:v>
                </c:pt>
                <c:pt idx="509">
                  <c:v>1997.32</c:v>
                </c:pt>
                <c:pt idx="510">
                  <c:v>1997.32</c:v>
                </c:pt>
                <c:pt idx="511">
                  <c:v>1997.32</c:v>
                </c:pt>
                <c:pt idx="512">
                  <c:v>1997.32</c:v>
                </c:pt>
                <c:pt idx="513">
                  <c:v>1997.32</c:v>
                </c:pt>
                <c:pt idx="514">
                  <c:v>1997.32</c:v>
                </c:pt>
                <c:pt idx="515">
                  <c:v>1997.32</c:v>
                </c:pt>
                <c:pt idx="516">
                  <c:v>1997.32</c:v>
                </c:pt>
                <c:pt idx="517">
                  <c:v>1997.32</c:v>
                </c:pt>
                <c:pt idx="518">
                  <c:v>1997.32</c:v>
                </c:pt>
                <c:pt idx="519">
                  <c:v>1997.32</c:v>
                </c:pt>
                <c:pt idx="520">
                  <c:v>1997.32</c:v>
                </c:pt>
                <c:pt idx="521">
                  <c:v>1997.32</c:v>
                </c:pt>
                <c:pt idx="522">
                  <c:v>1997.32</c:v>
                </c:pt>
                <c:pt idx="523">
                  <c:v>1997.32</c:v>
                </c:pt>
                <c:pt idx="524">
                  <c:v>1997.32</c:v>
                </c:pt>
                <c:pt idx="525">
                  <c:v>1997.32</c:v>
                </c:pt>
                <c:pt idx="526">
                  <c:v>1997.32</c:v>
                </c:pt>
                <c:pt idx="527">
                  <c:v>1997.32</c:v>
                </c:pt>
                <c:pt idx="528">
                  <c:v>2002.54</c:v>
                </c:pt>
                <c:pt idx="529">
                  <c:v>2002.54</c:v>
                </c:pt>
                <c:pt idx="530">
                  <c:v>2002.54</c:v>
                </c:pt>
                <c:pt idx="531">
                  <c:v>2002.54</c:v>
                </c:pt>
                <c:pt idx="532">
                  <c:v>2002.54</c:v>
                </c:pt>
                <c:pt idx="533">
                  <c:v>2002.54</c:v>
                </c:pt>
                <c:pt idx="534">
                  <c:v>2002.54</c:v>
                </c:pt>
                <c:pt idx="535">
                  <c:v>2002.54</c:v>
                </c:pt>
                <c:pt idx="536">
                  <c:v>2002.54</c:v>
                </c:pt>
                <c:pt idx="537">
                  <c:v>2002.54</c:v>
                </c:pt>
                <c:pt idx="538">
                  <c:v>2002.54</c:v>
                </c:pt>
                <c:pt idx="539">
                  <c:v>2002.54</c:v>
                </c:pt>
                <c:pt idx="540">
                  <c:v>2002.54</c:v>
                </c:pt>
                <c:pt idx="541">
                  <c:v>2002.54</c:v>
                </c:pt>
                <c:pt idx="542">
                  <c:v>2002.54</c:v>
                </c:pt>
                <c:pt idx="543">
                  <c:v>2002.54</c:v>
                </c:pt>
                <c:pt idx="544">
                  <c:v>2002.54</c:v>
                </c:pt>
                <c:pt idx="545">
                  <c:v>2002.54</c:v>
                </c:pt>
                <c:pt idx="546">
                  <c:v>2002.54</c:v>
                </c:pt>
                <c:pt idx="547">
                  <c:v>2002.54</c:v>
                </c:pt>
                <c:pt idx="548">
                  <c:v>2020.38</c:v>
                </c:pt>
                <c:pt idx="549">
                  <c:v>2020.38</c:v>
                </c:pt>
                <c:pt idx="550">
                  <c:v>2020.38</c:v>
                </c:pt>
                <c:pt idx="551">
                  <c:v>2020.38</c:v>
                </c:pt>
                <c:pt idx="552">
                  <c:v>2020.38</c:v>
                </c:pt>
                <c:pt idx="553">
                  <c:v>2020.38</c:v>
                </c:pt>
                <c:pt idx="554">
                  <c:v>2020.38</c:v>
                </c:pt>
                <c:pt idx="555">
                  <c:v>2020.38</c:v>
                </c:pt>
                <c:pt idx="556">
                  <c:v>2020.38</c:v>
                </c:pt>
                <c:pt idx="557">
                  <c:v>2020.38</c:v>
                </c:pt>
                <c:pt idx="558">
                  <c:v>2020.38</c:v>
                </c:pt>
                <c:pt idx="559">
                  <c:v>2020.38</c:v>
                </c:pt>
                <c:pt idx="560">
                  <c:v>2020.38</c:v>
                </c:pt>
                <c:pt idx="561">
                  <c:v>2020.38</c:v>
                </c:pt>
                <c:pt idx="562">
                  <c:v>2020.38</c:v>
                </c:pt>
                <c:pt idx="563">
                  <c:v>2020.38</c:v>
                </c:pt>
                <c:pt idx="564">
                  <c:v>2020.38</c:v>
                </c:pt>
                <c:pt idx="565">
                  <c:v>2020.38</c:v>
                </c:pt>
                <c:pt idx="566">
                  <c:v>2020.38</c:v>
                </c:pt>
                <c:pt idx="567">
                  <c:v>2020.38</c:v>
                </c:pt>
                <c:pt idx="568">
                  <c:v>2020.38</c:v>
                </c:pt>
                <c:pt idx="569">
                  <c:v>2028.33</c:v>
                </c:pt>
                <c:pt idx="570">
                  <c:v>2028.33</c:v>
                </c:pt>
                <c:pt idx="571">
                  <c:v>2028.33</c:v>
                </c:pt>
                <c:pt idx="572">
                  <c:v>2028.33</c:v>
                </c:pt>
                <c:pt idx="573">
                  <c:v>2028.33</c:v>
                </c:pt>
                <c:pt idx="574">
                  <c:v>2028.33</c:v>
                </c:pt>
                <c:pt idx="575">
                  <c:v>2028.33</c:v>
                </c:pt>
                <c:pt idx="576">
                  <c:v>2028.33</c:v>
                </c:pt>
                <c:pt idx="577">
                  <c:v>2028.33</c:v>
                </c:pt>
                <c:pt idx="578">
                  <c:v>2028.33</c:v>
                </c:pt>
                <c:pt idx="579">
                  <c:v>2028.33</c:v>
                </c:pt>
                <c:pt idx="580">
                  <c:v>2028.33</c:v>
                </c:pt>
                <c:pt idx="581">
                  <c:v>2028.33</c:v>
                </c:pt>
                <c:pt idx="582">
                  <c:v>2028.33</c:v>
                </c:pt>
                <c:pt idx="583">
                  <c:v>2028.33</c:v>
                </c:pt>
                <c:pt idx="584">
                  <c:v>2028.33</c:v>
                </c:pt>
                <c:pt idx="585">
                  <c:v>2028.33</c:v>
                </c:pt>
                <c:pt idx="586">
                  <c:v>2028.33</c:v>
                </c:pt>
                <c:pt idx="587">
                  <c:v>2028.33</c:v>
                </c:pt>
                <c:pt idx="588">
                  <c:v>2028.33</c:v>
                </c:pt>
                <c:pt idx="589">
                  <c:v>2028.33</c:v>
                </c:pt>
                <c:pt idx="590">
                  <c:v>2028.33</c:v>
                </c:pt>
                <c:pt idx="591">
                  <c:v>2028.33</c:v>
                </c:pt>
                <c:pt idx="592">
                  <c:v>2032.14</c:v>
                </c:pt>
                <c:pt idx="593">
                  <c:v>2032.14</c:v>
                </c:pt>
                <c:pt idx="594">
                  <c:v>2032.14</c:v>
                </c:pt>
                <c:pt idx="595">
                  <c:v>2032.14</c:v>
                </c:pt>
                <c:pt idx="596">
                  <c:v>2032.14</c:v>
                </c:pt>
                <c:pt idx="597">
                  <c:v>2032.14</c:v>
                </c:pt>
                <c:pt idx="598">
                  <c:v>2032.14</c:v>
                </c:pt>
                <c:pt idx="599">
                  <c:v>2032.14</c:v>
                </c:pt>
                <c:pt idx="600">
                  <c:v>2032.14</c:v>
                </c:pt>
                <c:pt idx="601">
                  <c:v>2032.14</c:v>
                </c:pt>
                <c:pt idx="602">
                  <c:v>2032.14</c:v>
                </c:pt>
                <c:pt idx="603">
                  <c:v>2032.14</c:v>
                </c:pt>
                <c:pt idx="604">
                  <c:v>2032.14</c:v>
                </c:pt>
                <c:pt idx="605">
                  <c:v>2032.14</c:v>
                </c:pt>
                <c:pt idx="606">
                  <c:v>2032.14</c:v>
                </c:pt>
                <c:pt idx="607">
                  <c:v>2032.14</c:v>
                </c:pt>
                <c:pt idx="608">
                  <c:v>2032.14</c:v>
                </c:pt>
                <c:pt idx="609">
                  <c:v>2032.14</c:v>
                </c:pt>
                <c:pt idx="610">
                  <c:v>2032.14</c:v>
                </c:pt>
                <c:pt idx="611">
                  <c:v>2032.14</c:v>
                </c:pt>
                <c:pt idx="612">
                  <c:v>2032.14</c:v>
                </c:pt>
                <c:pt idx="613">
                  <c:v>2073.3000000000002</c:v>
                </c:pt>
                <c:pt idx="614">
                  <c:v>2073.3000000000002</c:v>
                </c:pt>
                <c:pt idx="615">
                  <c:v>2073.3000000000002</c:v>
                </c:pt>
                <c:pt idx="616">
                  <c:v>2073.3000000000002</c:v>
                </c:pt>
                <c:pt idx="617">
                  <c:v>2073.3000000000002</c:v>
                </c:pt>
                <c:pt idx="618">
                  <c:v>2073.3000000000002</c:v>
                </c:pt>
                <c:pt idx="619">
                  <c:v>2073.3000000000002</c:v>
                </c:pt>
                <c:pt idx="620">
                  <c:v>2073.3000000000002</c:v>
                </c:pt>
                <c:pt idx="621">
                  <c:v>2073.3000000000002</c:v>
                </c:pt>
                <c:pt idx="622">
                  <c:v>2073.3000000000002</c:v>
                </c:pt>
                <c:pt idx="623">
                  <c:v>2073.3000000000002</c:v>
                </c:pt>
                <c:pt idx="624">
                  <c:v>2073.3000000000002</c:v>
                </c:pt>
                <c:pt idx="625">
                  <c:v>2073.3000000000002</c:v>
                </c:pt>
                <c:pt idx="626">
                  <c:v>2073.3000000000002</c:v>
                </c:pt>
                <c:pt idx="627">
                  <c:v>2073.3000000000002</c:v>
                </c:pt>
                <c:pt idx="628">
                  <c:v>2073.3000000000002</c:v>
                </c:pt>
                <c:pt idx="629">
                  <c:v>2073.3000000000002</c:v>
                </c:pt>
                <c:pt idx="630">
                  <c:v>2073.3000000000002</c:v>
                </c:pt>
                <c:pt idx="631">
                  <c:v>2073.3000000000002</c:v>
                </c:pt>
                <c:pt idx="632">
                  <c:v>2073.3000000000002</c:v>
                </c:pt>
                <c:pt idx="633">
                  <c:v>2073.3000000000002</c:v>
                </c:pt>
                <c:pt idx="634">
                  <c:v>2073.3000000000002</c:v>
                </c:pt>
                <c:pt idx="635">
                  <c:v>2079.5100000000002</c:v>
                </c:pt>
                <c:pt idx="636">
                  <c:v>2079.5100000000002</c:v>
                </c:pt>
                <c:pt idx="637">
                  <c:v>2079.5100000000002</c:v>
                </c:pt>
                <c:pt idx="638">
                  <c:v>2079.5100000000002</c:v>
                </c:pt>
                <c:pt idx="639">
                  <c:v>2079.5100000000002</c:v>
                </c:pt>
                <c:pt idx="640">
                  <c:v>2079.5100000000002</c:v>
                </c:pt>
                <c:pt idx="641">
                  <c:v>2079.5100000000002</c:v>
                </c:pt>
                <c:pt idx="642">
                  <c:v>2079.5100000000002</c:v>
                </c:pt>
                <c:pt idx="643">
                  <c:v>2079.5100000000002</c:v>
                </c:pt>
                <c:pt idx="644">
                  <c:v>2079.5100000000002</c:v>
                </c:pt>
                <c:pt idx="645">
                  <c:v>2079.5100000000002</c:v>
                </c:pt>
                <c:pt idx="646">
                  <c:v>2079.5100000000002</c:v>
                </c:pt>
                <c:pt idx="647">
                  <c:v>2079.5100000000002</c:v>
                </c:pt>
                <c:pt idx="648">
                  <c:v>2079.5100000000002</c:v>
                </c:pt>
                <c:pt idx="649">
                  <c:v>2079.5100000000002</c:v>
                </c:pt>
                <c:pt idx="650">
                  <c:v>2079.5100000000002</c:v>
                </c:pt>
                <c:pt idx="651">
                  <c:v>2079.5100000000002</c:v>
                </c:pt>
                <c:pt idx="652">
                  <c:v>2079.5100000000002</c:v>
                </c:pt>
                <c:pt idx="653">
                  <c:v>2079.5100000000002</c:v>
                </c:pt>
                <c:pt idx="654">
                  <c:v>2079.5100000000002</c:v>
                </c:pt>
                <c:pt idx="655">
                  <c:v>2079.5100000000002</c:v>
                </c:pt>
                <c:pt idx="656">
                  <c:v>2079.5100000000002</c:v>
                </c:pt>
                <c:pt idx="657">
                  <c:v>2091.08</c:v>
                </c:pt>
                <c:pt idx="658">
                  <c:v>2091.08</c:v>
                </c:pt>
                <c:pt idx="659">
                  <c:v>2091.08</c:v>
                </c:pt>
                <c:pt idx="660">
                  <c:v>2091.08</c:v>
                </c:pt>
                <c:pt idx="661">
                  <c:v>2091.08</c:v>
                </c:pt>
                <c:pt idx="662">
                  <c:v>2091.08</c:v>
                </c:pt>
                <c:pt idx="663">
                  <c:v>2091.08</c:v>
                </c:pt>
                <c:pt idx="664">
                  <c:v>2091.08</c:v>
                </c:pt>
                <c:pt idx="665">
                  <c:v>2091.08</c:v>
                </c:pt>
                <c:pt idx="666">
                  <c:v>2091.08</c:v>
                </c:pt>
                <c:pt idx="667">
                  <c:v>2091.08</c:v>
                </c:pt>
                <c:pt idx="668">
                  <c:v>2091.08</c:v>
                </c:pt>
                <c:pt idx="669">
                  <c:v>2091.08</c:v>
                </c:pt>
                <c:pt idx="670">
                  <c:v>2091.08</c:v>
                </c:pt>
                <c:pt idx="671">
                  <c:v>2091.08</c:v>
                </c:pt>
                <c:pt idx="672">
                  <c:v>2091.08</c:v>
                </c:pt>
                <c:pt idx="673">
                  <c:v>2091.08</c:v>
                </c:pt>
                <c:pt idx="674">
                  <c:v>2091.08</c:v>
                </c:pt>
                <c:pt idx="675">
                  <c:v>2091.08</c:v>
                </c:pt>
                <c:pt idx="676">
                  <c:v>2091.08</c:v>
                </c:pt>
                <c:pt idx="677">
                  <c:v>2091.08</c:v>
                </c:pt>
                <c:pt idx="678">
                  <c:v>2088.4299999999998</c:v>
                </c:pt>
                <c:pt idx="679">
                  <c:v>2088.4299999999998</c:v>
                </c:pt>
                <c:pt idx="680">
                  <c:v>2088.4299999999998</c:v>
                </c:pt>
                <c:pt idx="681">
                  <c:v>2088.4299999999998</c:v>
                </c:pt>
                <c:pt idx="682">
                  <c:v>2088.4299999999998</c:v>
                </c:pt>
                <c:pt idx="683">
                  <c:v>2088.4299999999998</c:v>
                </c:pt>
                <c:pt idx="684">
                  <c:v>2088.4299999999998</c:v>
                </c:pt>
                <c:pt idx="685">
                  <c:v>2088.4299999999998</c:v>
                </c:pt>
                <c:pt idx="686">
                  <c:v>2088.4299999999998</c:v>
                </c:pt>
                <c:pt idx="687">
                  <c:v>2088.4299999999998</c:v>
                </c:pt>
                <c:pt idx="688">
                  <c:v>2088.4299999999998</c:v>
                </c:pt>
                <c:pt idx="689">
                  <c:v>2088.4299999999998</c:v>
                </c:pt>
                <c:pt idx="690">
                  <c:v>2088.4299999999998</c:v>
                </c:pt>
                <c:pt idx="691">
                  <c:v>2088.4299999999998</c:v>
                </c:pt>
                <c:pt idx="692">
                  <c:v>2088.4299999999998</c:v>
                </c:pt>
                <c:pt idx="693">
                  <c:v>2088.4299999999998</c:v>
                </c:pt>
                <c:pt idx="694">
                  <c:v>2088.4299999999998</c:v>
                </c:pt>
                <c:pt idx="695">
                  <c:v>2088.4299999999998</c:v>
                </c:pt>
                <c:pt idx="696">
                  <c:v>2088.4299999999998</c:v>
                </c:pt>
                <c:pt idx="697">
                  <c:v>2088.4299999999998</c:v>
                </c:pt>
                <c:pt idx="698">
                  <c:v>2088.4299999999998</c:v>
                </c:pt>
                <c:pt idx="699">
                  <c:v>2088.4299999999998</c:v>
                </c:pt>
                <c:pt idx="700">
                  <c:v>2088.4299999999998</c:v>
                </c:pt>
                <c:pt idx="701">
                  <c:v>2062.96</c:v>
                </c:pt>
                <c:pt idx="702">
                  <c:v>2062.96</c:v>
                </c:pt>
                <c:pt idx="703">
                  <c:v>2062.96</c:v>
                </c:pt>
                <c:pt idx="704">
                  <c:v>2062.96</c:v>
                </c:pt>
                <c:pt idx="705">
                  <c:v>2062.96</c:v>
                </c:pt>
                <c:pt idx="706">
                  <c:v>2062.96</c:v>
                </c:pt>
                <c:pt idx="707">
                  <c:v>2062.96</c:v>
                </c:pt>
                <c:pt idx="708">
                  <c:v>2062.96</c:v>
                </c:pt>
                <c:pt idx="709">
                  <c:v>2062.96</c:v>
                </c:pt>
                <c:pt idx="710">
                  <c:v>2062.96</c:v>
                </c:pt>
                <c:pt idx="711">
                  <c:v>2062.96</c:v>
                </c:pt>
                <c:pt idx="712">
                  <c:v>2062.96</c:v>
                </c:pt>
                <c:pt idx="713">
                  <c:v>2062.96</c:v>
                </c:pt>
                <c:pt idx="714">
                  <c:v>2062.96</c:v>
                </c:pt>
                <c:pt idx="715">
                  <c:v>2062.96</c:v>
                </c:pt>
                <c:pt idx="716">
                  <c:v>2062.96</c:v>
                </c:pt>
                <c:pt idx="717">
                  <c:v>2062.96</c:v>
                </c:pt>
                <c:pt idx="718">
                  <c:v>2062.96</c:v>
                </c:pt>
                <c:pt idx="719">
                  <c:v>2062.96</c:v>
                </c:pt>
                <c:pt idx="720">
                  <c:v>2062.96</c:v>
                </c:pt>
                <c:pt idx="721">
                  <c:v>2062.96</c:v>
                </c:pt>
                <c:pt idx="722">
                  <c:v>2062.96</c:v>
                </c:pt>
                <c:pt idx="723">
                  <c:v>2075.81</c:v>
                </c:pt>
                <c:pt idx="724">
                  <c:v>2075.81</c:v>
                </c:pt>
                <c:pt idx="725">
                  <c:v>2075.81</c:v>
                </c:pt>
                <c:pt idx="726">
                  <c:v>2075.81</c:v>
                </c:pt>
                <c:pt idx="727">
                  <c:v>2075.81</c:v>
                </c:pt>
                <c:pt idx="728">
                  <c:v>2075.81</c:v>
                </c:pt>
                <c:pt idx="729">
                  <c:v>2075.81</c:v>
                </c:pt>
                <c:pt idx="730">
                  <c:v>2075.81</c:v>
                </c:pt>
                <c:pt idx="731">
                  <c:v>2075.81</c:v>
                </c:pt>
                <c:pt idx="732">
                  <c:v>2075.81</c:v>
                </c:pt>
                <c:pt idx="733">
                  <c:v>2075.81</c:v>
                </c:pt>
                <c:pt idx="734">
                  <c:v>2075.81</c:v>
                </c:pt>
                <c:pt idx="735">
                  <c:v>2075.81</c:v>
                </c:pt>
                <c:pt idx="736">
                  <c:v>2075.81</c:v>
                </c:pt>
                <c:pt idx="737">
                  <c:v>2075.81</c:v>
                </c:pt>
                <c:pt idx="738">
                  <c:v>2075.81</c:v>
                </c:pt>
                <c:pt idx="739">
                  <c:v>2075.81</c:v>
                </c:pt>
                <c:pt idx="740">
                  <c:v>2075.81</c:v>
                </c:pt>
                <c:pt idx="741">
                  <c:v>2075.81</c:v>
                </c:pt>
                <c:pt idx="742">
                  <c:v>2075.81</c:v>
                </c:pt>
                <c:pt idx="743">
                  <c:v>2075.81</c:v>
                </c:pt>
                <c:pt idx="744">
                  <c:v>2099.6799999999998</c:v>
                </c:pt>
                <c:pt idx="745">
                  <c:v>2099.6799999999998</c:v>
                </c:pt>
                <c:pt idx="746">
                  <c:v>2099.6799999999998</c:v>
                </c:pt>
                <c:pt idx="747">
                  <c:v>2099.6799999999998</c:v>
                </c:pt>
                <c:pt idx="748">
                  <c:v>2099.6799999999998</c:v>
                </c:pt>
                <c:pt idx="749">
                  <c:v>2099.6799999999998</c:v>
                </c:pt>
                <c:pt idx="750">
                  <c:v>2099.6799999999998</c:v>
                </c:pt>
                <c:pt idx="751">
                  <c:v>2099.6799999999998</c:v>
                </c:pt>
                <c:pt idx="752">
                  <c:v>2099.6799999999998</c:v>
                </c:pt>
                <c:pt idx="753">
                  <c:v>2099.6799999999998</c:v>
                </c:pt>
                <c:pt idx="754">
                  <c:v>2099.6799999999998</c:v>
                </c:pt>
                <c:pt idx="755">
                  <c:v>2099.6799999999998</c:v>
                </c:pt>
                <c:pt idx="756">
                  <c:v>2099.6799999999998</c:v>
                </c:pt>
                <c:pt idx="757">
                  <c:v>2099.6799999999998</c:v>
                </c:pt>
                <c:pt idx="758">
                  <c:v>2099.6799999999998</c:v>
                </c:pt>
                <c:pt idx="759">
                  <c:v>2099.6799999999998</c:v>
                </c:pt>
                <c:pt idx="760">
                  <c:v>2099.6799999999998</c:v>
                </c:pt>
                <c:pt idx="761">
                  <c:v>2099.6799999999998</c:v>
                </c:pt>
                <c:pt idx="762">
                  <c:v>2099.6799999999998</c:v>
                </c:pt>
                <c:pt idx="763">
                  <c:v>2099.6799999999998</c:v>
                </c:pt>
                <c:pt idx="764">
                  <c:v>2099.6799999999998</c:v>
                </c:pt>
                <c:pt idx="765">
                  <c:v>2099.6799999999998</c:v>
                </c:pt>
                <c:pt idx="766">
                  <c:v>2099.91</c:v>
                </c:pt>
                <c:pt idx="767">
                  <c:v>2099.91</c:v>
                </c:pt>
                <c:pt idx="768">
                  <c:v>2099.91</c:v>
                </c:pt>
                <c:pt idx="769">
                  <c:v>2099.91</c:v>
                </c:pt>
                <c:pt idx="770">
                  <c:v>2099.91</c:v>
                </c:pt>
                <c:pt idx="771">
                  <c:v>2099.91</c:v>
                </c:pt>
                <c:pt idx="772">
                  <c:v>2099.91</c:v>
                </c:pt>
                <c:pt idx="773">
                  <c:v>2099.91</c:v>
                </c:pt>
                <c:pt idx="774">
                  <c:v>2099.91</c:v>
                </c:pt>
                <c:pt idx="775">
                  <c:v>2099.91</c:v>
                </c:pt>
                <c:pt idx="776">
                  <c:v>2099.91</c:v>
                </c:pt>
                <c:pt idx="777">
                  <c:v>2099.91</c:v>
                </c:pt>
                <c:pt idx="778">
                  <c:v>2099.91</c:v>
                </c:pt>
                <c:pt idx="779">
                  <c:v>2099.91</c:v>
                </c:pt>
                <c:pt idx="780">
                  <c:v>2099.91</c:v>
                </c:pt>
                <c:pt idx="781">
                  <c:v>2099.91</c:v>
                </c:pt>
                <c:pt idx="782">
                  <c:v>2099.91</c:v>
                </c:pt>
                <c:pt idx="783">
                  <c:v>2099.91</c:v>
                </c:pt>
                <c:pt idx="784">
                  <c:v>2099.91</c:v>
                </c:pt>
                <c:pt idx="785">
                  <c:v>2099.91</c:v>
                </c:pt>
                <c:pt idx="786">
                  <c:v>2099.91</c:v>
                </c:pt>
                <c:pt idx="787">
                  <c:v>2099.91</c:v>
                </c:pt>
                <c:pt idx="788">
                  <c:v>2093.86</c:v>
                </c:pt>
                <c:pt idx="789">
                  <c:v>2093.86</c:v>
                </c:pt>
                <c:pt idx="790">
                  <c:v>2093.86</c:v>
                </c:pt>
                <c:pt idx="791">
                  <c:v>2093.86</c:v>
                </c:pt>
                <c:pt idx="792">
                  <c:v>2093.86</c:v>
                </c:pt>
                <c:pt idx="793">
                  <c:v>2093.86</c:v>
                </c:pt>
                <c:pt idx="794">
                  <c:v>2093.86</c:v>
                </c:pt>
                <c:pt idx="795">
                  <c:v>2093.86</c:v>
                </c:pt>
                <c:pt idx="796">
                  <c:v>2093.86</c:v>
                </c:pt>
                <c:pt idx="797">
                  <c:v>2093.86</c:v>
                </c:pt>
                <c:pt idx="798">
                  <c:v>2093.86</c:v>
                </c:pt>
                <c:pt idx="799">
                  <c:v>2093.86</c:v>
                </c:pt>
                <c:pt idx="800">
                  <c:v>2093.86</c:v>
                </c:pt>
                <c:pt idx="801">
                  <c:v>2093.86</c:v>
                </c:pt>
                <c:pt idx="802">
                  <c:v>2093.86</c:v>
                </c:pt>
                <c:pt idx="803">
                  <c:v>2093.86</c:v>
                </c:pt>
                <c:pt idx="804">
                  <c:v>2093.86</c:v>
                </c:pt>
                <c:pt idx="805">
                  <c:v>2093.86</c:v>
                </c:pt>
                <c:pt idx="806">
                  <c:v>2093.86</c:v>
                </c:pt>
                <c:pt idx="807">
                  <c:v>2093.86</c:v>
                </c:pt>
                <c:pt idx="808">
                  <c:v>2085.39</c:v>
                </c:pt>
                <c:pt idx="809">
                  <c:v>2085.39</c:v>
                </c:pt>
                <c:pt idx="810">
                  <c:v>2085.39</c:v>
                </c:pt>
                <c:pt idx="811">
                  <c:v>2085.39</c:v>
                </c:pt>
                <c:pt idx="812">
                  <c:v>2085.39</c:v>
                </c:pt>
                <c:pt idx="813">
                  <c:v>2085.39</c:v>
                </c:pt>
                <c:pt idx="814">
                  <c:v>2085.39</c:v>
                </c:pt>
                <c:pt idx="815">
                  <c:v>2085.39</c:v>
                </c:pt>
                <c:pt idx="816">
                  <c:v>2085.39</c:v>
                </c:pt>
                <c:pt idx="817">
                  <c:v>2085.39</c:v>
                </c:pt>
                <c:pt idx="818">
                  <c:v>2085.39</c:v>
                </c:pt>
                <c:pt idx="819">
                  <c:v>2085.39</c:v>
                </c:pt>
                <c:pt idx="820">
                  <c:v>2085.39</c:v>
                </c:pt>
                <c:pt idx="821">
                  <c:v>2085.39</c:v>
                </c:pt>
                <c:pt idx="822">
                  <c:v>2085.39</c:v>
                </c:pt>
                <c:pt idx="823">
                  <c:v>2085.39</c:v>
                </c:pt>
                <c:pt idx="824">
                  <c:v>2085.39</c:v>
                </c:pt>
                <c:pt idx="825">
                  <c:v>2085.39</c:v>
                </c:pt>
                <c:pt idx="826">
                  <c:v>2085.39</c:v>
                </c:pt>
                <c:pt idx="827">
                  <c:v>2085.39</c:v>
                </c:pt>
                <c:pt idx="828">
                  <c:v>2085.39</c:v>
                </c:pt>
                <c:pt idx="829">
                  <c:v>2085.39</c:v>
                </c:pt>
                <c:pt idx="830">
                  <c:v>2044.95</c:v>
                </c:pt>
                <c:pt idx="831">
                  <c:v>2044.95</c:v>
                </c:pt>
                <c:pt idx="832">
                  <c:v>2044.95</c:v>
                </c:pt>
                <c:pt idx="833">
                  <c:v>2044.95</c:v>
                </c:pt>
                <c:pt idx="834">
                  <c:v>2044.95</c:v>
                </c:pt>
                <c:pt idx="835">
                  <c:v>2044.95</c:v>
                </c:pt>
                <c:pt idx="836">
                  <c:v>2044.95</c:v>
                </c:pt>
                <c:pt idx="837">
                  <c:v>2044.95</c:v>
                </c:pt>
                <c:pt idx="838">
                  <c:v>2044.95</c:v>
                </c:pt>
                <c:pt idx="839">
                  <c:v>2044.95</c:v>
                </c:pt>
                <c:pt idx="840">
                  <c:v>2044.95</c:v>
                </c:pt>
                <c:pt idx="841">
                  <c:v>2044.95</c:v>
                </c:pt>
                <c:pt idx="842">
                  <c:v>2044.95</c:v>
                </c:pt>
                <c:pt idx="843">
                  <c:v>2044.95</c:v>
                </c:pt>
                <c:pt idx="844">
                  <c:v>2044.95</c:v>
                </c:pt>
                <c:pt idx="845">
                  <c:v>2044.95</c:v>
                </c:pt>
                <c:pt idx="846">
                  <c:v>2044.95</c:v>
                </c:pt>
                <c:pt idx="847">
                  <c:v>2044.95</c:v>
                </c:pt>
                <c:pt idx="848">
                  <c:v>2044.95</c:v>
                </c:pt>
                <c:pt idx="849">
                  <c:v>2044.95</c:v>
                </c:pt>
                <c:pt idx="850">
                  <c:v>2044.95</c:v>
                </c:pt>
                <c:pt idx="851">
                  <c:v>2044.95</c:v>
                </c:pt>
                <c:pt idx="852">
                  <c:v>2044.95</c:v>
                </c:pt>
                <c:pt idx="853">
                  <c:v>2059.44</c:v>
                </c:pt>
                <c:pt idx="854">
                  <c:v>2059.44</c:v>
                </c:pt>
                <c:pt idx="855">
                  <c:v>2059.44</c:v>
                </c:pt>
                <c:pt idx="856">
                  <c:v>2059.44</c:v>
                </c:pt>
                <c:pt idx="857">
                  <c:v>2059.44</c:v>
                </c:pt>
                <c:pt idx="858">
                  <c:v>2059.44</c:v>
                </c:pt>
                <c:pt idx="859">
                  <c:v>2059.44</c:v>
                </c:pt>
                <c:pt idx="860">
                  <c:v>2059.44</c:v>
                </c:pt>
                <c:pt idx="861">
                  <c:v>2059.44</c:v>
                </c:pt>
                <c:pt idx="862">
                  <c:v>2059.44</c:v>
                </c:pt>
                <c:pt idx="863">
                  <c:v>2059.44</c:v>
                </c:pt>
                <c:pt idx="864">
                  <c:v>2059.44</c:v>
                </c:pt>
                <c:pt idx="865">
                  <c:v>2059.44</c:v>
                </c:pt>
                <c:pt idx="866">
                  <c:v>2059.44</c:v>
                </c:pt>
                <c:pt idx="867">
                  <c:v>2059.44</c:v>
                </c:pt>
                <c:pt idx="868">
                  <c:v>2059.44</c:v>
                </c:pt>
                <c:pt idx="869">
                  <c:v>2059.44</c:v>
                </c:pt>
                <c:pt idx="870">
                  <c:v>2059.44</c:v>
                </c:pt>
                <c:pt idx="871">
                  <c:v>2059.44</c:v>
                </c:pt>
                <c:pt idx="872">
                  <c:v>2059.44</c:v>
                </c:pt>
                <c:pt idx="873">
                  <c:v>2061.5300000000002</c:v>
                </c:pt>
                <c:pt idx="874">
                  <c:v>2061.5300000000002</c:v>
                </c:pt>
                <c:pt idx="875">
                  <c:v>2061.5300000000002</c:v>
                </c:pt>
                <c:pt idx="876">
                  <c:v>2061.5300000000002</c:v>
                </c:pt>
                <c:pt idx="877">
                  <c:v>2061.5300000000002</c:v>
                </c:pt>
                <c:pt idx="878">
                  <c:v>2061.5300000000002</c:v>
                </c:pt>
                <c:pt idx="879">
                  <c:v>2061.5300000000002</c:v>
                </c:pt>
                <c:pt idx="880">
                  <c:v>2061.5300000000002</c:v>
                </c:pt>
                <c:pt idx="881">
                  <c:v>2061.5300000000002</c:v>
                </c:pt>
                <c:pt idx="882">
                  <c:v>2061.5300000000002</c:v>
                </c:pt>
                <c:pt idx="883">
                  <c:v>2061.5300000000002</c:v>
                </c:pt>
                <c:pt idx="884">
                  <c:v>2061.5300000000002</c:v>
                </c:pt>
                <c:pt idx="885">
                  <c:v>2061.5300000000002</c:v>
                </c:pt>
                <c:pt idx="886">
                  <c:v>2061.5300000000002</c:v>
                </c:pt>
                <c:pt idx="887">
                  <c:v>2061.5300000000002</c:v>
                </c:pt>
                <c:pt idx="888">
                  <c:v>2061.5300000000002</c:v>
                </c:pt>
                <c:pt idx="889">
                  <c:v>2061.5300000000002</c:v>
                </c:pt>
                <c:pt idx="890">
                  <c:v>2061.5300000000002</c:v>
                </c:pt>
                <c:pt idx="891">
                  <c:v>2061.5300000000002</c:v>
                </c:pt>
                <c:pt idx="892">
                  <c:v>2061.5300000000002</c:v>
                </c:pt>
                <c:pt idx="893">
                  <c:v>2061.5300000000002</c:v>
                </c:pt>
                <c:pt idx="894">
                  <c:v>2061.5300000000002</c:v>
                </c:pt>
                <c:pt idx="895">
                  <c:v>2061.5300000000002</c:v>
                </c:pt>
                <c:pt idx="896">
                  <c:v>2067.4299999999998</c:v>
                </c:pt>
                <c:pt idx="897">
                  <c:v>2067.4299999999998</c:v>
                </c:pt>
                <c:pt idx="898">
                  <c:v>2067.4299999999998</c:v>
                </c:pt>
                <c:pt idx="899">
                  <c:v>2067.4299999999998</c:v>
                </c:pt>
                <c:pt idx="900">
                  <c:v>2067.4299999999998</c:v>
                </c:pt>
                <c:pt idx="901">
                  <c:v>2067.4299999999998</c:v>
                </c:pt>
                <c:pt idx="902">
                  <c:v>2067.4299999999998</c:v>
                </c:pt>
                <c:pt idx="903">
                  <c:v>2067.4299999999998</c:v>
                </c:pt>
                <c:pt idx="904">
                  <c:v>2067.4299999999998</c:v>
                </c:pt>
                <c:pt idx="905">
                  <c:v>2067.4299999999998</c:v>
                </c:pt>
                <c:pt idx="906">
                  <c:v>2067.4299999999998</c:v>
                </c:pt>
                <c:pt idx="907">
                  <c:v>2067.4299999999998</c:v>
                </c:pt>
                <c:pt idx="908">
                  <c:v>2067.4299999999998</c:v>
                </c:pt>
                <c:pt idx="909">
                  <c:v>2067.4299999999998</c:v>
                </c:pt>
                <c:pt idx="910">
                  <c:v>2067.4299999999998</c:v>
                </c:pt>
                <c:pt idx="911">
                  <c:v>2067.4299999999998</c:v>
                </c:pt>
                <c:pt idx="912">
                  <c:v>2067.4299999999998</c:v>
                </c:pt>
                <c:pt idx="913">
                  <c:v>2067.4299999999998</c:v>
                </c:pt>
                <c:pt idx="914">
                  <c:v>2067.4299999999998</c:v>
                </c:pt>
                <c:pt idx="915">
                  <c:v>2067.4299999999998</c:v>
                </c:pt>
                <c:pt idx="916">
                  <c:v>2067.4299999999998</c:v>
                </c:pt>
                <c:pt idx="917">
                  <c:v>2067.4299999999998</c:v>
                </c:pt>
                <c:pt idx="918">
                  <c:v>2092.29</c:v>
                </c:pt>
                <c:pt idx="919">
                  <c:v>2092.29</c:v>
                </c:pt>
                <c:pt idx="920">
                  <c:v>2092.29</c:v>
                </c:pt>
                <c:pt idx="921">
                  <c:v>2092.29</c:v>
                </c:pt>
                <c:pt idx="922">
                  <c:v>2092.29</c:v>
                </c:pt>
                <c:pt idx="923">
                  <c:v>2092.29</c:v>
                </c:pt>
                <c:pt idx="924">
                  <c:v>2092.29</c:v>
                </c:pt>
                <c:pt idx="925">
                  <c:v>2092.29</c:v>
                </c:pt>
                <c:pt idx="926">
                  <c:v>2092.29</c:v>
                </c:pt>
                <c:pt idx="927">
                  <c:v>2092.29</c:v>
                </c:pt>
                <c:pt idx="928">
                  <c:v>2092.29</c:v>
                </c:pt>
                <c:pt idx="929">
                  <c:v>2092.29</c:v>
                </c:pt>
                <c:pt idx="930">
                  <c:v>2092.29</c:v>
                </c:pt>
                <c:pt idx="931">
                  <c:v>2092.29</c:v>
                </c:pt>
                <c:pt idx="932">
                  <c:v>2092.29</c:v>
                </c:pt>
                <c:pt idx="933">
                  <c:v>2092.29</c:v>
                </c:pt>
                <c:pt idx="934">
                  <c:v>2092.29</c:v>
                </c:pt>
                <c:pt idx="935">
                  <c:v>2092.29</c:v>
                </c:pt>
                <c:pt idx="936">
                  <c:v>2092.29</c:v>
                </c:pt>
                <c:pt idx="937">
                  <c:v>2092.29</c:v>
                </c:pt>
                <c:pt idx="938">
                  <c:v>2092.29</c:v>
                </c:pt>
                <c:pt idx="939">
                  <c:v>2082.6</c:v>
                </c:pt>
                <c:pt idx="940">
                  <c:v>2082.6</c:v>
                </c:pt>
                <c:pt idx="941">
                  <c:v>2082.6</c:v>
                </c:pt>
                <c:pt idx="942">
                  <c:v>2082.6</c:v>
                </c:pt>
                <c:pt idx="943">
                  <c:v>2082.6</c:v>
                </c:pt>
                <c:pt idx="944">
                  <c:v>2082.6</c:v>
                </c:pt>
                <c:pt idx="945">
                  <c:v>2082.6</c:v>
                </c:pt>
                <c:pt idx="946">
                  <c:v>2082.6</c:v>
                </c:pt>
                <c:pt idx="947">
                  <c:v>2082.6</c:v>
                </c:pt>
                <c:pt idx="948">
                  <c:v>2082.6</c:v>
                </c:pt>
                <c:pt idx="949">
                  <c:v>2082.6</c:v>
                </c:pt>
                <c:pt idx="950">
                  <c:v>2082.6</c:v>
                </c:pt>
                <c:pt idx="951">
                  <c:v>2082.6</c:v>
                </c:pt>
                <c:pt idx="952">
                  <c:v>2082.6</c:v>
                </c:pt>
                <c:pt idx="953">
                  <c:v>2082.6</c:v>
                </c:pt>
                <c:pt idx="954">
                  <c:v>2082.6</c:v>
                </c:pt>
                <c:pt idx="955">
                  <c:v>2082.6</c:v>
                </c:pt>
                <c:pt idx="956">
                  <c:v>2082.6</c:v>
                </c:pt>
                <c:pt idx="957">
                  <c:v>2082.6</c:v>
                </c:pt>
                <c:pt idx="958">
                  <c:v>2082.6</c:v>
                </c:pt>
                <c:pt idx="959">
                  <c:v>2082.6</c:v>
                </c:pt>
                <c:pt idx="960">
                  <c:v>2082.6</c:v>
                </c:pt>
                <c:pt idx="961">
                  <c:v>2082.6</c:v>
                </c:pt>
                <c:pt idx="962">
                  <c:v>2144.27</c:v>
                </c:pt>
                <c:pt idx="963">
                  <c:v>2144.27</c:v>
                </c:pt>
                <c:pt idx="964">
                  <c:v>2144.27</c:v>
                </c:pt>
                <c:pt idx="965">
                  <c:v>2144.27</c:v>
                </c:pt>
                <c:pt idx="966">
                  <c:v>2144.27</c:v>
                </c:pt>
                <c:pt idx="967">
                  <c:v>2144.27</c:v>
                </c:pt>
                <c:pt idx="968">
                  <c:v>2144.27</c:v>
                </c:pt>
                <c:pt idx="969">
                  <c:v>2144.27</c:v>
                </c:pt>
                <c:pt idx="970">
                  <c:v>2144.27</c:v>
                </c:pt>
                <c:pt idx="971">
                  <c:v>2144.27</c:v>
                </c:pt>
                <c:pt idx="972">
                  <c:v>2144.27</c:v>
                </c:pt>
                <c:pt idx="973">
                  <c:v>2144.27</c:v>
                </c:pt>
                <c:pt idx="974">
                  <c:v>2144.27</c:v>
                </c:pt>
                <c:pt idx="975">
                  <c:v>2144.27</c:v>
                </c:pt>
                <c:pt idx="976">
                  <c:v>2144.27</c:v>
                </c:pt>
                <c:pt idx="977">
                  <c:v>2144.27</c:v>
                </c:pt>
                <c:pt idx="978">
                  <c:v>2144.27</c:v>
                </c:pt>
                <c:pt idx="979">
                  <c:v>2144.27</c:v>
                </c:pt>
                <c:pt idx="980">
                  <c:v>2144.27</c:v>
                </c:pt>
                <c:pt idx="981">
                  <c:v>2144.27</c:v>
                </c:pt>
                <c:pt idx="982">
                  <c:v>2144.27</c:v>
                </c:pt>
                <c:pt idx="983">
                  <c:v>2135.09</c:v>
                </c:pt>
                <c:pt idx="984">
                  <c:v>2135.09</c:v>
                </c:pt>
                <c:pt idx="985">
                  <c:v>2135.09</c:v>
                </c:pt>
                <c:pt idx="986">
                  <c:v>2135.09</c:v>
                </c:pt>
                <c:pt idx="987">
                  <c:v>2135.09</c:v>
                </c:pt>
                <c:pt idx="988">
                  <c:v>2135.09</c:v>
                </c:pt>
                <c:pt idx="989">
                  <c:v>2135.09</c:v>
                </c:pt>
                <c:pt idx="990">
                  <c:v>2135.09</c:v>
                </c:pt>
                <c:pt idx="991">
                  <c:v>2135.09</c:v>
                </c:pt>
                <c:pt idx="992">
                  <c:v>2135.09</c:v>
                </c:pt>
                <c:pt idx="993">
                  <c:v>2135.09</c:v>
                </c:pt>
                <c:pt idx="994">
                  <c:v>2135.09</c:v>
                </c:pt>
                <c:pt idx="995">
                  <c:v>2135.09</c:v>
                </c:pt>
                <c:pt idx="996">
                  <c:v>2135.09</c:v>
                </c:pt>
                <c:pt idx="997">
                  <c:v>2135.09</c:v>
                </c:pt>
                <c:pt idx="998">
                  <c:v>2135.09</c:v>
                </c:pt>
                <c:pt idx="999">
                  <c:v>2135.09</c:v>
                </c:pt>
                <c:pt idx="1000">
                  <c:v>2135.09</c:v>
                </c:pt>
                <c:pt idx="1001">
                  <c:v>2135.09</c:v>
                </c:pt>
                <c:pt idx="1002">
                  <c:v>2135.09</c:v>
                </c:pt>
                <c:pt idx="1003">
                  <c:v>2135.09</c:v>
                </c:pt>
                <c:pt idx="1004">
                  <c:v>2135.09</c:v>
                </c:pt>
                <c:pt idx="1005">
                  <c:v>2205.29</c:v>
                </c:pt>
                <c:pt idx="1006">
                  <c:v>2205.29</c:v>
                </c:pt>
                <c:pt idx="1007">
                  <c:v>2205.29</c:v>
                </c:pt>
                <c:pt idx="1008">
                  <c:v>2205.29</c:v>
                </c:pt>
                <c:pt idx="1009">
                  <c:v>2205.29</c:v>
                </c:pt>
                <c:pt idx="1010">
                  <c:v>2205.29</c:v>
                </c:pt>
                <c:pt idx="1011">
                  <c:v>2205.29</c:v>
                </c:pt>
                <c:pt idx="1012">
                  <c:v>2205.29</c:v>
                </c:pt>
                <c:pt idx="1013">
                  <c:v>2205.29</c:v>
                </c:pt>
                <c:pt idx="1014">
                  <c:v>2205.29</c:v>
                </c:pt>
                <c:pt idx="1015">
                  <c:v>2205.29</c:v>
                </c:pt>
                <c:pt idx="1016">
                  <c:v>2205.29</c:v>
                </c:pt>
                <c:pt idx="1017">
                  <c:v>2205.29</c:v>
                </c:pt>
                <c:pt idx="1018">
                  <c:v>2205.29</c:v>
                </c:pt>
                <c:pt idx="1019">
                  <c:v>2205.29</c:v>
                </c:pt>
                <c:pt idx="1020">
                  <c:v>2205.29</c:v>
                </c:pt>
                <c:pt idx="1021">
                  <c:v>2205.29</c:v>
                </c:pt>
                <c:pt idx="1022">
                  <c:v>2205.29</c:v>
                </c:pt>
                <c:pt idx="1023">
                  <c:v>2205.29</c:v>
                </c:pt>
                <c:pt idx="1024">
                  <c:v>2205.29</c:v>
                </c:pt>
                <c:pt idx="1025">
                  <c:v>2205.29</c:v>
                </c:pt>
                <c:pt idx="1026">
                  <c:v>2205.29</c:v>
                </c:pt>
                <c:pt idx="1027">
                  <c:v>2198.5700000000002</c:v>
                </c:pt>
                <c:pt idx="1028">
                  <c:v>2198.5700000000002</c:v>
                </c:pt>
                <c:pt idx="1029">
                  <c:v>2198.5700000000002</c:v>
                </c:pt>
                <c:pt idx="1030">
                  <c:v>2198.5700000000002</c:v>
                </c:pt>
                <c:pt idx="1031">
                  <c:v>2198.5700000000002</c:v>
                </c:pt>
                <c:pt idx="1032">
                  <c:v>2198.5700000000002</c:v>
                </c:pt>
                <c:pt idx="1033">
                  <c:v>2198.5700000000002</c:v>
                </c:pt>
                <c:pt idx="1034">
                  <c:v>2198.5700000000002</c:v>
                </c:pt>
                <c:pt idx="1035">
                  <c:v>2198.5700000000002</c:v>
                </c:pt>
                <c:pt idx="1036">
                  <c:v>2198.5700000000002</c:v>
                </c:pt>
                <c:pt idx="1037">
                  <c:v>2198.5700000000002</c:v>
                </c:pt>
                <c:pt idx="1038">
                  <c:v>2198.5700000000002</c:v>
                </c:pt>
                <c:pt idx="1039">
                  <c:v>2198.5700000000002</c:v>
                </c:pt>
                <c:pt idx="1040">
                  <c:v>2198.5700000000002</c:v>
                </c:pt>
                <c:pt idx="1041">
                  <c:v>2198.5700000000002</c:v>
                </c:pt>
                <c:pt idx="1042">
                  <c:v>2198.5700000000002</c:v>
                </c:pt>
                <c:pt idx="1043">
                  <c:v>2198.5700000000002</c:v>
                </c:pt>
                <c:pt idx="1044">
                  <c:v>2198.5700000000002</c:v>
                </c:pt>
                <c:pt idx="1045">
                  <c:v>2198.5700000000002</c:v>
                </c:pt>
                <c:pt idx="1046">
                  <c:v>2198.5700000000002</c:v>
                </c:pt>
                <c:pt idx="1047">
                  <c:v>2198.5700000000002</c:v>
                </c:pt>
                <c:pt idx="1048">
                  <c:v>2245.8000000000002</c:v>
                </c:pt>
                <c:pt idx="1049">
                  <c:v>2245.8000000000002</c:v>
                </c:pt>
                <c:pt idx="1050">
                  <c:v>2245.8000000000002</c:v>
                </c:pt>
                <c:pt idx="1051">
                  <c:v>2245.8000000000002</c:v>
                </c:pt>
                <c:pt idx="1052">
                  <c:v>2245.8000000000002</c:v>
                </c:pt>
                <c:pt idx="1053">
                  <c:v>2245.8000000000002</c:v>
                </c:pt>
                <c:pt idx="1054">
                  <c:v>2245.8000000000002</c:v>
                </c:pt>
                <c:pt idx="1055">
                  <c:v>2245.8000000000002</c:v>
                </c:pt>
                <c:pt idx="1056">
                  <c:v>2245.8000000000002</c:v>
                </c:pt>
                <c:pt idx="1057">
                  <c:v>2245.8000000000002</c:v>
                </c:pt>
                <c:pt idx="1058">
                  <c:v>2245.8000000000002</c:v>
                </c:pt>
                <c:pt idx="1059">
                  <c:v>2245.8000000000002</c:v>
                </c:pt>
                <c:pt idx="1060">
                  <c:v>2245.8000000000002</c:v>
                </c:pt>
                <c:pt idx="1061">
                  <c:v>2245.8000000000002</c:v>
                </c:pt>
                <c:pt idx="1062">
                  <c:v>2245.8000000000002</c:v>
                </c:pt>
                <c:pt idx="1063">
                  <c:v>2245.8000000000002</c:v>
                </c:pt>
                <c:pt idx="1064">
                  <c:v>2245.8000000000002</c:v>
                </c:pt>
                <c:pt idx="1065">
                  <c:v>2245.8000000000002</c:v>
                </c:pt>
                <c:pt idx="1066">
                  <c:v>2245.8000000000002</c:v>
                </c:pt>
                <c:pt idx="1067">
                  <c:v>2245.8000000000002</c:v>
                </c:pt>
                <c:pt idx="1068">
                  <c:v>2245.8000000000002</c:v>
                </c:pt>
                <c:pt idx="1069">
                  <c:v>2290.1</c:v>
                </c:pt>
                <c:pt idx="1070">
                  <c:v>2290.1</c:v>
                </c:pt>
                <c:pt idx="1071">
                  <c:v>2290.1</c:v>
                </c:pt>
                <c:pt idx="1072">
                  <c:v>2290.1</c:v>
                </c:pt>
                <c:pt idx="1073">
                  <c:v>2290.1</c:v>
                </c:pt>
                <c:pt idx="1074">
                  <c:v>2290.1</c:v>
                </c:pt>
                <c:pt idx="1075">
                  <c:v>2290.1</c:v>
                </c:pt>
                <c:pt idx="1076">
                  <c:v>2290.1</c:v>
                </c:pt>
                <c:pt idx="1077">
                  <c:v>2290.1</c:v>
                </c:pt>
                <c:pt idx="1078">
                  <c:v>2290.1</c:v>
                </c:pt>
                <c:pt idx="1079">
                  <c:v>2290.1</c:v>
                </c:pt>
                <c:pt idx="1080">
                  <c:v>2290.1</c:v>
                </c:pt>
                <c:pt idx="1081">
                  <c:v>2290.1</c:v>
                </c:pt>
                <c:pt idx="1082">
                  <c:v>2290.1</c:v>
                </c:pt>
                <c:pt idx="1083">
                  <c:v>2290.1</c:v>
                </c:pt>
                <c:pt idx="1084">
                  <c:v>2290.1</c:v>
                </c:pt>
                <c:pt idx="1085">
                  <c:v>2290.1</c:v>
                </c:pt>
                <c:pt idx="1086">
                  <c:v>2290.1</c:v>
                </c:pt>
                <c:pt idx="1087">
                  <c:v>2290.1</c:v>
                </c:pt>
                <c:pt idx="1088">
                  <c:v>2290.1</c:v>
                </c:pt>
                <c:pt idx="1089">
                  <c:v>2290.1</c:v>
                </c:pt>
                <c:pt idx="1090">
                  <c:v>2290.1</c:v>
                </c:pt>
                <c:pt idx="1091">
                  <c:v>2290.1</c:v>
                </c:pt>
                <c:pt idx="1092">
                  <c:v>2289.59</c:v>
                </c:pt>
                <c:pt idx="1093">
                  <c:v>2289.59</c:v>
                </c:pt>
                <c:pt idx="1094">
                  <c:v>2289.59</c:v>
                </c:pt>
                <c:pt idx="1095">
                  <c:v>2289.59</c:v>
                </c:pt>
                <c:pt idx="1096">
                  <c:v>2289.59</c:v>
                </c:pt>
                <c:pt idx="1097">
                  <c:v>2289.59</c:v>
                </c:pt>
                <c:pt idx="1098">
                  <c:v>2289.59</c:v>
                </c:pt>
                <c:pt idx="1099">
                  <c:v>2289.59</c:v>
                </c:pt>
                <c:pt idx="1100">
                  <c:v>2289.59</c:v>
                </c:pt>
                <c:pt idx="1101">
                  <c:v>2289.59</c:v>
                </c:pt>
                <c:pt idx="1102">
                  <c:v>2289.59</c:v>
                </c:pt>
                <c:pt idx="1103">
                  <c:v>2289.59</c:v>
                </c:pt>
                <c:pt idx="1104">
                  <c:v>2289.59</c:v>
                </c:pt>
                <c:pt idx="1105">
                  <c:v>2289.59</c:v>
                </c:pt>
                <c:pt idx="1106">
                  <c:v>2289.59</c:v>
                </c:pt>
                <c:pt idx="1107">
                  <c:v>2289.59</c:v>
                </c:pt>
                <c:pt idx="1108">
                  <c:v>2289.59</c:v>
                </c:pt>
                <c:pt idx="1109">
                  <c:v>2289.59</c:v>
                </c:pt>
                <c:pt idx="1110">
                  <c:v>2289.59</c:v>
                </c:pt>
                <c:pt idx="1111">
                  <c:v>2289.59</c:v>
                </c:pt>
                <c:pt idx="1112">
                  <c:v>2289.59</c:v>
                </c:pt>
                <c:pt idx="1113">
                  <c:v>2287.39</c:v>
                </c:pt>
                <c:pt idx="1114">
                  <c:v>2287.39</c:v>
                </c:pt>
                <c:pt idx="1115">
                  <c:v>2287.39</c:v>
                </c:pt>
                <c:pt idx="1116">
                  <c:v>2287.39</c:v>
                </c:pt>
                <c:pt idx="1117">
                  <c:v>2287.39</c:v>
                </c:pt>
                <c:pt idx="1118">
                  <c:v>2287.39</c:v>
                </c:pt>
                <c:pt idx="1119">
                  <c:v>2287.39</c:v>
                </c:pt>
                <c:pt idx="1120">
                  <c:v>2287.39</c:v>
                </c:pt>
                <c:pt idx="1121">
                  <c:v>2287.39</c:v>
                </c:pt>
                <c:pt idx="1122">
                  <c:v>2287.39</c:v>
                </c:pt>
                <c:pt idx="1123">
                  <c:v>2287.39</c:v>
                </c:pt>
                <c:pt idx="1124">
                  <c:v>2287.39</c:v>
                </c:pt>
                <c:pt idx="1125">
                  <c:v>2287.39</c:v>
                </c:pt>
                <c:pt idx="1126">
                  <c:v>2287.39</c:v>
                </c:pt>
                <c:pt idx="1127">
                  <c:v>2287.39</c:v>
                </c:pt>
                <c:pt idx="1128">
                  <c:v>2287.39</c:v>
                </c:pt>
                <c:pt idx="1129">
                  <c:v>2287.39</c:v>
                </c:pt>
                <c:pt idx="1130">
                  <c:v>2287.39</c:v>
                </c:pt>
                <c:pt idx="1131">
                  <c:v>2287.39</c:v>
                </c:pt>
                <c:pt idx="1132">
                  <c:v>2287.39</c:v>
                </c:pt>
                <c:pt idx="1133">
                  <c:v>2287.39</c:v>
                </c:pt>
                <c:pt idx="1134">
                  <c:v>2287.39</c:v>
                </c:pt>
                <c:pt idx="1135">
                  <c:v>2330.46</c:v>
                </c:pt>
                <c:pt idx="1136">
                  <c:v>2330.46</c:v>
                </c:pt>
                <c:pt idx="1137">
                  <c:v>2330.46</c:v>
                </c:pt>
                <c:pt idx="1138">
                  <c:v>2330.46</c:v>
                </c:pt>
                <c:pt idx="1139">
                  <c:v>2330.46</c:v>
                </c:pt>
                <c:pt idx="1140">
                  <c:v>2330.46</c:v>
                </c:pt>
                <c:pt idx="1141">
                  <c:v>2330.46</c:v>
                </c:pt>
                <c:pt idx="1142">
                  <c:v>2330.46</c:v>
                </c:pt>
                <c:pt idx="1143">
                  <c:v>2330.46</c:v>
                </c:pt>
                <c:pt idx="1144">
                  <c:v>2330.46</c:v>
                </c:pt>
                <c:pt idx="1145">
                  <c:v>2330.46</c:v>
                </c:pt>
                <c:pt idx="1146">
                  <c:v>2330.46</c:v>
                </c:pt>
                <c:pt idx="1147">
                  <c:v>2330.46</c:v>
                </c:pt>
                <c:pt idx="1148">
                  <c:v>2330.46</c:v>
                </c:pt>
                <c:pt idx="1149">
                  <c:v>2330.46</c:v>
                </c:pt>
                <c:pt idx="1150">
                  <c:v>2330.46</c:v>
                </c:pt>
                <c:pt idx="1151">
                  <c:v>2330.46</c:v>
                </c:pt>
                <c:pt idx="1152">
                  <c:v>2330.46</c:v>
                </c:pt>
                <c:pt idx="1153">
                  <c:v>2330.46</c:v>
                </c:pt>
                <c:pt idx="1154">
                  <c:v>2330.46</c:v>
                </c:pt>
                <c:pt idx="1155">
                  <c:v>2330.46</c:v>
                </c:pt>
                <c:pt idx="1156">
                  <c:v>2330.46</c:v>
                </c:pt>
                <c:pt idx="1157">
                  <c:v>2330.46</c:v>
                </c:pt>
                <c:pt idx="1158">
                  <c:v>2327.19</c:v>
                </c:pt>
                <c:pt idx="1159">
                  <c:v>2327.19</c:v>
                </c:pt>
                <c:pt idx="1160">
                  <c:v>2327.19</c:v>
                </c:pt>
                <c:pt idx="1161">
                  <c:v>2327.19</c:v>
                </c:pt>
                <c:pt idx="1162">
                  <c:v>2327.19</c:v>
                </c:pt>
                <c:pt idx="1163">
                  <c:v>2327.19</c:v>
                </c:pt>
                <c:pt idx="1164">
                  <c:v>2327.19</c:v>
                </c:pt>
                <c:pt idx="1165">
                  <c:v>2327.19</c:v>
                </c:pt>
                <c:pt idx="1166">
                  <c:v>2327.19</c:v>
                </c:pt>
                <c:pt idx="1167">
                  <c:v>2327.19</c:v>
                </c:pt>
                <c:pt idx="1168">
                  <c:v>2327.19</c:v>
                </c:pt>
                <c:pt idx="1169">
                  <c:v>2327.19</c:v>
                </c:pt>
                <c:pt idx="1170">
                  <c:v>2327.19</c:v>
                </c:pt>
                <c:pt idx="1171">
                  <c:v>2327.19</c:v>
                </c:pt>
                <c:pt idx="1172">
                  <c:v>2327.19</c:v>
                </c:pt>
                <c:pt idx="1173">
                  <c:v>2327.19</c:v>
                </c:pt>
                <c:pt idx="1174">
                  <c:v>2327.19</c:v>
                </c:pt>
                <c:pt idx="1175">
                  <c:v>2327.19</c:v>
                </c:pt>
                <c:pt idx="1176">
                  <c:v>2327.19</c:v>
                </c:pt>
                <c:pt idx="1177">
                  <c:v>2327.19</c:v>
                </c:pt>
                <c:pt idx="1178">
                  <c:v>2325.86</c:v>
                </c:pt>
                <c:pt idx="1179">
                  <c:v>2325.86</c:v>
                </c:pt>
                <c:pt idx="1180">
                  <c:v>2325.86</c:v>
                </c:pt>
                <c:pt idx="1181">
                  <c:v>2325.86</c:v>
                </c:pt>
                <c:pt idx="1182">
                  <c:v>2325.86</c:v>
                </c:pt>
                <c:pt idx="1183">
                  <c:v>2325.86</c:v>
                </c:pt>
                <c:pt idx="1184">
                  <c:v>2325.86</c:v>
                </c:pt>
                <c:pt idx="1185">
                  <c:v>2325.86</c:v>
                </c:pt>
                <c:pt idx="1186">
                  <c:v>2325.86</c:v>
                </c:pt>
                <c:pt idx="1187">
                  <c:v>2325.86</c:v>
                </c:pt>
                <c:pt idx="1188">
                  <c:v>2325.86</c:v>
                </c:pt>
                <c:pt idx="1189">
                  <c:v>2325.86</c:v>
                </c:pt>
                <c:pt idx="1190">
                  <c:v>2325.86</c:v>
                </c:pt>
                <c:pt idx="1191">
                  <c:v>2325.86</c:v>
                </c:pt>
                <c:pt idx="1192">
                  <c:v>2325.86</c:v>
                </c:pt>
                <c:pt idx="1193">
                  <c:v>2325.86</c:v>
                </c:pt>
                <c:pt idx="1194">
                  <c:v>2325.86</c:v>
                </c:pt>
                <c:pt idx="1195">
                  <c:v>2325.86</c:v>
                </c:pt>
                <c:pt idx="1196">
                  <c:v>2325.86</c:v>
                </c:pt>
                <c:pt idx="1197">
                  <c:v>2325.86</c:v>
                </c:pt>
                <c:pt idx="1198">
                  <c:v>2325.86</c:v>
                </c:pt>
                <c:pt idx="1199">
                  <c:v>2325.86</c:v>
                </c:pt>
                <c:pt idx="1200">
                  <c:v>2325.86</c:v>
                </c:pt>
                <c:pt idx="1201">
                  <c:v>2322.54</c:v>
                </c:pt>
                <c:pt idx="1202">
                  <c:v>2322.54</c:v>
                </c:pt>
                <c:pt idx="1203">
                  <c:v>2322.54</c:v>
                </c:pt>
                <c:pt idx="1204">
                  <c:v>2322.54</c:v>
                </c:pt>
                <c:pt idx="1205">
                  <c:v>2322.54</c:v>
                </c:pt>
                <c:pt idx="1206">
                  <c:v>2322.54</c:v>
                </c:pt>
                <c:pt idx="1207">
                  <c:v>2322.54</c:v>
                </c:pt>
                <c:pt idx="1208">
                  <c:v>2322.54</c:v>
                </c:pt>
                <c:pt idx="1209">
                  <c:v>2322.54</c:v>
                </c:pt>
                <c:pt idx="1210">
                  <c:v>2322.54</c:v>
                </c:pt>
                <c:pt idx="1211">
                  <c:v>2322.54</c:v>
                </c:pt>
                <c:pt idx="1212">
                  <c:v>2322.54</c:v>
                </c:pt>
                <c:pt idx="1213">
                  <c:v>2322.54</c:v>
                </c:pt>
                <c:pt idx="1214">
                  <c:v>2322.54</c:v>
                </c:pt>
                <c:pt idx="1215">
                  <c:v>2322.54</c:v>
                </c:pt>
                <c:pt idx="1216">
                  <c:v>2322.54</c:v>
                </c:pt>
                <c:pt idx="1217">
                  <c:v>2322.54</c:v>
                </c:pt>
                <c:pt idx="1218">
                  <c:v>2322.54</c:v>
                </c:pt>
                <c:pt idx="1219">
                  <c:v>2322.54</c:v>
                </c:pt>
                <c:pt idx="1220">
                  <c:v>2322.54</c:v>
                </c:pt>
                <c:pt idx="1221">
                  <c:v>2322.54</c:v>
                </c:pt>
                <c:pt idx="1222">
                  <c:v>2322.54</c:v>
                </c:pt>
                <c:pt idx="1223">
                  <c:v>2370.9699999999998</c:v>
                </c:pt>
                <c:pt idx="1224">
                  <c:v>2370.9699999999998</c:v>
                </c:pt>
                <c:pt idx="1225">
                  <c:v>2370.9699999999998</c:v>
                </c:pt>
                <c:pt idx="1226">
                  <c:v>2370.9699999999998</c:v>
                </c:pt>
                <c:pt idx="1227">
                  <c:v>2370.9699999999998</c:v>
                </c:pt>
                <c:pt idx="1228">
                  <c:v>2370.9699999999998</c:v>
                </c:pt>
                <c:pt idx="1229">
                  <c:v>2370.9699999999998</c:v>
                </c:pt>
                <c:pt idx="1230">
                  <c:v>2370.9699999999998</c:v>
                </c:pt>
                <c:pt idx="1231">
                  <c:v>2370.9699999999998</c:v>
                </c:pt>
                <c:pt idx="1232">
                  <c:v>2370.9699999999998</c:v>
                </c:pt>
                <c:pt idx="1233">
                  <c:v>2370.9699999999998</c:v>
                </c:pt>
                <c:pt idx="1234">
                  <c:v>2370.9699999999998</c:v>
                </c:pt>
                <c:pt idx="1235">
                  <c:v>2370.9699999999998</c:v>
                </c:pt>
                <c:pt idx="1236">
                  <c:v>2370.9699999999998</c:v>
                </c:pt>
                <c:pt idx="1237">
                  <c:v>2370.9699999999998</c:v>
                </c:pt>
                <c:pt idx="1238">
                  <c:v>2370.9699999999998</c:v>
                </c:pt>
                <c:pt idx="1239">
                  <c:v>2370.9699999999998</c:v>
                </c:pt>
                <c:pt idx="1240">
                  <c:v>2370.9699999999998</c:v>
                </c:pt>
                <c:pt idx="1241">
                  <c:v>2370.9699999999998</c:v>
                </c:pt>
                <c:pt idx="1242">
                  <c:v>2370.9699999999998</c:v>
                </c:pt>
                <c:pt idx="1243">
                  <c:v>2370.9699999999998</c:v>
                </c:pt>
                <c:pt idx="1244">
                  <c:v>2432.56</c:v>
                </c:pt>
                <c:pt idx="1245">
                  <c:v>2432.56</c:v>
                </c:pt>
                <c:pt idx="1246">
                  <c:v>2432.56</c:v>
                </c:pt>
                <c:pt idx="1247">
                  <c:v>2432.56</c:v>
                </c:pt>
                <c:pt idx="1248">
                  <c:v>2432.56</c:v>
                </c:pt>
                <c:pt idx="1249">
                  <c:v>2432.56</c:v>
                </c:pt>
                <c:pt idx="1250">
                  <c:v>2432.56</c:v>
                </c:pt>
                <c:pt idx="1251">
                  <c:v>2432.56</c:v>
                </c:pt>
                <c:pt idx="1252">
                  <c:v>2432.56</c:v>
                </c:pt>
                <c:pt idx="1253">
                  <c:v>2432.56</c:v>
                </c:pt>
                <c:pt idx="1254">
                  <c:v>2432.56</c:v>
                </c:pt>
                <c:pt idx="1255">
                  <c:v>2432.56</c:v>
                </c:pt>
                <c:pt idx="1256">
                  <c:v>2432.56</c:v>
                </c:pt>
                <c:pt idx="1257">
                  <c:v>2432.56</c:v>
                </c:pt>
                <c:pt idx="1258">
                  <c:v>2432.56</c:v>
                </c:pt>
                <c:pt idx="1259">
                  <c:v>2432.56</c:v>
                </c:pt>
                <c:pt idx="1260">
                  <c:v>2432.56</c:v>
                </c:pt>
                <c:pt idx="1261">
                  <c:v>2432.56</c:v>
                </c:pt>
                <c:pt idx="1262">
                  <c:v>2432.56</c:v>
                </c:pt>
                <c:pt idx="1263">
                  <c:v>2432.56</c:v>
                </c:pt>
                <c:pt idx="1264">
                  <c:v>2432.56</c:v>
                </c:pt>
                <c:pt idx="1265">
                  <c:v>2432.56</c:v>
                </c:pt>
                <c:pt idx="1266">
                  <c:v>2432.56</c:v>
                </c:pt>
                <c:pt idx="1267">
                  <c:v>2482.9299999999998</c:v>
                </c:pt>
                <c:pt idx="1268">
                  <c:v>2482.9299999999998</c:v>
                </c:pt>
                <c:pt idx="1269">
                  <c:v>2482.9299999999998</c:v>
                </c:pt>
                <c:pt idx="1270">
                  <c:v>2482.9299999999998</c:v>
                </c:pt>
                <c:pt idx="1271">
                  <c:v>2482.9299999999998</c:v>
                </c:pt>
                <c:pt idx="1272">
                  <c:v>2482.9299999999998</c:v>
                </c:pt>
                <c:pt idx="1273">
                  <c:v>2482.9299999999998</c:v>
                </c:pt>
                <c:pt idx="1274">
                  <c:v>2482.9299999999998</c:v>
                </c:pt>
                <c:pt idx="1275">
                  <c:v>2482.9299999999998</c:v>
                </c:pt>
                <c:pt idx="1276">
                  <c:v>2482.9299999999998</c:v>
                </c:pt>
                <c:pt idx="1277">
                  <c:v>2482.9299999999998</c:v>
                </c:pt>
                <c:pt idx="1278">
                  <c:v>2482.9299999999998</c:v>
                </c:pt>
                <c:pt idx="1279">
                  <c:v>2482.9299999999998</c:v>
                </c:pt>
                <c:pt idx="1280">
                  <c:v>2482.9299999999998</c:v>
                </c:pt>
                <c:pt idx="1281">
                  <c:v>2482.9299999999998</c:v>
                </c:pt>
                <c:pt idx="1282">
                  <c:v>2482.9299999999998</c:v>
                </c:pt>
                <c:pt idx="1283">
                  <c:v>2482.9299999999998</c:v>
                </c:pt>
                <c:pt idx="1284">
                  <c:v>2482.9299999999998</c:v>
                </c:pt>
                <c:pt idx="1285">
                  <c:v>2482.9299999999998</c:v>
                </c:pt>
                <c:pt idx="1286">
                  <c:v>2482.9299999999998</c:v>
                </c:pt>
                <c:pt idx="1287">
                  <c:v>2482.9299999999998</c:v>
                </c:pt>
                <c:pt idx="1288">
                  <c:v>2487.31</c:v>
                </c:pt>
                <c:pt idx="1289">
                  <c:v>2487.31</c:v>
                </c:pt>
                <c:pt idx="1290">
                  <c:v>2487.31</c:v>
                </c:pt>
                <c:pt idx="1291">
                  <c:v>2487.31</c:v>
                </c:pt>
                <c:pt idx="1292">
                  <c:v>2487.31</c:v>
                </c:pt>
                <c:pt idx="1293">
                  <c:v>2487.31</c:v>
                </c:pt>
                <c:pt idx="1294">
                  <c:v>2487.31</c:v>
                </c:pt>
                <c:pt idx="1295">
                  <c:v>2487.31</c:v>
                </c:pt>
                <c:pt idx="1296">
                  <c:v>2487.31</c:v>
                </c:pt>
                <c:pt idx="1297">
                  <c:v>2487.31</c:v>
                </c:pt>
                <c:pt idx="1298">
                  <c:v>2487.31</c:v>
                </c:pt>
                <c:pt idx="1299">
                  <c:v>2487.31</c:v>
                </c:pt>
                <c:pt idx="1300">
                  <c:v>2487.31</c:v>
                </c:pt>
                <c:pt idx="1301">
                  <c:v>2487.31</c:v>
                </c:pt>
                <c:pt idx="1302">
                  <c:v>2487.31</c:v>
                </c:pt>
                <c:pt idx="1303">
                  <c:v>2487.31</c:v>
                </c:pt>
                <c:pt idx="1304">
                  <c:v>2487.31</c:v>
                </c:pt>
              </c:numCache>
            </c:numRef>
          </c:val>
          <c:extLst>
            <c:ext xmlns:c16="http://schemas.microsoft.com/office/drawing/2014/chart" uri="{C3380CC4-5D6E-409C-BE32-E72D297353CC}">
              <c16:uniqueId val="{00000001-3564-4ED9-8F17-A8DCA601C000}"/>
            </c:ext>
          </c:extLst>
        </c:ser>
        <c:ser>
          <c:idx val="2"/>
          <c:order val="2"/>
          <c:tx>
            <c:v>香港</c:v>
          </c:tx>
          <c:spPr>
            <a:pattFill prst="wdUpDiag">
              <a:fgClr>
                <a:srgbClr val="56CA95"/>
              </a:fgClr>
              <a:bgClr>
                <a:srgbClr val="FFFFFF"/>
              </a:bgClr>
            </a:pattFill>
            <a:ln>
              <a:noFill/>
            </a:ln>
            <a:effectLst/>
          </c:spP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【2】Indice!$F$6:$F$1310</c:f>
              <c:numCache>
                <c:formatCode>General</c:formatCode>
                <c:ptCount val="1305"/>
                <c:pt idx="0">
                  <c:v>9547</c:v>
                </c:pt>
                <c:pt idx="1">
                  <c:v>9547</c:v>
                </c:pt>
                <c:pt idx="2">
                  <c:v>9547</c:v>
                </c:pt>
                <c:pt idx="3">
                  <c:v>9547</c:v>
                </c:pt>
                <c:pt idx="4">
                  <c:v>9547</c:v>
                </c:pt>
                <c:pt idx="5">
                  <c:v>9547</c:v>
                </c:pt>
                <c:pt idx="6">
                  <c:v>9547</c:v>
                </c:pt>
                <c:pt idx="7">
                  <c:v>9547</c:v>
                </c:pt>
                <c:pt idx="8">
                  <c:v>9547</c:v>
                </c:pt>
                <c:pt idx="9">
                  <c:v>9547</c:v>
                </c:pt>
                <c:pt idx="10">
                  <c:v>9547</c:v>
                </c:pt>
                <c:pt idx="11">
                  <c:v>9547</c:v>
                </c:pt>
                <c:pt idx="12">
                  <c:v>9547</c:v>
                </c:pt>
                <c:pt idx="13">
                  <c:v>9547</c:v>
                </c:pt>
                <c:pt idx="14">
                  <c:v>9547</c:v>
                </c:pt>
                <c:pt idx="15">
                  <c:v>9392</c:v>
                </c:pt>
                <c:pt idx="16">
                  <c:v>9392</c:v>
                </c:pt>
                <c:pt idx="17">
                  <c:v>9392</c:v>
                </c:pt>
                <c:pt idx="18">
                  <c:v>9392</c:v>
                </c:pt>
                <c:pt idx="19">
                  <c:v>9392</c:v>
                </c:pt>
                <c:pt idx="20">
                  <c:v>9392</c:v>
                </c:pt>
                <c:pt idx="21">
                  <c:v>9392</c:v>
                </c:pt>
                <c:pt idx="22">
                  <c:v>9392</c:v>
                </c:pt>
                <c:pt idx="23">
                  <c:v>9392</c:v>
                </c:pt>
                <c:pt idx="24">
                  <c:v>9392</c:v>
                </c:pt>
                <c:pt idx="25">
                  <c:v>9392</c:v>
                </c:pt>
                <c:pt idx="26">
                  <c:v>9392</c:v>
                </c:pt>
                <c:pt idx="27">
                  <c:v>9392</c:v>
                </c:pt>
                <c:pt idx="28">
                  <c:v>9392</c:v>
                </c:pt>
                <c:pt idx="29">
                  <c:v>9392</c:v>
                </c:pt>
                <c:pt idx="30">
                  <c:v>9794.9</c:v>
                </c:pt>
                <c:pt idx="31">
                  <c:v>9794.9</c:v>
                </c:pt>
                <c:pt idx="32">
                  <c:v>9794.9</c:v>
                </c:pt>
                <c:pt idx="33">
                  <c:v>9794.9</c:v>
                </c:pt>
                <c:pt idx="34">
                  <c:v>9794.9</c:v>
                </c:pt>
                <c:pt idx="35">
                  <c:v>9794.9</c:v>
                </c:pt>
                <c:pt idx="36">
                  <c:v>9794.9</c:v>
                </c:pt>
                <c:pt idx="37">
                  <c:v>9794.9</c:v>
                </c:pt>
                <c:pt idx="38">
                  <c:v>9794.9</c:v>
                </c:pt>
                <c:pt idx="39">
                  <c:v>9794.9</c:v>
                </c:pt>
                <c:pt idx="40">
                  <c:v>9794.9</c:v>
                </c:pt>
                <c:pt idx="41">
                  <c:v>9794.9</c:v>
                </c:pt>
                <c:pt idx="42">
                  <c:v>9794.9</c:v>
                </c:pt>
                <c:pt idx="43">
                  <c:v>9794.9</c:v>
                </c:pt>
                <c:pt idx="44">
                  <c:v>9794.9</c:v>
                </c:pt>
                <c:pt idx="45">
                  <c:v>9794.9</c:v>
                </c:pt>
                <c:pt idx="46">
                  <c:v>9794.9</c:v>
                </c:pt>
                <c:pt idx="47">
                  <c:v>9794.9</c:v>
                </c:pt>
                <c:pt idx="48">
                  <c:v>9794.9</c:v>
                </c:pt>
                <c:pt idx="49">
                  <c:v>9794.9</c:v>
                </c:pt>
                <c:pt idx="50">
                  <c:v>9794.9</c:v>
                </c:pt>
                <c:pt idx="51">
                  <c:v>9794.9</c:v>
                </c:pt>
                <c:pt idx="52">
                  <c:v>9794.9</c:v>
                </c:pt>
                <c:pt idx="53">
                  <c:v>9794.9</c:v>
                </c:pt>
                <c:pt idx="54">
                  <c:v>9794.9</c:v>
                </c:pt>
                <c:pt idx="55">
                  <c:v>9840.1</c:v>
                </c:pt>
                <c:pt idx="56">
                  <c:v>9840.1</c:v>
                </c:pt>
                <c:pt idx="57">
                  <c:v>9840.1</c:v>
                </c:pt>
                <c:pt idx="58">
                  <c:v>9840.1</c:v>
                </c:pt>
                <c:pt idx="59">
                  <c:v>9840.1</c:v>
                </c:pt>
                <c:pt idx="60">
                  <c:v>9840.1</c:v>
                </c:pt>
                <c:pt idx="61">
                  <c:v>9840.1</c:v>
                </c:pt>
                <c:pt idx="62">
                  <c:v>9840.1</c:v>
                </c:pt>
                <c:pt idx="63">
                  <c:v>9840.1</c:v>
                </c:pt>
                <c:pt idx="64">
                  <c:v>9840.1</c:v>
                </c:pt>
                <c:pt idx="65">
                  <c:v>9840.1</c:v>
                </c:pt>
                <c:pt idx="66">
                  <c:v>9840.1</c:v>
                </c:pt>
                <c:pt idx="67">
                  <c:v>9840.1</c:v>
                </c:pt>
                <c:pt idx="68">
                  <c:v>9840.1</c:v>
                </c:pt>
                <c:pt idx="69">
                  <c:v>9840.1</c:v>
                </c:pt>
                <c:pt idx="70">
                  <c:v>9840.1</c:v>
                </c:pt>
                <c:pt idx="71">
                  <c:v>9840.1</c:v>
                </c:pt>
                <c:pt idx="72">
                  <c:v>9840.1</c:v>
                </c:pt>
                <c:pt idx="73">
                  <c:v>9840.1</c:v>
                </c:pt>
                <c:pt idx="74">
                  <c:v>9840.1</c:v>
                </c:pt>
                <c:pt idx="75">
                  <c:v>9525.7000000000007</c:v>
                </c:pt>
                <c:pt idx="76">
                  <c:v>9525.7000000000007</c:v>
                </c:pt>
                <c:pt idx="77">
                  <c:v>9525.7000000000007</c:v>
                </c:pt>
                <c:pt idx="78">
                  <c:v>9525.7000000000007</c:v>
                </c:pt>
                <c:pt idx="79">
                  <c:v>9525.7000000000007</c:v>
                </c:pt>
                <c:pt idx="80">
                  <c:v>9525.7000000000007</c:v>
                </c:pt>
                <c:pt idx="81">
                  <c:v>9525.7000000000007</c:v>
                </c:pt>
                <c:pt idx="82">
                  <c:v>9525.7000000000007</c:v>
                </c:pt>
                <c:pt idx="83">
                  <c:v>9525.7000000000007</c:v>
                </c:pt>
                <c:pt idx="84">
                  <c:v>9525.7000000000007</c:v>
                </c:pt>
                <c:pt idx="85">
                  <c:v>9525.7000000000007</c:v>
                </c:pt>
                <c:pt idx="86">
                  <c:v>9525.7000000000007</c:v>
                </c:pt>
                <c:pt idx="87">
                  <c:v>9525.7000000000007</c:v>
                </c:pt>
                <c:pt idx="88">
                  <c:v>9525.7000000000007</c:v>
                </c:pt>
                <c:pt idx="89">
                  <c:v>9525.7000000000007</c:v>
                </c:pt>
                <c:pt idx="90">
                  <c:v>9525.7000000000007</c:v>
                </c:pt>
                <c:pt idx="91">
                  <c:v>9525.7000000000007</c:v>
                </c:pt>
                <c:pt idx="92">
                  <c:v>9525.7000000000007</c:v>
                </c:pt>
                <c:pt idx="93">
                  <c:v>9525.7000000000007</c:v>
                </c:pt>
                <c:pt idx="94">
                  <c:v>9525.7000000000007</c:v>
                </c:pt>
                <c:pt idx="95">
                  <c:v>9525.7000000000007</c:v>
                </c:pt>
                <c:pt idx="96">
                  <c:v>9525.7000000000007</c:v>
                </c:pt>
                <c:pt idx="97">
                  <c:v>9525.7000000000007</c:v>
                </c:pt>
                <c:pt idx="98">
                  <c:v>9525.7000000000007</c:v>
                </c:pt>
                <c:pt idx="99">
                  <c:v>9525.7000000000007</c:v>
                </c:pt>
                <c:pt idx="100">
                  <c:v>9525.7000000000007</c:v>
                </c:pt>
                <c:pt idx="101">
                  <c:v>9525.7000000000007</c:v>
                </c:pt>
                <c:pt idx="102">
                  <c:v>9525.7000000000007</c:v>
                </c:pt>
                <c:pt idx="103">
                  <c:v>9525.7000000000007</c:v>
                </c:pt>
                <c:pt idx="104">
                  <c:v>9525.7000000000007</c:v>
                </c:pt>
                <c:pt idx="105">
                  <c:v>9525.7000000000007</c:v>
                </c:pt>
                <c:pt idx="106">
                  <c:v>9525.7000000000007</c:v>
                </c:pt>
                <c:pt idx="107">
                  <c:v>9525.7000000000007</c:v>
                </c:pt>
                <c:pt idx="108">
                  <c:v>9525.7000000000007</c:v>
                </c:pt>
                <c:pt idx="109">
                  <c:v>9525.7000000000007</c:v>
                </c:pt>
                <c:pt idx="110">
                  <c:v>9525.7000000000007</c:v>
                </c:pt>
                <c:pt idx="111">
                  <c:v>9525.7000000000007</c:v>
                </c:pt>
                <c:pt idx="112">
                  <c:v>9525.7000000000007</c:v>
                </c:pt>
                <c:pt idx="113">
                  <c:v>9525.7000000000007</c:v>
                </c:pt>
                <c:pt idx="114">
                  <c:v>9525.7000000000007</c:v>
                </c:pt>
                <c:pt idx="115">
                  <c:v>9624.7999999999993</c:v>
                </c:pt>
                <c:pt idx="116">
                  <c:v>9624.7999999999993</c:v>
                </c:pt>
                <c:pt idx="117">
                  <c:v>9624.7999999999993</c:v>
                </c:pt>
                <c:pt idx="118">
                  <c:v>9624.7999999999993</c:v>
                </c:pt>
                <c:pt idx="119">
                  <c:v>9624.7999999999993</c:v>
                </c:pt>
                <c:pt idx="120">
                  <c:v>9624.7999999999993</c:v>
                </c:pt>
                <c:pt idx="121">
                  <c:v>9624.7999999999993</c:v>
                </c:pt>
                <c:pt idx="122">
                  <c:v>9624.7999999999993</c:v>
                </c:pt>
                <c:pt idx="123">
                  <c:v>9624.7999999999993</c:v>
                </c:pt>
                <c:pt idx="124">
                  <c:v>9624.7999999999993</c:v>
                </c:pt>
                <c:pt idx="125">
                  <c:v>9624.7999999999993</c:v>
                </c:pt>
                <c:pt idx="126">
                  <c:v>9624.7999999999993</c:v>
                </c:pt>
                <c:pt idx="127">
                  <c:v>9624.7999999999993</c:v>
                </c:pt>
                <c:pt idx="128">
                  <c:v>9624.7999999999993</c:v>
                </c:pt>
                <c:pt idx="129">
                  <c:v>9624.7999999999993</c:v>
                </c:pt>
                <c:pt idx="130">
                  <c:v>9624.7999999999993</c:v>
                </c:pt>
                <c:pt idx="131">
                  <c:v>9624.7999999999993</c:v>
                </c:pt>
                <c:pt idx="132">
                  <c:v>9624.7999999999993</c:v>
                </c:pt>
                <c:pt idx="133">
                  <c:v>9624.7999999999993</c:v>
                </c:pt>
                <c:pt idx="134">
                  <c:v>9624.7999999999993</c:v>
                </c:pt>
                <c:pt idx="135">
                  <c:v>9624.7999999999993</c:v>
                </c:pt>
                <c:pt idx="136">
                  <c:v>9624.7999999999993</c:v>
                </c:pt>
                <c:pt idx="137">
                  <c:v>9078.7999999999993</c:v>
                </c:pt>
                <c:pt idx="138">
                  <c:v>9078.7999999999993</c:v>
                </c:pt>
                <c:pt idx="139">
                  <c:v>9078.7999999999993</c:v>
                </c:pt>
                <c:pt idx="140">
                  <c:v>9078.7999999999993</c:v>
                </c:pt>
                <c:pt idx="141">
                  <c:v>9078.7999999999993</c:v>
                </c:pt>
                <c:pt idx="142">
                  <c:v>9078.7999999999993</c:v>
                </c:pt>
                <c:pt idx="143">
                  <c:v>9078.7999999999993</c:v>
                </c:pt>
                <c:pt idx="144">
                  <c:v>9078.7999999999993</c:v>
                </c:pt>
                <c:pt idx="145">
                  <c:v>9078.7999999999993</c:v>
                </c:pt>
                <c:pt idx="146">
                  <c:v>9078.7999999999993</c:v>
                </c:pt>
                <c:pt idx="147">
                  <c:v>9078.7999999999993</c:v>
                </c:pt>
                <c:pt idx="148">
                  <c:v>9078.7999999999993</c:v>
                </c:pt>
                <c:pt idx="149">
                  <c:v>9078.7999999999993</c:v>
                </c:pt>
                <c:pt idx="150">
                  <c:v>9078.7999999999993</c:v>
                </c:pt>
                <c:pt idx="151">
                  <c:v>9078.7999999999993</c:v>
                </c:pt>
                <c:pt idx="152">
                  <c:v>9073</c:v>
                </c:pt>
                <c:pt idx="153">
                  <c:v>9073</c:v>
                </c:pt>
                <c:pt idx="154">
                  <c:v>9073</c:v>
                </c:pt>
                <c:pt idx="155">
                  <c:v>9073</c:v>
                </c:pt>
                <c:pt idx="156">
                  <c:v>9073</c:v>
                </c:pt>
                <c:pt idx="157">
                  <c:v>9073</c:v>
                </c:pt>
                <c:pt idx="158">
                  <c:v>9073</c:v>
                </c:pt>
                <c:pt idx="159">
                  <c:v>9073</c:v>
                </c:pt>
                <c:pt idx="160">
                  <c:v>8917.4</c:v>
                </c:pt>
                <c:pt idx="161">
                  <c:v>8917.4</c:v>
                </c:pt>
                <c:pt idx="162">
                  <c:v>8917.4</c:v>
                </c:pt>
                <c:pt idx="163">
                  <c:v>8917.4</c:v>
                </c:pt>
                <c:pt idx="164">
                  <c:v>8917.4</c:v>
                </c:pt>
                <c:pt idx="165">
                  <c:v>8917.4</c:v>
                </c:pt>
                <c:pt idx="166">
                  <c:v>8917.4</c:v>
                </c:pt>
                <c:pt idx="167">
                  <c:v>8917.4</c:v>
                </c:pt>
                <c:pt idx="168">
                  <c:v>8917.4</c:v>
                </c:pt>
                <c:pt idx="169">
                  <c:v>8917.4</c:v>
                </c:pt>
                <c:pt idx="170">
                  <c:v>8917.4</c:v>
                </c:pt>
                <c:pt idx="171">
                  <c:v>8917.4</c:v>
                </c:pt>
                <c:pt idx="172">
                  <c:v>8917.4</c:v>
                </c:pt>
                <c:pt idx="173">
                  <c:v>8917.4</c:v>
                </c:pt>
                <c:pt idx="174">
                  <c:v>8917.4</c:v>
                </c:pt>
                <c:pt idx="175">
                  <c:v>8917.4</c:v>
                </c:pt>
                <c:pt idx="176">
                  <c:v>8917.4</c:v>
                </c:pt>
                <c:pt idx="177">
                  <c:v>8917.4</c:v>
                </c:pt>
                <c:pt idx="178">
                  <c:v>8917.4</c:v>
                </c:pt>
                <c:pt idx="179">
                  <c:v>8917.4</c:v>
                </c:pt>
                <c:pt idx="180">
                  <c:v>8917.4</c:v>
                </c:pt>
                <c:pt idx="181">
                  <c:v>8917.4</c:v>
                </c:pt>
                <c:pt idx="182">
                  <c:v>8917.4</c:v>
                </c:pt>
                <c:pt idx="183">
                  <c:v>8917.4</c:v>
                </c:pt>
                <c:pt idx="184">
                  <c:v>8917.4</c:v>
                </c:pt>
                <c:pt idx="185">
                  <c:v>8917.4</c:v>
                </c:pt>
                <c:pt idx="186">
                  <c:v>8917.4</c:v>
                </c:pt>
                <c:pt idx="187">
                  <c:v>8917.4</c:v>
                </c:pt>
                <c:pt idx="188">
                  <c:v>8917.4</c:v>
                </c:pt>
                <c:pt idx="189">
                  <c:v>8917.4</c:v>
                </c:pt>
                <c:pt idx="190">
                  <c:v>8917.4</c:v>
                </c:pt>
                <c:pt idx="191">
                  <c:v>8917.4</c:v>
                </c:pt>
                <c:pt idx="192">
                  <c:v>8917.4</c:v>
                </c:pt>
                <c:pt idx="193">
                  <c:v>8917.4</c:v>
                </c:pt>
                <c:pt idx="194">
                  <c:v>8917.4</c:v>
                </c:pt>
                <c:pt idx="195">
                  <c:v>8917.4</c:v>
                </c:pt>
                <c:pt idx="196">
                  <c:v>8917.4</c:v>
                </c:pt>
                <c:pt idx="197">
                  <c:v>8917.4</c:v>
                </c:pt>
                <c:pt idx="198">
                  <c:v>8917.4</c:v>
                </c:pt>
                <c:pt idx="199">
                  <c:v>8917.4</c:v>
                </c:pt>
                <c:pt idx="200">
                  <c:v>8917.4</c:v>
                </c:pt>
                <c:pt idx="201">
                  <c:v>8329.6</c:v>
                </c:pt>
                <c:pt idx="202">
                  <c:v>8329.6</c:v>
                </c:pt>
                <c:pt idx="203">
                  <c:v>8329.6</c:v>
                </c:pt>
                <c:pt idx="204">
                  <c:v>8329.6</c:v>
                </c:pt>
                <c:pt idx="205">
                  <c:v>8329.6</c:v>
                </c:pt>
                <c:pt idx="206">
                  <c:v>8329.6</c:v>
                </c:pt>
                <c:pt idx="207">
                  <c:v>8329.6</c:v>
                </c:pt>
                <c:pt idx="208">
                  <c:v>8329.6</c:v>
                </c:pt>
                <c:pt idx="209">
                  <c:v>8329.6</c:v>
                </c:pt>
                <c:pt idx="210">
                  <c:v>8329.6</c:v>
                </c:pt>
                <c:pt idx="211">
                  <c:v>8329.6</c:v>
                </c:pt>
                <c:pt idx="212">
                  <c:v>8329.6</c:v>
                </c:pt>
                <c:pt idx="213">
                  <c:v>8329.6</c:v>
                </c:pt>
                <c:pt idx="214">
                  <c:v>8329.6</c:v>
                </c:pt>
                <c:pt idx="215">
                  <c:v>8329.6</c:v>
                </c:pt>
                <c:pt idx="216">
                  <c:v>8329.6</c:v>
                </c:pt>
                <c:pt idx="217">
                  <c:v>8329.6</c:v>
                </c:pt>
                <c:pt idx="218">
                  <c:v>8329.6</c:v>
                </c:pt>
                <c:pt idx="219">
                  <c:v>8329.6</c:v>
                </c:pt>
                <c:pt idx="220">
                  <c:v>8329.6</c:v>
                </c:pt>
                <c:pt idx="221">
                  <c:v>8329.6</c:v>
                </c:pt>
                <c:pt idx="222">
                  <c:v>8329.6</c:v>
                </c:pt>
                <c:pt idx="223">
                  <c:v>7940.9</c:v>
                </c:pt>
                <c:pt idx="224">
                  <c:v>7940.9</c:v>
                </c:pt>
                <c:pt idx="225">
                  <c:v>7940.9</c:v>
                </c:pt>
                <c:pt idx="226">
                  <c:v>7940.9</c:v>
                </c:pt>
                <c:pt idx="227">
                  <c:v>7940.9</c:v>
                </c:pt>
                <c:pt idx="228">
                  <c:v>7940.9</c:v>
                </c:pt>
                <c:pt idx="229">
                  <c:v>7940.9</c:v>
                </c:pt>
                <c:pt idx="230">
                  <c:v>7940.9</c:v>
                </c:pt>
                <c:pt idx="231">
                  <c:v>7940.9</c:v>
                </c:pt>
                <c:pt idx="232">
                  <c:v>7940.9</c:v>
                </c:pt>
                <c:pt idx="233">
                  <c:v>7940.9</c:v>
                </c:pt>
                <c:pt idx="234">
                  <c:v>7940.9</c:v>
                </c:pt>
                <c:pt idx="235">
                  <c:v>7940.9</c:v>
                </c:pt>
                <c:pt idx="236">
                  <c:v>7940.9</c:v>
                </c:pt>
                <c:pt idx="237">
                  <c:v>7940.9</c:v>
                </c:pt>
                <c:pt idx="238">
                  <c:v>7940.9</c:v>
                </c:pt>
                <c:pt idx="239">
                  <c:v>7940.9</c:v>
                </c:pt>
                <c:pt idx="240">
                  <c:v>7940.9</c:v>
                </c:pt>
                <c:pt idx="241">
                  <c:v>7940.9</c:v>
                </c:pt>
                <c:pt idx="242">
                  <c:v>7940.9</c:v>
                </c:pt>
                <c:pt idx="243">
                  <c:v>7940.9</c:v>
                </c:pt>
                <c:pt idx="244">
                  <c:v>8134.8</c:v>
                </c:pt>
                <c:pt idx="245">
                  <c:v>8134.8</c:v>
                </c:pt>
                <c:pt idx="246">
                  <c:v>8134.8</c:v>
                </c:pt>
                <c:pt idx="247">
                  <c:v>8134.8</c:v>
                </c:pt>
                <c:pt idx="248">
                  <c:v>8134.8</c:v>
                </c:pt>
                <c:pt idx="249">
                  <c:v>8134.8</c:v>
                </c:pt>
                <c:pt idx="250">
                  <c:v>8134.8</c:v>
                </c:pt>
                <c:pt idx="251">
                  <c:v>8134.8</c:v>
                </c:pt>
                <c:pt idx="252">
                  <c:v>8134.8</c:v>
                </c:pt>
                <c:pt idx="253">
                  <c:v>8134.8</c:v>
                </c:pt>
                <c:pt idx="254">
                  <c:v>8134.8</c:v>
                </c:pt>
                <c:pt idx="255">
                  <c:v>8134.8</c:v>
                </c:pt>
                <c:pt idx="256">
                  <c:v>8134.8</c:v>
                </c:pt>
                <c:pt idx="257">
                  <c:v>8134.8</c:v>
                </c:pt>
                <c:pt idx="258">
                  <c:v>8134.8</c:v>
                </c:pt>
                <c:pt idx="259">
                  <c:v>8134.8</c:v>
                </c:pt>
                <c:pt idx="260">
                  <c:v>8134.8</c:v>
                </c:pt>
                <c:pt idx="261">
                  <c:v>8134.8</c:v>
                </c:pt>
                <c:pt idx="262">
                  <c:v>8134.8</c:v>
                </c:pt>
                <c:pt idx="263">
                  <c:v>8134.8</c:v>
                </c:pt>
                <c:pt idx="264">
                  <c:v>8134.8</c:v>
                </c:pt>
                <c:pt idx="265">
                  <c:v>8134.8</c:v>
                </c:pt>
                <c:pt idx="266">
                  <c:v>8134.8</c:v>
                </c:pt>
                <c:pt idx="267">
                  <c:v>8373.2000000000007</c:v>
                </c:pt>
                <c:pt idx="268">
                  <c:v>8373.2000000000007</c:v>
                </c:pt>
                <c:pt idx="269">
                  <c:v>8373.2000000000007</c:v>
                </c:pt>
                <c:pt idx="270">
                  <c:v>8373.2000000000007</c:v>
                </c:pt>
                <c:pt idx="271">
                  <c:v>8373.2000000000007</c:v>
                </c:pt>
                <c:pt idx="272">
                  <c:v>8373.2000000000007</c:v>
                </c:pt>
                <c:pt idx="273">
                  <c:v>8373.2000000000007</c:v>
                </c:pt>
                <c:pt idx="274">
                  <c:v>8373.2000000000007</c:v>
                </c:pt>
                <c:pt idx="275">
                  <c:v>8373.2000000000007</c:v>
                </c:pt>
                <c:pt idx="276">
                  <c:v>8373.2000000000007</c:v>
                </c:pt>
                <c:pt idx="277">
                  <c:v>8373.2000000000007</c:v>
                </c:pt>
                <c:pt idx="278">
                  <c:v>8373.2000000000007</c:v>
                </c:pt>
                <c:pt idx="279">
                  <c:v>8373.2000000000007</c:v>
                </c:pt>
                <c:pt idx="280">
                  <c:v>8373.2000000000007</c:v>
                </c:pt>
                <c:pt idx="281">
                  <c:v>8373.2000000000007</c:v>
                </c:pt>
                <c:pt idx="282">
                  <c:v>8373.2000000000007</c:v>
                </c:pt>
                <c:pt idx="283">
                  <c:v>8373.2000000000007</c:v>
                </c:pt>
                <c:pt idx="284">
                  <c:v>8373.2000000000007</c:v>
                </c:pt>
                <c:pt idx="285">
                  <c:v>8373.2000000000007</c:v>
                </c:pt>
                <c:pt idx="286">
                  <c:v>8373.2000000000007</c:v>
                </c:pt>
                <c:pt idx="287">
                  <c:v>8359</c:v>
                </c:pt>
                <c:pt idx="288">
                  <c:v>8359</c:v>
                </c:pt>
                <c:pt idx="289">
                  <c:v>8359</c:v>
                </c:pt>
                <c:pt idx="290">
                  <c:v>8359</c:v>
                </c:pt>
                <c:pt idx="291">
                  <c:v>8359</c:v>
                </c:pt>
                <c:pt idx="292">
                  <c:v>8359</c:v>
                </c:pt>
                <c:pt idx="293">
                  <c:v>8359</c:v>
                </c:pt>
                <c:pt idx="294">
                  <c:v>8359</c:v>
                </c:pt>
                <c:pt idx="295">
                  <c:v>8359</c:v>
                </c:pt>
                <c:pt idx="296">
                  <c:v>8359</c:v>
                </c:pt>
                <c:pt idx="297">
                  <c:v>8359</c:v>
                </c:pt>
                <c:pt idx="298">
                  <c:v>8359</c:v>
                </c:pt>
                <c:pt idx="299">
                  <c:v>8359</c:v>
                </c:pt>
                <c:pt idx="300">
                  <c:v>8359</c:v>
                </c:pt>
                <c:pt idx="301">
                  <c:v>8359</c:v>
                </c:pt>
                <c:pt idx="302">
                  <c:v>8359</c:v>
                </c:pt>
                <c:pt idx="303">
                  <c:v>8359</c:v>
                </c:pt>
                <c:pt idx="304">
                  <c:v>8359</c:v>
                </c:pt>
                <c:pt idx="305">
                  <c:v>8359</c:v>
                </c:pt>
                <c:pt idx="306">
                  <c:v>8359</c:v>
                </c:pt>
                <c:pt idx="307">
                  <c:v>8359</c:v>
                </c:pt>
                <c:pt idx="308">
                  <c:v>8922.9</c:v>
                </c:pt>
                <c:pt idx="309">
                  <c:v>8922.9</c:v>
                </c:pt>
                <c:pt idx="310">
                  <c:v>8922.9</c:v>
                </c:pt>
                <c:pt idx="311">
                  <c:v>8922.9</c:v>
                </c:pt>
                <c:pt idx="312">
                  <c:v>8922.9</c:v>
                </c:pt>
                <c:pt idx="313">
                  <c:v>8922.9</c:v>
                </c:pt>
                <c:pt idx="314">
                  <c:v>8922.9</c:v>
                </c:pt>
                <c:pt idx="315">
                  <c:v>8922.9</c:v>
                </c:pt>
                <c:pt idx="316">
                  <c:v>8922.9</c:v>
                </c:pt>
                <c:pt idx="317">
                  <c:v>8922.9</c:v>
                </c:pt>
                <c:pt idx="318">
                  <c:v>8922.9</c:v>
                </c:pt>
                <c:pt idx="319">
                  <c:v>8922.9</c:v>
                </c:pt>
                <c:pt idx="320">
                  <c:v>8922.9</c:v>
                </c:pt>
                <c:pt idx="321">
                  <c:v>8922.9</c:v>
                </c:pt>
                <c:pt idx="322">
                  <c:v>8922.9</c:v>
                </c:pt>
                <c:pt idx="323">
                  <c:v>8922.9</c:v>
                </c:pt>
                <c:pt idx="324">
                  <c:v>8922.9</c:v>
                </c:pt>
                <c:pt idx="325">
                  <c:v>8922.9</c:v>
                </c:pt>
                <c:pt idx="326">
                  <c:v>8922.9</c:v>
                </c:pt>
                <c:pt idx="327">
                  <c:v>8922.9</c:v>
                </c:pt>
                <c:pt idx="328">
                  <c:v>8922.9</c:v>
                </c:pt>
                <c:pt idx="329">
                  <c:v>8922.9</c:v>
                </c:pt>
                <c:pt idx="330">
                  <c:v>8922.9</c:v>
                </c:pt>
                <c:pt idx="331">
                  <c:v>8847.9</c:v>
                </c:pt>
                <c:pt idx="332">
                  <c:v>8847.9</c:v>
                </c:pt>
                <c:pt idx="333">
                  <c:v>8847.9</c:v>
                </c:pt>
                <c:pt idx="334">
                  <c:v>8847.9</c:v>
                </c:pt>
                <c:pt idx="335">
                  <c:v>8847.9</c:v>
                </c:pt>
                <c:pt idx="336">
                  <c:v>8847.9</c:v>
                </c:pt>
                <c:pt idx="337">
                  <c:v>8847.9</c:v>
                </c:pt>
                <c:pt idx="338">
                  <c:v>8847.9</c:v>
                </c:pt>
                <c:pt idx="339">
                  <c:v>8847.9</c:v>
                </c:pt>
                <c:pt idx="340">
                  <c:v>8847.9</c:v>
                </c:pt>
                <c:pt idx="341">
                  <c:v>8847.9</c:v>
                </c:pt>
                <c:pt idx="342">
                  <c:v>8847.9</c:v>
                </c:pt>
                <c:pt idx="343">
                  <c:v>8847.9</c:v>
                </c:pt>
                <c:pt idx="344">
                  <c:v>8847.9</c:v>
                </c:pt>
                <c:pt idx="345">
                  <c:v>8847.9</c:v>
                </c:pt>
                <c:pt idx="346">
                  <c:v>8847.9</c:v>
                </c:pt>
                <c:pt idx="347">
                  <c:v>8847.9</c:v>
                </c:pt>
                <c:pt idx="348">
                  <c:v>8847.9</c:v>
                </c:pt>
                <c:pt idx="349">
                  <c:v>8847.9</c:v>
                </c:pt>
                <c:pt idx="350">
                  <c:v>8847.9</c:v>
                </c:pt>
                <c:pt idx="351">
                  <c:v>8847.9</c:v>
                </c:pt>
                <c:pt idx="352">
                  <c:v>8847.9</c:v>
                </c:pt>
                <c:pt idx="353">
                  <c:v>8577.1</c:v>
                </c:pt>
                <c:pt idx="354">
                  <c:v>8577.1</c:v>
                </c:pt>
                <c:pt idx="355">
                  <c:v>8577.1</c:v>
                </c:pt>
                <c:pt idx="356">
                  <c:v>8577.1</c:v>
                </c:pt>
                <c:pt idx="357">
                  <c:v>8577.1</c:v>
                </c:pt>
                <c:pt idx="358">
                  <c:v>8577.1</c:v>
                </c:pt>
                <c:pt idx="359">
                  <c:v>8577.1</c:v>
                </c:pt>
                <c:pt idx="360">
                  <c:v>8577.1</c:v>
                </c:pt>
                <c:pt idx="361">
                  <c:v>8577.1</c:v>
                </c:pt>
                <c:pt idx="362">
                  <c:v>8577.1</c:v>
                </c:pt>
                <c:pt idx="363">
                  <c:v>8577.1</c:v>
                </c:pt>
                <c:pt idx="364">
                  <c:v>8577.1</c:v>
                </c:pt>
                <c:pt idx="365">
                  <c:v>8577.1</c:v>
                </c:pt>
                <c:pt idx="366">
                  <c:v>8577.1</c:v>
                </c:pt>
                <c:pt idx="367">
                  <c:v>8577.1</c:v>
                </c:pt>
                <c:pt idx="368">
                  <c:v>8577.1</c:v>
                </c:pt>
                <c:pt idx="369">
                  <c:v>8577.1</c:v>
                </c:pt>
                <c:pt idx="370">
                  <c:v>8577.1</c:v>
                </c:pt>
                <c:pt idx="371">
                  <c:v>8577.1</c:v>
                </c:pt>
                <c:pt idx="372">
                  <c:v>8577.1</c:v>
                </c:pt>
                <c:pt idx="373">
                  <c:v>8577.1</c:v>
                </c:pt>
                <c:pt idx="374">
                  <c:v>8492.9</c:v>
                </c:pt>
                <c:pt idx="375">
                  <c:v>8492.9</c:v>
                </c:pt>
                <c:pt idx="376">
                  <c:v>8492.9</c:v>
                </c:pt>
                <c:pt idx="377">
                  <c:v>8492.9</c:v>
                </c:pt>
                <c:pt idx="378">
                  <c:v>8492.9</c:v>
                </c:pt>
                <c:pt idx="379">
                  <c:v>8492.9</c:v>
                </c:pt>
                <c:pt idx="380">
                  <c:v>8492.9</c:v>
                </c:pt>
                <c:pt idx="381">
                  <c:v>8492.9</c:v>
                </c:pt>
                <c:pt idx="382">
                  <c:v>8492.9</c:v>
                </c:pt>
                <c:pt idx="383">
                  <c:v>8492.9</c:v>
                </c:pt>
                <c:pt idx="384">
                  <c:v>8492.9</c:v>
                </c:pt>
                <c:pt idx="385">
                  <c:v>8492.9</c:v>
                </c:pt>
                <c:pt idx="386">
                  <c:v>8492.9</c:v>
                </c:pt>
                <c:pt idx="387">
                  <c:v>8492.9</c:v>
                </c:pt>
                <c:pt idx="388">
                  <c:v>8492.9</c:v>
                </c:pt>
                <c:pt idx="389">
                  <c:v>8492.9</c:v>
                </c:pt>
                <c:pt idx="390">
                  <c:v>8492.9</c:v>
                </c:pt>
                <c:pt idx="391">
                  <c:v>8492.9</c:v>
                </c:pt>
                <c:pt idx="392">
                  <c:v>8492.9</c:v>
                </c:pt>
                <c:pt idx="393">
                  <c:v>8492.9</c:v>
                </c:pt>
                <c:pt idx="394">
                  <c:v>8492.9</c:v>
                </c:pt>
                <c:pt idx="395">
                  <c:v>8492.9</c:v>
                </c:pt>
                <c:pt idx="396">
                  <c:v>8136.9</c:v>
                </c:pt>
                <c:pt idx="397">
                  <c:v>8136.9</c:v>
                </c:pt>
                <c:pt idx="398">
                  <c:v>8136.9</c:v>
                </c:pt>
                <c:pt idx="399">
                  <c:v>8136.9</c:v>
                </c:pt>
                <c:pt idx="400">
                  <c:v>8136.9</c:v>
                </c:pt>
                <c:pt idx="401">
                  <c:v>8136.9</c:v>
                </c:pt>
                <c:pt idx="402">
                  <c:v>8136.9</c:v>
                </c:pt>
                <c:pt idx="403">
                  <c:v>8136.9</c:v>
                </c:pt>
                <c:pt idx="404">
                  <c:v>8136.9</c:v>
                </c:pt>
                <c:pt idx="405">
                  <c:v>8136.9</c:v>
                </c:pt>
                <c:pt idx="406">
                  <c:v>8136.9</c:v>
                </c:pt>
                <c:pt idx="407">
                  <c:v>8136.9</c:v>
                </c:pt>
                <c:pt idx="408">
                  <c:v>8136.9</c:v>
                </c:pt>
                <c:pt idx="409">
                  <c:v>8136.9</c:v>
                </c:pt>
                <c:pt idx="410">
                  <c:v>8136.9</c:v>
                </c:pt>
                <c:pt idx="411">
                  <c:v>8136.9</c:v>
                </c:pt>
                <c:pt idx="412">
                  <c:v>8136.9</c:v>
                </c:pt>
                <c:pt idx="413">
                  <c:v>8136.9</c:v>
                </c:pt>
                <c:pt idx="414">
                  <c:v>8136.9</c:v>
                </c:pt>
                <c:pt idx="415">
                  <c:v>8136.9</c:v>
                </c:pt>
                <c:pt idx="416">
                  <c:v>8136.9</c:v>
                </c:pt>
                <c:pt idx="417">
                  <c:v>8136.9</c:v>
                </c:pt>
                <c:pt idx="418">
                  <c:v>8150.3</c:v>
                </c:pt>
                <c:pt idx="419">
                  <c:v>8150.3</c:v>
                </c:pt>
                <c:pt idx="420">
                  <c:v>8150.3</c:v>
                </c:pt>
                <c:pt idx="421">
                  <c:v>8150.3</c:v>
                </c:pt>
                <c:pt idx="422">
                  <c:v>8150.3</c:v>
                </c:pt>
                <c:pt idx="423">
                  <c:v>8150.3</c:v>
                </c:pt>
                <c:pt idx="424">
                  <c:v>8150.3</c:v>
                </c:pt>
                <c:pt idx="425">
                  <c:v>8150.3</c:v>
                </c:pt>
                <c:pt idx="426">
                  <c:v>8150.3</c:v>
                </c:pt>
                <c:pt idx="427">
                  <c:v>8150.3</c:v>
                </c:pt>
                <c:pt idx="428">
                  <c:v>8150.3</c:v>
                </c:pt>
                <c:pt idx="429">
                  <c:v>8150.3</c:v>
                </c:pt>
                <c:pt idx="430">
                  <c:v>8150.3</c:v>
                </c:pt>
                <c:pt idx="431">
                  <c:v>8150.3</c:v>
                </c:pt>
                <c:pt idx="432">
                  <c:v>8150.3</c:v>
                </c:pt>
                <c:pt idx="433">
                  <c:v>8150.3</c:v>
                </c:pt>
                <c:pt idx="434">
                  <c:v>8150.3</c:v>
                </c:pt>
                <c:pt idx="435">
                  <c:v>8150.3</c:v>
                </c:pt>
                <c:pt idx="436">
                  <c:v>8150.3</c:v>
                </c:pt>
                <c:pt idx="437">
                  <c:v>8150.3</c:v>
                </c:pt>
                <c:pt idx="438">
                  <c:v>8150.3</c:v>
                </c:pt>
                <c:pt idx="439">
                  <c:v>8150.3</c:v>
                </c:pt>
                <c:pt idx="440">
                  <c:v>8504.5</c:v>
                </c:pt>
                <c:pt idx="441">
                  <c:v>8504.5</c:v>
                </c:pt>
                <c:pt idx="442">
                  <c:v>8504.5</c:v>
                </c:pt>
                <c:pt idx="443">
                  <c:v>8504.5</c:v>
                </c:pt>
                <c:pt idx="444">
                  <c:v>8504.5</c:v>
                </c:pt>
                <c:pt idx="445">
                  <c:v>8504.5</c:v>
                </c:pt>
                <c:pt idx="446">
                  <c:v>8504.5</c:v>
                </c:pt>
                <c:pt idx="447">
                  <c:v>8504.5</c:v>
                </c:pt>
                <c:pt idx="448">
                  <c:v>8504.5</c:v>
                </c:pt>
                <c:pt idx="449">
                  <c:v>8504.5</c:v>
                </c:pt>
                <c:pt idx="450">
                  <c:v>8504.5</c:v>
                </c:pt>
                <c:pt idx="451">
                  <c:v>8504.5</c:v>
                </c:pt>
                <c:pt idx="452">
                  <c:v>8504.5</c:v>
                </c:pt>
                <c:pt idx="453">
                  <c:v>8504.5</c:v>
                </c:pt>
                <c:pt idx="454">
                  <c:v>8504.5</c:v>
                </c:pt>
                <c:pt idx="455">
                  <c:v>8504.5</c:v>
                </c:pt>
                <c:pt idx="456">
                  <c:v>8504.5</c:v>
                </c:pt>
                <c:pt idx="457">
                  <c:v>8504.5</c:v>
                </c:pt>
                <c:pt idx="458">
                  <c:v>8504.5</c:v>
                </c:pt>
                <c:pt idx="459">
                  <c:v>8504.5</c:v>
                </c:pt>
                <c:pt idx="460">
                  <c:v>8504.5</c:v>
                </c:pt>
                <c:pt idx="461">
                  <c:v>8504.5</c:v>
                </c:pt>
                <c:pt idx="462">
                  <c:v>8419.1</c:v>
                </c:pt>
                <c:pt idx="463">
                  <c:v>8419.1</c:v>
                </c:pt>
                <c:pt idx="464">
                  <c:v>8419.1</c:v>
                </c:pt>
                <c:pt idx="465">
                  <c:v>8419.1</c:v>
                </c:pt>
                <c:pt idx="466">
                  <c:v>8419.1</c:v>
                </c:pt>
                <c:pt idx="467">
                  <c:v>8419.1</c:v>
                </c:pt>
                <c:pt idx="468">
                  <c:v>8419.1</c:v>
                </c:pt>
                <c:pt idx="469">
                  <c:v>8419.1</c:v>
                </c:pt>
                <c:pt idx="470">
                  <c:v>8419.1</c:v>
                </c:pt>
                <c:pt idx="471">
                  <c:v>8419.1</c:v>
                </c:pt>
                <c:pt idx="472">
                  <c:v>8419.1</c:v>
                </c:pt>
                <c:pt idx="473">
                  <c:v>8419.1</c:v>
                </c:pt>
                <c:pt idx="474">
                  <c:v>8419.1</c:v>
                </c:pt>
                <c:pt idx="475">
                  <c:v>8419.1</c:v>
                </c:pt>
                <c:pt idx="476">
                  <c:v>8419.1</c:v>
                </c:pt>
                <c:pt idx="477">
                  <c:v>8419.1</c:v>
                </c:pt>
                <c:pt idx="478">
                  <c:v>8419.1</c:v>
                </c:pt>
                <c:pt idx="479">
                  <c:v>8419.1</c:v>
                </c:pt>
                <c:pt idx="480">
                  <c:v>8419.1</c:v>
                </c:pt>
                <c:pt idx="481">
                  <c:v>8419.1</c:v>
                </c:pt>
                <c:pt idx="482">
                  <c:v>8419.1</c:v>
                </c:pt>
                <c:pt idx="483">
                  <c:v>7913.4</c:v>
                </c:pt>
                <c:pt idx="484">
                  <c:v>7913.4</c:v>
                </c:pt>
                <c:pt idx="485">
                  <c:v>7913.4</c:v>
                </c:pt>
                <c:pt idx="486">
                  <c:v>7913.4</c:v>
                </c:pt>
                <c:pt idx="487">
                  <c:v>7913.4</c:v>
                </c:pt>
                <c:pt idx="488">
                  <c:v>7913.4</c:v>
                </c:pt>
                <c:pt idx="489">
                  <c:v>7913.4</c:v>
                </c:pt>
                <c:pt idx="490">
                  <c:v>7913.4</c:v>
                </c:pt>
                <c:pt idx="491">
                  <c:v>7913.4</c:v>
                </c:pt>
                <c:pt idx="492">
                  <c:v>7913.4</c:v>
                </c:pt>
                <c:pt idx="493">
                  <c:v>7913.4</c:v>
                </c:pt>
                <c:pt idx="494">
                  <c:v>7913.4</c:v>
                </c:pt>
                <c:pt idx="495">
                  <c:v>7913.4</c:v>
                </c:pt>
                <c:pt idx="496">
                  <c:v>7913.4</c:v>
                </c:pt>
                <c:pt idx="497">
                  <c:v>7913.4</c:v>
                </c:pt>
                <c:pt idx="498">
                  <c:v>7913.4</c:v>
                </c:pt>
                <c:pt idx="499">
                  <c:v>7913.4</c:v>
                </c:pt>
                <c:pt idx="500">
                  <c:v>7913.4</c:v>
                </c:pt>
                <c:pt idx="501">
                  <c:v>7913.4</c:v>
                </c:pt>
                <c:pt idx="502">
                  <c:v>7913.4</c:v>
                </c:pt>
                <c:pt idx="503">
                  <c:v>7913.4</c:v>
                </c:pt>
                <c:pt idx="504">
                  <c:v>7913.4</c:v>
                </c:pt>
                <c:pt idx="505">
                  <c:v>9066.7999999999993</c:v>
                </c:pt>
                <c:pt idx="506">
                  <c:v>9066.7999999999993</c:v>
                </c:pt>
                <c:pt idx="507">
                  <c:v>9066.7999999999993</c:v>
                </c:pt>
                <c:pt idx="508">
                  <c:v>9066.7999999999993</c:v>
                </c:pt>
                <c:pt idx="509">
                  <c:v>9066.7999999999993</c:v>
                </c:pt>
                <c:pt idx="510">
                  <c:v>9066.7999999999993</c:v>
                </c:pt>
                <c:pt idx="511">
                  <c:v>9066.7999999999993</c:v>
                </c:pt>
                <c:pt idx="512">
                  <c:v>9066.7999999999993</c:v>
                </c:pt>
                <c:pt idx="513">
                  <c:v>9066.7999999999993</c:v>
                </c:pt>
                <c:pt idx="514">
                  <c:v>9066.7999999999993</c:v>
                </c:pt>
                <c:pt idx="515">
                  <c:v>9066.7999999999993</c:v>
                </c:pt>
                <c:pt idx="516">
                  <c:v>9066.7999999999993</c:v>
                </c:pt>
                <c:pt idx="517">
                  <c:v>9066.7999999999993</c:v>
                </c:pt>
                <c:pt idx="518">
                  <c:v>9066.7999999999993</c:v>
                </c:pt>
                <c:pt idx="519">
                  <c:v>9066.7999999999993</c:v>
                </c:pt>
                <c:pt idx="520">
                  <c:v>9066.7999999999993</c:v>
                </c:pt>
                <c:pt idx="521">
                  <c:v>9066.7999999999993</c:v>
                </c:pt>
                <c:pt idx="522">
                  <c:v>9066.7999999999993</c:v>
                </c:pt>
                <c:pt idx="523">
                  <c:v>9066.7999999999993</c:v>
                </c:pt>
                <c:pt idx="524">
                  <c:v>9066.7999999999993</c:v>
                </c:pt>
                <c:pt idx="525">
                  <c:v>9066.7999999999993</c:v>
                </c:pt>
                <c:pt idx="526">
                  <c:v>9066.7999999999993</c:v>
                </c:pt>
                <c:pt idx="527">
                  <c:v>9066.7999999999993</c:v>
                </c:pt>
                <c:pt idx="528">
                  <c:v>10958.9</c:v>
                </c:pt>
                <c:pt idx="529">
                  <c:v>10958.9</c:v>
                </c:pt>
                <c:pt idx="530">
                  <c:v>10958.9</c:v>
                </c:pt>
                <c:pt idx="531">
                  <c:v>10958.9</c:v>
                </c:pt>
                <c:pt idx="532">
                  <c:v>10958.9</c:v>
                </c:pt>
                <c:pt idx="533">
                  <c:v>10958.9</c:v>
                </c:pt>
                <c:pt idx="534">
                  <c:v>10958.9</c:v>
                </c:pt>
                <c:pt idx="535">
                  <c:v>10958.9</c:v>
                </c:pt>
                <c:pt idx="536">
                  <c:v>10958.9</c:v>
                </c:pt>
                <c:pt idx="537">
                  <c:v>10958.9</c:v>
                </c:pt>
                <c:pt idx="538">
                  <c:v>10958.9</c:v>
                </c:pt>
                <c:pt idx="539">
                  <c:v>10958.9</c:v>
                </c:pt>
                <c:pt idx="540">
                  <c:v>10958.9</c:v>
                </c:pt>
                <c:pt idx="541">
                  <c:v>10958.9</c:v>
                </c:pt>
                <c:pt idx="542">
                  <c:v>10958.9</c:v>
                </c:pt>
                <c:pt idx="543">
                  <c:v>10958.9</c:v>
                </c:pt>
                <c:pt idx="544">
                  <c:v>10958.9</c:v>
                </c:pt>
                <c:pt idx="545">
                  <c:v>10958.9</c:v>
                </c:pt>
                <c:pt idx="546">
                  <c:v>10958.9</c:v>
                </c:pt>
                <c:pt idx="547">
                  <c:v>10958.9</c:v>
                </c:pt>
                <c:pt idx="548">
                  <c:v>9268</c:v>
                </c:pt>
                <c:pt idx="549">
                  <c:v>9268</c:v>
                </c:pt>
                <c:pt idx="550">
                  <c:v>9268</c:v>
                </c:pt>
                <c:pt idx="551">
                  <c:v>9268</c:v>
                </c:pt>
                <c:pt idx="552">
                  <c:v>9268</c:v>
                </c:pt>
                <c:pt idx="553">
                  <c:v>9268</c:v>
                </c:pt>
                <c:pt idx="554">
                  <c:v>9268</c:v>
                </c:pt>
                <c:pt idx="555">
                  <c:v>9268</c:v>
                </c:pt>
                <c:pt idx="556">
                  <c:v>9268</c:v>
                </c:pt>
                <c:pt idx="557">
                  <c:v>9268</c:v>
                </c:pt>
                <c:pt idx="558">
                  <c:v>9268</c:v>
                </c:pt>
                <c:pt idx="559">
                  <c:v>9268</c:v>
                </c:pt>
                <c:pt idx="560">
                  <c:v>9268</c:v>
                </c:pt>
                <c:pt idx="561">
                  <c:v>9268</c:v>
                </c:pt>
                <c:pt idx="562">
                  <c:v>9268</c:v>
                </c:pt>
                <c:pt idx="563">
                  <c:v>9268</c:v>
                </c:pt>
                <c:pt idx="564">
                  <c:v>9268</c:v>
                </c:pt>
                <c:pt idx="565">
                  <c:v>9268</c:v>
                </c:pt>
                <c:pt idx="566">
                  <c:v>9268</c:v>
                </c:pt>
                <c:pt idx="567">
                  <c:v>9268</c:v>
                </c:pt>
                <c:pt idx="568">
                  <c:v>9268</c:v>
                </c:pt>
                <c:pt idx="569">
                  <c:v>8687.2999999999993</c:v>
                </c:pt>
                <c:pt idx="570">
                  <c:v>8687.2999999999993</c:v>
                </c:pt>
                <c:pt idx="571">
                  <c:v>8687.2999999999993</c:v>
                </c:pt>
                <c:pt idx="572">
                  <c:v>8687.2999999999993</c:v>
                </c:pt>
                <c:pt idx="573">
                  <c:v>8687.2999999999993</c:v>
                </c:pt>
                <c:pt idx="574">
                  <c:v>8687.2999999999993</c:v>
                </c:pt>
                <c:pt idx="575">
                  <c:v>8687.2999999999993</c:v>
                </c:pt>
                <c:pt idx="576">
                  <c:v>8687.2999999999993</c:v>
                </c:pt>
                <c:pt idx="577">
                  <c:v>8687.2999999999993</c:v>
                </c:pt>
                <c:pt idx="578">
                  <c:v>8687.2999999999993</c:v>
                </c:pt>
                <c:pt idx="579">
                  <c:v>8687.2999999999993</c:v>
                </c:pt>
                <c:pt idx="580">
                  <c:v>8687.2999999999993</c:v>
                </c:pt>
                <c:pt idx="581">
                  <c:v>8687.2999999999993</c:v>
                </c:pt>
                <c:pt idx="582">
                  <c:v>8687.2999999999993</c:v>
                </c:pt>
                <c:pt idx="583">
                  <c:v>8687.2999999999993</c:v>
                </c:pt>
                <c:pt idx="584">
                  <c:v>8687.2999999999993</c:v>
                </c:pt>
                <c:pt idx="585">
                  <c:v>8687.2999999999993</c:v>
                </c:pt>
                <c:pt idx="586">
                  <c:v>8687.2999999999993</c:v>
                </c:pt>
                <c:pt idx="587">
                  <c:v>8687.2999999999993</c:v>
                </c:pt>
                <c:pt idx="588">
                  <c:v>8687.2999999999993</c:v>
                </c:pt>
                <c:pt idx="589">
                  <c:v>8687.2999999999993</c:v>
                </c:pt>
                <c:pt idx="590">
                  <c:v>8687.2999999999993</c:v>
                </c:pt>
                <c:pt idx="591">
                  <c:v>8687.2999999999993</c:v>
                </c:pt>
                <c:pt idx="592">
                  <c:v>8348.7999999999993</c:v>
                </c:pt>
                <c:pt idx="593">
                  <c:v>8348.7999999999993</c:v>
                </c:pt>
                <c:pt idx="594">
                  <c:v>8348.7999999999993</c:v>
                </c:pt>
                <c:pt idx="595">
                  <c:v>8348.7999999999993</c:v>
                </c:pt>
                <c:pt idx="596">
                  <c:v>8348.7999999999993</c:v>
                </c:pt>
                <c:pt idx="597">
                  <c:v>8348.7999999999993</c:v>
                </c:pt>
                <c:pt idx="598">
                  <c:v>8348.7999999999993</c:v>
                </c:pt>
                <c:pt idx="599">
                  <c:v>8348.7999999999993</c:v>
                </c:pt>
                <c:pt idx="600">
                  <c:v>8348.7999999999993</c:v>
                </c:pt>
                <c:pt idx="601">
                  <c:v>8348.7999999999993</c:v>
                </c:pt>
                <c:pt idx="602">
                  <c:v>8348.7999999999993</c:v>
                </c:pt>
                <c:pt idx="603">
                  <c:v>8348.7999999999993</c:v>
                </c:pt>
                <c:pt idx="604">
                  <c:v>8348.7999999999993</c:v>
                </c:pt>
                <c:pt idx="605">
                  <c:v>8348.7999999999993</c:v>
                </c:pt>
                <c:pt idx="606">
                  <c:v>8348.7999999999993</c:v>
                </c:pt>
                <c:pt idx="607">
                  <c:v>8348.7999999999993</c:v>
                </c:pt>
                <c:pt idx="608">
                  <c:v>8348.7999999999993</c:v>
                </c:pt>
                <c:pt idx="609">
                  <c:v>8348.7999999999993</c:v>
                </c:pt>
                <c:pt idx="610">
                  <c:v>8348.7999999999993</c:v>
                </c:pt>
                <c:pt idx="611">
                  <c:v>8348.7999999999993</c:v>
                </c:pt>
                <c:pt idx="612">
                  <c:v>8348.7999999999993</c:v>
                </c:pt>
                <c:pt idx="613">
                  <c:v>8559.2999999999993</c:v>
                </c:pt>
                <c:pt idx="614">
                  <c:v>8559.2999999999993</c:v>
                </c:pt>
                <c:pt idx="615">
                  <c:v>8559.2999999999993</c:v>
                </c:pt>
                <c:pt idx="616">
                  <c:v>8559.2999999999993</c:v>
                </c:pt>
                <c:pt idx="617">
                  <c:v>8559.2999999999993</c:v>
                </c:pt>
                <c:pt idx="618">
                  <c:v>8559.2999999999993</c:v>
                </c:pt>
                <c:pt idx="619">
                  <c:v>8559.2999999999993</c:v>
                </c:pt>
                <c:pt idx="620">
                  <c:v>8559.2999999999993</c:v>
                </c:pt>
                <c:pt idx="621">
                  <c:v>8559.2999999999993</c:v>
                </c:pt>
                <c:pt idx="622">
                  <c:v>8559.2999999999993</c:v>
                </c:pt>
                <c:pt idx="623">
                  <c:v>8559.2999999999993</c:v>
                </c:pt>
                <c:pt idx="624">
                  <c:v>8559.2999999999993</c:v>
                </c:pt>
                <c:pt idx="625">
                  <c:v>8559.2999999999993</c:v>
                </c:pt>
                <c:pt idx="626">
                  <c:v>8559.2999999999993</c:v>
                </c:pt>
                <c:pt idx="627">
                  <c:v>8559.2999999999993</c:v>
                </c:pt>
                <c:pt idx="628">
                  <c:v>8559.2999999999993</c:v>
                </c:pt>
                <c:pt idx="629">
                  <c:v>8559.2999999999993</c:v>
                </c:pt>
                <c:pt idx="630">
                  <c:v>8559.2999999999993</c:v>
                </c:pt>
                <c:pt idx="631">
                  <c:v>8559.2999999999993</c:v>
                </c:pt>
                <c:pt idx="632">
                  <c:v>8559.2999999999993</c:v>
                </c:pt>
                <c:pt idx="633">
                  <c:v>8559.2999999999993</c:v>
                </c:pt>
                <c:pt idx="634">
                  <c:v>8559.2999999999993</c:v>
                </c:pt>
                <c:pt idx="635">
                  <c:v>8427.2000000000007</c:v>
                </c:pt>
                <c:pt idx="636">
                  <c:v>8427.2000000000007</c:v>
                </c:pt>
                <c:pt idx="637">
                  <c:v>8427.2000000000007</c:v>
                </c:pt>
                <c:pt idx="638">
                  <c:v>8427.2000000000007</c:v>
                </c:pt>
                <c:pt idx="639">
                  <c:v>8427.2000000000007</c:v>
                </c:pt>
                <c:pt idx="640">
                  <c:v>8427.2000000000007</c:v>
                </c:pt>
                <c:pt idx="641">
                  <c:v>8427.2000000000007</c:v>
                </c:pt>
                <c:pt idx="642">
                  <c:v>8427.2000000000007</c:v>
                </c:pt>
                <c:pt idx="643">
                  <c:v>8427.2000000000007</c:v>
                </c:pt>
                <c:pt idx="644">
                  <c:v>8427.2000000000007</c:v>
                </c:pt>
                <c:pt idx="645">
                  <c:v>8427.2000000000007</c:v>
                </c:pt>
                <c:pt idx="646">
                  <c:v>8427.2000000000007</c:v>
                </c:pt>
                <c:pt idx="647">
                  <c:v>8427.2000000000007</c:v>
                </c:pt>
                <c:pt idx="648">
                  <c:v>8427.2000000000007</c:v>
                </c:pt>
                <c:pt idx="649">
                  <c:v>8427.2000000000007</c:v>
                </c:pt>
                <c:pt idx="650">
                  <c:v>8427.2000000000007</c:v>
                </c:pt>
                <c:pt idx="651">
                  <c:v>8427.2000000000007</c:v>
                </c:pt>
                <c:pt idx="652">
                  <c:v>8427.2000000000007</c:v>
                </c:pt>
                <c:pt idx="653">
                  <c:v>8427.2000000000007</c:v>
                </c:pt>
                <c:pt idx="654">
                  <c:v>8427.2000000000007</c:v>
                </c:pt>
                <c:pt idx="655">
                  <c:v>8427.2000000000007</c:v>
                </c:pt>
                <c:pt idx="656">
                  <c:v>8427.2000000000007</c:v>
                </c:pt>
                <c:pt idx="657">
                  <c:v>8208</c:v>
                </c:pt>
                <c:pt idx="658">
                  <c:v>8208</c:v>
                </c:pt>
                <c:pt idx="659">
                  <c:v>8208</c:v>
                </c:pt>
                <c:pt idx="660">
                  <c:v>8208</c:v>
                </c:pt>
                <c:pt idx="661">
                  <c:v>8208</c:v>
                </c:pt>
                <c:pt idx="662">
                  <c:v>8208</c:v>
                </c:pt>
                <c:pt idx="663">
                  <c:v>8208</c:v>
                </c:pt>
                <c:pt idx="664">
                  <c:v>8208</c:v>
                </c:pt>
                <c:pt idx="665">
                  <c:v>8208</c:v>
                </c:pt>
                <c:pt idx="666">
                  <c:v>8208</c:v>
                </c:pt>
                <c:pt idx="667">
                  <c:v>8208</c:v>
                </c:pt>
                <c:pt idx="668">
                  <c:v>8208</c:v>
                </c:pt>
                <c:pt idx="669">
                  <c:v>8208</c:v>
                </c:pt>
                <c:pt idx="670">
                  <c:v>8208</c:v>
                </c:pt>
                <c:pt idx="671">
                  <c:v>8208</c:v>
                </c:pt>
                <c:pt idx="672">
                  <c:v>8208</c:v>
                </c:pt>
                <c:pt idx="673">
                  <c:v>8208</c:v>
                </c:pt>
                <c:pt idx="674">
                  <c:v>8208</c:v>
                </c:pt>
                <c:pt idx="675">
                  <c:v>8208</c:v>
                </c:pt>
                <c:pt idx="676">
                  <c:v>8208</c:v>
                </c:pt>
                <c:pt idx="677">
                  <c:v>8208</c:v>
                </c:pt>
                <c:pt idx="678">
                  <c:v>8211.9</c:v>
                </c:pt>
                <c:pt idx="679">
                  <c:v>8211.9</c:v>
                </c:pt>
                <c:pt idx="680">
                  <c:v>8211.9</c:v>
                </c:pt>
                <c:pt idx="681">
                  <c:v>8211.9</c:v>
                </c:pt>
                <c:pt idx="682">
                  <c:v>8211.9</c:v>
                </c:pt>
                <c:pt idx="683">
                  <c:v>8211.9</c:v>
                </c:pt>
                <c:pt idx="684">
                  <c:v>8211.9</c:v>
                </c:pt>
                <c:pt idx="685">
                  <c:v>8211.9</c:v>
                </c:pt>
                <c:pt idx="686">
                  <c:v>8211.9</c:v>
                </c:pt>
                <c:pt idx="687">
                  <c:v>8211.9</c:v>
                </c:pt>
                <c:pt idx="688">
                  <c:v>8211.9</c:v>
                </c:pt>
                <c:pt idx="689">
                  <c:v>8211.9</c:v>
                </c:pt>
                <c:pt idx="690">
                  <c:v>8211.9</c:v>
                </c:pt>
                <c:pt idx="691">
                  <c:v>8211.9</c:v>
                </c:pt>
                <c:pt idx="692">
                  <c:v>8211.9</c:v>
                </c:pt>
                <c:pt idx="693">
                  <c:v>8211.9</c:v>
                </c:pt>
                <c:pt idx="694">
                  <c:v>8211.9</c:v>
                </c:pt>
                <c:pt idx="695">
                  <c:v>8211.9</c:v>
                </c:pt>
                <c:pt idx="696">
                  <c:v>8211.9</c:v>
                </c:pt>
                <c:pt idx="697">
                  <c:v>8211.9</c:v>
                </c:pt>
                <c:pt idx="698">
                  <c:v>8211.9</c:v>
                </c:pt>
                <c:pt idx="699">
                  <c:v>8211.9</c:v>
                </c:pt>
                <c:pt idx="700">
                  <c:v>8211.9</c:v>
                </c:pt>
                <c:pt idx="701">
                  <c:v>8210.7999999999993</c:v>
                </c:pt>
                <c:pt idx="702">
                  <c:v>8210.7999999999993</c:v>
                </c:pt>
                <c:pt idx="703">
                  <c:v>8210.7999999999993</c:v>
                </c:pt>
                <c:pt idx="704">
                  <c:v>8210.7999999999993</c:v>
                </c:pt>
                <c:pt idx="705">
                  <c:v>8210.7999999999993</c:v>
                </c:pt>
                <c:pt idx="706">
                  <c:v>8210.7999999999993</c:v>
                </c:pt>
                <c:pt idx="707">
                  <c:v>8210.7999999999993</c:v>
                </c:pt>
                <c:pt idx="708">
                  <c:v>8210.7999999999993</c:v>
                </c:pt>
                <c:pt idx="709">
                  <c:v>8210.7999999999993</c:v>
                </c:pt>
                <c:pt idx="710">
                  <c:v>8210.7999999999993</c:v>
                </c:pt>
                <c:pt idx="711">
                  <c:v>8210.7999999999993</c:v>
                </c:pt>
                <c:pt idx="712">
                  <c:v>8210.7999999999993</c:v>
                </c:pt>
                <c:pt idx="713">
                  <c:v>8210.7999999999993</c:v>
                </c:pt>
                <c:pt idx="714">
                  <c:v>8210.7999999999993</c:v>
                </c:pt>
                <c:pt idx="715">
                  <c:v>8210.7999999999993</c:v>
                </c:pt>
                <c:pt idx="716">
                  <c:v>8210.7999999999993</c:v>
                </c:pt>
                <c:pt idx="717">
                  <c:v>8210.7999999999993</c:v>
                </c:pt>
                <c:pt idx="718">
                  <c:v>8210.7999999999993</c:v>
                </c:pt>
                <c:pt idx="719">
                  <c:v>8210.7999999999993</c:v>
                </c:pt>
                <c:pt idx="720">
                  <c:v>8210.7999999999993</c:v>
                </c:pt>
                <c:pt idx="721">
                  <c:v>8210.7999999999993</c:v>
                </c:pt>
                <c:pt idx="722">
                  <c:v>8210.7999999999993</c:v>
                </c:pt>
                <c:pt idx="723">
                  <c:v>7819.5</c:v>
                </c:pt>
                <c:pt idx="724">
                  <c:v>7819.5</c:v>
                </c:pt>
                <c:pt idx="725">
                  <c:v>7819.5</c:v>
                </c:pt>
                <c:pt idx="726">
                  <c:v>7819.5</c:v>
                </c:pt>
                <c:pt idx="727">
                  <c:v>7819.5</c:v>
                </c:pt>
                <c:pt idx="728">
                  <c:v>7819.5</c:v>
                </c:pt>
                <c:pt idx="729">
                  <c:v>7819.5</c:v>
                </c:pt>
                <c:pt idx="730">
                  <c:v>7819.5</c:v>
                </c:pt>
                <c:pt idx="731">
                  <c:v>7819.5</c:v>
                </c:pt>
                <c:pt idx="732">
                  <c:v>7819.5</c:v>
                </c:pt>
                <c:pt idx="733">
                  <c:v>7819.5</c:v>
                </c:pt>
                <c:pt idx="734">
                  <c:v>7819.5</c:v>
                </c:pt>
                <c:pt idx="735">
                  <c:v>7819.5</c:v>
                </c:pt>
                <c:pt idx="736">
                  <c:v>7819.5</c:v>
                </c:pt>
                <c:pt idx="737">
                  <c:v>7819.5</c:v>
                </c:pt>
                <c:pt idx="738">
                  <c:v>7819.5</c:v>
                </c:pt>
                <c:pt idx="739">
                  <c:v>7819.5</c:v>
                </c:pt>
                <c:pt idx="740">
                  <c:v>7819.5</c:v>
                </c:pt>
                <c:pt idx="741">
                  <c:v>7819.5</c:v>
                </c:pt>
                <c:pt idx="742">
                  <c:v>7819.5</c:v>
                </c:pt>
                <c:pt idx="743">
                  <c:v>7819.5</c:v>
                </c:pt>
                <c:pt idx="744">
                  <c:v>7724.8</c:v>
                </c:pt>
                <c:pt idx="745">
                  <c:v>7724.8</c:v>
                </c:pt>
                <c:pt idx="746">
                  <c:v>7724.8</c:v>
                </c:pt>
                <c:pt idx="747">
                  <c:v>7724.8</c:v>
                </c:pt>
                <c:pt idx="748">
                  <c:v>7724.8</c:v>
                </c:pt>
                <c:pt idx="749">
                  <c:v>7724.8</c:v>
                </c:pt>
                <c:pt idx="750">
                  <c:v>7724.8</c:v>
                </c:pt>
                <c:pt idx="751">
                  <c:v>7724.8</c:v>
                </c:pt>
                <c:pt idx="752">
                  <c:v>7724.8</c:v>
                </c:pt>
                <c:pt idx="753">
                  <c:v>7724.8</c:v>
                </c:pt>
                <c:pt idx="754">
                  <c:v>7724.8</c:v>
                </c:pt>
                <c:pt idx="755">
                  <c:v>7724.8</c:v>
                </c:pt>
                <c:pt idx="756">
                  <c:v>7724.8</c:v>
                </c:pt>
                <c:pt idx="757">
                  <c:v>7724.8</c:v>
                </c:pt>
                <c:pt idx="758">
                  <c:v>7724.8</c:v>
                </c:pt>
                <c:pt idx="759">
                  <c:v>7724.8</c:v>
                </c:pt>
                <c:pt idx="760">
                  <c:v>7724.8</c:v>
                </c:pt>
                <c:pt idx="761">
                  <c:v>7724.8</c:v>
                </c:pt>
                <c:pt idx="762">
                  <c:v>7724.8</c:v>
                </c:pt>
                <c:pt idx="763">
                  <c:v>7724.8</c:v>
                </c:pt>
                <c:pt idx="764">
                  <c:v>7724.8</c:v>
                </c:pt>
                <c:pt idx="765">
                  <c:v>7724.8</c:v>
                </c:pt>
                <c:pt idx="766">
                  <c:v>7610.2</c:v>
                </c:pt>
                <c:pt idx="767">
                  <c:v>7610.2</c:v>
                </c:pt>
                <c:pt idx="768">
                  <c:v>7610.2</c:v>
                </c:pt>
                <c:pt idx="769">
                  <c:v>7610.2</c:v>
                </c:pt>
                <c:pt idx="770">
                  <c:v>7610.2</c:v>
                </c:pt>
                <c:pt idx="771">
                  <c:v>7610.2</c:v>
                </c:pt>
                <c:pt idx="772">
                  <c:v>7610.2</c:v>
                </c:pt>
                <c:pt idx="773">
                  <c:v>7610.2</c:v>
                </c:pt>
                <c:pt idx="774">
                  <c:v>7610.2</c:v>
                </c:pt>
                <c:pt idx="775">
                  <c:v>7610.2</c:v>
                </c:pt>
                <c:pt idx="776">
                  <c:v>7610.2</c:v>
                </c:pt>
                <c:pt idx="777">
                  <c:v>7610.2</c:v>
                </c:pt>
                <c:pt idx="778">
                  <c:v>7610.2</c:v>
                </c:pt>
                <c:pt idx="779">
                  <c:v>7610.2</c:v>
                </c:pt>
                <c:pt idx="780">
                  <c:v>7610.2</c:v>
                </c:pt>
                <c:pt idx="781">
                  <c:v>7610.2</c:v>
                </c:pt>
                <c:pt idx="782">
                  <c:v>7610.2</c:v>
                </c:pt>
                <c:pt idx="783">
                  <c:v>7610.2</c:v>
                </c:pt>
                <c:pt idx="784">
                  <c:v>7610.2</c:v>
                </c:pt>
                <c:pt idx="785">
                  <c:v>7610.2</c:v>
                </c:pt>
                <c:pt idx="786">
                  <c:v>7610.2</c:v>
                </c:pt>
                <c:pt idx="787">
                  <c:v>7610.2</c:v>
                </c:pt>
                <c:pt idx="788">
                  <c:v>7977</c:v>
                </c:pt>
                <c:pt idx="789">
                  <c:v>7977</c:v>
                </c:pt>
                <c:pt idx="790">
                  <c:v>7977</c:v>
                </c:pt>
                <c:pt idx="791">
                  <c:v>7977</c:v>
                </c:pt>
                <c:pt idx="792">
                  <c:v>7977</c:v>
                </c:pt>
                <c:pt idx="793">
                  <c:v>7977</c:v>
                </c:pt>
                <c:pt idx="794">
                  <c:v>7977</c:v>
                </c:pt>
                <c:pt idx="795">
                  <c:v>7977</c:v>
                </c:pt>
                <c:pt idx="796">
                  <c:v>7977</c:v>
                </c:pt>
                <c:pt idx="797">
                  <c:v>7977</c:v>
                </c:pt>
                <c:pt idx="798">
                  <c:v>7977</c:v>
                </c:pt>
                <c:pt idx="799">
                  <c:v>7977</c:v>
                </c:pt>
                <c:pt idx="800">
                  <c:v>7977</c:v>
                </c:pt>
                <c:pt idx="801">
                  <c:v>7977</c:v>
                </c:pt>
                <c:pt idx="802">
                  <c:v>7977</c:v>
                </c:pt>
                <c:pt idx="803">
                  <c:v>7977</c:v>
                </c:pt>
                <c:pt idx="804">
                  <c:v>7977</c:v>
                </c:pt>
                <c:pt idx="805">
                  <c:v>7977</c:v>
                </c:pt>
                <c:pt idx="806">
                  <c:v>7977</c:v>
                </c:pt>
                <c:pt idx="807">
                  <c:v>7977</c:v>
                </c:pt>
                <c:pt idx="808">
                  <c:v>7216.5</c:v>
                </c:pt>
                <c:pt idx="809">
                  <c:v>7216.5</c:v>
                </c:pt>
                <c:pt idx="810">
                  <c:v>7216.5</c:v>
                </c:pt>
                <c:pt idx="811">
                  <c:v>7216.5</c:v>
                </c:pt>
                <c:pt idx="812">
                  <c:v>7216.5</c:v>
                </c:pt>
                <c:pt idx="813">
                  <c:v>7216.5</c:v>
                </c:pt>
                <c:pt idx="814">
                  <c:v>7216.5</c:v>
                </c:pt>
                <c:pt idx="815">
                  <c:v>7216.5</c:v>
                </c:pt>
                <c:pt idx="816">
                  <c:v>7216.5</c:v>
                </c:pt>
                <c:pt idx="817">
                  <c:v>7216.5</c:v>
                </c:pt>
                <c:pt idx="818">
                  <c:v>7216.5</c:v>
                </c:pt>
                <c:pt idx="819">
                  <c:v>7216.5</c:v>
                </c:pt>
                <c:pt idx="820">
                  <c:v>7216.5</c:v>
                </c:pt>
                <c:pt idx="821">
                  <c:v>7216.5</c:v>
                </c:pt>
                <c:pt idx="822">
                  <c:v>7216.5</c:v>
                </c:pt>
                <c:pt idx="823">
                  <c:v>7216.5</c:v>
                </c:pt>
                <c:pt idx="824">
                  <c:v>7216.5</c:v>
                </c:pt>
                <c:pt idx="825">
                  <c:v>7216.5</c:v>
                </c:pt>
                <c:pt idx="826">
                  <c:v>7216.5</c:v>
                </c:pt>
                <c:pt idx="827">
                  <c:v>7216.5</c:v>
                </c:pt>
                <c:pt idx="828">
                  <c:v>7216.5</c:v>
                </c:pt>
                <c:pt idx="829">
                  <c:v>7216.5</c:v>
                </c:pt>
                <c:pt idx="830">
                  <c:v>7183</c:v>
                </c:pt>
                <c:pt idx="831">
                  <c:v>7183</c:v>
                </c:pt>
                <c:pt idx="832">
                  <c:v>7183</c:v>
                </c:pt>
                <c:pt idx="833">
                  <c:v>7183</c:v>
                </c:pt>
                <c:pt idx="834">
                  <c:v>7183</c:v>
                </c:pt>
                <c:pt idx="835">
                  <c:v>7183</c:v>
                </c:pt>
                <c:pt idx="836">
                  <c:v>7183</c:v>
                </c:pt>
                <c:pt idx="837">
                  <c:v>7183</c:v>
                </c:pt>
                <c:pt idx="838">
                  <c:v>7183</c:v>
                </c:pt>
                <c:pt idx="839">
                  <c:v>7183</c:v>
                </c:pt>
                <c:pt idx="840">
                  <c:v>7183</c:v>
                </c:pt>
                <c:pt idx="841">
                  <c:v>7183</c:v>
                </c:pt>
                <c:pt idx="842">
                  <c:v>7183</c:v>
                </c:pt>
                <c:pt idx="843">
                  <c:v>7183</c:v>
                </c:pt>
                <c:pt idx="844">
                  <c:v>7183</c:v>
                </c:pt>
                <c:pt idx="845">
                  <c:v>7183</c:v>
                </c:pt>
                <c:pt idx="846">
                  <c:v>7183</c:v>
                </c:pt>
                <c:pt idx="847">
                  <c:v>7183</c:v>
                </c:pt>
                <c:pt idx="848">
                  <c:v>7183</c:v>
                </c:pt>
                <c:pt idx="849">
                  <c:v>7183</c:v>
                </c:pt>
                <c:pt idx="850">
                  <c:v>7183</c:v>
                </c:pt>
                <c:pt idx="851">
                  <c:v>7183</c:v>
                </c:pt>
                <c:pt idx="852">
                  <c:v>7183</c:v>
                </c:pt>
                <c:pt idx="853">
                  <c:v>6801.4</c:v>
                </c:pt>
                <c:pt idx="854">
                  <c:v>6801.4</c:v>
                </c:pt>
                <c:pt idx="855">
                  <c:v>6801.4</c:v>
                </c:pt>
                <c:pt idx="856">
                  <c:v>6801.4</c:v>
                </c:pt>
                <c:pt idx="857">
                  <c:v>6801.4</c:v>
                </c:pt>
                <c:pt idx="858">
                  <c:v>6801.4</c:v>
                </c:pt>
                <c:pt idx="859">
                  <c:v>6801.4</c:v>
                </c:pt>
                <c:pt idx="860">
                  <c:v>6801.4</c:v>
                </c:pt>
                <c:pt idx="861">
                  <c:v>6801.4</c:v>
                </c:pt>
                <c:pt idx="862">
                  <c:v>6801.4</c:v>
                </c:pt>
                <c:pt idx="863">
                  <c:v>6801.4</c:v>
                </c:pt>
                <c:pt idx="864">
                  <c:v>6801.4</c:v>
                </c:pt>
                <c:pt idx="865">
                  <c:v>6801.4</c:v>
                </c:pt>
                <c:pt idx="866">
                  <c:v>6801.4</c:v>
                </c:pt>
                <c:pt idx="867">
                  <c:v>6801.4</c:v>
                </c:pt>
                <c:pt idx="868">
                  <c:v>6801.4</c:v>
                </c:pt>
                <c:pt idx="869">
                  <c:v>6801.4</c:v>
                </c:pt>
                <c:pt idx="870">
                  <c:v>6801.4</c:v>
                </c:pt>
                <c:pt idx="871">
                  <c:v>6801.4</c:v>
                </c:pt>
                <c:pt idx="872">
                  <c:v>6801.4</c:v>
                </c:pt>
                <c:pt idx="873">
                  <c:v>6678.9</c:v>
                </c:pt>
                <c:pt idx="874">
                  <c:v>6678.9</c:v>
                </c:pt>
                <c:pt idx="875">
                  <c:v>6678.9</c:v>
                </c:pt>
                <c:pt idx="876">
                  <c:v>6678.9</c:v>
                </c:pt>
                <c:pt idx="877">
                  <c:v>6678.9</c:v>
                </c:pt>
                <c:pt idx="878">
                  <c:v>6678.9</c:v>
                </c:pt>
                <c:pt idx="879">
                  <c:v>6678.9</c:v>
                </c:pt>
                <c:pt idx="880">
                  <c:v>6678.9</c:v>
                </c:pt>
                <c:pt idx="881">
                  <c:v>6678.9</c:v>
                </c:pt>
                <c:pt idx="882">
                  <c:v>6678.9</c:v>
                </c:pt>
                <c:pt idx="883">
                  <c:v>6678.9</c:v>
                </c:pt>
                <c:pt idx="884">
                  <c:v>6678.9</c:v>
                </c:pt>
                <c:pt idx="885">
                  <c:v>6678.9</c:v>
                </c:pt>
                <c:pt idx="886">
                  <c:v>6678.9</c:v>
                </c:pt>
                <c:pt idx="887">
                  <c:v>6678.9</c:v>
                </c:pt>
                <c:pt idx="888">
                  <c:v>6678.9</c:v>
                </c:pt>
                <c:pt idx="889">
                  <c:v>6678.9</c:v>
                </c:pt>
                <c:pt idx="890">
                  <c:v>6678.9</c:v>
                </c:pt>
                <c:pt idx="891">
                  <c:v>6678.9</c:v>
                </c:pt>
                <c:pt idx="892">
                  <c:v>6678.9</c:v>
                </c:pt>
                <c:pt idx="893">
                  <c:v>6678.9</c:v>
                </c:pt>
                <c:pt idx="894">
                  <c:v>6678.9</c:v>
                </c:pt>
                <c:pt idx="895">
                  <c:v>6678.9</c:v>
                </c:pt>
                <c:pt idx="896">
                  <c:v>6716.5</c:v>
                </c:pt>
                <c:pt idx="897">
                  <c:v>6716.5</c:v>
                </c:pt>
                <c:pt idx="898">
                  <c:v>6716.5</c:v>
                </c:pt>
                <c:pt idx="899">
                  <c:v>6716.5</c:v>
                </c:pt>
                <c:pt idx="900">
                  <c:v>6716.5</c:v>
                </c:pt>
                <c:pt idx="901">
                  <c:v>6716.5</c:v>
                </c:pt>
                <c:pt idx="902">
                  <c:v>6716.5</c:v>
                </c:pt>
                <c:pt idx="903">
                  <c:v>6716.5</c:v>
                </c:pt>
                <c:pt idx="904">
                  <c:v>6716.5</c:v>
                </c:pt>
                <c:pt idx="905">
                  <c:v>6716.5</c:v>
                </c:pt>
                <c:pt idx="906">
                  <c:v>6716.5</c:v>
                </c:pt>
                <c:pt idx="907">
                  <c:v>6716.5</c:v>
                </c:pt>
                <c:pt idx="908">
                  <c:v>6716.5</c:v>
                </c:pt>
                <c:pt idx="909">
                  <c:v>6716.5</c:v>
                </c:pt>
                <c:pt idx="910">
                  <c:v>6716.5</c:v>
                </c:pt>
                <c:pt idx="911">
                  <c:v>6716.5</c:v>
                </c:pt>
                <c:pt idx="912">
                  <c:v>6716.5</c:v>
                </c:pt>
                <c:pt idx="913">
                  <c:v>6716.5</c:v>
                </c:pt>
                <c:pt idx="914">
                  <c:v>6716.5</c:v>
                </c:pt>
                <c:pt idx="915">
                  <c:v>6716.5</c:v>
                </c:pt>
                <c:pt idx="916">
                  <c:v>6716.5</c:v>
                </c:pt>
                <c:pt idx="917">
                  <c:v>6716.5</c:v>
                </c:pt>
                <c:pt idx="918">
                  <c:v>6582.8</c:v>
                </c:pt>
                <c:pt idx="919">
                  <c:v>6582.8</c:v>
                </c:pt>
                <c:pt idx="920">
                  <c:v>6582.8</c:v>
                </c:pt>
                <c:pt idx="921">
                  <c:v>6582.8</c:v>
                </c:pt>
                <c:pt idx="922">
                  <c:v>6582.8</c:v>
                </c:pt>
                <c:pt idx="923">
                  <c:v>6582.8</c:v>
                </c:pt>
                <c:pt idx="924">
                  <c:v>6582.8</c:v>
                </c:pt>
                <c:pt idx="925">
                  <c:v>6582.8</c:v>
                </c:pt>
                <c:pt idx="926">
                  <c:v>6582.8</c:v>
                </c:pt>
                <c:pt idx="927">
                  <c:v>6582.8</c:v>
                </c:pt>
                <c:pt idx="928">
                  <c:v>6582.8</c:v>
                </c:pt>
                <c:pt idx="929">
                  <c:v>6582.8</c:v>
                </c:pt>
                <c:pt idx="930">
                  <c:v>6582.8</c:v>
                </c:pt>
                <c:pt idx="931">
                  <c:v>6582.8</c:v>
                </c:pt>
                <c:pt idx="932">
                  <c:v>6582.8</c:v>
                </c:pt>
                <c:pt idx="933">
                  <c:v>6582.8</c:v>
                </c:pt>
                <c:pt idx="934">
                  <c:v>6582.8</c:v>
                </c:pt>
                <c:pt idx="935">
                  <c:v>6582.8</c:v>
                </c:pt>
                <c:pt idx="936">
                  <c:v>6582.8</c:v>
                </c:pt>
                <c:pt idx="937">
                  <c:v>6582.8</c:v>
                </c:pt>
                <c:pt idx="938">
                  <c:v>6582.8</c:v>
                </c:pt>
                <c:pt idx="939">
                  <c:v>6399.1</c:v>
                </c:pt>
                <c:pt idx="940">
                  <c:v>6399.1</c:v>
                </c:pt>
                <c:pt idx="941">
                  <c:v>6399.1</c:v>
                </c:pt>
                <c:pt idx="942">
                  <c:v>6399.1</c:v>
                </c:pt>
                <c:pt idx="943">
                  <c:v>6399.1</c:v>
                </c:pt>
                <c:pt idx="944">
                  <c:v>6399.1</c:v>
                </c:pt>
                <c:pt idx="945">
                  <c:v>6399.1</c:v>
                </c:pt>
                <c:pt idx="946">
                  <c:v>6399.1</c:v>
                </c:pt>
                <c:pt idx="947">
                  <c:v>6399.1</c:v>
                </c:pt>
                <c:pt idx="948">
                  <c:v>6399.1</c:v>
                </c:pt>
                <c:pt idx="949">
                  <c:v>6399.1</c:v>
                </c:pt>
                <c:pt idx="950">
                  <c:v>6399.1</c:v>
                </c:pt>
                <c:pt idx="951">
                  <c:v>6399.1</c:v>
                </c:pt>
                <c:pt idx="952">
                  <c:v>6399.1</c:v>
                </c:pt>
                <c:pt idx="953">
                  <c:v>6399.1</c:v>
                </c:pt>
                <c:pt idx="954">
                  <c:v>6399.1</c:v>
                </c:pt>
                <c:pt idx="955">
                  <c:v>6399.1</c:v>
                </c:pt>
                <c:pt idx="956">
                  <c:v>6399.1</c:v>
                </c:pt>
                <c:pt idx="957">
                  <c:v>6399.1</c:v>
                </c:pt>
                <c:pt idx="958">
                  <c:v>6399.1</c:v>
                </c:pt>
                <c:pt idx="959">
                  <c:v>6399.1</c:v>
                </c:pt>
                <c:pt idx="960">
                  <c:v>6399.1</c:v>
                </c:pt>
                <c:pt idx="961">
                  <c:v>6399.1</c:v>
                </c:pt>
                <c:pt idx="962">
                  <c:v>6949.5</c:v>
                </c:pt>
                <c:pt idx="963">
                  <c:v>6949.5</c:v>
                </c:pt>
                <c:pt idx="964">
                  <c:v>6949.5</c:v>
                </c:pt>
                <c:pt idx="965">
                  <c:v>6949.5</c:v>
                </c:pt>
                <c:pt idx="966">
                  <c:v>6949.5</c:v>
                </c:pt>
                <c:pt idx="967">
                  <c:v>6949.5</c:v>
                </c:pt>
                <c:pt idx="968">
                  <c:v>6949.5</c:v>
                </c:pt>
                <c:pt idx="969">
                  <c:v>6949.5</c:v>
                </c:pt>
                <c:pt idx="970">
                  <c:v>6949.5</c:v>
                </c:pt>
                <c:pt idx="971">
                  <c:v>6949.5</c:v>
                </c:pt>
                <c:pt idx="972">
                  <c:v>6949.5</c:v>
                </c:pt>
                <c:pt idx="973">
                  <c:v>6949.5</c:v>
                </c:pt>
                <c:pt idx="974">
                  <c:v>6949.5</c:v>
                </c:pt>
                <c:pt idx="975">
                  <c:v>6949.5</c:v>
                </c:pt>
                <c:pt idx="976">
                  <c:v>6949.5</c:v>
                </c:pt>
                <c:pt idx="977">
                  <c:v>6949.5</c:v>
                </c:pt>
                <c:pt idx="978">
                  <c:v>6949.5</c:v>
                </c:pt>
                <c:pt idx="979">
                  <c:v>6949.5</c:v>
                </c:pt>
                <c:pt idx="980">
                  <c:v>6949.5</c:v>
                </c:pt>
                <c:pt idx="981">
                  <c:v>6949.5</c:v>
                </c:pt>
                <c:pt idx="982">
                  <c:v>6949.5</c:v>
                </c:pt>
                <c:pt idx="983">
                  <c:v>6543.3</c:v>
                </c:pt>
                <c:pt idx="984">
                  <c:v>6543.3</c:v>
                </c:pt>
                <c:pt idx="985">
                  <c:v>6543.3</c:v>
                </c:pt>
                <c:pt idx="986">
                  <c:v>6543.3</c:v>
                </c:pt>
                <c:pt idx="987">
                  <c:v>6543.3</c:v>
                </c:pt>
                <c:pt idx="988">
                  <c:v>6543.3</c:v>
                </c:pt>
                <c:pt idx="989">
                  <c:v>6543.3</c:v>
                </c:pt>
                <c:pt idx="990">
                  <c:v>6543.3</c:v>
                </c:pt>
                <c:pt idx="991">
                  <c:v>6543.3</c:v>
                </c:pt>
                <c:pt idx="992">
                  <c:v>6543.3</c:v>
                </c:pt>
                <c:pt idx="993">
                  <c:v>6543.3</c:v>
                </c:pt>
                <c:pt idx="994">
                  <c:v>6543.3</c:v>
                </c:pt>
                <c:pt idx="995">
                  <c:v>6543.3</c:v>
                </c:pt>
                <c:pt idx="996">
                  <c:v>6543.3</c:v>
                </c:pt>
                <c:pt idx="997">
                  <c:v>6543.3</c:v>
                </c:pt>
                <c:pt idx="998">
                  <c:v>6543.3</c:v>
                </c:pt>
                <c:pt idx="999">
                  <c:v>6543.3</c:v>
                </c:pt>
                <c:pt idx="1000">
                  <c:v>6543.3</c:v>
                </c:pt>
                <c:pt idx="1001">
                  <c:v>6543.3</c:v>
                </c:pt>
                <c:pt idx="1002">
                  <c:v>6543.3</c:v>
                </c:pt>
                <c:pt idx="1003">
                  <c:v>6543.3</c:v>
                </c:pt>
                <c:pt idx="1004">
                  <c:v>6543.3</c:v>
                </c:pt>
                <c:pt idx="1005">
                  <c:v>6641.5</c:v>
                </c:pt>
                <c:pt idx="1006">
                  <c:v>6641.5</c:v>
                </c:pt>
                <c:pt idx="1007">
                  <c:v>6641.5</c:v>
                </c:pt>
                <c:pt idx="1008">
                  <c:v>6641.5</c:v>
                </c:pt>
                <c:pt idx="1009">
                  <c:v>6641.5</c:v>
                </c:pt>
                <c:pt idx="1010">
                  <c:v>6641.5</c:v>
                </c:pt>
                <c:pt idx="1011">
                  <c:v>6641.5</c:v>
                </c:pt>
                <c:pt idx="1012">
                  <c:v>6641.5</c:v>
                </c:pt>
                <c:pt idx="1013">
                  <c:v>6641.5</c:v>
                </c:pt>
                <c:pt idx="1014">
                  <c:v>6641.5</c:v>
                </c:pt>
                <c:pt idx="1015">
                  <c:v>6641.5</c:v>
                </c:pt>
                <c:pt idx="1016">
                  <c:v>6641.5</c:v>
                </c:pt>
                <c:pt idx="1017">
                  <c:v>6641.5</c:v>
                </c:pt>
                <c:pt idx="1018">
                  <c:v>6641.5</c:v>
                </c:pt>
                <c:pt idx="1019">
                  <c:v>6641.5</c:v>
                </c:pt>
                <c:pt idx="1020">
                  <c:v>6641.5</c:v>
                </c:pt>
                <c:pt idx="1021">
                  <c:v>6641.5</c:v>
                </c:pt>
                <c:pt idx="1022">
                  <c:v>6641.5</c:v>
                </c:pt>
                <c:pt idx="1023">
                  <c:v>6641.5</c:v>
                </c:pt>
                <c:pt idx="1024">
                  <c:v>6641.5</c:v>
                </c:pt>
                <c:pt idx="1025">
                  <c:v>6641.5</c:v>
                </c:pt>
                <c:pt idx="1026">
                  <c:v>6641.5</c:v>
                </c:pt>
                <c:pt idx="1027">
                  <c:v>6387.4</c:v>
                </c:pt>
                <c:pt idx="1028">
                  <c:v>6387.4</c:v>
                </c:pt>
                <c:pt idx="1029">
                  <c:v>6387.4</c:v>
                </c:pt>
                <c:pt idx="1030">
                  <c:v>6387.4</c:v>
                </c:pt>
                <c:pt idx="1031">
                  <c:v>6387.4</c:v>
                </c:pt>
                <c:pt idx="1032">
                  <c:v>6387.4</c:v>
                </c:pt>
                <c:pt idx="1033">
                  <c:v>6387.4</c:v>
                </c:pt>
                <c:pt idx="1034">
                  <c:v>6387.4</c:v>
                </c:pt>
                <c:pt idx="1035">
                  <c:v>6387.4</c:v>
                </c:pt>
                <c:pt idx="1036">
                  <c:v>6387.4</c:v>
                </c:pt>
                <c:pt idx="1037">
                  <c:v>6387.4</c:v>
                </c:pt>
                <c:pt idx="1038">
                  <c:v>6387.4</c:v>
                </c:pt>
                <c:pt idx="1039">
                  <c:v>6387.4</c:v>
                </c:pt>
                <c:pt idx="1040">
                  <c:v>6387.4</c:v>
                </c:pt>
                <c:pt idx="1041">
                  <c:v>6387.4</c:v>
                </c:pt>
                <c:pt idx="1042">
                  <c:v>6387.4</c:v>
                </c:pt>
                <c:pt idx="1043">
                  <c:v>6387.4</c:v>
                </c:pt>
                <c:pt idx="1044">
                  <c:v>6387.4</c:v>
                </c:pt>
                <c:pt idx="1045">
                  <c:v>6387.4</c:v>
                </c:pt>
                <c:pt idx="1046">
                  <c:v>6387.4</c:v>
                </c:pt>
                <c:pt idx="1047">
                  <c:v>6387.4</c:v>
                </c:pt>
                <c:pt idx="1048">
                  <c:v>6125.3</c:v>
                </c:pt>
                <c:pt idx="1049">
                  <c:v>6125.3</c:v>
                </c:pt>
                <c:pt idx="1050">
                  <c:v>6125.3</c:v>
                </c:pt>
                <c:pt idx="1051">
                  <c:v>6125.3</c:v>
                </c:pt>
                <c:pt idx="1052">
                  <c:v>6125.3</c:v>
                </c:pt>
                <c:pt idx="1053">
                  <c:v>6125.3</c:v>
                </c:pt>
                <c:pt idx="1054">
                  <c:v>6125.3</c:v>
                </c:pt>
                <c:pt idx="1055">
                  <c:v>6125.3</c:v>
                </c:pt>
                <c:pt idx="1056">
                  <c:v>6125.3</c:v>
                </c:pt>
                <c:pt idx="1057">
                  <c:v>6125.3</c:v>
                </c:pt>
                <c:pt idx="1058">
                  <c:v>6125.3</c:v>
                </c:pt>
                <c:pt idx="1059">
                  <c:v>6125.3</c:v>
                </c:pt>
                <c:pt idx="1060">
                  <c:v>6125.3</c:v>
                </c:pt>
                <c:pt idx="1061">
                  <c:v>6125.3</c:v>
                </c:pt>
                <c:pt idx="1062">
                  <c:v>6125.3</c:v>
                </c:pt>
                <c:pt idx="1063">
                  <c:v>6125.3</c:v>
                </c:pt>
                <c:pt idx="1064">
                  <c:v>6125.3</c:v>
                </c:pt>
                <c:pt idx="1065">
                  <c:v>6125.3</c:v>
                </c:pt>
                <c:pt idx="1066">
                  <c:v>6125.3</c:v>
                </c:pt>
                <c:pt idx="1067">
                  <c:v>6125.3</c:v>
                </c:pt>
                <c:pt idx="1068">
                  <c:v>6125.3</c:v>
                </c:pt>
                <c:pt idx="1069">
                  <c:v>6322.1</c:v>
                </c:pt>
                <c:pt idx="1070">
                  <c:v>6322.1</c:v>
                </c:pt>
                <c:pt idx="1071">
                  <c:v>6322.1</c:v>
                </c:pt>
                <c:pt idx="1072">
                  <c:v>6322.1</c:v>
                </c:pt>
                <c:pt idx="1073">
                  <c:v>6322.1</c:v>
                </c:pt>
                <c:pt idx="1074">
                  <c:v>6322.1</c:v>
                </c:pt>
                <c:pt idx="1075">
                  <c:v>6322.1</c:v>
                </c:pt>
                <c:pt idx="1076">
                  <c:v>6322.1</c:v>
                </c:pt>
                <c:pt idx="1077">
                  <c:v>6322.1</c:v>
                </c:pt>
                <c:pt idx="1078">
                  <c:v>6322.1</c:v>
                </c:pt>
                <c:pt idx="1079">
                  <c:v>6322.1</c:v>
                </c:pt>
                <c:pt idx="1080">
                  <c:v>6322.1</c:v>
                </c:pt>
                <c:pt idx="1081">
                  <c:v>6322.1</c:v>
                </c:pt>
                <c:pt idx="1082">
                  <c:v>6322.1</c:v>
                </c:pt>
                <c:pt idx="1083">
                  <c:v>6322.1</c:v>
                </c:pt>
                <c:pt idx="1084">
                  <c:v>6322.1</c:v>
                </c:pt>
                <c:pt idx="1085">
                  <c:v>6322.1</c:v>
                </c:pt>
                <c:pt idx="1086">
                  <c:v>6322.1</c:v>
                </c:pt>
                <c:pt idx="1087">
                  <c:v>6322.1</c:v>
                </c:pt>
                <c:pt idx="1088">
                  <c:v>6322.1</c:v>
                </c:pt>
                <c:pt idx="1089">
                  <c:v>6322.1</c:v>
                </c:pt>
                <c:pt idx="1090">
                  <c:v>6322.1</c:v>
                </c:pt>
                <c:pt idx="1091">
                  <c:v>6322.1</c:v>
                </c:pt>
                <c:pt idx="1092">
                  <c:v>6378</c:v>
                </c:pt>
                <c:pt idx="1093">
                  <c:v>6378</c:v>
                </c:pt>
                <c:pt idx="1094">
                  <c:v>6378</c:v>
                </c:pt>
                <c:pt idx="1095">
                  <c:v>6378</c:v>
                </c:pt>
                <c:pt idx="1096">
                  <c:v>6378</c:v>
                </c:pt>
                <c:pt idx="1097">
                  <c:v>6378</c:v>
                </c:pt>
                <c:pt idx="1098">
                  <c:v>6378</c:v>
                </c:pt>
                <c:pt idx="1099">
                  <c:v>6378</c:v>
                </c:pt>
                <c:pt idx="1100">
                  <c:v>6378</c:v>
                </c:pt>
                <c:pt idx="1101">
                  <c:v>6378</c:v>
                </c:pt>
                <c:pt idx="1102">
                  <c:v>6378</c:v>
                </c:pt>
                <c:pt idx="1103">
                  <c:v>6378</c:v>
                </c:pt>
                <c:pt idx="1104">
                  <c:v>6378</c:v>
                </c:pt>
                <c:pt idx="1105">
                  <c:v>6378</c:v>
                </c:pt>
                <c:pt idx="1106">
                  <c:v>6378</c:v>
                </c:pt>
                <c:pt idx="1107">
                  <c:v>6378</c:v>
                </c:pt>
                <c:pt idx="1108">
                  <c:v>6378</c:v>
                </c:pt>
                <c:pt idx="1109">
                  <c:v>6378</c:v>
                </c:pt>
                <c:pt idx="1110">
                  <c:v>6378</c:v>
                </c:pt>
                <c:pt idx="1111">
                  <c:v>6378</c:v>
                </c:pt>
                <c:pt idx="1112">
                  <c:v>6378</c:v>
                </c:pt>
                <c:pt idx="1113">
                  <c:v>6364</c:v>
                </c:pt>
                <c:pt idx="1114">
                  <c:v>6364</c:v>
                </c:pt>
                <c:pt idx="1115">
                  <c:v>6364</c:v>
                </c:pt>
                <c:pt idx="1116">
                  <c:v>6364</c:v>
                </c:pt>
                <c:pt idx="1117">
                  <c:v>6364</c:v>
                </c:pt>
                <c:pt idx="1118">
                  <c:v>6364</c:v>
                </c:pt>
                <c:pt idx="1119">
                  <c:v>6364</c:v>
                </c:pt>
                <c:pt idx="1120">
                  <c:v>6364</c:v>
                </c:pt>
                <c:pt idx="1121">
                  <c:v>6364</c:v>
                </c:pt>
                <c:pt idx="1122">
                  <c:v>6364</c:v>
                </c:pt>
                <c:pt idx="1123">
                  <c:v>6364</c:v>
                </c:pt>
                <c:pt idx="1124">
                  <c:v>6364</c:v>
                </c:pt>
                <c:pt idx="1125">
                  <c:v>6364</c:v>
                </c:pt>
                <c:pt idx="1126">
                  <c:v>6364</c:v>
                </c:pt>
                <c:pt idx="1127">
                  <c:v>6364</c:v>
                </c:pt>
                <c:pt idx="1128">
                  <c:v>6364</c:v>
                </c:pt>
                <c:pt idx="1129">
                  <c:v>6364</c:v>
                </c:pt>
                <c:pt idx="1130">
                  <c:v>6364</c:v>
                </c:pt>
                <c:pt idx="1131">
                  <c:v>6364</c:v>
                </c:pt>
                <c:pt idx="1132">
                  <c:v>6364</c:v>
                </c:pt>
                <c:pt idx="1133">
                  <c:v>6364</c:v>
                </c:pt>
                <c:pt idx="1134">
                  <c:v>6364</c:v>
                </c:pt>
                <c:pt idx="1135">
                  <c:v>6234.4</c:v>
                </c:pt>
                <c:pt idx="1136">
                  <c:v>6234.4</c:v>
                </c:pt>
                <c:pt idx="1137">
                  <c:v>6234.4</c:v>
                </c:pt>
                <c:pt idx="1138">
                  <c:v>6234.4</c:v>
                </c:pt>
                <c:pt idx="1139">
                  <c:v>6234.4</c:v>
                </c:pt>
                <c:pt idx="1140">
                  <c:v>6234.4</c:v>
                </c:pt>
                <c:pt idx="1141">
                  <c:v>6234.4</c:v>
                </c:pt>
                <c:pt idx="1142">
                  <c:v>6234.4</c:v>
                </c:pt>
                <c:pt idx="1143">
                  <c:v>6234.4</c:v>
                </c:pt>
                <c:pt idx="1144">
                  <c:v>6234.4</c:v>
                </c:pt>
                <c:pt idx="1145">
                  <c:v>6234.4</c:v>
                </c:pt>
                <c:pt idx="1146">
                  <c:v>6234.4</c:v>
                </c:pt>
                <c:pt idx="1147">
                  <c:v>6234.4</c:v>
                </c:pt>
                <c:pt idx="1148">
                  <c:v>6234.4</c:v>
                </c:pt>
                <c:pt idx="1149">
                  <c:v>6234.4</c:v>
                </c:pt>
                <c:pt idx="1150">
                  <c:v>6234.4</c:v>
                </c:pt>
                <c:pt idx="1151">
                  <c:v>6234.4</c:v>
                </c:pt>
                <c:pt idx="1152">
                  <c:v>6234.4</c:v>
                </c:pt>
                <c:pt idx="1153">
                  <c:v>6234.4</c:v>
                </c:pt>
                <c:pt idx="1154">
                  <c:v>6234.4</c:v>
                </c:pt>
                <c:pt idx="1155">
                  <c:v>6234.4</c:v>
                </c:pt>
                <c:pt idx="1156">
                  <c:v>6234.4</c:v>
                </c:pt>
                <c:pt idx="1157">
                  <c:v>6234.4</c:v>
                </c:pt>
                <c:pt idx="1158">
                  <c:v>6441.5</c:v>
                </c:pt>
                <c:pt idx="1159">
                  <c:v>6441.5</c:v>
                </c:pt>
                <c:pt idx="1160">
                  <c:v>6441.5</c:v>
                </c:pt>
                <c:pt idx="1161">
                  <c:v>6441.5</c:v>
                </c:pt>
                <c:pt idx="1162">
                  <c:v>6441.5</c:v>
                </c:pt>
                <c:pt idx="1163">
                  <c:v>6441.5</c:v>
                </c:pt>
                <c:pt idx="1164">
                  <c:v>6441.5</c:v>
                </c:pt>
                <c:pt idx="1165">
                  <c:v>6441.5</c:v>
                </c:pt>
                <c:pt idx="1166">
                  <c:v>6441.5</c:v>
                </c:pt>
                <c:pt idx="1167">
                  <c:v>6441.5</c:v>
                </c:pt>
                <c:pt idx="1168">
                  <c:v>6441.5</c:v>
                </c:pt>
                <c:pt idx="1169">
                  <c:v>6441.5</c:v>
                </c:pt>
                <c:pt idx="1170">
                  <c:v>6441.5</c:v>
                </c:pt>
                <c:pt idx="1171">
                  <c:v>6441.5</c:v>
                </c:pt>
                <c:pt idx="1172">
                  <c:v>6441.5</c:v>
                </c:pt>
                <c:pt idx="1173">
                  <c:v>6441.5</c:v>
                </c:pt>
                <c:pt idx="1174">
                  <c:v>6441.5</c:v>
                </c:pt>
                <c:pt idx="1175">
                  <c:v>6441.5</c:v>
                </c:pt>
                <c:pt idx="1176">
                  <c:v>6441.5</c:v>
                </c:pt>
                <c:pt idx="1177">
                  <c:v>6441.5</c:v>
                </c:pt>
                <c:pt idx="1178">
                  <c:v>6160.3</c:v>
                </c:pt>
                <c:pt idx="1179">
                  <c:v>6160.3</c:v>
                </c:pt>
                <c:pt idx="1180">
                  <c:v>6160.3</c:v>
                </c:pt>
                <c:pt idx="1181">
                  <c:v>6160.3</c:v>
                </c:pt>
                <c:pt idx="1182">
                  <c:v>6160.3</c:v>
                </c:pt>
                <c:pt idx="1183">
                  <c:v>6160.3</c:v>
                </c:pt>
                <c:pt idx="1184">
                  <c:v>6160.3</c:v>
                </c:pt>
                <c:pt idx="1185">
                  <c:v>6160.3</c:v>
                </c:pt>
                <c:pt idx="1186">
                  <c:v>6160.3</c:v>
                </c:pt>
                <c:pt idx="1187">
                  <c:v>6160.3</c:v>
                </c:pt>
                <c:pt idx="1188">
                  <c:v>6160.3</c:v>
                </c:pt>
                <c:pt idx="1189">
                  <c:v>6160.3</c:v>
                </c:pt>
                <c:pt idx="1190">
                  <c:v>6160.3</c:v>
                </c:pt>
                <c:pt idx="1191">
                  <c:v>6160.3</c:v>
                </c:pt>
                <c:pt idx="1192">
                  <c:v>6160.3</c:v>
                </c:pt>
                <c:pt idx="1193">
                  <c:v>6160.3</c:v>
                </c:pt>
                <c:pt idx="1194">
                  <c:v>6160.3</c:v>
                </c:pt>
                <c:pt idx="1195">
                  <c:v>6160.3</c:v>
                </c:pt>
                <c:pt idx="1196">
                  <c:v>6160.3</c:v>
                </c:pt>
                <c:pt idx="1197">
                  <c:v>6160.3</c:v>
                </c:pt>
                <c:pt idx="1198">
                  <c:v>6160.3</c:v>
                </c:pt>
                <c:pt idx="1199">
                  <c:v>6160.3</c:v>
                </c:pt>
                <c:pt idx="1200">
                  <c:v>6160.3</c:v>
                </c:pt>
                <c:pt idx="1201">
                  <c:v>6042.4</c:v>
                </c:pt>
                <c:pt idx="1202">
                  <c:v>6042.4</c:v>
                </c:pt>
                <c:pt idx="1203">
                  <c:v>6042.4</c:v>
                </c:pt>
                <c:pt idx="1204">
                  <c:v>6042.4</c:v>
                </c:pt>
                <c:pt idx="1205">
                  <c:v>6042.4</c:v>
                </c:pt>
                <c:pt idx="1206">
                  <c:v>6042.4</c:v>
                </c:pt>
                <c:pt idx="1207">
                  <c:v>6042.4</c:v>
                </c:pt>
                <c:pt idx="1208">
                  <c:v>6042.4</c:v>
                </c:pt>
                <c:pt idx="1209">
                  <c:v>6042.4</c:v>
                </c:pt>
                <c:pt idx="1210">
                  <c:v>6042.4</c:v>
                </c:pt>
                <c:pt idx="1211">
                  <c:v>6042.4</c:v>
                </c:pt>
                <c:pt idx="1212">
                  <c:v>6042.4</c:v>
                </c:pt>
                <c:pt idx="1213">
                  <c:v>6042.4</c:v>
                </c:pt>
                <c:pt idx="1214">
                  <c:v>6042.4</c:v>
                </c:pt>
                <c:pt idx="1215">
                  <c:v>6042.4</c:v>
                </c:pt>
                <c:pt idx="1216">
                  <c:v>6042.4</c:v>
                </c:pt>
                <c:pt idx="1217">
                  <c:v>6042.4</c:v>
                </c:pt>
                <c:pt idx="1218">
                  <c:v>6042.4</c:v>
                </c:pt>
                <c:pt idx="1219">
                  <c:v>6042.4</c:v>
                </c:pt>
                <c:pt idx="1220">
                  <c:v>6042.4</c:v>
                </c:pt>
                <c:pt idx="1221">
                  <c:v>6042.4</c:v>
                </c:pt>
                <c:pt idx="1222">
                  <c:v>6042.4</c:v>
                </c:pt>
                <c:pt idx="1223">
                  <c:v>6243.5</c:v>
                </c:pt>
                <c:pt idx="1224">
                  <c:v>6243.5</c:v>
                </c:pt>
                <c:pt idx="1225">
                  <c:v>6243.5</c:v>
                </c:pt>
                <c:pt idx="1226">
                  <c:v>6243.5</c:v>
                </c:pt>
                <c:pt idx="1227">
                  <c:v>6243.5</c:v>
                </c:pt>
                <c:pt idx="1228">
                  <c:v>6243.5</c:v>
                </c:pt>
                <c:pt idx="1229">
                  <c:v>6243.5</c:v>
                </c:pt>
                <c:pt idx="1230">
                  <c:v>6243.5</c:v>
                </c:pt>
                <c:pt idx="1231">
                  <c:v>6243.5</c:v>
                </c:pt>
                <c:pt idx="1232">
                  <c:v>6243.5</c:v>
                </c:pt>
                <c:pt idx="1233">
                  <c:v>6243.5</c:v>
                </c:pt>
                <c:pt idx="1234">
                  <c:v>6243.5</c:v>
                </c:pt>
                <c:pt idx="1235">
                  <c:v>6243.5</c:v>
                </c:pt>
                <c:pt idx="1236">
                  <c:v>6243.5</c:v>
                </c:pt>
                <c:pt idx="1237">
                  <c:v>6243.5</c:v>
                </c:pt>
                <c:pt idx="1238">
                  <c:v>6243.5</c:v>
                </c:pt>
                <c:pt idx="1239">
                  <c:v>6243.5</c:v>
                </c:pt>
                <c:pt idx="1240">
                  <c:v>6243.5</c:v>
                </c:pt>
                <c:pt idx="1241">
                  <c:v>6243.5</c:v>
                </c:pt>
                <c:pt idx="1242">
                  <c:v>6243.5</c:v>
                </c:pt>
                <c:pt idx="1243">
                  <c:v>6243.5</c:v>
                </c:pt>
                <c:pt idx="1244">
                  <c:v>6122.9</c:v>
                </c:pt>
                <c:pt idx="1245">
                  <c:v>6122.9</c:v>
                </c:pt>
                <c:pt idx="1246">
                  <c:v>6122.9</c:v>
                </c:pt>
                <c:pt idx="1247">
                  <c:v>6122.9</c:v>
                </c:pt>
                <c:pt idx="1248">
                  <c:v>6122.9</c:v>
                </c:pt>
                <c:pt idx="1249">
                  <c:v>6122.9</c:v>
                </c:pt>
                <c:pt idx="1250">
                  <c:v>6122.9</c:v>
                </c:pt>
                <c:pt idx="1251">
                  <c:v>6122.9</c:v>
                </c:pt>
                <c:pt idx="1252">
                  <c:v>6122.9</c:v>
                </c:pt>
                <c:pt idx="1253">
                  <c:v>6122.9</c:v>
                </c:pt>
                <c:pt idx="1254">
                  <c:v>6122.9</c:v>
                </c:pt>
                <c:pt idx="1255">
                  <c:v>6122.9</c:v>
                </c:pt>
                <c:pt idx="1256">
                  <c:v>6122.9</c:v>
                </c:pt>
                <c:pt idx="1257">
                  <c:v>6122.9</c:v>
                </c:pt>
                <c:pt idx="1258">
                  <c:v>6122.9</c:v>
                </c:pt>
                <c:pt idx="1259">
                  <c:v>6122.9</c:v>
                </c:pt>
                <c:pt idx="1260">
                  <c:v>6122.9</c:v>
                </c:pt>
                <c:pt idx="1261">
                  <c:v>6122.9</c:v>
                </c:pt>
                <c:pt idx="1262">
                  <c:v>6122.9</c:v>
                </c:pt>
                <c:pt idx="1263">
                  <c:v>6122.9</c:v>
                </c:pt>
                <c:pt idx="1264">
                  <c:v>6122.9</c:v>
                </c:pt>
                <c:pt idx="1265">
                  <c:v>6122.9</c:v>
                </c:pt>
                <c:pt idx="1266">
                  <c:v>6122.9</c:v>
                </c:pt>
                <c:pt idx="1267">
                  <c:v>6022.4</c:v>
                </c:pt>
                <c:pt idx="1268">
                  <c:v>6022.4</c:v>
                </c:pt>
                <c:pt idx="1269">
                  <c:v>6022.4</c:v>
                </c:pt>
                <c:pt idx="1270">
                  <c:v>6022.4</c:v>
                </c:pt>
                <c:pt idx="1271">
                  <c:v>6022.4</c:v>
                </c:pt>
                <c:pt idx="1272">
                  <c:v>6022.4</c:v>
                </c:pt>
                <c:pt idx="1273">
                  <c:v>6022.4</c:v>
                </c:pt>
                <c:pt idx="1274">
                  <c:v>6022.4</c:v>
                </c:pt>
                <c:pt idx="1275">
                  <c:v>6022.4</c:v>
                </c:pt>
                <c:pt idx="1276">
                  <c:v>6022.4</c:v>
                </c:pt>
                <c:pt idx="1277">
                  <c:v>6022.4</c:v>
                </c:pt>
                <c:pt idx="1278">
                  <c:v>6022.4</c:v>
                </c:pt>
                <c:pt idx="1279">
                  <c:v>6022.4</c:v>
                </c:pt>
                <c:pt idx="1280">
                  <c:v>6022.4</c:v>
                </c:pt>
                <c:pt idx="1281">
                  <c:v>6022.4</c:v>
                </c:pt>
                <c:pt idx="1282">
                  <c:v>6022.4</c:v>
                </c:pt>
                <c:pt idx="1283">
                  <c:v>6022.4</c:v>
                </c:pt>
                <c:pt idx="1284">
                  <c:v>6022.4</c:v>
                </c:pt>
                <c:pt idx="1285">
                  <c:v>6022.4</c:v>
                </c:pt>
                <c:pt idx="1286">
                  <c:v>6022.4</c:v>
                </c:pt>
                <c:pt idx="1287">
                  <c:v>6022.4</c:v>
                </c:pt>
                <c:pt idx="1288">
                  <c:v>6082.7</c:v>
                </c:pt>
                <c:pt idx="1289">
                  <c:v>6082.7</c:v>
                </c:pt>
                <c:pt idx="1290">
                  <c:v>6082.7</c:v>
                </c:pt>
                <c:pt idx="1291">
                  <c:v>6082.7</c:v>
                </c:pt>
                <c:pt idx="1292">
                  <c:v>6082.7</c:v>
                </c:pt>
                <c:pt idx="1293">
                  <c:v>6082.7</c:v>
                </c:pt>
                <c:pt idx="1294">
                  <c:v>6082.7</c:v>
                </c:pt>
                <c:pt idx="1295">
                  <c:v>6082.7</c:v>
                </c:pt>
                <c:pt idx="1296">
                  <c:v>6082.7</c:v>
                </c:pt>
                <c:pt idx="1297">
                  <c:v>6082.7</c:v>
                </c:pt>
                <c:pt idx="1298">
                  <c:v>6082.7</c:v>
                </c:pt>
                <c:pt idx="1299">
                  <c:v>6082.7</c:v>
                </c:pt>
                <c:pt idx="1300">
                  <c:v>6082.7</c:v>
                </c:pt>
                <c:pt idx="1301">
                  <c:v>6082.7</c:v>
                </c:pt>
                <c:pt idx="1302">
                  <c:v>6082.7</c:v>
                </c:pt>
                <c:pt idx="1303">
                  <c:v>6082.7</c:v>
                </c:pt>
                <c:pt idx="1304">
                  <c:v>6082.7</c:v>
                </c:pt>
              </c:numCache>
            </c:numRef>
          </c:val>
          <c:extLst>
            <c:ext xmlns:c16="http://schemas.microsoft.com/office/drawing/2014/chart" uri="{C3380CC4-5D6E-409C-BE32-E72D297353CC}">
              <c16:uniqueId val="{00000002-3564-4ED9-8F17-A8DCA601C000}"/>
            </c:ext>
          </c:extLst>
        </c:ser>
        <c:dLbls>
          <c:showLegendKey val="0"/>
          <c:showVal val="0"/>
          <c:showCatName val="0"/>
          <c:showSerName val="0"/>
          <c:showPercent val="0"/>
          <c:showBubbleSize val="0"/>
        </c:dLbls>
        <c:axId val="825153727"/>
        <c:axId val="621070880"/>
      </c:areaChart>
      <c:dateAx>
        <c:axId val="825153727"/>
        <c:scaling>
          <c:orientation val="minMax"/>
          <c:max val="45230"/>
        </c:scaling>
        <c:delete val="0"/>
        <c:axPos val="b"/>
        <c:numFmt formatCode="yyyy&quot;年&quot;m&quot;月&quot;"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621070880"/>
        <c:crosses val="autoZero"/>
        <c:auto val="1"/>
        <c:lblOffset val="100"/>
        <c:baseTimeUnit val="days"/>
        <c:majorUnit val="6"/>
        <c:majorTimeUnit val="months"/>
      </c:dateAx>
      <c:valAx>
        <c:axId val="621070880"/>
        <c:scaling>
          <c:orientation val="minMax"/>
        </c:scaling>
        <c:delete val="0"/>
        <c:axPos val="r"/>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5153727"/>
        <c:crosses val="max"/>
        <c:crossBetween val="midCat"/>
      </c:valAx>
      <c:spPr>
        <a:noFill/>
        <a:ln>
          <a:noFill/>
        </a:ln>
        <a:effectLst/>
      </c:spPr>
    </c:plotArea>
    <c:legend>
      <c:legendPos val="t"/>
      <c:layout>
        <c:manualLayout>
          <c:xMode val="edge"/>
          <c:yMode val="edge"/>
          <c:x val="0.55452887139107609"/>
          <c:y val="3.7178200461916097E-3"/>
          <c:w val="0.41465923009623795"/>
          <c:h val="5.721326739138320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1071463624812277E-2"/>
          <c:y val="5.0925925925925923E-2"/>
          <c:w val="0.82955367164691585"/>
          <c:h val="0.78973123049696792"/>
        </c:manualLayout>
      </c:layout>
      <c:lineChart>
        <c:grouping val="standard"/>
        <c:varyColors val="0"/>
        <c:ser>
          <c:idx val="0"/>
          <c:order val="0"/>
          <c:tx>
            <c:v>USDCNH CCS 2Y</c:v>
          </c:tx>
          <c:spPr>
            <a:ln w="6350" cap="rnd">
              <a:solidFill>
                <a:schemeClr val="accent3"/>
              </a:solidFill>
              <a:round/>
            </a:ln>
            <a:effectLst/>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【2】Indice!$X$6:$X$265</c:f>
              <c:numCache>
                <c:formatCode>General</c:formatCode>
                <c:ptCount val="260"/>
                <c:pt idx="0">
                  <c:v>2.29E-2</c:v>
                </c:pt>
                <c:pt idx="1">
                  <c:v>2.2800000000000001E-2</c:v>
                </c:pt>
                <c:pt idx="2">
                  <c:v>2.2599999999999999E-2</c:v>
                </c:pt>
                <c:pt idx="3">
                  <c:v>2.2849999999999999E-2</c:v>
                </c:pt>
                <c:pt idx="4">
                  <c:v>2.2800000000000001E-2</c:v>
                </c:pt>
                <c:pt idx="5">
                  <c:v>2.29E-2</c:v>
                </c:pt>
                <c:pt idx="6">
                  <c:v>2.3050000000000001E-2</c:v>
                </c:pt>
                <c:pt idx="7">
                  <c:v>2.2950000000000002E-2</c:v>
                </c:pt>
                <c:pt idx="8">
                  <c:v>2.2800000000000001E-2</c:v>
                </c:pt>
                <c:pt idx="9">
                  <c:v>2.2800000000000001E-2</c:v>
                </c:pt>
                <c:pt idx="10">
                  <c:v>2.3E-2</c:v>
                </c:pt>
                <c:pt idx="11">
                  <c:v>2.29E-2</c:v>
                </c:pt>
                <c:pt idx="12">
                  <c:v>2.3E-2</c:v>
                </c:pt>
                <c:pt idx="13">
                  <c:v>2.3349999999999999E-2</c:v>
                </c:pt>
                <c:pt idx="14">
                  <c:v>2.3449999999999999E-2</c:v>
                </c:pt>
                <c:pt idx="15">
                  <c:v>2.375E-2</c:v>
                </c:pt>
                <c:pt idx="16">
                  <c:v>2.3550000000000001E-2</c:v>
                </c:pt>
                <c:pt idx="17">
                  <c:v>2.385E-2</c:v>
                </c:pt>
                <c:pt idx="18">
                  <c:v>2.3E-2</c:v>
                </c:pt>
                <c:pt idx="19">
                  <c:v>2.3E-2</c:v>
                </c:pt>
                <c:pt idx="20">
                  <c:v>2.3E-2</c:v>
                </c:pt>
                <c:pt idx="21">
                  <c:v>2.2700000000000001E-2</c:v>
                </c:pt>
                <c:pt idx="22">
                  <c:v>2.2849999999999999E-2</c:v>
                </c:pt>
                <c:pt idx="23">
                  <c:v>2.3349999999999999E-2</c:v>
                </c:pt>
                <c:pt idx="24">
                  <c:v>2.2800000000000001E-2</c:v>
                </c:pt>
                <c:pt idx="25">
                  <c:v>2.24E-2</c:v>
                </c:pt>
                <c:pt idx="26">
                  <c:v>2.24E-2</c:v>
                </c:pt>
                <c:pt idx="27">
                  <c:v>2.2749999999999999E-2</c:v>
                </c:pt>
                <c:pt idx="28">
                  <c:v>2.2849999999999999E-2</c:v>
                </c:pt>
                <c:pt idx="29">
                  <c:v>2.29E-2</c:v>
                </c:pt>
                <c:pt idx="30">
                  <c:v>2.2700000000000001E-2</c:v>
                </c:pt>
                <c:pt idx="31">
                  <c:v>2.3199999999999998E-2</c:v>
                </c:pt>
                <c:pt idx="32">
                  <c:v>2.2800000000000001E-2</c:v>
                </c:pt>
                <c:pt idx="33">
                  <c:v>2.3449999999999999E-2</c:v>
                </c:pt>
                <c:pt idx="34">
                  <c:v>2.3800000000000002E-2</c:v>
                </c:pt>
                <c:pt idx="35">
                  <c:v>2.3E-2</c:v>
                </c:pt>
                <c:pt idx="36">
                  <c:v>2.2849999999999999E-2</c:v>
                </c:pt>
                <c:pt idx="37">
                  <c:v>2.2849999999999999E-2</c:v>
                </c:pt>
                <c:pt idx="38">
                  <c:v>2.2800000000000001E-2</c:v>
                </c:pt>
                <c:pt idx="39">
                  <c:v>2.23E-2</c:v>
                </c:pt>
                <c:pt idx="40">
                  <c:v>2.2249999999999999E-2</c:v>
                </c:pt>
                <c:pt idx="41">
                  <c:v>2.23E-2</c:v>
                </c:pt>
                <c:pt idx="42">
                  <c:v>2.1950000000000001E-2</c:v>
                </c:pt>
                <c:pt idx="43">
                  <c:v>2.2249999999999999E-2</c:v>
                </c:pt>
                <c:pt idx="44">
                  <c:v>2.2849999999999999E-2</c:v>
                </c:pt>
                <c:pt idx="45">
                  <c:v>2.3E-2</c:v>
                </c:pt>
                <c:pt idx="46">
                  <c:v>2.2849999999999999E-2</c:v>
                </c:pt>
                <c:pt idx="47">
                  <c:v>2.3E-2</c:v>
                </c:pt>
                <c:pt idx="48">
                  <c:v>2.3050000000000001E-2</c:v>
                </c:pt>
                <c:pt idx="49">
                  <c:v>2.3800000000000002E-2</c:v>
                </c:pt>
                <c:pt idx="50">
                  <c:v>2.3800000000000002E-2</c:v>
                </c:pt>
                <c:pt idx="51">
                  <c:v>2.35E-2</c:v>
                </c:pt>
                <c:pt idx="52">
                  <c:v>2.2599999999999999E-2</c:v>
                </c:pt>
                <c:pt idx="53">
                  <c:v>2.3300000000000001E-2</c:v>
                </c:pt>
                <c:pt idx="54">
                  <c:v>2.3300000000000001E-2</c:v>
                </c:pt>
                <c:pt idx="55">
                  <c:v>2.3300000000000001E-2</c:v>
                </c:pt>
                <c:pt idx="56">
                  <c:v>2.3800000000000002E-2</c:v>
                </c:pt>
                <c:pt idx="57">
                  <c:v>2.4400000000000002E-2</c:v>
                </c:pt>
                <c:pt idx="58">
                  <c:v>2.4500000000000001E-2</c:v>
                </c:pt>
                <c:pt idx="59">
                  <c:v>2.4500000000000001E-2</c:v>
                </c:pt>
                <c:pt idx="60">
                  <c:v>2.4899999999999999E-2</c:v>
                </c:pt>
                <c:pt idx="61">
                  <c:v>2.4850000000000001E-2</c:v>
                </c:pt>
                <c:pt idx="62">
                  <c:v>2.5049999999999999E-2</c:v>
                </c:pt>
                <c:pt idx="63">
                  <c:v>2.5100000000000001E-2</c:v>
                </c:pt>
                <c:pt idx="64">
                  <c:v>2.5250000000000002E-2</c:v>
                </c:pt>
                <c:pt idx="65">
                  <c:v>2.4799999999999999E-2</c:v>
                </c:pt>
                <c:pt idx="66">
                  <c:v>2.47E-2</c:v>
                </c:pt>
                <c:pt idx="67">
                  <c:v>2.46E-2</c:v>
                </c:pt>
                <c:pt idx="68">
                  <c:v>2.4500000000000001E-2</c:v>
                </c:pt>
                <c:pt idx="69">
                  <c:v>2.445E-2</c:v>
                </c:pt>
                <c:pt idx="70">
                  <c:v>2.4150000000000001E-2</c:v>
                </c:pt>
                <c:pt idx="71">
                  <c:v>2.4299999999999999E-2</c:v>
                </c:pt>
                <c:pt idx="72">
                  <c:v>2.4199999999999999E-2</c:v>
                </c:pt>
                <c:pt idx="73">
                  <c:v>2.435E-2</c:v>
                </c:pt>
                <c:pt idx="74">
                  <c:v>2.445E-2</c:v>
                </c:pt>
                <c:pt idx="75">
                  <c:v>2.4500000000000001E-2</c:v>
                </c:pt>
                <c:pt idx="76">
                  <c:v>2.445E-2</c:v>
                </c:pt>
                <c:pt idx="77">
                  <c:v>2.4500000000000001E-2</c:v>
                </c:pt>
                <c:pt idx="78">
                  <c:v>2.4549999999999999E-2</c:v>
                </c:pt>
                <c:pt idx="79">
                  <c:v>2.5100000000000001E-2</c:v>
                </c:pt>
                <c:pt idx="80">
                  <c:v>2.5000000000000001E-2</c:v>
                </c:pt>
                <c:pt idx="81">
                  <c:v>2.4850000000000001E-2</c:v>
                </c:pt>
                <c:pt idx="82">
                  <c:v>2.4799999999999999E-2</c:v>
                </c:pt>
                <c:pt idx="83">
                  <c:v>2.58E-2</c:v>
                </c:pt>
                <c:pt idx="84">
                  <c:v>2.5899999999999999E-2</c:v>
                </c:pt>
                <c:pt idx="85">
                  <c:v>2.6100000000000002E-2</c:v>
                </c:pt>
                <c:pt idx="86">
                  <c:v>2.58E-2</c:v>
                </c:pt>
                <c:pt idx="87">
                  <c:v>2.5499999999999998E-2</c:v>
                </c:pt>
                <c:pt idx="88">
                  <c:v>2.5700000000000001E-2</c:v>
                </c:pt>
                <c:pt idx="89">
                  <c:v>2.5250000000000002E-2</c:v>
                </c:pt>
                <c:pt idx="90">
                  <c:v>2.64E-2</c:v>
                </c:pt>
                <c:pt idx="91">
                  <c:v>2.6249999999999999E-2</c:v>
                </c:pt>
                <c:pt idx="92">
                  <c:v>2.6450000000000001E-2</c:v>
                </c:pt>
                <c:pt idx="93">
                  <c:v>2.58E-2</c:v>
                </c:pt>
                <c:pt idx="94">
                  <c:v>2.5899999999999999E-2</c:v>
                </c:pt>
                <c:pt idx="95">
                  <c:v>2.6849999999999999E-2</c:v>
                </c:pt>
                <c:pt idx="96">
                  <c:v>2.75E-2</c:v>
                </c:pt>
                <c:pt idx="97">
                  <c:v>2.725E-2</c:v>
                </c:pt>
                <c:pt idx="98">
                  <c:v>2.7150000000000001E-2</c:v>
                </c:pt>
                <c:pt idx="99">
                  <c:v>2.69E-2</c:v>
                </c:pt>
                <c:pt idx="100">
                  <c:v>2.69E-2</c:v>
                </c:pt>
                <c:pt idx="101">
                  <c:v>2.75E-2</c:v>
                </c:pt>
                <c:pt idx="102">
                  <c:v>2.6849999999999999E-2</c:v>
                </c:pt>
                <c:pt idx="103">
                  <c:v>2.6700000000000002E-2</c:v>
                </c:pt>
                <c:pt idx="104">
                  <c:v>2.7300000000000001E-2</c:v>
                </c:pt>
                <c:pt idx="105">
                  <c:v>2.7150000000000001E-2</c:v>
                </c:pt>
                <c:pt idx="106">
                  <c:v>2.6200000000000001E-2</c:v>
                </c:pt>
                <c:pt idx="107">
                  <c:v>2.63E-2</c:v>
                </c:pt>
                <c:pt idx="108">
                  <c:v>2.7199999999999998E-2</c:v>
                </c:pt>
                <c:pt idx="109">
                  <c:v>2.7150000000000001E-2</c:v>
                </c:pt>
                <c:pt idx="110">
                  <c:v>2.7400000000000001E-2</c:v>
                </c:pt>
                <c:pt idx="111">
                  <c:v>2.7349999999999999E-2</c:v>
                </c:pt>
                <c:pt idx="112">
                  <c:v>2.76E-2</c:v>
                </c:pt>
                <c:pt idx="113">
                  <c:v>2.7199999999999998E-2</c:v>
                </c:pt>
                <c:pt idx="114">
                  <c:v>2.665E-2</c:v>
                </c:pt>
                <c:pt idx="115">
                  <c:v>2.665E-2</c:v>
                </c:pt>
                <c:pt idx="116">
                  <c:v>2.69E-2</c:v>
                </c:pt>
                <c:pt idx="117">
                  <c:v>2.6800000000000001E-2</c:v>
                </c:pt>
                <c:pt idx="118">
                  <c:v>2.7150000000000001E-2</c:v>
                </c:pt>
                <c:pt idx="119">
                  <c:v>2.725E-2</c:v>
                </c:pt>
                <c:pt idx="120">
                  <c:v>2.7199999999999998E-2</c:v>
                </c:pt>
                <c:pt idx="121">
                  <c:v>2.7050000000000001E-2</c:v>
                </c:pt>
                <c:pt idx="122">
                  <c:v>2.6700000000000002E-2</c:v>
                </c:pt>
                <c:pt idx="123">
                  <c:v>2.7300000000000001E-2</c:v>
                </c:pt>
                <c:pt idx="124">
                  <c:v>2.7300000000000001E-2</c:v>
                </c:pt>
                <c:pt idx="125">
                  <c:v>2.69E-2</c:v>
                </c:pt>
                <c:pt idx="126">
                  <c:v>2.7E-2</c:v>
                </c:pt>
                <c:pt idx="127">
                  <c:v>2.7699999999999999E-2</c:v>
                </c:pt>
                <c:pt idx="128">
                  <c:v>2.6349999999999998E-2</c:v>
                </c:pt>
                <c:pt idx="129">
                  <c:v>2.58E-2</c:v>
                </c:pt>
                <c:pt idx="130">
                  <c:v>2.5600000000000001E-2</c:v>
                </c:pt>
                <c:pt idx="131">
                  <c:v>2.5250000000000002E-2</c:v>
                </c:pt>
                <c:pt idx="132">
                  <c:v>2.46E-2</c:v>
                </c:pt>
                <c:pt idx="133">
                  <c:v>2.4299999999999999E-2</c:v>
                </c:pt>
                <c:pt idx="134">
                  <c:v>2.3900000000000001E-2</c:v>
                </c:pt>
                <c:pt idx="135">
                  <c:v>2.4250000000000001E-2</c:v>
                </c:pt>
                <c:pt idx="136">
                  <c:v>2.4750000000000001E-2</c:v>
                </c:pt>
                <c:pt idx="137">
                  <c:v>2.5000000000000001E-2</c:v>
                </c:pt>
                <c:pt idx="138">
                  <c:v>2.5700000000000001E-2</c:v>
                </c:pt>
                <c:pt idx="139">
                  <c:v>2.6200000000000001E-2</c:v>
                </c:pt>
                <c:pt idx="140">
                  <c:v>2.53E-2</c:v>
                </c:pt>
                <c:pt idx="141">
                  <c:v>2.4500000000000001E-2</c:v>
                </c:pt>
                <c:pt idx="142">
                  <c:v>2.445E-2</c:v>
                </c:pt>
                <c:pt idx="143">
                  <c:v>2.41E-2</c:v>
                </c:pt>
                <c:pt idx="144">
                  <c:v>2.3699999999999999E-2</c:v>
                </c:pt>
                <c:pt idx="145">
                  <c:v>2.2599999999999999E-2</c:v>
                </c:pt>
                <c:pt idx="146">
                  <c:v>2.2550000000000001E-2</c:v>
                </c:pt>
                <c:pt idx="147">
                  <c:v>2.23E-2</c:v>
                </c:pt>
                <c:pt idx="148">
                  <c:v>2.2349999999999998E-2</c:v>
                </c:pt>
                <c:pt idx="149">
                  <c:v>2.23E-2</c:v>
                </c:pt>
                <c:pt idx="150">
                  <c:v>2.2349999999999998E-2</c:v>
                </c:pt>
                <c:pt idx="151">
                  <c:v>2.23E-2</c:v>
                </c:pt>
                <c:pt idx="152">
                  <c:v>2.2100000000000002E-2</c:v>
                </c:pt>
                <c:pt idx="153">
                  <c:v>2.1950000000000001E-2</c:v>
                </c:pt>
                <c:pt idx="154">
                  <c:v>2.2200000000000001E-2</c:v>
                </c:pt>
                <c:pt idx="155">
                  <c:v>2.205E-2</c:v>
                </c:pt>
                <c:pt idx="156">
                  <c:v>2.24E-2</c:v>
                </c:pt>
                <c:pt idx="157">
                  <c:v>2.2450000000000001E-2</c:v>
                </c:pt>
                <c:pt idx="158">
                  <c:v>2.265E-2</c:v>
                </c:pt>
                <c:pt idx="159">
                  <c:v>2.2800000000000001E-2</c:v>
                </c:pt>
                <c:pt idx="160">
                  <c:v>2.2800000000000001E-2</c:v>
                </c:pt>
                <c:pt idx="161">
                  <c:v>2.2599999999999999E-2</c:v>
                </c:pt>
                <c:pt idx="162">
                  <c:v>2.24E-2</c:v>
                </c:pt>
                <c:pt idx="163">
                  <c:v>2.2800000000000001E-2</c:v>
                </c:pt>
                <c:pt idx="164">
                  <c:v>2.1999999999999999E-2</c:v>
                </c:pt>
                <c:pt idx="165">
                  <c:v>2.205E-2</c:v>
                </c:pt>
                <c:pt idx="166">
                  <c:v>2.2249999999999999E-2</c:v>
                </c:pt>
                <c:pt idx="167">
                  <c:v>2.2200000000000001E-2</c:v>
                </c:pt>
                <c:pt idx="168">
                  <c:v>2.2200000000000001E-2</c:v>
                </c:pt>
                <c:pt idx="169">
                  <c:v>2.215E-2</c:v>
                </c:pt>
                <c:pt idx="170">
                  <c:v>2.24E-2</c:v>
                </c:pt>
                <c:pt idx="171">
                  <c:v>2.205E-2</c:v>
                </c:pt>
                <c:pt idx="172">
                  <c:v>2.1999999999999999E-2</c:v>
                </c:pt>
                <c:pt idx="173">
                  <c:v>2.1950000000000001E-2</c:v>
                </c:pt>
                <c:pt idx="174">
                  <c:v>2.2200000000000001E-2</c:v>
                </c:pt>
                <c:pt idx="175">
                  <c:v>2.2849999999999999E-2</c:v>
                </c:pt>
                <c:pt idx="176">
                  <c:v>2.3400000000000001E-2</c:v>
                </c:pt>
                <c:pt idx="177">
                  <c:v>2.3650000000000001E-2</c:v>
                </c:pt>
                <c:pt idx="178">
                  <c:v>2.35E-2</c:v>
                </c:pt>
                <c:pt idx="179">
                  <c:v>2.3599999999999999E-2</c:v>
                </c:pt>
                <c:pt idx="180">
                  <c:v>2.3349999999999999E-2</c:v>
                </c:pt>
                <c:pt idx="181">
                  <c:v>2.3050000000000001E-2</c:v>
                </c:pt>
                <c:pt idx="182">
                  <c:v>2.2950000000000002E-2</c:v>
                </c:pt>
                <c:pt idx="183">
                  <c:v>2.29E-2</c:v>
                </c:pt>
                <c:pt idx="184">
                  <c:v>2.2499999999999999E-2</c:v>
                </c:pt>
                <c:pt idx="185">
                  <c:v>2.3E-2</c:v>
                </c:pt>
                <c:pt idx="186">
                  <c:v>2.3050000000000001E-2</c:v>
                </c:pt>
                <c:pt idx="187">
                  <c:v>2.3050000000000001E-2</c:v>
                </c:pt>
                <c:pt idx="188">
                  <c:v>2.2349999999999998E-2</c:v>
                </c:pt>
                <c:pt idx="189">
                  <c:v>2.265E-2</c:v>
                </c:pt>
                <c:pt idx="190">
                  <c:v>2.2550000000000001E-2</c:v>
                </c:pt>
                <c:pt idx="191">
                  <c:v>2.1999999999999999E-2</c:v>
                </c:pt>
                <c:pt idx="192">
                  <c:v>2.1649999999999999E-2</c:v>
                </c:pt>
                <c:pt idx="193">
                  <c:v>2.145E-2</c:v>
                </c:pt>
                <c:pt idx="194">
                  <c:v>2.1499999999999998E-2</c:v>
                </c:pt>
                <c:pt idx="195">
                  <c:v>2.1499999999999998E-2</c:v>
                </c:pt>
                <c:pt idx="196">
                  <c:v>2.1950000000000001E-2</c:v>
                </c:pt>
                <c:pt idx="197">
                  <c:v>2.1850000000000001E-2</c:v>
                </c:pt>
                <c:pt idx="198">
                  <c:v>2.1600000000000001E-2</c:v>
                </c:pt>
                <c:pt idx="199">
                  <c:v>2.1700000000000001E-2</c:v>
                </c:pt>
                <c:pt idx="200">
                  <c:v>2.1399999999999999E-2</c:v>
                </c:pt>
                <c:pt idx="201">
                  <c:v>2.1299999999999999E-2</c:v>
                </c:pt>
                <c:pt idx="202">
                  <c:v>2.1299999999999999E-2</c:v>
                </c:pt>
                <c:pt idx="203">
                  <c:v>2.145E-2</c:v>
                </c:pt>
                <c:pt idx="204">
                  <c:v>2.1950000000000001E-2</c:v>
                </c:pt>
                <c:pt idx="205">
                  <c:v>2.2100000000000002E-2</c:v>
                </c:pt>
                <c:pt idx="206">
                  <c:v>2.2100000000000002E-2</c:v>
                </c:pt>
                <c:pt idx="207">
                  <c:v>2.1819999999999999E-2</c:v>
                </c:pt>
                <c:pt idx="208">
                  <c:v>2.1700000000000001E-2</c:v>
                </c:pt>
                <c:pt idx="209">
                  <c:v>2.1950000000000001E-2</c:v>
                </c:pt>
                <c:pt idx="210">
                  <c:v>2.2100000000000002E-2</c:v>
                </c:pt>
                <c:pt idx="211">
                  <c:v>2.205E-2</c:v>
                </c:pt>
                <c:pt idx="212">
                  <c:v>2.2249999999999999E-2</c:v>
                </c:pt>
                <c:pt idx="213">
                  <c:v>2.1899999999999999E-2</c:v>
                </c:pt>
                <c:pt idx="214">
                  <c:v>2.2249999999999999E-2</c:v>
                </c:pt>
                <c:pt idx="215">
                  <c:v>2.18E-2</c:v>
                </c:pt>
                <c:pt idx="216">
                  <c:v>2.2249999999999999E-2</c:v>
                </c:pt>
                <c:pt idx="217">
                  <c:v>2.29E-2</c:v>
                </c:pt>
                <c:pt idx="218">
                  <c:v>2.2950000000000002E-2</c:v>
                </c:pt>
                <c:pt idx="219">
                  <c:v>2.2950000000000002E-2</c:v>
                </c:pt>
                <c:pt idx="220">
                  <c:v>2.265E-2</c:v>
                </c:pt>
                <c:pt idx="221">
                  <c:v>2.3300000000000001E-2</c:v>
                </c:pt>
                <c:pt idx="222">
                  <c:v>2.325E-2</c:v>
                </c:pt>
                <c:pt idx="223">
                  <c:v>2.3699999999999999E-2</c:v>
                </c:pt>
                <c:pt idx="224">
                  <c:v>2.3699999999999999E-2</c:v>
                </c:pt>
                <c:pt idx="225">
                  <c:v>2.3699999999999999E-2</c:v>
                </c:pt>
                <c:pt idx="226">
                  <c:v>2.367E-2</c:v>
                </c:pt>
                <c:pt idx="227">
                  <c:v>2.3650000000000001E-2</c:v>
                </c:pt>
                <c:pt idx="228">
                  <c:v>2.375E-2</c:v>
                </c:pt>
                <c:pt idx="229">
                  <c:v>2.46E-2</c:v>
                </c:pt>
                <c:pt idx="230">
                  <c:v>2.5149999999999999E-2</c:v>
                </c:pt>
                <c:pt idx="231">
                  <c:v>2.5000000000000001E-2</c:v>
                </c:pt>
                <c:pt idx="232">
                  <c:v>2.495E-2</c:v>
                </c:pt>
                <c:pt idx="233">
                  <c:v>2.4750000000000001E-2</c:v>
                </c:pt>
                <c:pt idx="234">
                  <c:v>2.4400000000000002E-2</c:v>
                </c:pt>
                <c:pt idx="235">
                  <c:v>2.4549999999999999E-2</c:v>
                </c:pt>
                <c:pt idx="236">
                  <c:v>2.4400000000000002E-2</c:v>
                </c:pt>
                <c:pt idx="237">
                  <c:v>2.452E-2</c:v>
                </c:pt>
                <c:pt idx="238">
                  <c:v>2.4799999999999999E-2</c:v>
                </c:pt>
                <c:pt idx="239">
                  <c:v>2.435E-2</c:v>
                </c:pt>
                <c:pt idx="240">
                  <c:v>2.435E-2</c:v>
                </c:pt>
                <c:pt idx="241">
                  <c:v>2.435E-2</c:v>
                </c:pt>
                <c:pt idx="242">
                  <c:v>2.5350000000000001E-2</c:v>
                </c:pt>
                <c:pt idx="243">
                  <c:v>2.5350000000000001E-2</c:v>
                </c:pt>
                <c:pt idx="244">
                  <c:v>2.5399999999999999E-2</c:v>
                </c:pt>
                <c:pt idx="245">
                  <c:v>2.5499999999999998E-2</c:v>
                </c:pt>
                <c:pt idx="246">
                  <c:v>2.47E-2</c:v>
                </c:pt>
                <c:pt idx="247">
                  <c:v>2.4549999999999999E-2</c:v>
                </c:pt>
                <c:pt idx="248">
                  <c:v>2.4299999999999999E-2</c:v>
                </c:pt>
                <c:pt idx="249">
                  <c:v>2.435E-2</c:v>
                </c:pt>
                <c:pt idx="250">
                  <c:v>2.41E-2</c:v>
                </c:pt>
                <c:pt idx="251">
                  <c:v>2.5250000000000002E-2</c:v>
                </c:pt>
                <c:pt idx="252">
                  <c:v>2.5999999999999999E-2</c:v>
                </c:pt>
                <c:pt idx="253">
                  <c:v>2.5399999999999999E-2</c:v>
                </c:pt>
                <c:pt idx="254">
                  <c:v>2.445E-2</c:v>
                </c:pt>
                <c:pt idx="255">
                  <c:v>2.5950000000000001E-2</c:v>
                </c:pt>
                <c:pt idx="256">
                  <c:v>2.5100000000000001E-2</c:v>
                </c:pt>
                <c:pt idx="257">
                  <c:v>2.605E-2</c:v>
                </c:pt>
                <c:pt idx="258">
                  <c:v>2.5250000000000002E-2</c:v>
                </c:pt>
                <c:pt idx="259">
                  <c:v>2.6800000000000001E-2</c:v>
                </c:pt>
              </c:numCache>
            </c:numRef>
          </c:val>
          <c:smooth val="0"/>
          <c:extLst>
            <c:ext xmlns:c16="http://schemas.microsoft.com/office/drawing/2014/chart" uri="{C3380CC4-5D6E-409C-BE32-E72D297353CC}">
              <c16:uniqueId val="{00000000-95F9-4B5C-92B1-203F63D6280C}"/>
            </c:ext>
          </c:extLst>
        </c:ser>
        <c:ser>
          <c:idx val="1"/>
          <c:order val="1"/>
          <c:tx>
            <c:v>USDCNH CCS 3Y</c:v>
          </c:tx>
          <c:spPr>
            <a:ln w="6350" cap="rnd">
              <a:solidFill>
                <a:srgbClr val="FFBA55"/>
              </a:solidFill>
              <a:round/>
            </a:ln>
            <a:effectLst/>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【2】Indice!$Y$6:$Y$265</c:f>
              <c:numCache>
                <c:formatCode>General</c:formatCode>
                <c:ptCount val="260"/>
                <c:pt idx="0">
                  <c:v>2.2499999999999999E-2</c:v>
                </c:pt>
                <c:pt idx="1">
                  <c:v>2.23E-2</c:v>
                </c:pt>
                <c:pt idx="2">
                  <c:v>2.2100000000000002E-2</c:v>
                </c:pt>
                <c:pt idx="3">
                  <c:v>2.2249999999999999E-2</c:v>
                </c:pt>
                <c:pt idx="4">
                  <c:v>2.2249999999999999E-2</c:v>
                </c:pt>
                <c:pt idx="5">
                  <c:v>2.24E-2</c:v>
                </c:pt>
                <c:pt idx="6">
                  <c:v>2.2499999999999999E-2</c:v>
                </c:pt>
                <c:pt idx="7">
                  <c:v>2.2499999999999999E-2</c:v>
                </c:pt>
                <c:pt idx="8">
                  <c:v>2.24E-2</c:v>
                </c:pt>
                <c:pt idx="9">
                  <c:v>2.2450000000000001E-2</c:v>
                </c:pt>
                <c:pt idx="10">
                  <c:v>2.2499999999999999E-2</c:v>
                </c:pt>
                <c:pt idx="11">
                  <c:v>2.2499999999999999E-2</c:v>
                </c:pt>
                <c:pt idx="12">
                  <c:v>2.2599999999999999E-2</c:v>
                </c:pt>
                <c:pt idx="13">
                  <c:v>2.2800000000000001E-2</c:v>
                </c:pt>
                <c:pt idx="14">
                  <c:v>2.3E-2</c:v>
                </c:pt>
                <c:pt idx="15">
                  <c:v>2.3300000000000001E-2</c:v>
                </c:pt>
                <c:pt idx="16">
                  <c:v>2.3099999999999999E-2</c:v>
                </c:pt>
                <c:pt idx="17">
                  <c:v>2.3400000000000001E-2</c:v>
                </c:pt>
                <c:pt idx="18">
                  <c:v>2.2550000000000001E-2</c:v>
                </c:pt>
                <c:pt idx="19">
                  <c:v>2.2550000000000001E-2</c:v>
                </c:pt>
                <c:pt idx="20">
                  <c:v>2.2550000000000001E-2</c:v>
                </c:pt>
                <c:pt idx="21">
                  <c:v>2.2249999999999999E-2</c:v>
                </c:pt>
                <c:pt idx="22">
                  <c:v>2.2349999999999998E-2</c:v>
                </c:pt>
                <c:pt idx="23">
                  <c:v>2.2749999999999999E-2</c:v>
                </c:pt>
                <c:pt idx="24">
                  <c:v>2.24E-2</c:v>
                </c:pt>
                <c:pt idx="25">
                  <c:v>2.23E-2</c:v>
                </c:pt>
                <c:pt idx="26">
                  <c:v>2.2200000000000001E-2</c:v>
                </c:pt>
                <c:pt idx="27">
                  <c:v>2.2499999999999999E-2</c:v>
                </c:pt>
                <c:pt idx="28">
                  <c:v>2.2700000000000001E-2</c:v>
                </c:pt>
                <c:pt idx="29">
                  <c:v>2.2700000000000001E-2</c:v>
                </c:pt>
                <c:pt idx="30">
                  <c:v>2.2499999999999999E-2</c:v>
                </c:pt>
                <c:pt idx="31">
                  <c:v>2.3099999999999999E-2</c:v>
                </c:pt>
                <c:pt idx="32">
                  <c:v>2.265E-2</c:v>
                </c:pt>
                <c:pt idx="33">
                  <c:v>2.3099999999999999E-2</c:v>
                </c:pt>
                <c:pt idx="34">
                  <c:v>2.3300000000000001E-2</c:v>
                </c:pt>
                <c:pt idx="35">
                  <c:v>2.265E-2</c:v>
                </c:pt>
                <c:pt idx="36">
                  <c:v>2.2450000000000001E-2</c:v>
                </c:pt>
                <c:pt idx="37">
                  <c:v>2.2450000000000001E-2</c:v>
                </c:pt>
                <c:pt idx="38">
                  <c:v>2.2550000000000001E-2</c:v>
                </c:pt>
                <c:pt idx="39">
                  <c:v>2.2200000000000001E-2</c:v>
                </c:pt>
                <c:pt idx="40">
                  <c:v>2.215E-2</c:v>
                </c:pt>
                <c:pt idx="41">
                  <c:v>2.23E-2</c:v>
                </c:pt>
                <c:pt idx="42">
                  <c:v>2.1850000000000001E-2</c:v>
                </c:pt>
                <c:pt idx="43">
                  <c:v>2.2200000000000001E-2</c:v>
                </c:pt>
                <c:pt idx="44">
                  <c:v>2.2749999999999999E-2</c:v>
                </c:pt>
                <c:pt idx="45">
                  <c:v>2.2849999999999999E-2</c:v>
                </c:pt>
                <c:pt idx="46">
                  <c:v>2.2749999999999999E-2</c:v>
                </c:pt>
                <c:pt idx="47">
                  <c:v>2.3E-2</c:v>
                </c:pt>
                <c:pt idx="48">
                  <c:v>2.3050000000000001E-2</c:v>
                </c:pt>
                <c:pt idx="49">
                  <c:v>2.3699999999999999E-2</c:v>
                </c:pt>
                <c:pt idx="50">
                  <c:v>2.3699999999999999E-2</c:v>
                </c:pt>
                <c:pt idx="51">
                  <c:v>2.3349999999999999E-2</c:v>
                </c:pt>
                <c:pt idx="52">
                  <c:v>2.2550000000000001E-2</c:v>
                </c:pt>
                <c:pt idx="53">
                  <c:v>2.3199999999999998E-2</c:v>
                </c:pt>
                <c:pt idx="54">
                  <c:v>2.3349999999999999E-2</c:v>
                </c:pt>
                <c:pt idx="55">
                  <c:v>2.3349999999999999E-2</c:v>
                </c:pt>
                <c:pt idx="56">
                  <c:v>2.3599999999999999E-2</c:v>
                </c:pt>
                <c:pt idx="57">
                  <c:v>2.4199999999999999E-2</c:v>
                </c:pt>
                <c:pt idx="58">
                  <c:v>2.4199999999999999E-2</c:v>
                </c:pt>
                <c:pt idx="59">
                  <c:v>2.445E-2</c:v>
                </c:pt>
                <c:pt idx="60">
                  <c:v>2.4799999999999999E-2</c:v>
                </c:pt>
                <c:pt idx="61">
                  <c:v>2.47E-2</c:v>
                </c:pt>
                <c:pt idx="62">
                  <c:v>2.4899999999999999E-2</c:v>
                </c:pt>
                <c:pt idx="63">
                  <c:v>2.4799999999999999E-2</c:v>
                </c:pt>
                <c:pt idx="64">
                  <c:v>2.4750000000000001E-2</c:v>
                </c:pt>
                <c:pt idx="65">
                  <c:v>2.4500000000000001E-2</c:v>
                </c:pt>
                <c:pt idx="66">
                  <c:v>2.435E-2</c:v>
                </c:pt>
                <c:pt idx="67">
                  <c:v>2.4400000000000002E-2</c:v>
                </c:pt>
                <c:pt idx="68">
                  <c:v>2.4250000000000001E-2</c:v>
                </c:pt>
                <c:pt idx="69">
                  <c:v>2.435E-2</c:v>
                </c:pt>
                <c:pt idx="70">
                  <c:v>2.41E-2</c:v>
                </c:pt>
                <c:pt idx="71">
                  <c:v>2.4199999999999999E-2</c:v>
                </c:pt>
                <c:pt idx="72">
                  <c:v>2.41E-2</c:v>
                </c:pt>
                <c:pt idx="73">
                  <c:v>2.4250000000000001E-2</c:v>
                </c:pt>
                <c:pt idx="74">
                  <c:v>2.4299999999999999E-2</c:v>
                </c:pt>
                <c:pt idx="75">
                  <c:v>2.4199999999999999E-2</c:v>
                </c:pt>
                <c:pt idx="76">
                  <c:v>2.4250000000000001E-2</c:v>
                </c:pt>
                <c:pt idx="77">
                  <c:v>2.4299999999999999E-2</c:v>
                </c:pt>
                <c:pt idx="78">
                  <c:v>2.4299999999999999E-2</c:v>
                </c:pt>
                <c:pt idx="79">
                  <c:v>2.4649999999999998E-2</c:v>
                </c:pt>
                <c:pt idx="80">
                  <c:v>2.435E-2</c:v>
                </c:pt>
                <c:pt idx="81">
                  <c:v>2.435E-2</c:v>
                </c:pt>
                <c:pt idx="82">
                  <c:v>2.445E-2</c:v>
                </c:pt>
                <c:pt idx="83">
                  <c:v>2.52E-2</c:v>
                </c:pt>
                <c:pt idx="84">
                  <c:v>2.53E-2</c:v>
                </c:pt>
                <c:pt idx="85">
                  <c:v>2.5499999999999998E-2</c:v>
                </c:pt>
                <c:pt idx="86">
                  <c:v>2.5399999999999999E-2</c:v>
                </c:pt>
                <c:pt idx="87">
                  <c:v>2.495E-2</c:v>
                </c:pt>
                <c:pt idx="88">
                  <c:v>2.5000000000000001E-2</c:v>
                </c:pt>
                <c:pt idx="89">
                  <c:v>2.4649999999999998E-2</c:v>
                </c:pt>
                <c:pt idx="90">
                  <c:v>2.52E-2</c:v>
                </c:pt>
                <c:pt idx="91">
                  <c:v>2.53E-2</c:v>
                </c:pt>
                <c:pt idx="92">
                  <c:v>2.5700000000000001E-2</c:v>
                </c:pt>
                <c:pt idx="93">
                  <c:v>2.5049999999999999E-2</c:v>
                </c:pt>
                <c:pt idx="94">
                  <c:v>2.4799999999999999E-2</c:v>
                </c:pt>
                <c:pt idx="95">
                  <c:v>2.5600000000000001E-2</c:v>
                </c:pt>
                <c:pt idx="96">
                  <c:v>2.6200000000000001E-2</c:v>
                </c:pt>
                <c:pt idx="97">
                  <c:v>2.5999999999999999E-2</c:v>
                </c:pt>
                <c:pt idx="98">
                  <c:v>2.5850000000000001E-2</c:v>
                </c:pt>
                <c:pt idx="99">
                  <c:v>2.5649999999999999E-2</c:v>
                </c:pt>
                <c:pt idx="100">
                  <c:v>2.5649999999999999E-2</c:v>
                </c:pt>
                <c:pt idx="101">
                  <c:v>2.6249999999999999E-2</c:v>
                </c:pt>
                <c:pt idx="102">
                  <c:v>2.5499999999999998E-2</c:v>
                </c:pt>
                <c:pt idx="103">
                  <c:v>2.5399999999999999E-2</c:v>
                </c:pt>
                <c:pt idx="104">
                  <c:v>2.605E-2</c:v>
                </c:pt>
                <c:pt idx="105">
                  <c:v>2.5950000000000001E-2</c:v>
                </c:pt>
                <c:pt idx="106">
                  <c:v>2.5049999999999999E-2</c:v>
                </c:pt>
                <c:pt idx="107">
                  <c:v>2.4850000000000001E-2</c:v>
                </c:pt>
                <c:pt idx="108">
                  <c:v>2.5850000000000001E-2</c:v>
                </c:pt>
                <c:pt idx="109">
                  <c:v>2.5899999999999999E-2</c:v>
                </c:pt>
                <c:pt idx="110">
                  <c:v>2.6100000000000002E-2</c:v>
                </c:pt>
                <c:pt idx="111">
                  <c:v>2.615E-2</c:v>
                </c:pt>
                <c:pt idx="112">
                  <c:v>2.615E-2</c:v>
                </c:pt>
                <c:pt idx="113">
                  <c:v>2.5749999999999999E-2</c:v>
                </c:pt>
                <c:pt idx="114">
                  <c:v>2.5399999999999999E-2</c:v>
                </c:pt>
                <c:pt idx="115">
                  <c:v>2.5399999999999999E-2</c:v>
                </c:pt>
                <c:pt idx="116">
                  <c:v>2.5600000000000001E-2</c:v>
                </c:pt>
                <c:pt idx="117">
                  <c:v>2.5499999999999998E-2</c:v>
                </c:pt>
                <c:pt idx="118">
                  <c:v>2.58E-2</c:v>
                </c:pt>
                <c:pt idx="119">
                  <c:v>2.5700000000000001E-2</c:v>
                </c:pt>
                <c:pt idx="120">
                  <c:v>2.5749999999999999E-2</c:v>
                </c:pt>
                <c:pt idx="121">
                  <c:v>2.5350000000000001E-2</c:v>
                </c:pt>
                <c:pt idx="122">
                  <c:v>2.5049999999999999E-2</c:v>
                </c:pt>
                <c:pt idx="123">
                  <c:v>2.5399999999999999E-2</c:v>
                </c:pt>
                <c:pt idx="124">
                  <c:v>2.5649999999999999E-2</c:v>
                </c:pt>
                <c:pt idx="125">
                  <c:v>2.5399999999999999E-2</c:v>
                </c:pt>
                <c:pt idx="126">
                  <c:v>2.5649999999999999E-2</c:v>
                </c:pt>
                <c:pt idx="127">
                  <c:v>2.6200000000000001E-2</c:v>
                </c:pt>
                <c:pt idx="128">
                  <c:v>2.5000000000000001E-2</c:v>
                </c:pt>
                <c:pt idx="129">
                  <c:v>2.4649999999999998E-2</c:v>
                </c:pt>
                <c:pt idx="130">
                  <c:v>2.4400000000000002E-2</c:v>
                </c:pt>
                <c:pt idx="131">
                  <c:v>2.4199999999999999E-2</c:v>
                </c:pt>
                <c:pt idx="132">
                  <c:v>2.3650000000000001E-2</c:v>
                </c:pt>
                <c:pt idx="133">
                  <c:v>2.3300000000000001E-2</c:v>
                </c:pt>
                <c:pt idx="134">
                  <c:v>2.315E-2</c:v>
                </c:pt>
                <c:pt idx="135">
                  <c:v>2.3400000000000001E-2</c:v>
                </c:pt>
                <c:pt idx="136">
                  <c:v>2.3699999999999999E-2</c:v>
                </c:pt>
                <c:pt idx="137">
                  <c:v>2.4E-2</c:v>
                </c:pt>
                <c:pt idx="138">
                  <c:v>2.4500000000000001E-2</c:v>
                </c:pt>
                <c:pt idx="139">
                  <c:v>2.5000000000000001E-2</c:v>
                </c:pt>
                <c:pt idx="140">
                  <c:v>2.4199999999999999E-2</c:v>
                </c:pt>
                <c:pt idx="141">
                  <c:v>2.3699999999999999E-2</c:v>
                </c:pt>
                <c:pt idx="142">
                  <c:v>2.3900000000000001E-2</c:v>
                </c:pt>
                <c:pt idx="143">
                  <c:v>2.35E-2</c:v>
                </c:pt>
                <c:pt idx="144">
                  <c:v>2.3400000000000001E-2</c:v>
                </c:pt>
                <c:pt idx="145">
                  <c:v>2.265E-2</c:v>
                </c:pt>
                <c:pt idx="146">
                  <c:v>2.2499999999999999E-2</c:v>
                </c:pt>
                <c:pt idx="147">
                  <c:v>2.23E-2</c:v>
                </c:pt>
                <c:pt idx="148">
                  <c:v>2.23E-2</c:v>
                </c:pt>
                <c:pt idx="149">
                  <c:v>2.2349999999999998E-2</c:v>
                </c:pt>
                <c:pt idx="150">
                  <c:v>2.2450000000000001E-2</c:v>
                </c:pt>
                <c:pt idx="151">
                  <c:v>2.2499999999999999E-2</c:v>
                </c:pt>
                <c:pt idx="152">
                  <c:v>2.2200000000000001E-2</c:v>
                </c:pt>
                <c:pt idx="153">
                  <c:v>2.215E-2</c:v>
                </c:pt>
                <c:pt idx="154">
                  <c:v>2.2200000000000001E-2</c:v>
                </c:pt>
                <c:pt idx="155">
                  <c:v>2.205E-2</c:v>
                </c:pt>
                <c:pt idx="156">
                  <c:v>2.2450000000000001E-2</c:v>
                </c:pt>
                <c:pt idx="157">
                  <c:v>2.2499999999999999E-2</c:v>
                </c:pt>
                <c:pt idx="158">
                  <c:v>2.265E-2</c:v>
                </c:pt>
                <c:pt idx="159">
                  <c:v>2.2800000000000001E-2</c:v>
                </c:pt>
                <c:pt idx="160">
                  <c:v>2.2800000000000001E-2</c:v>
                </c:pt>
                <c:pt idx="161">
                  <c:v>2.2599999999999999E-2</c:v>
                </c:pt>
                <c:pt idx="162">
                  <c:v>2.24E-2</c:v>
                </c:pt>
                <c:pt idx="163">
                  <c:v>2.2800000000000001E-2</c:v>
                </c:pt>
                <c:pt idx="164">
                  <c:v>2.1999999999999999E-2</c:v>
                </c:pt>
                <c:pt idx="165">
                  <c:v>2.1999999999999999E-2</c:v>
                </c:pt>
                <c:pt idx="166">
                  <c:v>2.2200000000000001E-2</c:v>
                </c:pt>
                <c:pt idx="167">
                  <c:v>2.2200000000000001E-2</c:v>
                </c:pt>
                <c:pt idx="168">
                  <c:v>2.2200000000000001E-2</c:v>
                </c:pt>
                <c:pt idx="169">
                  <c:v>2.2200000000000001E-2</c:v>
                </c:pt>
                <c:pt idx="170">
                  <c:v>2.24E-2</c:v>
                </c:pt>
                <c:pt idx="171">
                  <c:v>2.205E-2</c:v>
                </c:pt>
                <c:pt idx="172">
                  <c:v>2.2100000000000002E-2</c:v>
                </c:pt>
                <c:pt idx="173">
                  <c:v>2.1999999999999999E-2</c:v>
                </c:pt>
                <c:pt idx="174">
                  <c:v>2.23E-2</c:v>
                </c:pt>
                <c:pt idx="175">
                  <c:v>2.29E-2</c:v>
                </c:pt>
                <c:pt idx="176">
                  <c:v>2.35E-2</c:v>
                </c:pt>
                <c:pt idx="177">
                  <c:v>2.3699999999999999E-2</c:v>
                </c:pt>
                <c:pt idx="178">
                  <c:v>2.3550000000000001E-2</c:v>
                </c:pt>
                <c:pt idx="179">
                  <c:v>2.3599999999999999E-2</c:v>
                </c:pt>
                <c:pt idx="180">
                  <c:v>2.3349999999999999E-2</c:v>
                </c:pt>
                <c:pt idx="181">
                  <c:v>2.3E-2</c:v>
                </c:pt>
                <c:pt idx="182">
                  <c:v>2.29E-2</c:v>
                </c:pt>
                <c:pt idx="183">
                  <c:v>2.29E-2</c:v>
                </c:pt>
                <c:pt idx="184">
                  <c:v>2.2499999999999999E-2</c:v>
                </c:pt>
                <c:pt idx="185">
                  <c:v>2.3050000000000001E-2</c:v>
                </c:pt>
                <c:pt idx="186">
                  <c:v>2.3E-2</c:v>
                </c:pt>
                <c:pt idx="187">
                  <c:v>2.3E-2</c:v>
                </c:pt>
                <c:pt idx="188">
                  <c:v>2.23E-2</c:v>
                </c:pt>
                <c:pt idx="189">
                  <c:v>2.2599999999999999E-2</c:v>
                </c:pt>
                <c:pt idx="190">
                  <c:v>2.2550000000000001E-2</c:v>
                </c:pt>
                <c:pt idx="191">
                  <c:v>2.205E-2</c:v>
                </c:pt>
                <c:pt idx="192">
                  <c:v>2.1649999999999999E-2</c:v>
                </c:pt>
                <c:pt idx="193">
                  <c:v>2.145E-2</c:v>
                </c:pt>
                <c:pt idx="194">
                  <c:v>2.1499999999999998E-2</c:v>
                </c:pt>
                <c:pt idx="195">
                  <c:v>2.155E-2</c:v>
                </c:pt>
                <c:pt idx="196">
                  <c:v>2.1950000000000001E-2</c:v>
                </c:pt>
                <c:pt idx="197">
                  <c:v>2.18E-2</c:v>
                </c:pt>
                <c:pt idx="198">
                  <c:v>2.1600000000000001E-2</c:v>
                </c:pt>
                <c:pt idx="199">
                  <c:v>2.1700000000000001E-2</c:v>
                </c:pt>
                <c:pt idx="200">
                  <c:v>2.145E-2</c:v>
                </c:pt>
                <c:pt idx="201">
                  <c:v>2.1299999999999999E-2</c:v>
                </c:pt>
                <c:pt idx="202">
                  <c:v>2.1250000000000002E-2</c:v>
                </c:pt>
                <c:pt idx="203">
                  <c:v>2.1399999999999999E-2</c:v>
                </c:pt>
                <c:pt idx="204">
                  <c:v>2.1899999999999999E-2</c:v>
                </c:pt>
                <c:pt idx="205">
                  <c:v>2.2100000000000002E-2</c:v>
                </c:pt>
                <c:pt idx="206">
                  <c:v>2.2100000000000002E-2</c:v>
                </c:pt>
                <c:pt idx="207">
                  <c:v>2.1850000000000001E-2</c:v>
                </c:pt>
                <c:pt idx="208">
                  <c:v>2.1649999999999999E-2</c:v>
                </c:pt>
                <c:pt idx="209">
                  <c:v>2.205E-2</c:v>
                </c:pt>
                <c:pt idx="210">
                  <c:v>2.2200000000000001E-2</c:v>
                </c:pt>
                <c:pt idx="211">
                  <c:v>2.2200000000000001E-2</c:v>
                </c:pt>
                <c:pt idx="212">
                  <c:v>2.2450000000000001E-2</c:v>
                </c:pt>
                <c:pt idx="213">
                  <c:v>2.1999999999999999E-2</c:v>
                </c:pt>
                <c:pt idx="214">
                  <c:v>2.2349999999999998E-2</c:v>
                </c:pt>
                <c:pt idx="215">
                  <c:v>2.1850000000000001E-2</c:v>
                </c:pt>
                <c:pt idx="216">
                  <c:v>2.2249999999999999E-2</c:v>
                </c:pt>
                <c:pt idx="217">
                  <c:v>2.29E-2</c:v>
                </c:pt>
                <c:pt idx="218">
                  <c:v>2.2950000000000002E-2</c:v>
                </c:pt>
                <c:pt idx="219">
                  <c:v>2.29E-2</c:v>
                </c:pt>
                <c:pt idx="220">
                  <c:v>2.2599999999999999E-2</c:v>
                </c:pt>
                <c:pt idx="221">
                  <c:v>2.325E-2</c:v>
                </c:pt>
                <c:pt idx="222">
                  <c:v>2.325E-2</c:v>
                </c:pt>
                <c:pt idx="223">
                  <c:v>2.3699999999999999E-2</c:v>
                </c:pt>
                <c:pt idx="224">
                  <c:v>2.3650000000000001E-2</c:v>
                </c:pt>
                <c:pt idx="225">
                  <c:v>2.3650000000000001E-2</c:v>
                </c:pt>
                <c:pt idx="226">
                  <c:v>2.3599999999999999E-2</c:v>
                </c:pt>
                <c:pt idx="227">
                  <c:v>2.3650000000000001E-2</c:v>
                </c:pt>
                <c:pt idx="228">
                  <c:v>2.3699999999999999E-2</c:v>
                </c:pt>
                <c:pt idx="229">
                  <c:v>2.46E-2</c:v>
                </c:pt>
                <c:pt idx="230">
                  <c:v>2.5049999999999999E-2</c:v>
                </c:pt>
                <c:pt idx="231">
                  <c:v>2.5000000000000001E-2</c:v>
                </c:pt>
                <c:pt idx="232">
                  <c:v>2.495E-2</c:v>
                </c:pt>
                <c:pt idx="233">
                  <c:v>2.4799999999999999E-2</c:v>
                </c:pt>
                <c:pt idx="234">
                  <c:v>2.445E-2</c:v>
                </c:pt>
                <c:pt idx="235">
                  <c:v>2.4549999999999999E-2</c:v>
                </c:pt>
                <c:pt idx="236">
                  <c:v>2.4500000000000001E-2</c:v>
                </c:pt>
                <c:pt idx="237">
                  <c:v>2.4549999999999999E-2</c:v>
                </c:pt>
                <c:pt idx="238">
                  <c:v>2.4850000000000001E-2</c:v>
                </c:pt>
                <c:pt idx="239">
                  <c:v>2.445E-2</c:v>
                </c:pt>
                <c:pt idx="240">
                  <c:v>2.445E-2</c:v>
                </c:pt>
                <c:pt idx="241">
                  <c:v>2.445E-2</c:v>
                </c:pt>
                <c:pt idx="242">
                  <c:v>2.545E-2</c:v>
                </c:pt>
                <c:pt idx="243">
                  <c:v>2.545E-2</c:v>
                </c:pt>
                <c:pt idx="244">
                  <c:v>2.5499999999999998E-2</c:v>
                </c:pt>
                <c:pt idx="245">
                  <c:v>2.5600000000000001E-2</c:v>
                </c:pt>
                <c:pt idx="246">
                  <c:v>2.4649999999999998E-2</c:v>
                </c:pt>
                <c:pt idx="247">
                  <c:v>2.445E-2</c:v>
                </c:pt>
                <c:pt idx="248">
                  <c:v>2.4199999999999999E-2</c:v>
                </c:pt>
                <c:pt idx="249">
                  <c:v>2.4299999999999999E-2</c:v>
                </c:pt>
                <c:pt idx="250">
                  <c:v>2.41E-2</c:v>
                </c:pt>
                <c:pt idx="251">
                  <c:v>2.5250000000000002E-2</c:v>
                </c:pt>
                <c:pt idx="252">
                  <c:v>2.605E-2</c:v>
                </c:pt>
                <c:pt idx="253">
                  <c:v>2.545E-2</c:v>
                </c:pt>
                <c:pt idx="254">
                  <c:v>2.46E-2</c:v>
                </c:pt>
                <c:pt idx="255">
                  <c:v>2.6100000000000002E-2</c:v>
                </c:pt>
                <c:pt idx="256">
                  <c:v>2.52E-2</c:v>
                </c:pt>
                <c:pt idx="257">
                  <c:v>2.605E-2</c:v>
                </c:pt>
                <c:pt idx="258">
                  <c:v>2.545E-2</c:v>
                </c:pt>
                <c:pt idx="259">
                  <c:v>2.69E-2</c:v>
                </c:pt>
              </c:numCache>
            </c:numRef>
          </c:val>
          <c:smooth val="0"/>
          <c:extLst>
            <c:ext xmlns:c16="http://schemas.microsoft.com/office/drawing/2014/chart" uri="{C3380CC4-5D6E-409C-BE32-E72D297353CC}">
              <c16:uniqueId val="{00000001-95F9-4B5C-92B1-203F63D6280C}"/>
            </c:ext>
          </c:extLst>
        </c:ser>
        <c:ser>
          <c:idx val="2"/>
          <c:order val="2"/>
          <c:tx>
            <c:v>USDCNH CCS 5Y</c:v>
          </c:tx>
          <c:spPr>
            <a:ln w="6350" cap="rnd">
              <a:solidFill>
                <a:srgbClr val="647EB1"/>
              </a:solidFill>
              <a:round/>
            </a:ln>
            <a:effectLst/>
          </c:spPr>
          <c:marker>
            <c:symbol val="none"/>
          </c:marker>
          <c:cat>
            <c:numRef>
              <c:f>【2】Indice!$S$6:$S$265</c:f>
              <c:numCache>
                <c:formatCode>m/d/yyyy</c:formatCode>
                <c:ptCount val="260"/>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numCache>
            </c:numRef>
          </c:cat>
          <c:val>
            <c:numRef>
              <c:f>【2】Indice!$Z$6:$Z$265</c:f>
              <c:numCache>
                <c:formatCode>General</c:formatCode>
                <c:ptCount val="260"/>
                <c:pt idx="0">
                  <c:v>2.2349999999999998E-2</c:v>
                </c:pt>
                <c:pt idx="1">
                  <c:v>2.2200000000000001E-2</c:v>
                </c:pt>
                <c:pt idx="2">
                  <c:v>2.1999999999999999E-2</c:v>
                </c:pt>
                <c:pt idx="3">
                  <c:v>2.2100000000000002E-2</c:v>
                </c:pt>
                <c:pt idx="4">
                  <c:v>2.2100000000000002E-2</c:v>
                </c:pt>
                <c:pt idx="5">
                  <c:v>2.2349999999999998E-2</c:v>
                </c:pt>
                <c:pt idx="6">
                  <c:v>2.23E-2</c:v>
                </c:pt>
                <c:pt idx="7">
                  <c:v>2.2349999999999998E-2</c:v>
                </c:pt>
                <c:pt idx="8">
                  <c:v>2.2200000000000001E-2</c:v>
                </c:pt>
                <c:pt idx="9">
                  <c:v>2.2100000000000002E-2</c:v>
                </c:pt>
                <c:pt idx="10">
                  <c:v>2.23E-2</c:v>
                </c:pt>
                <c:pt idx="11">
                  <c:v>2.2450000000000001E-2</c:v>
                </c:pt>
                <c:pt idx="12">
                  <c:v>2.2599999999999999E-2</c:v>
                </c:pt>
                <c:pt idx="13">
                  <c:v>2.2749999999999999E-2</c:v>
                </c:pt>
                <c:pt idx="14">
                  <c:v>2.2800000000000001E-2</c:v>
                </c:pt>
                <c:pt idx="15">
                  <c:v>2.3E-2</c:v>
                </c:pt>
                <c:pt idx="16">
                  <c:v>2.2749999999999999E-2</c:v>
                </c:pt>
                <c:pt idx="17">
                  <c:v>2.3099999999999999E-2</c:v>
                </c:pt>
                <c:pt idx="18">
                  <c:v>2.24E-2</c:v>
                </c:pt>
                <c:pt idx="19">
                  <c:v>2.24E-2</c:v>
                </c:pt>
                <c:pt idx="20">
                  <c:v>2.24E-2</c:v>
                </c:pt>
                <c:pt idx="21">
                  <c:v>2.2200000000000001E-2</c:v>
                </c:pt>
                <c:pt idx="22">
                  <c:v>2.2200000000000001E-2</c:v>
                </c:pt>
                <c:pt idx="23">
                  <c:v>2.265E-2</c:v>
                </c:pt>
                <c:pt idx="24">
                  <c:v>2.2200000000000001E-2</c:v>
                </c:pt>
                <c:pt idx="25">
                  <c:v>2.205E-2</c:v>
                </c:pt>
                <c:pt idx="26">
                  <c:v>2.205E-2</c:v>
                </c:pt>
                <c:pt idx="27">
                  <c:v>2.23E-2</c:v>
                </c:pt>
                <c:pt idx="28">
                  <c:v>2.2499999999999999E-2</c:v>
                </c:pt>
                <c:pt idx="29">
                  <c:v>2.2499999999999999E-2</c:v>
                </c:pt>
                <c:pt idx="30">
                  <c:v>2.24E-2</c:v>
                </c:pt>
                <c:pt idx="31">
                  <c:v>2.29E-2</c:v>
                </c:pt>
                <c:pt idx="32">
                  <c:v>2.2499999999999999E-2</c:v>
                </c:pt>
                <c:pt idx="33">
                  <c:v>2.2749999999999999E-2</c:v>
                </c:pt>
                <c:pt idx="34">
                  <c:v>2.2700000000000001E-2</c:v>
                </c:pt>
                <c:pt idx="35">
                  <c:v>2.24E-2</c:v>
                </c:pt>
                <c:pt idx="36">
                  <c:v>2.215E-2</c:v>
                </c:pt>
                <c:pt idx="37">
                  <c:v>2.215E-2</c:v>
                </c:pt>
                <c:pt idx="38">
                  <c:v>2.2499999999999999E-2</c:v>
                </c:pt>
                <c:pt idx="39">
                  <c:v>2.215E-2</c:v>
                </c:pt>
                <c:pt idx="40">
                  <c:v>2.2200000000000001E-2</c:v>
                </c:pt>
                <c:pt idx="41">
                  <c:v>2.2200000000000001E-2</c:v>
                </c:pt>
                <c:pt idx="42">
                  <c:v>2.18E-2</c:v>
                </c:pt>
                <c:pt idx="43">
                  <c:v>2.23E-2</c:v>
                </c:pt>
                <c:pt idx="44">
                  <c:v>2.2749999999999999E-2</c:v>
                </c:pt>
                <c:pt idx="45">
                  <c:v>2.2749999999999999E-2</c:v>
                </c:pt>
                <c:pt idx="46">
                  <c:v>2.2749999999999999E-2</c:v>
                </c:pt>
                <c:pt idx="47">
                  <c:v>2.2950000000000002E-2</c:v>
                </c:pt>
                <c:pt idx="48">
                  <c:v>2.3050000000000001E-2</c:v>
                </c:pt>
                <c:pt idx="49">
                  <c:v>2.3699999999999999E-2</c:v>
                </c:pt>
                <c:pt idx="50">
                  <c:v>2.3699999999999999E-2</c:v>
                </c:pt>
                <c:pt idx="51">
                  <c:v>2.3400000000000001E-2</c:v>
                </c:pt>
                <c:pt idx="52">
                  <c:v>2.2700000000000001E-2</c:v>
                </c:pt>
                <c:pt idx="53">
                  <c:v>2.315E-2</c:v>
                </c:pt>
                <c:pt idx="54">
                  <c:v>2.315E-2</c:v>
                </c:pt>
                <c:pt idx="55">
                  <c:v>2.315E-2</c:v>
                </c:pt>
                <c:pt idx="56">
                  <c:v>2.35E-2</c:v>
                </c:pt>
                <c:pt idx="57">
                  <c:v>2.41E-2</c:v>
                </c:pt>
                <c:pt idx="58">
                  <c:v>2.445E-2</c:v>
                </c:pt>
                <c:pt idx="59">
                  <c:v>2.4400000000000002E-2</c:v>
                </c:pt>
                <c:pt idx="60">
                  <c:v>2.4549999999999999E-2</c:v>
                </c:pt>
                <c:pt idx="61">
                  <c:v>2.4500000000000001E-2</c:v>
                </c:pt>
                <c:pt idx="62">
                  <c:v>2.4E-2</c:v>
                </c:pt>
                <c:pt idx="63">
                  <c:v>2.41E-2</c:v>
                </c:pt>
                <c:pt idx="64">
                  <c:v>2.4150000000000001E-2</c:v>
                </c:pt>
                <c:pt idx="65">
                  <c:v>2.4049999999999998E-2</c:v>
                </c:pt>
                <c:pt idx="66">
                  <c:v>2.3800000000000002E-2</c:v>
                </c:pt>
                <c:pt idx="67">
                  <c:v>2.4049999999999998E-2</c:v>
                </c:pt>
                <c:pt idx="68">
                  <c:v>2.385E-2</c:v>
                </c:pt>
                <c:pt idx="69">
                  <c:v>2.3949999999999999E-2</c:v>
                </c:pt>
                <c:pt idx="70">
                  <c:v>2.3800000000000002E-2</c:v>
                </c:pt>
                <c:pt idx="71">
                  <c:v>2.3949999999999999E-2</c:v>
                </c:pt>
                <c:pt idx="72">
                  <c:v>2.4E-2</c:v>
                </c:pt>
                <c:pt idx="73">
                  <c:v>2.4049999999999998E-2</c:v>
                </c:pt>
                <c:pt idx="74">
                  <c:v>2.4049999999999998E-2</c:v>
                </c:pt>
                <c:pt idx="75">
                  <c:v>2.4049999999999998E-2</c:v>
                </c:pt>
                <c:pt idx="76">
                  <c:v>2.4E-2</c:v>
                </c:pt>
                <c:pt idx="77">
                  <c:v>2.41E-2</c:v>
                </c:pt>
                <c:pt idx="78">
                  <c:v>2.4150000000000001E-2</c:v>
                </c:pt>
                <c:pt idx="79">
                  <c:v>2.4299999999999999E-2</c:v>
                </c:pt>
                <c:pt idx="80">
                  <c:v>2.4049999999999998E-2</c:v>
                </c:pt>
                <c:pt idx="81">
                  <c:v>2.41E-2</c:v>
                </c:pt>
                <c:pt idx="82">
                  <c:v>2.4299999999999999E-2</c:v>
                </c:pt>
                <c:pt idx="83">
                  <c:v>2.4899999999999999E-2</c:v>
                </c:pt>
                <c:pt idx="84">
                  <c:v>2.4850000000000001E-2</c:v>
                </c:pt>
                <c:pt idx="85">
                  <c:v>2.5100000000000001E-2</c:v>
                </c:pt>
                <c:pt idx="86">
                  <c:v>2.5049999999999999E-2</c:v>
                </c:pt>
                <c:pt idx="87">
                  <c:v>2.4799999999999999E-2</c:v>
                </c:pt>
                <c:pt idx="88">
                  <c:v>2.4899999999999999E-2</c:v>
                </c:pt>
                <c:pt idx="89">
                  <c:v>2.445E-2</c:v>
                </c:pt>
                <c:pt idx="90">
                  <c:v>2.5149999999999999E-2</c:v>
                </c:pt>
                <c:pt idx="91">
                  <c:v>2.5100000000000001E-2</c:v>
                </c:pt>
                <c:pt idx="92">
                  <c:v>2.5350000000000001E-2</c:v>
                </c:pt>
                <c:pt idx="93">
                  <c:v>2.4799999999999999E-2</c:v>
                </c:pt>
                <c:pt idx="94">
                  <c:v>2.46E-2</c:v>
                </c:pt>
                <c:pt idx="95">
                  <c:v>2.5100000000000001E-2</c:v>
                </c:pt>
                <c:pt idx="96">
                  <c:v>2.5700000000000001E-2</c:v>
                </c:pt>
                <c:pt idx="97">
                  <c:v>2.5399999999999999E-2</c:v>
                </c:pt>
                <c:pt idx="98">
                  <c:v>2.5100000000000001E-2</c:v>
                </c:pt>
                <c:pt idx="99">
                  <c:v>2.495E-2</c:v>
                </c:pt>
                <c:pt idx="100">
                  <c:v>2.495E-2</c:v>
                </c:pt>
                <c:pt idx="101">
                  <c:v>2.5600000000000001E-2</c:v>
                </c:pt>
                <c:pt idx="102">
                  <c:v>2.4899999999999999E-2</c:v>
                </c:pt>
                <c:pt idx="103">
                  <c:v>2.4750000000000001E-2</c:v>
                </c:pt>
                <c:pt idx="104">
                  <c:v>2.5250000000000002E-2</c:v>
                </c:pt>
                <c:pt idx="105">
                  <c:v>2.4850000000000001E-2</c:v>
                </c:pt>
                <c:pt idx="106">
                  <c:v>2.41E-2</c:v>
                </c:pt>
                <c:pt idx="107">
                  <c:v>2.385E-2</c:v>
                </c:pt>
                <c:pt idx="108">
                  <c:v>2.4750000000000001E-2</c:v>
                </c:pt>
                <c:pt idx="109">
                  <c:v>2.5000000000000001E-2</c:v>
                </c:pt>
                <c:pt idx="110">
                  <c:v>2.53E-2</c:v>
                </c:pt>
                <c:pt idx="111">
                  <c:v>2.52E-2</c:v>
                </c:pt>
                <c:pt idx="112">
                  <c:v>2.53E-2</c:v>
                </c:pt>
                <c:pt idx="113">
                  <c:v>2.4899999999999999E-2</c:v>
                </c:pt>
                <c:pt idx="114">
                  <c:v>2.4500000000000001E-2</c:v>
                </c:pt>
                <c:pt idx="115">
                  <c:v>2.4500000000000001E-2</c:v>
                </c:pt>
                <c:pt idx="116">
                  <c:v>2.4750000000000001E-2</c:v>
                </c:pt>
                <c:pt idx="117">
                  <c:v>2.46E-2</c:v>
                </c:pt>
                <c:pt idx="118">
                  <c:v>2.4799999999999999E-2</c:v>
                </c:pt>
                <c:pt idx="119">
                  <c:v>2.4799999999999999E-2</c:v>
                </c:pt>
                <c:pt idx="120">
                  <c:v>2.4799999999999999E-2</c:v>
                </c:pt>
                <c:pt idx="121">
                  <c:v>2.4299999999999999E-2</c:v>
                </c:pt>
                <c:pt idx="122">
                  <c:v>2.4E-2</c:v>
                </c:pt>
                <c:pt idx="123">
                  <c:v>2.4199999999999999E-2</c:v>
                </c:pt>
                <c:pt idx="124">
                  <c:v>2.445E-2</c:v>
                </c:pt>
                <c:pt idx="125">
                  <c:v>2.435E-2</c:v>
                </c:pt>
                <c:pt idx="126">
                  <c:v>2.4549999999999999E-2</c:v>
                </c:pt>
                <c:pt idx="127">
                  <c:v>2.5100000000000001E-2</c:v>
                </c:pt>
                <c:pt idx="128">
                  <c:v>2.4199999999999999E-2</c:v>
                </c:pt>
                <c:pt idx="129">
                  <c:v>2.3800000000000002E-2</c:v>
                </c:pt>
                <c:pt idx="130">
                  <c:v>2.375E-2</c:v>
                </c:pt>
                <c:pt idx="131">
                  <c:v>2.3699999999999999E-2</c:v>
                </c:pt>
                <c:pt idx="132">
                  <c:v>2.3099999999999999E-2</c:v>
                </c:pt>
                <c:pt idx="133">
                  <c:v>2.2950000000000002E-2</c:v>
                </c:pt>
                <c:pt idx="134">
                  <c:v>2.29E-2</c:v>
                </c:pt>
                <c:pt idx="135">
                  <c:v>2.2800000000000001E-2</c:v>
                </c:pt>
                <c:pt idx="136">
                  <c:v>2.3E-2</c:v>
                </c:pt>
                <c:pt idx="137">
                  <c:v>2.325E-2</c:v>
                </c:pt>
                <c:pt idx="138">
                  <c:v>2.385E-2</c:v>
                </c:pt>
                <c:pt idx="139">
                  <c:v>2.4299999999999999E-2</c:v>
                </c:pt>
                <c:pt idx="140">
                  <c:v>2.375E-2</c:v>
                </c:pt>
                <c:pt idx="141">
                  <c:v>2.315E-2</c:v>
                </c:pt>
                <c:pt idx="142">
                  <c:v>2.325E-2</c:v>
                </c:pt>
                <c:pt idx="143">
                  <c:v>2.29E-2</c:v>
                </c:pt>
                <c:pt idx="144">
                  <c:v>2.2849999999999999E-2</c:v>
                </c:pt>
                <c:pt idx="145">
                  <c:v>2.2550000000000001E-2</c:v>
                </c:pt>
                <c:pt idx="146">
                  <c:v>2.2349999999999998E-2</c:v>
                </c:pt>
                <c:pt idx="147">
                  <c:v>2.23E-2</c:v>
                </c:pt>
                <c:pt idx="148">
                  <c:v>2.24E-2</c:v>
                </c:pt>
                <c:pt idx="149">
                  <c:v>2.265E-2</c:v>
                </c:pt>
                <c:pt idx="150">
                  <c:v>2.2849999999999999E-2</c:v>
                </c:pt>
                <c:pt idx="151">
                  <c:v>2.3E-2</c:v>
                </c:pt>
                <c:pt idx="152">
                  <c:v>2.2800000000000001E-2</c:v>
                </c:pt>
                <c:pt idx="153">
                  <c:v>2.2499999999999999E-2</c:v>
                </c:pt>
                <c:pt idx="154">
                  <c:v>2.265E-2</c:v>
                </c:pt>
                <c:pt idx="155">
                  <c:v>2.2550000000000001E-2</c:v>
                </c:pt>
                <c:pt idx="156">
                  <c:v>2.2550000000000001E-2</c:v>
                </c:pt>
                <c:pt idx="157">
                  <c:v>2.2499999999999999E-2</c:v>
                </c:pt>
                <c:pt idx="158">
                  <c:v>2.2700000000000001E-2</c:v>
                </c:pt>
                <c:pt idx="159">
                  <c:v>2.2849999999999999E-2</c:v>
                </c:pt>
                <c:pt idx="160">
                  <c:v>2.2849999999999999E-2</c:v>
                </c:pt>
                <c:pt idx="161">
                  <c:v>2.2599999999999999E-2</c:v>
                </c:pt>
                <c:pt idx="162">
                  <c:v>2.2450000000000001E-2</c:v>
                </c:pt>
                <c:pt idx="163">
                  <c:v>2.2800000000000001E-2</c:v>
                </c:pt>
                <c:pt idx="164">
                  <c:v>2.2100000000000002E-2</c:v>
                </c:pt>
                <c:pt idx="165">
                  <c:v>2.2349999999999998E-2</c:v>
                </c:pt>
                <c:pt idx="166">
                  <c:v>2.2550000000000001E-2</c:v>
                </c:pt>
                <c:pt idx="167">
                  <c:v>2.265E-2</c:v>
                </c:pt>
                <c:pt idx="168">
                  <c:v>2.2499999999999999E-2</c:v>
                </c:pt>
                <c:pt idx="169">
                  <c:v>2.265E-2</c:v>
                </c:pt>
                <c:pt idx="170">
                  <c:v>2.265E-2</c:v>
                </c:pt>
                <c:pt idx="171">
                  <c:v>2.23E-2</c:v>
                </c:pt>
                <c:pt idx="172">
                  <c:v>2.23E-2</c:v>
                </c:pt>
                <c:pt idx="173">
                  <c:v>2.2249999999999999E-2</c:v>
                </c:pt>
                <c:pt idx="174">
                  <c:v>2.24E-2</c:v>
                </c:pt>
                <c:pt idx="175">
                  <c:v>2.3E-2</c:v>
                </c:pt>
                <c:pt idx="176">
                  <c:v>2.3599999999999999E-2</c:v>
                </c:pt>
                <c:pt idx="177">
                  <c:v>2.3599999999999999E-2</c:v>
                </c:pt>
                <c:pt idx="178">
                  <c:v>2.3400000000000001E-2</c:v>
                </c:pt>
                <c:pt idx="179">
                  <c:v>2.35E-2</c:v>
                </c:pt>
                <c:pt idx="180">
                  <c:v>2.315E-2</c:v>
                </c:pt>
                <c:pt idx="181">
                  <c:v>2.2700000000000001E-2</c:v>
                </c:pt>
                <c:pt idx="182">
                  <c:v>2.2550000000000001E-2</c:v>
                </c:pt>
                <c:pt idx="183">
                  <c:v>2.2550000000000001E-2</c:v>
                </c:pt>
                <c:pt idx="184">
                  <c:v>2.2100000000000002E-2</c:v>
                </c:pt>
                <c:pt idx="185">
                  <c:v>2.2849999999999999E-2</c:v>
                </c:pt>
                <c:pt idx="186">
                  <c:v>2.3050000000000001E-2</c:v>
                </c:pt>
                <c:pt idx="187">
                  <c:v>2.3050000000000001E-2</c:v>
                </c:pt>
                <c:pt idx="188">
                  <c:v>2.1999999999999999E-2</c:v>
                </c:pt>
                <c:pt idx="189">
                  <c:v>2.2599999999999999E-2</c:v>
                </c:pt>
                <c:pt idx="190">
                  <c:v>2.2499999999999999E-2</c:v>
                </c:pt>
                <c:pt idx="191">
                  <c:v>2.1999999999999999E-2</c:v>
                </c:pt>
                <c:pt idx="192">
                  <c:v>2.1649999999999999E-2</c:v>
                </c:pt>
                <c:pt idx="193">
                  <c:v>2.145E-2</c:v>
                </c:pt>
                <c:pt idx="194">
                  <c:v>2.145E-2</c:v>
                </c:pt>
                <c:pt idx="195">
                  <c:v>2.1499999999999998E-2</c:v>
                </c:pt>
                <c:pt idx="196">
                  <c:v>2.1899999999999999E-2</c:v>
                </c:pt>
                <c:pt idx="197">
                  <c:v>2.1899999999999999E-2</c:v>
                </c:pt>
                <c:pt idx="198">
                  <c:v>2.1600000000000001E-2</c:v>
                </c:pt>
                <c:pt idx="199">
                  <c:v>2.1700000000000001E-2</c:v>
                </c:pt>
                <c:pt idx="200">
                  <c:v>2.1399999999999999E-2</c:v>
                </c:pt>
                <c:pt idx="201">
                  <c:v>2.1250000000000002E-2</c:v>
                </c:pt>
                <c:pt idx="202">
                  <c:v>2.1149999999999999E-2</c:v>
                </c:pt>
                <c:pt idx="203">
                  <c:v>2.145E-2</c:v>
                </c:pt>
                <c:pt idx="204">
                  <c:v>2.1499999999999998E-2</c:v>
                </c:pt>
                <c:pt idx="205">
                  <c:v>2.1700000000000001E-2</c:v>
                </c:pt>
                <c:pt idx="206">
                  <c:v>2.1700000000000001E-2</c:v>
                </c:pt>
                <c:pt idx="207">
                  <c:v>2.1499999999999998E-2</c:v>
                </c:pt>
                <c:pt idx="208">
                  <c:v>2.1250000000000002E-2</c:v>
                </c:pt>
                <c:pt idx="209">
                  <c:v>2.18E-2</c:v>
                </c:pt>
                <c:pt idx="210">
                  <c:v>2.1999999999999999E-2</c:v>
                </c:pt>
                <c:pt idx="211">
                  <c:v>2.2100000000000002E-2</c:v>
                </c:pt>
                <c:pt idx="212">
                  <c:v>2.23E-2</c:v>
                </c:pt>
                <c:pt idx="213">
                  <c:v>2.18E-2</c:v>
                </c:pt>
                <c:pt idx="214">
                  <c:v>2.2100000000000002E-2</c:v>
                </c:pt>
                <c:pt idx="215">
                  <c:v>2.1649999999999999E-2</c:v>
                </c:pt>
                <c:pt idx="216">
                  <c:v>2.205E-2</c:v>
                </c:pt>
                <c:pt idx="217">
                  <c:v>2.2700000000000001E-2</c:v>
                </c:pt>
                <c:pt idx="218">
                  <c:v>2.2550000000000001E-2</c:v>
                </c:pt>
                <c:pt idx="219">
                  <c:v>2.2599999999999999E-2</c:v>
                </c:pt>
                <c:pt idx="220">
                  <c:v>2.2200000000000001E-2</c:v>
                </c:pt>
                <c:pt idx="221">
                  <c:v>2.2849999999999999E-2</c:v>
                </c:pt>
                <c:pt idx="222">
                  <c:v>2.2849999999999999E-2</c:v>
                </c:pt>
                <c:pt idx="223">
                  <c:v>2.3349999999999999E-2</c:v>
                </c:pt>
                <c:pt idx="224">
                  <c:v>2.3199999999999998E-2</c:v>
                </c:pt>
                <c:pt idx="225">
                  <c:v>2.3199999999999998E-2</c:v>
                </c:pt>
                <c:pt idx="226">
                  <c:v>2.3099999999999999E-2</c:v>
                </c:pt>
                <c:pt idx="227">
                  <c:v>2.3300000000000001E-2</c:v>
                </c:pt>
                <c:pt idx="228">
                  <c:v>2.3400000000000001E-2</c:v>
                </c:pt>
                <c:pt idx="229">
                  <c:v>2.4250000000000001E-2</c:v>
                </c:pt>
                <c:pt idx="230">
                  <c:v>2.47E-2</c:v>
                </c:pt>
                <c:pt idx="231">
                  <c:v>2.4850000000000001E-2</c:v>
                </c:pt>
                <c:pt idx="232">
                  <c:v>2.4899999999999999E-2</c:v>
                </c:pt>
                <c:pt idx="233">
                  <c:v>2.4549999999999999E-2</c:v>
                </c:pt>
                <c:pt idx="234">
                  <c:v>2.4250000000000001E-2</c:v>
                </c:pt>
                <c:pt idx="235">
                  <c:v>2.4299999999999999E-2</c:v>
                </c:pt>
                <c:pt idx="236">
                  <c:v>2.3949999999999999E-2</c:v>
                </c:pt>
                <c:pt idx="237">
                  <c:v>2.4E-2</c:v>
                </c:pt>
                <c:pt idx="238">
                  <c:v>2.435E-2</c:v>
                </c:pt>
                <c:pt idx="239">
                  <c:v>2.3900000000000001E-2</c:v>
                </c:pt>
                <c:pt idx="240">
                  <c:v>2.3900000000000001E-2</c:v>
                </c:pt>
                <c:pt idx="241">
                  <c:v>2.3900000000000001E-2</c:v>
                </c:pt>
                <c:pt idx="242">
                  <c:v>2.4899999999999999E-2</c:v>
                </c:pt>
                <c:pt idx="243">
                  <c:v>2.4899999999999999E-2</c:v>
                </c:pt>
                <c:pt idx="244">
                  <c:v>2.5000000000000001E-2</c:v>
                </c:pt>
                <c:pt idx="245">
                  <c:v>2.5250000000000002E-2</c:v>
                </c:pt>
                <c:pt idx="246">
                  <c:v>2.4150000000000001E-2</c:v>
                </c:pt>
                <c:pt idx="247">
                  <c:v>2.4049999999999998E-2</c:v>
                </c:pt>
                <c:pt idx="248">
                  <c:v>2.3900000000000001E-2</c:v>
                </c:pt>
                <c:pt idx="249">
                  <c:v>2.4199999999999999E-2</c:v>
                </c:pt>
                <c:pt idx="250">
                  <c:v>2.385E-2</c:v>
                </c:pt>
                <c:pt idx="251">
                  <c:v>2.495E-2</c:v>
                </c:pt>
                <c:pt idx="252">
                  <c:v>2.5700000000000001E-2</c:v>
                </c:pt>
                <c:pt idx="253">
                  <c:v>2.5100000000000001E-2</c:v>
                </c:pt>
                <c:pt idx="254">
                  <c:v>2.4400000000000002E-2</c:v>
                </c:pt>
                <c:pt idx="255">
                  <c:v>2.58E-2</c:v>
                </c:pt>
                <c:pt idx="256">
                  <c:v>2.5100000000000001E-2</c:v>
                </c:pt>
                <c:pt idx="257">
                  <c:v>2.5899999999999999E-2</c:v>
                </c:pt>
                <c:pt idx="258">
                  <c:v>2.5250000000000002E-2</c:v>
                </c:pt>
                <c:pt idx="259">
                  <c:v>2.6200000000000001E-2</c:v>
                </c:pt>
              </c:numCache>
            </c:numRef>
          </c:val>
          <c:smooth val="0"/>
          <c:extLst>
            <c:ext xmlns:c16="http://schemas.microsoft.com/office/drawing/2014/chart" uri="{C3380CC4-5D6E-409C-BE32-E72D297353CC}">
              <c16:uniqueId val="{00000002-95F9-4B5C-92B1-203F63D6280C}"/>
            </c:ext>
          </c:extLst>
        </c:ser>
        <c:dLbls>
          <c:showLegendKey val="0"/>
          <c:showVal val="0"/>
          <c:showCatName val="0"/>
          <c:showSerName val="0"/>
          <c:showPercent val="0"/>
          <c:showBubbleSize val="0"/>
        </c:dLbls>
        <c:smooth val="0"/>
        <c:axId val="823618687"/>
        <c:axId val="1773413583"/>
      </c:lineChart>
      <c:dateAx>
        <c:axId val="823618687"/>
        <c:scaling>
          <c:orientation val="minMax"/>
          <c:max val="45230"/>
        </c:scaling>
        <c:delete val="0"/>
        <c:axPos val="b"/>
        <c:numFmt formatCode="yyyy&quot;年&quot;m&quot;月&quot;"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773413583"/>
        <c:crosses val="autoZero"/>
        <c:auto val="1"/>
        <c:lblOffset val="100"/>
        <c:baseTimeUnit val="days"/>
        <c:majorUnit val="3"/>
        <c:majorTimeUnit val="months"/>
      </c:dateAx>
      <c:valAx>
        <c:axId val="1773413583"/>
        <c:scaling>
          <c:orientation val="minMax"/>
          <c:max val="3.2000000000000008E-2"/>
          <c:min val="2.0000000000000004E-2"/>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823618687"/>
        <c:crosses val="autoZero"/>
        <c:crossBetween val="midCat"/>
      </c:valAx>
      <c:spPr>
        <a:noFill/>
        <a:ln>
          <a:noFill/>
        </a:ln>
        <a:effectLst/>
      </c:spPr>
    </c:plotArea>
    <c:legend>
      <c:legendPos val="t"/>
      <c:layout>
        <c:manualLayout>
          <c:xMode val="edge"/>
          <c:yMode val="edge"/>
          <c:x val="7.2783784802019372E-2"/>
          <c:y val="0"/>
          <c:w val="0.91620123206297943"/>
          <c:h val="8.2753190333966872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legend>
    <c:plotVisOnly val="1"/>
    <c:dispBlanksAs val="zero"/>
    <c:showDLblsOverMax val="0"/>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834454703314369"/>
          <c:y val="6.673217946660559E-2"/>
          <c:w val="0.75467178277842173"/>
          <c:h val="0.85220240209592879"/>
        </c:manualLayout>
      </c:layout>
      <c:lineChart>
        <c:grouping val="standard"/>
        <c:varyColors val="0"/>
        <c:ser>
          <c:idx val="2"/>
          <c:order val="0"/>
          <c:tx>
            <c:strRef>
              <c:f>Chart!$J$5</c:f>
              <c:strCache>
                <c:ptCount val="1"/>
                <c:pt idx="0">
                  <c:v>22年初</c:v>
                </c:pt>
              </c:strCache>
            </c:strRef>
          </c:tx>
          <c:spPr>
            <a:ln w="6350" cap="rnd">
              <a:solidFill>
                <a:srgbClr val="2A7968"/>
              </a:solidFill>
              <a:round/>
            </a:ln>
            <a:effectLst/>
          </c:spPr>
          <c:marker>
            <c:symbol val="circle"/>
            <c:size val="3"/>
            <c:spPr>
              <a:solidFill>
                <a:srgbClr val="818181"/>
              </a:solidFill>
              <a:ln w="9525">
                <a:solidFill>
                  <a:srgbClr val="2A7968"/>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A7968"/>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Chart!$K$4:$Q$4</c:f>
              <c:strCache>
                <c:ptCount val="7"/>
                <c:pt idx="0">
                  <c:v>3个月</c:v>
                </c:pt>
                <c:pt idx="1">
                  <c:v>2年期</c:v>
                </c:pt>
                <c:pt idx="2">
                  <c:v>3年期</c:v>
                </c:pt>
                <c:pt idx="3">
                  <c:v>5年期</c:v>
                </c:pt>
                <c:pt idx="4">
                  <c:v>7年期</c:v>
                </c:pt>
                <c:pt idx="5">
                  <c:v>10年期</c:v>
                </c:pt>
                <c:pt idx="6">
                  <c:v>30年期</c:v>
                </c:pt>
              </c:strCache>
            </c:strRef>
          </c:cat>
          <c:val>
            <c:numRef>
              <c:f>Chart!$K$5:$Q$5</c:f>
              <c:numCache>
                <c:formatCode>0.000%</c:formatCode>
                <c:ptCount val="7"/>
                <c:pt idx="0">
                  <c:v>5.2999999999999998E-4</c:v>
                </c:pt>
                <c:pt idx="1">
                  <c:v>7.6800000000000002E-3</c:v>
                </c:pt>
                <c:pt idx="2">
                  <c:v>1.0160000000000001E-2</c:v>
                </c:pt>
                <c:pt idx="3">
                  <c:v>1.354E-2</c:v>
                </c:pt>
                <c:pt idx="4">
                  <c:v>1.5480000000000001E-2</c:v>
                </c:pt>
                <c:pt idx="5">
                  <c:v>1.6279999999999999E-2</c:v>
                </c:pt>
                <c:pt idx="6">
                  <c:v>2.0240000000000001E-2</c:v>
                </c:pt>
              </c:numCache>
            </c:numRef>
          </c:val>
          <c:smooth val="0"/>
          <c:extLst>
            <c:ext xmlns:c16="http://schemas.microsoft.com/office/drawing/2014/chart" uri="{C3380CC4-5D6E-409C-BE32-E72D297353CC}">
              <c16:uniqueId val="{00000000-680C-4BBC-9C87-19501F436F4E}"/>
            </c:ext>
          </c:extLst>
        </c:ser>
        <c:ser>
          <c:idx val="3"/>
          <c:order val="1"/>
          <c:tx>
            <c:strRef>
              <c:f>Chart!$J$6</c:f>
              <c:strCache>
                <c:ptCount val="1"/>
                <c:pt idx="0">
                  <c:v>23年初</c:v>
                </c:pt>
              </c:strCache>
            </c:strRef>
          </c:tx>
          <c:spPr>
            <a:ln w="6350" cap="rnd">
              <a:solidFill>
                <a:srgbClr val="CFA279"/>
              </a:solidFill>
              <a:round/>
            </a:ln>
            <a:effectLst/>
          </c:spPr>
          <c:marker>
            <c:symbol val="circle"/>
            <c:size val="3"/>
            <c:spPr>
              <a:solidFill>
                <a:srgbClr val="CD9D6C"/>
              </a:solidFill>
              <a:ln w="9525">
                <a:solidFill>
                  <a:srgbClr val="CD9D6C"/>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C79756"/>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Chart!$K$4:$Q$4</c:f>
              <c:strCache>
                <c:ptCount val="7"/>
                <c:pt idx="0">
                  <c:v>3个月</c:v>
                </c:pt>
                <c:pt idx="1">
                  <c:v>2年期</c:v>
                </c:pt>
                <c:pt idx="2">
                  <c:v>3年期</c:v>
                </c:pt>
                <c:pt idx="3">
                  <c:v>5年期</c:v>
                </c:pt>
                <c:pt idx="4">
                  <c:v>7年期</c:v>
                </c:pt>
                <c:pt idx="5">
                  <c:v>10年期</c:v>
                </c:pt>
                <c:pt idx="6">
                  <c:v>30年期</c:v>
                </c:pt>
              </c:strCache>
            </c:strRef>
          </c:cat>
          <c:val>
            <c:numRef>
              <c:f>Chart!$K$6:$Q$6</c:f>
              <c:numCache>
                <c:formatCode>0.000%</c:formatCode>
                <c:ptCount val="7"/>
                <c:pt idx="0">
                  <c:v>4.3430000000000003E-2</c:v>
                </c:pt>
                <c:pt idx="1">
                  <c:v>4.4260000000000001E-2</c:v>
                </c:pt>
                <c:pt idx="2">
                  <c:v>4.224E-2</c:v>
                </c:pt>
                <c:pt idx="3">
                  <c:v>4.0039999999999999E-2</c:v>
                </c:pt>
                <c:pt idx="4">
                  <c:v>3.9649999999999998E-2</c:v>
                </c:pt>
                <c:pt idx="5">
                  <c:v>3.875E-2</c:v>
                </c:pt>
                <c:pt idx="6">
                  <c:v>3.9629999999999999E-2</c:v>
                </c:pt>
              </c:numCache>
            </c:numRef>
          </c:val>
          <c:smooth val="0"/>
          <c:extLst>
            <c:ext xmlns:c16="http://schemas.microsoft.com/office/drawing/2014/chart" uri="{C3380CC4-5D6E-409C-BE32-E72D297353CC}">
              <c16:uniqueId val="{00000001-680C-4BBC-9C87-19501F436F4E}"/>
            </c:ext>
          </c:extLst>
        </c:ser>
        <c:ser>
          <c:idx val="4"/>
          <c:order val="2"/>
          <c:tx>
            <c:strRef>
              <c:f>Chart!$J$7</c:f>
              <c:strCache>
                <c:ptCount val="1"/>
                <c:pt idx="0">
                  <c:v>2024年3月8日</c:v>
                </c:pt>
              </c:strCache>
            </c:strRef>
          </c:tx>
          <c:spPr>
            <a:ln w="6350" cap="rnd">
              <a:solidFill>
                <a:srgbClr val="197FC2"/>
              </a:solidFill>
              <a:round/>
            </a:ln>
            <a:effectLst/>
          </c:spPr>
          <c:marker>
            <c:symbol val="circle"/>
            <c:size val="3"/>
            <c:spPr>
              <a:solidFill>
                <a:srgbClr val="2081C1"/>
              </a:solidFill>
              <a:ln w="9525" cap="sq">
                <a:solidFill>
                  <a:srgbClr val="2081C1"/>
                </a:solidFill>
                <a:bevel/>
              </a:ln>
              <a:effectLst/>
            </c:spPr>
          </c:marker>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197FC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Chart!$K$4:$Q$4</c:f>
              <c:strCache>
                <c:ptCount val="7"/>
                <c:pt idx="0">
                  <c:v>3个月</c:v>
                </c:pt>
                <c:pt idx="1">
                  <c:v>2年期</c:v>
                </c:pt>
                <c:pt idx="2">
                  <c:v>3年期</c:v>
                </c:pt>
                <c:pt idx="3">
                  <c:v>5年期</c:v>
                </c:pt>
                <c:pt idx="4">
                  <c:v>7年期</c:v>
                </c:pt>
                <c:pt idx="5">
                  <c:v>10年期</c:v>
                </c:pt>
                <c:pt idx="6">
                  <c:v>30年期</c:v>
                </c:pt>
              </c:strCache>
            </c:strRef>
          </c:cat>
          <c:val>
            <c:numRef>
              <c:f>Chart!$K$7:$Q$7</c:f>
              <c:numCache>
                <c:formatCode>0.000%</c:formatCode>
                <c:ptCount val="7"/>
                <c:pt idx="0">
                  <c:v>5.3800000000000001E-2</c:v>
                </c:pt>
                <c:pt idx="1">
                  <c:v>4.4729999999999999E-2</c:v>
                </c:pt>
                <c:pt idx="2">
                  <c:v>4.2470000000000001E-2</c:v>
                </c:pt>
                <c:pt idx="3">
                  <c:v>4.0469999999999999E-2</c:v>
                </c:pt>
                <c:pt idx="4">
                  <c:v>4.0629999999999999E-2</c:v>
                </c:pt>
                <c:pt idx="5">
                  <c:v>4.0750000000000001E-2</c:v>
                </c:pt>
                <c:pt idx="6">
                  <c:v>4.2529999999999998E-2</c:v>
                </c:pt>
              </c:numCache>
            </c:numRef>
          </c:val>
          <c:smooth val="0"/>
          <c:extLst>
            <c:ext xmlns:c16="http://schemas.microsoft.com/office/drawing/2014/chart" uri="{C3380CC4-5D6E-409C-BE32-E72D297353CC}">
              <c16:uniqueId val="{00000002-680C-4BBC-9C87-19501F436F4E}"/>
            </c:ext>
          </c:extLst>
        </c:ser>
        <c:dLbls>
          <c:dLblPos val="t"/>
          <c:showLegendKey val="0"/>
          <c:showVal val="1"/>
          <c:showCatName val="0"/>
          <c:showSerName val="0"/>
          <c:showPercent val="0"/>
          <c:showBubbleSize val="0"/>
        </c:dLbls>
        <c:hiLowLines>
          <c:spPr>
            <a:ln w="3175" cap="flat" cmpd="sng" algn="ctr">
              <a:solidFill>
                <a:schemeClr val="bg1">
                  <a:lumMod val="75000"/>
                </a:schemeClr>
              </a:solidFill>
              <a:prstDash val="dash"/>
              <a:round/>
            </a:ln>
            <a:effectLst/>
          </c:spPr>
        </c:hiLowLines>
        <c:marker val="1"/>
        <c:smooth val="0"/>
        <c:axId val="574884144"/>
        <c:axId val="574882176"/>
      </c:lineChart>
      <c:catAx>
        <c:axId val="574884144"/>
        <c:scaling>
          <c:orientation val="minMax"/>
        </c:scaling>
        <c:delete val="0"/>
        <c:axPos val="b"/>
        <c:numFmt formatCode="General" sourceLinked="1"/>
        <c:majorTickMark val="out"/>
        <c:minorTickMark val="none"/>
        <c:tickLblPos val="nextTo"/>
        <c:spPr>
          <a:noFill/>
          <a:ln w="9525" cap="flat" cmpd="sng" algn="ctr">
            <a:solidFill>
              <a:srgbClr val="929292"/>
            </a:solidFill>
            <a:bevel/>
          </a:ln>
          <a:effectLst/>
        </c:spPr>
        <c:txPr>
          <a:bodyPr rot="-60000000" spcFirstLastPara="1" vertOverflow="ellipsis" vert="horz" wrap="square" anchor="ctr" anchorCtr="1"/>
          <a:lstStyle/>
          <a:p>
            <a:pPr>
              <a:defRPr sz="700" b="0" i="0" u="none" strike="noStrike" kern="1200" baseline="0">
                <a:solidFill>
                  <a:srgbClr val="7F7F7F"/>
                </a:solidFill>
                <a:latin typeface="+mn-lt"/>
                <a:ea typeface="+mn-ea"/>
                <a:cs typeface="+mn-cs"/>
              </a:defRPr>
            </a:pPr>
            <a:endParaRPr lang="en-US"/>
          </a:p>
        </c:txPr>
        <c:crossAx val="574882176"/>
        <c:crosses val="autoZero"/>
        <c:auto val="1"/>
        <c:lblAlgn val="ctr"/>
        <c:lblOffset val="100"/>
        <c:noMultiLvlLbl val="0"/>
      </c:catAx>
      <c:valAx>
        <c:axId val="574882176"/>
        <c:scaling>
          <c:orientation val="minMax"/>
          <c:max val="6.0000000000000012E-2"/>
          <c:min val="0"/>
        </c:scaling>
        <c:delete val="1"/>
        <c:axPos val="l"/>
        <c:majorGridlines>
          <c:spPr>
            <a:ln w="9525" cap="flat" cmpd="sng" algn="ctr">
              <a:noFill/>
              <a:round/>
            </a:ln>
            <a:effectLst/>
          </c:spPr>
        </c:majorGridlines>
        <c:numFmt formatCode="0%" sourceLinked="0"/>
        <c:majorTickMark val="out"/>
        <c:minorTickMark val="none"/>
        <c:tickLblPos val="nextTo"/>
        <c:crossAx val="574884144"/>
        <c:crosses val="autoZero"/>
        <c:crossBetween val="midCat"/>
        <c:majorUnit val="1.0000000000000002E-2"/>
      </c:valAx>
      <c:spPr>
        <a:noFill/>
        <a:ln>
          <a:noFill/>
        </a:ln>
        <a:effectLst/>
      </c:spPr>
    </c:plotArea>
    <c:legend>
      <c:legendPos val="l"/>
      <c:overlay val="0"/>
      <c:spPr>
        <a:noFill/>
        <a:ln>
          <a:noFill/>
        </a:ln>
        <a:effectLst/>
      </c:spPr>
      <c:txPr>
        <a:bodyPr rot="0" spcFirstLastPara="1" vertOverflow="ellipsis" vert="horz" wrap="square" anchor="ctr" anchorCtr="1"/>
        <a:lstStyle/>
        <a:p>
          <a:pPr>
            <a:defRPr sz="700" b="0" i="0" u="none" strike="noStrike" kern="1200" baseline="0">
              <a:solidFill>
                <a:srgbClr val="7F7F7F"/>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sz="700">
          <a:solidFill>
            <a:srgbClr val="7F7F7F"/>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24261184538370287"/>
          <c:y val="6.8817184263081227E-2"/>
          <c:w val="0.70149122822777554"/>
          <c:h val="0.85254727113968454"/>
        </c:manualLayout>
      </c:layout>
      <c:barChart>
        <c:barDir val="col"/>
        <c:grouping val="clustered"/>
        <c:varyColors val="0"/>
        <c:ser>
          <c:idx val="2"/>
          <c:order val="2"/>
          <c:tx>
            <c:v>利差(bp)</c:v>
          </c:tx>
          <c:spPr>
            <a:pattFill prst="wdDnDiag">
              <a:fgClr>
                <a:srgbClr val="F4EBE0"/>
              </a:fgClr>
              <a:bgClr>
                <a:srgbClr val="FAF5F0"/>
              </a:bgClr>
            </a:pattFill>
          </c:spPr>
          <c:invertIfNegative val="0"/>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【2】Indice!$O$6:$O$1310</c:f>
              <c:numCache>
                <c:formatCode>General</c:formatCode>
                <c:ptCount val="1305"/>
                <c:pt idx="0">
                  <c:v>-214</c:v>
                </c:pt>
                <c:pt idx="1">
                  <c:v>-218</c:v>
                </c:pt>
                <c:pt idx="2">
                  <c:v>-224</c:v>
                </c:pt>
                <c:pt idx="3">
                  <c:v>-221</c:v>
                </c:pt>
                <c:pt idx="4">
                  <c:v>-224</c:v>
                </c:pt>
                <c:pt idx="5">
                  <c:v>-218</c:v>
                </c:pt>
                <c:pt idx="6">
                  <c:v>-231</c:v>
                </c:pt>
                <c:pt idx="7">
                  <c:v>-232</c:v>
                </c:pt>
                <c:pt idx="8">
                  <c:v>-236</c:v>
                </c:pt>
                <c:pt idx="9">
                  <c:v>-236</c:v>
                </c:pt>
                <c:pt idx="10">
                  <c:v>-233</c:v>
                </c:pt>
                <c:pt idx="11">
                  <c:v>-234</c:v>
                </c:pt>
                <c:pt idx="12">
                  <c:v>-228</c:v>
                </c:pt>
                <c:pt idx="13">
                  <c:v>-222</c:v>
                </c:pt>
                <c:pt idx="14">
                  <c:v>-222</c:v>
                </c:pt>
                <c:pt idx="15">
                  <c:v>-222</c:v>
                </c:pt>
                <c:pt idx="16">
                  <c:v>-216</c:v>
                </c:pt>
                <c:pt idx="17">
                  <c:v>-218</c:v>
                </c:pt>
                <c:pt idx="18">
                  <c:v>-227</c:v>
                </c:pt>
                <c:pt idx="19">
                  <c:v>-206</c:v>
                </c:pt>
                <c:pt idx="20">
                  <c:v>-207</c:v>
                </c:pt>
                <c:pt idx="21">
                  <c:v>-205</c:v>
                </c:pt>
                <c:pt idx="22">
                  <c:v>-200</c:v>
                </c:pt>
                <c:pt idx="23">
                  <c:v>-196</c:v>
                </c:pt>
                <c:pt idx="24">
                  <c:v>-208</c:v>
                </c:pt>
                <c:pt idx="25">
                  <c:v>-195</c:v>
                </c:pt>
                <c:pt idx="26">
                  <c:v>-179</c:v>
                </c:pt>
                <c:pt idx="27">
                  <c:v>-180</c:v>
                </c:pt>
                <c:pt idx="28">
                  <c:v>-196</c:v>
                </c:pt>
                <c:pt idx="29">
                  <c:v>-190</c:v>
                </c:pt>
                <c:pt idx="30">
                  <c:v>-192</c:v>
                </c:pt>
                <c:pt idx="31">
                  <c:v>-186</c:v>
                </c:pt>
                <c:pt idx="32">
                  <c:v>-192</c:v>
                </c:pt>
                <c:pt idx="33">
                  <c:v>-185</c:v>
                </c:pt>
                <c:pt idx="34">
                  <c:v>-186</c:v>
                </c:pt>
                <c:pt idx="35">
                  <c:v>-188</c:v>
                </c:pt>
                <c:pt idx="36">
                  <c:v>-184</c:v>
                </c:pt>
                <c:pt idx="37">
                  <c:v>-183</c:v>
                </c:pt>
                <c:pt idx="38">
                  <c:v>-170</c:v>
                </c:pt>
                <c:pt idx="39">
                  <c:v>-163</c:v>
                </c:pt>
                <c:pt idx="40">
                  <c:v>-164</c:v>
                </c:pt>
                <c:pt idx="41">
                  <c:v>-170</c:v>
                </c:pt>
                <c:pt idx="42">
                  <c:v>-181</c:v>
                </c:pt>
                <c:pt idx="43">
                  <c:v>-184</c:v>
                </c:pt>
                <c:pt idx="44">
                  <c:v>-184</c:v>
                </c:pt>
                <c:pt idx="45">
                  <c:v>-185</c:v>
                </c:pt>
                <c:pt idx="46">
                  <c:v>-183</c:v>
                </c:pt>
                <c:pt idx="47">
                  <c:v>-175</c:v>
                </c:pt>
                <c:pt idx="48">
                  <c:v>-176</c:v>
                </c:pt>
                <c:pt idx="49">
                  <c:v>-172</c:v>
                </c:pt>
                <c:pt idx="50">
                  <c:v>-172</c:v>
                </c:pt>
                <c:pt idx="51">
                  <c:v>-174</c:v>
                </c:pt>
                <c:pt idx="52">
                  <c:v>-170</c:v>
                </c:pt>
                <c:pt idx="53">
                  <c:v>-173</c:v>
                </c:pt>
                <c:pt idx="54">
                  <c:v>-168</c:v>
                </c:pt>
                <c:pt idx="55">
                  <c:v>-165</c:v>
                </c:pt>
                <c:pt idx="56">
                  <c:v>-165</c:v>
                </c:pt>
                <c:pt idx="57">
                  <c:v>-162</c:v>
                </c:pt>
                <c:pt idx="58">
                  <c:v>-173</c:v>
                </c:pt>
                <c:pt idx="59">
                  <c:v>-175</c:v>
                </c:pt>
                <c:pt idx="60">
                  <c:v>-173</c:v>
                </c:pt>
                <c:pt idx="61">
                  <c:v>-166</c:v>
                </c:pt>
                <c:pt idx="62">
                  <c:v>-171</c:v>
                </c:pt>
                <c:pt idx="63">
                  <c:v>-197</c:v>
                </c:pt>
                <c:pt idx="64">
                  <c:v>-199</c:v>
                </c:pt>
                <c:pt idx="65">
                  <c:v>-198</c:v>
                </c:pt>
                <c:pt idx="66">
                  <c:v>-186</c:v>
                </c:pt>
                <c:pt idx="67">
                  <c:v>-182</c:v>
                </c:pt>
                <c:pt idx="68">
                  <c:v>-184</c:v>
                </c:pt>
                <c:pt idx="69">
                  <c:v>-191</c:v>
                </c:pt>
                <c:pt idx="70">
                  <c:v>-183</c:v>
                </c:pt>
                <c:pt idx="71">
                  <c:v>-197</c:v>
                </c:pt>
                <c:pt idx="72">
                  <c:v>-191</c:v>
                </c:pt>
                <c:pt idx="73">
                  <c:v>-200</c:v>
                </c:pt>
                <c:pt idx="74">
                  <c:v>-208</c:v>
                </c:pt>
                <c:pt idx="75">
                  <c:v>-218</c:v>
                </c:pt>
                <c:pt idx="76">
                  <c:v>-214</c:v>
                </c:pt>
                <c:pt idx="77">
                  <c:v>-216</c:v>
                </c:pt>
                <c:pt idx="78">
                  <c:v>-216</c:v>
                </c:pt>
                <c:pt idx="79">
                  <c:v>-222</c:v>
                </c:pt>
                <c:pt idx="80">
                  <c:v>-222</c:v>
                </c:pt>
                <c:pt idx="81">
                  <c:v>-219</c:v>
                </c:pt>
                <c:pt idx="82">
                  <c:v>-227</c:v>
                </c:pt>
                <c:pt idx="83">
                  <c:v>-217</c:v>
                </c:pt>
                <c:pt idx="84">
                  <c:v>-238</c:v>
                </c:pt>
                <c:pt idx="85">
                  <c:v>-240</c:v>
                </c:pt>
                <c:pt idx="86">
                  <c:v>-234</c:v>
                </c:pt>
                <c:pt idx="87">
                  <c:v>-224</c:v>
                </c:pt>
                <c:pt idx="88">
                  <c:v>-224</c:v>
                </c:pt>
                <c:pt idx="89">
                  <c:v>-231</c:v>
                </c:pt>
                <c:pt idx="90">
                  <c:v>-221</c:v>
                </c:pt>
                <c:pt idx="91">
                  <c:v>-237</c:v>
                </c:pt>
                <c:pt idx="92">
                  <c:v>-232</c:v>
                </c:pt>
                <c:pt idx="93">
                  <c:v>-250</c:v>
                </c:pt>
                <c:pt idx="94">
                  <c:v>-247</c:v>
                </c:pt>
                <c:pt idx="95">
                  <c:v>-239</c:v>
                </c:pt>
                <c:pt idx="96">
                  <c:v>-241</c:v>
                </c:pt>
                <c:pt idx="97">
                  <c:v>-252</c:v>
                </c:pt>
                <c:pt idx="98">
                  <c:v>-243</c:v>
                </c:pt>
                <c:pt idx="99">
                  <c:v>-239</c:v>
                </c:pt>
                <c:pt idx="100">
                  <c:v>-242</c:v>
                </c:pt>
                <c:pt idx="101">
                  <c:v>-249</c:v>
                </c:pt>
                <c:pt idx="102">
                  <c:v>-256</c:v>
                </c:pt>
                <c:pt idx="103">
                  <c:v>-253</c:v>
                </c:pt>
                <c:pt idx="104">
                  <c:v>-241</c:v>
                </c:pt>
                <c:pt idx="105">
                  <c:v>-237</c:v>
                </c:pt>
                <c:pt idx="106">
                  <c:v>-238</c:v>
                </c:pt>
                <c:pt idx="107">
                  <c:v>-227</c:v>
                </c:pt>
                <c:pt idx="108">
                  <c:v>-233</c:v>
                </c:pt>
                <c:pt idx="109">
                  <c:v>-250</c:v>
                </c:pt>
                <c:pt idx="110">
                  <c:v>-251</c:v>
                </c:pt>
                <c:pt idx="111">
                  <c:v>-244</c:v>
                </c:pt>
                <c:pt idx="112">
                  <c:v>-248</c:v>
                </c:pt>
                <c:pt idx="113">
                  <c:v>-257</c:v>
                </c:pt>
                <c:pt idx="114">
                  <c:v>-250</c:v>
                </c:pt>
                <c:pt idx="115">
                  <c:v>-242</c:v>
                </c:pt>
                <c:pt idx="116">
                  <c:v>-244</c:v>
                </c:pt>
                <c:pt idx="117">
                  <c:v>-249</c:v>
                </c:pt>
                <c:pt idx="118">
                  <c:v>-241</c:v>
                </c:pt>
                <c:pt idx="119">
                  <c:v>-243</c:v>
                </c:pt>
                <c:pt idx="120">
                  <c:v>-242</c:v>
                </c:pt>
                <c:pt idx="121">
                  <c:v>-248</c:v>
                </c:pt>
                <c:pt idx="122">
                  <c:v>-248</c:v>
                </c:pt>
                <c:pt idx="123">
                  <c:v>-239</c:v>
                </c:pt>
                <c:pt idx="124">
                  <c:v>-237</c:v>
                </c:pt>
                <c:pt idx="125">
                  <c:v>-239</c:v>
                </c:pt>
                <c:pt idx="126">
                  <c:v>-237</c:v>
                </c:pt>
                <c:pt idx="127">
                  <c:v>-233</c:v>
                </c:pt>
                <c:pt idx="128">
                  <c:v>-236</c:v>
                </c:pt>
                <c:pt idx="129">
                  <c:v>-235</c:v>
                </c:pt>
                <c:pt idx="130">
                  <c:v>-236</c:v>
                </c:pt>
                <c:pt idx="131">
                  <c:v>-233</c:v>
                </c:pt>
                <c:pt idx="132">
                  <c:v>-242</c:v>
                </c:pt>
                <c:pt idx="133">
                  <c:v>-240</c:v>
                </c:pt>
                <c:pt idx="134">
                  <c:v>-230</c:v>
                </c:pt>
                <c:pt idx="135">
                  <c:v>-233</c:v>
                </c:pt>
                <c:pt idx="136">
                  <c:v>-233</c:v>
                </c:pt>
                <c:pt idx="137">
                  <c:v>-233</c:v>
                </c:pt>
                <c:pt idx="138">
                  <c:v>-233</c:v>
                </c:pt>
                <c:pt idx="139">
                  <c:v>-245</c:v>
                </c:pt>
                <c:pt idx="140">
                  <c:v>-252</c:v>
                </c:pt>
                <c:pt idx="141">
                  <c:v>-250</c:v>
                </c:pt>
                <c:pt idx="142">
                  <c:v>-244</c:v>
                </c:pt>
                <c:pt idx="143">
                  <c:v>-255</c:v>
                </c:pt>
                <c:pt idx="144">
                  <c:v>-253</c:v>
                </c:pt>
                <c:pt idx="145">
                  <c:v>-246</c:v>
                </c:pt>
                <c:pt idx="146">
                  <c:v>-246</c:v>
                </c:pt>
                <c:pt idx="147">
                  <c:v>-247</c:v>
                </c:pt>
                <c:pt idx="148">
                  <c:v>-244</c:v>
                </c:pt>
                <c:pt idx="149">
                  <c:v>-243</c:v>
                </c:pt>
                <c:pt idx="150">
                  <c:v>-235</c:v>
                </c:pt>
                <c:pt idx="151">
                  <c:v>-227</c:v>
                </c:pt>
                <c:pt idx="152">
                  <c:v>-221</c:v>
                </c:pt>
                <c:pt idx="153">
                  <c:v>-219</c:v>
                </c:pt>
                <c:pt idx="154">
                  <c:v>-223</c:v>
                </c:pt>
                <c:pt idx="155">
                  <c:v>-223</c:v>
                </c:pt>
                <c:pt idx="156">
                  <c:v>-236</c:v>
                </c:pt>
                <c:pt idx="157">
                  <c:v>-232</c:v>
                </c:pt>
                <c:pt idx="158">
                  <c:v>-233</c:v>
                </c:pt>
                <c:pt idx="159">
                  <c:v>-228</c:v>
                </c:pt>
                <c:pt idx="160">
                  <c:v>-228</c:v>
                </c:pt>
                <c:pt idx="161">
                  <c:v>-236</c:v>
                </c:pt>
                <c:pt idx="162">
                  <c:v>-224</c:v>
                </c:pt>
                <c:pt idx="163">
                  <c:v>-226</c:v>
                </c:pt>
                <c:pt idx="164">
                  <c:v>-232</c:v>
                </c:pt>
                <c:pt idx="165">
                  <c:v>-224</c:v>
                </c:pt>
                <c:pt idx="166">
                  <c:v>-224</c:v>
                </c:pt>
                <c:pt idx="167">
                  <c:v>-213</c:v>
                </c:pt>
                <c:pt idx="168">
                  <c:v>-214</c:v>
                </c:pt>
                <c:pt idx="169">
                  <c:v>-212</c:v>
                </c:pt>
                <c:pt idx="170">
                  <c:v>-214</c:v>
                </c:pt>
                <c:pt idx="171">
                  <c:v>-200</c:v>
                </c:pt>
                <c:pt idx="172">
                  <c:v>-214</c:v>
                </c:pt>
                <c:pt idx="173">
                  <c:v>-232</c:v>
                </c:pt>
                <c:pt idx="174">
                  <c:v>-231</c:v>
                </c:pt>
                <c:pt idx="175">
                  <c:v>-244</c:v>
                </c:pt>
                <c:pt idx="176">
                  <c:v>-244</c:v>
                </c:pt>
                <c:pt idx="177">
                  <c:v>-238</c:v>
                </c:pt>
                <c:pt idx="178">
                  <c:v>-235</c:v>
                </c:pt>
                <c:pt idx="179">
                  <c:v>-235</c:v>
                </c:pt>
                <c:pt idx="180">
                  <c:v>-230</c:v>
                </c:pt>
                <c:pt idx="181">
                  <c:v>-222</c:v>
                </c:pt>
                <c:pt idx="182">
                  <c:v>-206</c:v>
                </c:pt>
                <c:pt idx="183">
                  <c:v>-210</c:v>
                </c:pt>
                <c:pt idx="184">
                  <c:v>-202</c:v>
                </c:pt>
                <c:pt idx="185">
                  <c:v>-204</c:v>
                </c:pt>
                <c:pt idx="186">
                  <c:v>-209</c:v>
                </c:pt>
                <c:pt idx="187">
                  <c:v>-201</c:v>
                </c:pt>
                <c:pt idx="188">
                  <c:v>-199</c:v>
                </c:pt>
                <c:pt idx="189">
                  <c:v>-200</c:v>
                </c:pt>
                <c:pt idx="190">
                  <c:v>-202</c:v>
                </c:pt>
                <c:pt idx="191">
                  <c:v>-199</c:v>
                </c:pt>
                <c:pt idx="192">
                  <c:v>-207</c:v>
                </c:pt>
                <c:pt idx="193">
                  <c:v>-206</c:v>
                </c:pt>
                <c:pt idx="194">
                  <c:v>-199</c:v>
                </c:pt>
                <c:pt idx="195">
                  <c:v>-198</c:v>
                </c:pt>
                <c:pt idx="196">
                  <c:v>-192</c:v>
                </c:pt>
                <c:pt idx="197">
                  <c:v>-198</c:v>
                </c:pt>
                <c:pt idx="198">
                  <c:v>-187</c:v>
                </c:pt>
                <c:pt idx="199">
                  <c:v>-186</c:v>
                </c:pt>
                <c:pt idx="200">
                  <c:v>-187</c:v>
                </c:pt>
                <c:pt idx="201">
                  <c:v>-173</c:v>
                </c:pt>
                <c:pt idx="202">
                  <c:v>-177</c:v>
                </c:pt>
                <c:pt idx="203">
                  <c:v>-182</c:v>
                </c:pt>
                <c:pt idx="204">
                  <c:v>-192</c:v>
                </c:pt>
                <c:pt idx="205">
                  <c:v>-189</c:v>
                </c:pt>
                <c:pt idx="206">
                  <c:v>-189</c:v>
                </c:pt>
                <c:pt idx="207">
                  <c:v>-175</c:v>
                </c:pt>
                <c:pt idx="208">
                  <c:v>-166</c:v>
                </c:pt>
                <c:pt idx="209">
                  <c:v>-166</c:v>
                </c:pt>
                <c:pt idx="210">
                  <c:v>-155</c:v>
                </c:pt>
                <c:pt idx="211">
                  <c:v>-154</c:v>
                </c:pt>
                <c:pt idx="212">
                  <c:v>-145</c:v>
                </c:pt>
                <c:pt idx="213">
                  <c:v>-138</c:v>
                </c:pt>
                <c:pt idx="214">
                  <c:v>-132</c:v>
                </c:pt>
                <c:pt idx="215">
                  <c:v>-131</c:v>
                </c:pt>
                <c:pt idx="216">
                  <c:v>-122</c:v>
                </c:pt>
                <c:pt idx="217">
                  <c:v>-119</c:v>
                </c:pt>
                <c:pt idx="218">
                  <c:v>-133</c:v>
                </c:pt>
                <c:pt idx="219">
                  <c:v>-132</c:v>
                </c:pt>
                <c:pt idx="220">
                  <c:v>-124</c:v>
                </c:pt>
                <c:pt idx="221">
                  <c:v>-109</c:v>
                </c:pt>
                <c:pt idx="222">
                  <c:v>-106</c:v>
                </c:pt>
                <c:pt idx="223">
                  <c:v>-124</c:v>
                </c:pt>
                <c:pt idx="224">
                  <c:v>-142</c:v>
                </c:pt>
                <c:pt idx="225">
                  <c:v>-128</c:v>
                </c:pt>
                <c:pt idx="226">
                  <c:v>-136</c:v>
                </c:pt>
                <c:pt idx="227">
                  <c:v>-122</c:v>
                </c:pt>
                <c:pt idx="228">
                  <c:v>-117</c:v>
                </c:pt>
                <c:pt idx="229">
                  <c:v>-131</c:v>
                </c:pt>
                <c:pt idx="230">
                  <c:v>-137</c:v>
                </c:pt>
                <c:pt idx="231">
                  <c:v>-138</c:v>
                </c:pt>
                <c:pt idx="232">
                  <c:v>-147</c:v>
                </c:pt>
                <c:pt idx="233">
                  <c:v>-142</c:v>
                </c:pt>
                <c:pt idx="234">
                  <c:v>-144</c:v>
                </c:pt>
                <c:pt idx="235">
                  <c:v>-135</c:v>
                </c:pt>
                <c:pt idx="236">
                  <c:v>-122</c:v>
                </c:pt>
                <c:pt idx="237">
                  <c:v>-121</c:v>
                </c:pt>
                <c:pt idx="238">
                  <c:v>-129</c:v>
                </c:pt>
                <c:pt idx="239">
                  <c:v>-128</c:v>
                </c:pt>
                <c:pt idx="240">
                  <c:v>-124</c:v>
                </c:pt>
                <c:pt idx="241">
                  <c:v>-110</c:v>
                </c:pt>
                <c:pt idx="242">
                  <c:v>-107</c:v>
                </c:pt>
                <c:pt idx="243">
                  <c:v>-110</c:v>
                </c:pt>
                <c:pt idx="244">
                  <c:v>-122</c:v>
                </c:pt>
                <c:pt idx="245">
                  <c:v>-128</c:v>
                </c:pt>
                <c:pt idx="246">
                  <c:v>-139</c:v>
                </c:pt>
                <c:pt idx="247">
                  <c:v>-138</c:v>
                </c:pt>
                <c:pt idx="248">
                  <c:v>-136</c:v>
                </c:pt>
                <c:pt idx="249">
                  <c:v>-125</c:v>
                </c:pt>
                <c:pt idx="250">
                  <c:v>-105</c:v>
                </c:pt>
                <c:pt idx="251">
                  <c:v>-111</c:v>
                </c:pt>
                <c:pt idx="252">
                  <c:v>-120</c:v>
                </c:pt>
                <c:pt idx="253">
                  <c:v>-146</c:v>
                </c:pt>
                <c:pt idx="254">
                  <c:v>-131</c:v>
                </c:pt>
                <c:pt idx="255">
                  <c:v>-120</c:v>
                </c:pt>
                <c:pt idx="256">
                  <c:v>-148</c:v>
                </c:pt>
                <c:pt idx="257">
                  <c:v>-127</c:v>
                </c:pt>
                <c:pt idx="258">
                  <c:v>-157</c:v>
                </c:pt>
                <c:pt idx="259">
                  <c:v>-134</c:v>
                </c:pt>
                <c:pt idx="260">
                  <c:v>-180</c:v>
                </c:pt>
                <c:pt idx="261">
                  <c:v>-203</c:v>
                </c:pt>
                <c:pt idx="262">
                  <c:v>-222</c:v>
                </c:pt>
                <c:pt idx="263">
                  <c:v>-219</c:v>
                </c:pt>
                <c:pt idx="264">
                  <c:v>-209</c:v>
                </c:pt>
                <c:pt idx="265">
                  <c:v>-205</c:v>
                </c:pt>
                <c:pt idx="266">
                  <c:v>-207</c:v>
                </c:pt>
                <c:pt idx="267">
                  <c:v>-205</c:v>
                </c:pt>
                <c:pt idx="268">
                  <c:v>-196</c:v>
                </c:pt>
                <c:pt idx="269">
                  <c:v>-194</c:v>
                </c:pt>
                <c:pt idx="270">
                  <c:v>-197</c:v>
                </c:pt>
                <c:pt idx="271">
                  <c:v>-184</c:v>
                </c:pt>
                <c:pt idx="272">
                  <c:v>-186</c:v>
                </c:pt>
                <c:pt idx="273">
                  <c:v>-187</c:v>
                </c:pt>
                <c:pt idx="274">
                  <c:v>-175</c:v>
                </c:pt>
                <c:pt idx="275">
                  <c:v>-179</c:v>
                </c:pt>
                <c:pt idx="276">
                  <c:v>-184</c:v>
                </c:pt>
                <c:pt idx="277">
                  <c:v>-183</c:v>
                </c:pt>
                <c:pt idx="278">
                  <c:v>-180</c:v>
                </c:pt>
                <c:pt idx="279">
                  <c:v>-168</c:v>
                </c:pt>
                <c:pt idx="280">
                  <c:v>-168</c:v>
                </c:pt>
                <c:pt idx="281">
                  <c:v>-162</c:v>
                </c:pt>
                <c:pt idx="282">
                  <c:v>-155</c:v>
                </c:pt>
                <c:pt idx="283">
                  <c:v>-160</c:v>
                </c:pt>
                <c:pt idx="284">
                  <c:v>-163</c:v>
                </c:pt>
                <c:pt idx="285">
                  <c:v>-145</c:v>
                </c:pt>
                <c:pt idx="286">
                  <c:v>-127</c:v>
                </c:pt>
                <c:pt idx="287">
                  <c:v>-127</c:v>
                </c:pt>
                <c:pt idx="288">
                  <c:v>-139</c:v>
                </c:pt>
                <c:pt idx="289">
                  <c:v>-142</c:v>
                </c:pt>
                <c:pt idx="290">
                  <c:v>-136</c:v>
                </c:pt>
                <c:pt idx="291">
                  <c:v>-135</c:v>
                </c:pt>
                <c:pt idx="292">
                  <c:v>-130</c:v>
                </c:pt>
                <c:pt idx="293">
                  <c:v>-132</c:v>
                </c:pt>
                <c:pt idx="294">
                  <c:v>-136</c:v>
                </c:pt>
                <c:pt idx="295">
                  <c:v>-129</c:v>
                </c:pt>
                <c:pt idx="296">
                  <c:v>-124</c:v>
                </c:pt>
                <c:pt idx="297">
                  <c:v>-119</c:v>
                </c:pt>
                <c:pt idx="298">
                  <c:v>-135</c:v>
                </c:pt>
                <c:pt idx="299">
                  <c:v>-136</c:v>
                </c:pt>
                <c:pt idx="300">
                  <c:v>-140</c:v>
                </c:pt>
                <c:pt idx="301">
                  <c:v>-133</c:v>
                </c:pt>
                <c:pt idx="302">
                  <c:v>-141</c:v>
                </c:pt>
                <c:pt idx="303">
                  <c:v>-149</c:v>
                </c:pt>
                <c:pt idx="304">
                  <c:v>-151</c:v>
                </c:pt>
                <c:pt idx="305">
                  <c:v>-154</c:v>
                </c:pt>
                <c:pt idx="306">
                  <c:v>-178</c:v>
                </c:pt>
                <c:pt idx="307">
                  <c:v>-172</c:v>
                </c:pt>
                <c:pt idx="308">
                  <c:v>-175</c:v>
                </c:pt>
                <c:pt idx="309">
                  <c:v>-181</c:v>
                </c:pt>
                <c:pt idx="310">
                  <c:v>-181</c:v>
                </c:pt>
                <c:pt idx="311">
                  <c:v>-172</c:v>
                </c:pt>
                <c:pt idx="312">
                  <c:v>-171</c:v>
                </c:pt>
                <c:pt idx="313">
                  <c:v>-169</c:v>
                </c:pt>
                <c:pt idx="314">
                  <c:v>-162</c:v>
                </c:pt>
                <c:pt idx="315">
                  <c:v>-162</c:v>
                </c:pt>
                <c:pt idx="316">
                  <c:v>-155</c:v>
                </c:pt>
                <c:pt idx="317">
                  <c:v>-149</c:v>
                </c:pt>
                <c:pt idx="318">
                  <c:v>-151</c:v>
                </c:pt>
                <c:pt idx="319">
                  <c:v>-150</c:v>
                </c:pt>
                <c:pt idx="320">
                  <c:v>-138</c:v>
                </c:pt>
                <c:pt idx="321">
                  <c:v>-141</c:v>
                </c:pt>
                <c:pt idx="322">
                  <c:v>-143</c:v>
                </c:pt>
                <c:pt idx="323">
                  <c:v>-146</c:v>
                </c:pt>
                <c:pt idx="324">
                  <c:v>-165</c:v>
                </c:pt>
                <c:pt idx="325">
                  <c:v>-161</c:v>
                </c:pt>
                <c:pt idx="326">
                  <c:v>-156</c:v>
                </c:pt>
                <c:pt idx="327">
                  <c:v>-150</c:v>
                </c:pt>
                <c:pt idx="328">
                  <c:v>-164</c:v>
                </c:pt>
                <c:pt idx="329">
                  <c:v>-168</c:v>
                </c:pt>
                <c:pt idx="330">
                  <c:v>-154</c:v>
                </c:pt>
                <c:pt idx="331">
                  <c:v>-152</c:v>
                </c:pt>
                <c:pt idx="332">
                  <c:v>-160</c:v>
                </c:pt>
                <c:pt idx="333">
                  <c:v>-178</c:v>
                </c:pt>
                <c:pt idx="334">
                  <c:v>-179</c:v>
                </c:pt>
                <c:pt idx="335">
                  <c:v>-180</c:v>
                </c:pt>
                <c:pt idx="336">
                  <c:v>-189</c:v>
                </c:pt>
                <c:pt idx="337">
                  <c:v>-186</c:v>
                </c:pt>
                <c:pt idx="338">
                  <c:v>-187</c:v>
                </c:pt>
                <c:pt idx="339">
                  <c:v>-188</c:v>
                </c:pt>
                <c:pt idx="340">
                  <c:v>-184</c:v>
                </c:pt>
                <c:pt idx="341">
                  <c:v>-172</c:v>
                </c:pt>
                <c:pt idx="342">
                  <c:v>-160</c:v>
                </c:pt>
                <c:pt idx="343">
                  <c:v>-166</c:v>
                </c:pt>
                <c:pt idx="344">
                  <c:v>-177</c:v>
                </c:pt>
                <c:pt idx="345">
                  <c:v>-185</c:v>
                </c:pt>
                <c:pt idx="346">
                  <c:v>-189</c:v>
                </c:pt>
                <c:pt idx="347">
                  <c:v>-220</c:v>
                </c:pt>
                <c:pt idx="348">
                  <c:v>-229</c:v>
                </c:pt>
                <c:pt idx="349">
                  <c:v>-238</c:v>
                </c:pt>
                <c:pt idx="350">
                  <c:v>-233</c:v>
                </c:pt>
                <c:pt idx="351">
                  <c:v>-241</c:v>
                </c:pt>
                <c:pt idx="352">
                  <c:v>-233</c:v>
                </c:pt>
                <c:pt idx="353">
                  <c:v>-228</c:v>
                </c:pt>
                <c:pt idx="354">
                  <c:v>-224</c:v>
                </c:pt>
                <c:pt idx="355">
                  <c:v>-214</c:v>
                </c:pt>
                <c:pt idx="356">
                  <c:v>-201</c:v>
                </c:pt>
                <c:pt idx="357">
                  <c:v>-213</c:v>
                </c:pt>
                <c:pt idx="358">
                  <c:v>-220</c:v>
                </c:pt>
                <c:pt idx="359">
                  <c:v>-227</c:v>
                </c:pt>
                <c:pt idx="360">
                  <c:v>-224</c:v>
                </c:pt>
                <c:pt idx="361">
                  <c:v>-241</c:v>
                </c:pt>
                <c:pt idx="362">
                  <c:v>-232</c:v>
                </c:pt>
                <c:pt idx="363">
                  <c:v>-218</c:v>
                </c:pt>
                <c:pt idx="364">
                  <c:v>-219</c:v>
                </c:pt>
                <c:pt idx="365">
                  <c:v>-224</c:v>
                </c:pt>
                <c:pt idx="366">
                  <c:v>-217</c:v>
                </c:pt>
                <c:pt idx="367">
                  <c:v>-203</c:v>
                </c:pt>
                <c:pt idx="368">
                  <c:v>-207</c:v>
                </c:pt>
                <c:pt idx="369">
                  <c:v>-208</c:v>
                </c:pt>
                <c:pt idx="370">
                  <c:v>-202</c:v>
                </c:pt>
                <c:pt idx="371">
                  <c:v>-195</c:v>
                </c:pt>
                <c:pt idx="372">
                  <c:v>-185</c:v>
                </c:pt>
                <c:pt idx="373">
                  <c:v>-178</c:v>
                </c:pt>
                <c:pt idx="374">
                  <c:v>-180</c:v>
                </c:pt>
                <c:pt idx="375">
                  <c:v>-197</c:v>
                </c:pt>
                <c:pt idx="376">
                  <c:v>-190</c:v>
                </c:pt>
                <c:pt idx="377">
                  <c:v>-187</c:v>
                </c:pt>
                <c:pt idx="378">
                  <c:v>-209</c:v>
                </c:pt>
                <c:pt idx="379">
                  <c:v>-214</c:v>
                </c:pt>
                <c:pt idx="380">
                  <c:v>-201</c:v>
                </c:pt>
                <c:pt idx="381">
                  <c:v>-194</c:v>
                </c:pt>
                <c:pt idx="382">
                  <c:v>-180</c:v>
                </c:pt>
                <c:pt idx="383">
                  <c:v>-171</c:v>
                </c:pt>
                <c:pt idx="384">
                  <c:v>-166</c:v>
                </c:pt>
                <c:pt idx="385">
                  <c:v>-161</c:v>
                </c:pt>
                <c:pt idx="386">
                  <c:v>-166</c:v>
                </c:pt>
                <c:pt idx="387">
                  <c:v>-160</c:v>
                </c:pt>
                <c:pt idx="388">
                  <c:v>-157</c:v>
                </c:pt>
                <c:pt idx="389">
                  <c:v>-144</c:v>
                </c:pt>
                <c:pt idx="390">
                  <c:v>-143</c:v>
                </c:pt>
                <c:pt idx="391">
                  <c:v>-141</c:v>
                </c:pt>
                <c:pt idx="392">
                  <c:v>-134</c:v>
                </c:pt>
                <c:pt idx="393">
                  <c:v>-142</c:v>
                </c:pt>
                <c:pt idx="394">
                  <c:v>-128</c:v>
                </c:pt>
                <c:pt idx="395">
                  <c:v>-127</c:v>
                </c:pt>
                <c:pt idx="396">
                  <c:v>-136</c:v>
                </c:pt>
                <c:pt idx="397">
                  <c:v>-133</c:v>
                </c:pt>
                <c:pt idx="398">
                  <c:v>-128</c:v>
                </c:pt>
                <c:pt idx="399">
                  <c:v>-122</c:v>
                </c:pt>
                <c:pt idx="400">
                  <c:v>-116</c:v>
                </c:pt>
                <c:pt idx="401">
                  <c:v>-111</c:v>
                </c:pt>
                <c:pt idx="402">
                  <c:v>-117</c:v>
                </c:pt>
                <c:pt idx="403">
                  <c:v>-111</c:v>
                </c:pt>
                <c:pt idx="404">
                  <c:v>-114</c:v>
                </c:pt>
                <c:pt idx="405">
                  <c:v>-106</c:v>
                </c:pt>
                <c:pt idx="406">
                  <c:v>-103</c:v>
                </c:pt>
                <c:pt idx="407">
                  <c:v>-105</c:v>
                </c:pt>
                <c:pt idx="408">
                  <c:v>-100</c:v>
                </c:pt>
                <c:pt idx="409">
                  <c:v>-89</c:v>
                </c:pt>
                <c:pt idx="410">
                  <c:v>-87</c:v>
                </c:pt>
                <c:pt idx="411">
                  <c:v>-86</c:v>
                </c:pt>
                <c:pt idx="412">
                  <c:v>-85</c:v>
                </c:pt>
                <c:pt idx="413">
                  <c:v>-91</c:v>
                </c:pt>
                <c:pt idx="414">
                  <c:v>-89</c:v>
                </c:pt>
                <c:pt idx="415">
                  <c:v>-93</c:v>
                </c:pt>
                <c:pt idx="416">
                  <c:v>-76</c:v>
                </c:pt>
                <c:pt idx="417">
                  <c:v>-77</c:v>
                </c:pt>
                <c:pt idx="418">
                  <c:v>-75</c:v>
                </c:pt>
                <c:pt idx="419">
                  <c:v>-53</c:v>
                </c:pt>
                <c:pt idx="420">
                  <c:v>-51</c:v>
                </c:pt>
                <c:pt idx="421">
                  <c:v>-46</c:v>
                </c:pt>
                <c:pt idx="422">
                  <c:v>-64</c:v>
                </c:pt>
                <c:pt idx="423">
                  <c:v>-69</c:v>
                </c:pt>
                <c:pt idx="424">
                  <c:v>-62</c:v>
                </c:pt>
                <c:pt idx="425">
                  <c:v>-56</c:v>
                </c:pt>
                <c:pt idx="426">
                  <c:v>-72</c:v>
                </c:pt>
                <c:pt idx="427">
                  <c:v>-86</c:v>
                </c:pt>
                <c:pt idx="428">
                  <c:v>-87</c:v>
                </c:pt>
                <c:pt idx="429">
                  <c:v>-82</c:v>
                </c:pt>
                <c:pt idx="430">
                  <c:v>-75</c:v>
                </c:pt>
                <c:pt idx="431">
                  <c:v>-78</c:v>
                </c:pt>
                <c:pt idx="432">
                  <c:v>-74</c:v>
                </c:pt>
                <c:pt idx="433">
                  <c:v>-66</c:v>
                </c:pt>
                <c:pt idx="434">
                  <c:v>-66</c:v>
                </c:pt>
                <c:pt idx="435">
                  <c:v>-66</c:v>
                </c:pt>
                <c:pt idx="436">
                  <c:v>-55</c:v>
                </c:pt>
                <c:pt idx="437">
                  <c:v>-52</c:v>
                </c:pt>
                <c:pt idx="438">
                  <c:v>-33</c:v>
                </c:pt>
                <c:pt idx="439">
                  <c:v>-36</c:v>
                </c:pt>
                <c:pt idx="440">
                  <c:v>-42</c:v>
                </c:pt>
                <c:pt idx="441">
                  <c:v>-57</c:v>
                </c:pt>
                <c:pt idx="442">
                  <c:v>-66</c:v>
                </c:pt>
                <c:pt idx="443">
                  <c:v>-74</c:v>
                </c:pt>
                <c:pt idx="444">
                  <c:v>-84</c:v>
                </c:pt>
                <c:pt idx="445">
                  <c:v>-78</c:v>
                </c:pt>
                <c:pt idx="446">
                  <c:v>-75</c:v>
                </c:pt>
                <c:pt idx="447">
                  <c:v>-84</c:v>
                </c:pt>
                <c:pt idx="448">
                  <c:v>-97</c:v>
                </c:pt>
                <c:pt idx="449">
                  <c:v>-99</c:v>
                </c:pt>
                <c:pt idx="450">
                  <c:v>-100</c:v>
                </c:pt>
                <c:pt idx="451">
                  <c:v>-91</c:v>
                </c:pt>
                <c:pt idx="452">
                  <c:v>-98</c:v>
                </c:pt>
                <c:pt idx="453">
                  <c:v>-122</c:v>
                </c:pt>
                <c:pt idx="454">
                  <c:v>-113</c:v>
                </c:pt>
                <c:pt idx="455">
                  <c:v>-89</c:v>
                </c:pt>
                <c:pt idx="456">
                  <c:v>-64</c:v>
                </c:pt>
                <c:pt idx="457">
                  <c:v>-59</c:v>
                </c:pt>
                <c:pt idx="458">
                  <c:v>-53</c:v>
                </c:pt>
                <c:pt idx="459">
                  <c:v>-57</c:v>
                </c:pt>
                <c:pt idx="460">
                  <c:v>-50</c:v>
                </c:pt>
                <c:pt idx="461">
                  <c:v>-47</c:v>
                </c:pt>
                <c:pt idx="462">
                  <c:v>-48</c:v>
                </c:pt>
                <c:pt idx="463">
                  <c:v>-40</c:v>
                </c:pt>
                <c:pt idx="464">
                  <c:v>-32</c:v>
                </c:pt>
                <c:pt idx="465">
                  <c:v>-35</c:v>
                </c:pt>
                <c:pt idx="466">
                  <c:v>-34</c:v>
                </c:pt>
                <c:pt idx="467">
                  <c:v>-30</c:v>
                </c:pt>
                <c:pt idx="468">
                  <c:v>-32</c:v>
                </c:pt>
                <c:pt idx="469">
                  <c:v>-46</c:v>
                </c:pt>
                <c:pt idx="470">
                  <c:v>-40</c:v>
                </c:pt>
                <c:pt idx="471">
                  <c:v>-45</c:v>
                </c:pt>
                <c:pt idx="472">
                  <c:v>-52</c:v>
                </c:pt>
                <c:pt idx="473">
                  <c:v>-55</c:v>
                </c:pt>
                <c:pt idx="474">
                  <c:v>-37</c:v>
                </c:pt>
                <c:pt idx="475">
                  <c:v>-41</c:v>
                </c:pt>
                <c:pt idx="476">
                  <c:v>-37</c:v>
                </c:pt>
                <c:pt idx="477">
                  <c:v>-42</c:v>
                </c:pt>
                <c:pt idx="478">
                  <c:v>-40</c:v>
                </c:pt>
                <c:pt idx="479">
                  <c:v>-39</c:v>
                </c:pt>
                <c:pt idx="480">
                  <c:v>-52</c:v>
                </c:pt>
                <c:pt idx="481">
                  <c:v>-49</c:v>
                </c:pt>
                <c:pt idx="482">
                  <c:v>-43</c:v>
                </c:pt>
                <c:pt idx="483">
                  <c:v>-58</c:v>
                </c:pt>
                <c:pt idx="484">
                  <c:v>-54</c:v>
                </c:pt>
                <c:pt idx="485">
                  <c:v>-50</c:v>
                </c:pt>
                <c:pt idx="486">
                  <c:v>-38</c:v>
                </c:pt>
                <c:pt idx="487">
                  <c:v>-36</c:v>
                </c:pt>
                <c:pt idx="488">
                  <c:v>-26</c:v>
                </c:pt>
                <c:pt idx="489">
                  <c:v>-42</c:v>
                </c:pt>
                <c:pt idx="490">
                  <c:v>-51</c:v>
                </c:pt>
                <c:pt idx="491">
                  <c:v>-54</c:v>
                </c:pt>
                <c:pt idx="492">
                  <c:v>-44</c:v>
                </c:pt>
                <c:pt idx="493">
                  <c:v>-48</c:v>
                </c:pt>
                <c:pt idx="494">
                  <c:v>-33</c:v>
                </c:pt>
                <c:pt idx="495">
                  <c:v>-34</c:v>
                </c:pt>
                <c:pt idx="496">
                  <c:v>-34</c:v>
                </c:pt>
                <c:pt idx="497">
                  <c:v>-22</c:v>
                </c:pt>
                <c:pt idx="498">
                  <c:v>-28</c:v>
                </c:pt>
                <c:pt idx="499">
                  <c:v>-38</c:v>
                </c:pt>
                <c:pt idx="500">
                  <c:v>-38</c:v>
                </c:pt>
                <c:pt idx="501">
                  <c:v>-31</c:v>
                </c:pt>
                <c:pt idx="502">
                  <c:v>-28</c:v>
                </c:pt>
                <c:pt idx="503">
                  <c:v>-33</c:v>
                </c:pt>
                <c:pt idx="504">
                  <c:v>-23</c:v>
                </c:pt>
                <c:pt idx="505">
                  <c:v>-26</c:v>
                </c:pt>
                <c:pt idx="506">
                  <c:v>-10</c:v>
                </c:pt>
                <c:pt idx="507">
                  <c:v>-5</c:v>
                </c:pt>
                <c:pt idx="508">
                  <c:v>-12</c:v>
                </c:pt>
                <c:pt idx="509">
                  <c:v>-13</c:v>
                </c:pt>
                <c:pt idx="510">
                  <c:v>-10</c:v>
                </c:pt>
                <c:pt idx="511">
                  <c:v>5</c:v>
                </c:pt>
                <c:pt idx="512">
                  <c:v>12</c:v>
                </c:pt>
                <c:pt idx="513">
                  <c:v>2</c:v>
                </c:pt>
                <c:pt idx="514">
                  <c:v>4</c:v>
                </c:pt>
                <c:pt idx="515">
                  <c:v>23</c:v>
                </c:pt>
                <c:pt idx="516">
                  <c:v>25</c:v>
                </c:pt>
                <c:pt idx="517">
                  <c:v>22</c:v>
                </c:pt>
                <c:pt idx="518">
                  <c:v>32</c:v>
                </c:pt>
                <c:pt idx="519">
                  <c:v>24</c:v>
                </c:pt>
                <c:pt idx="520">
                  <c:v>48</c:v>
                </c:pt>
                <c:pt idx="521">
                  <c:v>49</c:v>
                </c:pt>
                <c:pt idx="522">
                  <c:v>51</c:v>
                </c:pt>
                <c:pt idx="523">
                  <c:v>59</c:v>
                </c:pt>
                <c:pt idx="524">
                  <c:v>66</c:v>
                </c:pt>
                <c:pt idx="525">
                  <c:v>77</c:v>
                </c:pt>
                <c:pt idx="526">
                  <c:v>68</c:v>
                </c:pt>
                <c:pt idx="527">
                  <c:v>64</c:v>
                </c:pt>
                <c:pt idx="528">
                  <c:v>79</c:v>
                </c:pt>
                <c:pt idx="529">
                  <c:v>64</c:v>
                </c:pt>
                <c:pt idx="530">
                  <c:v>52</c:v>
                </c:pt>
                <c:pt idx="531">
                  <c:v>56</c:v>
                </c:pt>
                <c:pt idx="532">
                  <c:v>56</c:v>
                </c:pt>
                <c:pt idx="533">
                  <c:v>61</c:v>
                </c:pt>
                <c:pt idx="534">
                  <c:v>66</c:v>
                </c:pt>
                <c:pt idx="535">
                  <c:v>62</c:v>
                </c:pt>
                <c:pt idx="536">
                  <c:v>58</c:v>
                </c:pt>
                <c:pt idx="537">
                  <c:v>54</c:v>
                </c:pt>
                <c:pt idx="538">
                  <c:v>51</c:v>
                </c:pt>
                <c:pt idx="539">
                  <c:v>53</c:v>
                </c:pt>
                <c:pt idx="540">
                  <c:v>58</c:v>
                </c:pt>
                <c:pt idx="541">
                  <c:v>43</c:v>
                </c:pt>
                <c:pt idx="542">
                  <c:v>62</c:v>
                </c:pt>
                <c:pt idx="543">
                  <c:v>67</c:v>
                </c:pt>
                <c:pt idx="544">
                  <c:v>69</c:v>
                </c:pt>
                <c:pt idx="545">
                  <c:v>68</c:v>
                </c:pt>
                <c:pt idx="546">
                  <c:v>79</c:v>
                </c:pt>
                <c:pt idx="547">
                  <c:v>85</c:v>
                </c:pt>
                <c:pt idx="548">
                  <c:v>84</c:v>
                </c:pt>
                <c:pt idx="549">
                  <c:v>84</c:v>
                </c:pt>
                <c:pt idx="550">
                  <c:v>84</c:v>
                </c:pt>
                <c:pt idx="551">
                  <c:v>83</c:v>
                </c:pt>
                <c:pt idx="552">
                  <c:v>85</c:v>
                </c:pt>
                <c:pt idx="553">
                  <c:v>98</c:v>
                </c:pt>
                <c:pt idx="554">
                  <c:v>93</c:v>
                </c:pt>
                <c:pt idx="555">
                  <c:v>94</c:v>
                </c:pt>
                <c:pt idx="556">
                  <c:v>97</c:v>
                </c:pt>
                <c:pt idx="557">
                  <c:v>92</c:v>
                </c:pt>
                <c:pt idx="558">
                  <c:v>96</c:v>
                </c:pt>
                <c:pt idx="559">
                  <c:v>112</c:v>
                </c:pt>
                <c:pt idx="560">
                  <c:v>114</c:v>
                </c:pt>
                <c:pt idx="561">
                  <c:v>121</c:v>
                </c:pt>
                <c:pt idx="562">
                  <c:v>116</c:v>
                </c:pt>
                <c:pt idx="563">
                  <c:v>122</c:v>
                </c:pt>
                <c:pt idx="564">
                  <c:v>124</c:v>
                </c:pt>
                <c:pt idx="565">
                  <c:v>130</c:v>
                </c:pt>
                <c:pt idx="566">
                  <c:v>132</c:v>
                </c:pt>
                <c:pt idx="567">
                  <c:v>134</c:v>
                </c:pt>
                <c:pt idx="568">
                  <c:v>141</c:v>
                </c:pt>
                <c:pt idx="569">
                  <c:v>143</c:v>
                </c:pt>
                <c:pt idx="570">
                  <c:v>149</c:v>
                </c:pt>
                <c:pt idx="571">
                  <c:v>150</c:v>
                </c:pt>
                <c:pt idx="572">
                  <c:v>150</c:v>
                </c:pt>
                <c:pt idx="573">
                  <c:v>154</c:v>
                </c:pt>
                <c:pt idx="574">
                  <c:v>156</c:v>
                </c:pt>
                <c:pt idx="575">
                  <c:v>157</c:v>
                </c:pt>
                <c:pt idx="576">
                  <c:v>156</c:v>
                </c:pt>
                <c:pt idx="577">
                  <c:v>161</c:v>
                </c:pt>
                <c:pt idx="578">
                  <c:v>163</c:v>
                </c:pt>
                <c:pt idx="579">
                  <c:v>167</c:v>
                </c:pt>
                <c:pt idx="580">
                  <c:v>164</c:v>
                </c:pt>
                <c:pt idx="581">
                  <c:v>166</c:v>
                </c:pt>
                <c:pt idx="582">
                  <c:v>158</c:v>
                </c:pt>
                <c:pt idx="583">
                  <c:v>159</c:v>
                </c:pt>
                <c:pt idx="584">
                  <c:v>162</c:v>
                </c:pt>
                <c:pt idx="585">
                  <c:v>159</c:v>
                </c:pt>
                <c:pt idx="586">
                  <c:v>158</c:v>
                </c:pt>
                <c:pt idx="587">
                  <c:v>160</c:v>
                </c:pt>
                <c:pt idx="588">
                  <c:v>162</c:v>
                </c:pt>
                <c:pt idx="589">
                  <c:v>168</c:v>
                </c:pt>
                <c:pt idx="590">
                  <c:v>176</c:v>
                </c:pt>
                <c:pt idx="591">
                  <c:v>170</c:v>
                </c:pt>
                <c:pt idx="592">
                  <c:v>176</c:v>
                </c:pt>
                <c:pt idx="593">
                  <c:v>173</c:v>
                </c:pt>
                <c:pt idx="594">
                  <c:v>177</c:v>
                </c:pt>
                <c:pt idx="595">
                  <c:v>174</c:v>
                </c:pt>
                <c:pt idx="596">
                  <c:v>161</c:v>
                </c:pt>
                <c:pt idx="597">
                  <c:v>161</c:v>
                </c:pt>
                <c:pt idx="598">
                  <c:v>165</c:v>
                </c:pt>
                <c:pt idx="599">
                  <c:v>164</c:v>
                </c:pt>
                <c:pt idx="600">
                  <c:v>175</c:v>
                </c:pt>
                <c:pt idx="601">
                  <c:v>174</c:v>
                </c:pt>
                <c:pt idx="602">
                  <c:v>175</c:v>
                </c:pt>
                <c:pt idx="603">
                  <c:v>172</c:v>
                </c:pt>
                <c:pt idx="604">
                  <c:v>174</c:v>
                </c:pt>
                <c:pt idx="605">
                  <c:v>178</c:v>
                </c:pt>
                <c:pt idx="606">
                  <c:v>178</c:v>
                </c:pt>
                <c:pt idx="607">
                  <c:v>178</c:v>
                </c:pt>
                <c:pt idx="608">
                  <c:v>189</c:v>
                </c:pt>
                <c:pt idx="609">
                  <c:v>189</c:v>
                </c:pt>
                <c:pt idx="610">
                  <c:v>194</c:v>
                </c:pt>
                <c:pt idx="611">
                  <c:v>193</c:v>
                </c:pt>
                <c:pt idx="612">
                  <c:v>189</c:v>
                </c:pt>
                <c:pt idx="613">
                  <c:v>193</c:v>
                </c:pt>
                <c:pt idx="614">
                  <c:v>190</c:v>
                </c:pt>
                <c:pt idx="615">
                  <c:v>192</c:v>
                </c:pt>
                <c:pt idx="616">
                  <c:v>190</c:v>
                </c:pt>
                <c:pt idx="617">
                  <c:v>190</c:v>
                </c:pt>
                <c:pt idx="618">
                  <c:v>191</c:v>
                </c:pt>
                <c:pt idx="619">
                  <c:v>191</c:v>
                </c:pt>
                <c:pt idx="620">
                  <c:v>189</c:v>
                </c:pt>
                <c:pt idx="621">
                  <c:v>186</c:v>
                </c:pt>
                <c:pt idx="622">
                  <c:v>198</c:v>
                </c:pt>
                <c:pt idx="623">
                  <c:v>200</c:v>
                </c:pt>
                <c:pt idx="624">
                  <c:v>200</c:v>
                </c:pt>
                <c:pt idx="625">
                  <c:v>191</c:v>
                </c:pt>
                <c:pt idx="626">
                  <c:v>195</c:v>
                </c:pt>
                <c:pt idx="627">
                  <c:v>195</c:v>
                </c:pt>
                <c:pt idx="628">
                  <c:v>199</c:v>
                </c:pt>
                <c:pt idx="629">
                  <c:v>201</c:v>
                </c:pt>
                <c:pt idx="630">
                  <c:v>198</c:v>
                </c:pt>
                <c:pt idx="631">
                  <c:v>197</c:v>
                </c:pt>
                <c:pt idx="632">
                  <c:v>200</c:v>
                </c:pt>
                <c:pt idx="633">
                  <c:v>202</c:v>
                </c:pt>
                <c:pt idx="634">
                  <c:v>204</c:v>
                </c:pt>
                <c:pt idx="635">
                  <c:v>205</c:v>
                </c:pt>
                <c:pt idx="636">
                  <c:v>203</c:v>
                </c:pt>
                <c:pt idx="637">
                  <c:v>201</c:v>
                </c:pt>
                <c:pt idx="638">
                  <c:v>199</c:v>
                </c:pt>
                <c:pt idx="639">
                  <c:v>197</c:v>
                </c:pt>
                <c:pt idx="640">
                  <c:v>198</c:v>
                </c:pt>
                <c:pt idx="641">
                  <c:v>199</c:v>
                </c:pt>
                <c:pt idx="642">
                  <c:v>205</c:v>
                </c:pt>
                <c:pt idx="643">
                  <c:v>211</c:v>
                </c:pt>
                <c:pt idx="644">
                  <c:v>211</c:v>
                </c:pt>
                <c:pt idx="645">
                  <c:v>210</c:v>
                </c:pt>
                <c:pt idx="646">
                  <c:v>212</c:v>
                </c:pt>
                <c:pt idx="647">
                  <c:v>216</c:v>
                </c:pt>
                <c:pt idx="648">
                  <c:v>215</c:v>
                </c:pt>
                <c:pt idx="649">
                  <c:v>214</c:v>
                </c:pt>
                <c:pt idx="650">
                  <c:v>211</c:v>
                </c:pt>
                <c:pt idx="651">
                  <c:v>212</c:v>
                </c:pt>
                <c:pt idx="652">
                  <c:v>211</c:v>
                </c:pt>
                <c:pt idx="653">
                  <c:v>212</c:v>
                </c:pt>
                <c:pt idx="654">
                  <c:v>211</c:v>
                </c:pt>
                <c:pt idx="655">
                  <c:v>212</c:v>
                </c:pt>
                <c:pt idx="656">
                  <c:v>211</c:v>
                </c:pt>
                <c:pt idx="657">
                  <c:v>210</c:v>
                </c:pt>
                <c:pt idx="658">
                  <c:v>212</c:v>
                </c:pt>
                <c:pt idx="659">
                  <c:v>213</c:v>
                </c:pt>
                <c:pt idx="660">
                  <c:v>212</c:v>
                </c:pt>
                <c:pt idx="661">
                  <c:v>211</c:v>
                </c:pt>
                <c:pt idx="662">
                  <c:v>209</c:v>
                </c:pt>
                <c:pt idx="663">
                  <c:v>209</c:v>
                </c:pt>
                <c:pt idx="664">
                  <c:v>211</c:v>
                </c:pt>
                <c:pt idx="665">
                  <c:v>209</c:v>
                </c:pt>
                <c:pt idx="666">
                  <c:v>211</c:v>
                </c:pt>
                <c:pt idx="667">
                  <c:v>211</c:v>
                </c:pt>
                <c:pt idx="668">
                  <c:v>214</c:v>
                </c:pt>
                <c:pt idx="669">
                  <c:v>216</c:v>
                </c:pt>
                <c:pt idx="670">
                  <c:v>214</c:v>
                </c:pt>
                <c:pt idx="671">
                  <c:v>211</c:v>
                </c:pt>
                <c:pt idx="672">
                  <c:v>213</c:v>
                </c:pt>
                <c:pt idx="673">
                  <c:v>213</c:v>
                </c:pt>
                <c:pt idx="674">
                  <c:v>214</c:v>
                </c:pt>
                <c:pt idx="675">
                  <c:v>212</c:v>
                </c:pt>
                <c:pt idx="676">
                  <c:v>215</c:v>
                </c:pt>
                <c:pt idx="677">
                  <c:v>219</c:v>
                </c:pt>
                <c:pt idx="678">
                  <c:v>219</c:v>
                </c:pt>
                <c:pt idx="679">
                  <c:v>218</c:v>
                </c:pt>
                <c:pt idx="680">
                  <c:v>218</c:v>
                </c:pt>
                <c:pt idx="681">
                  <c:v>219</c:v>
                </c:pt>
                <c:pt idx="682">
                  <c:v>223</c:v>
                </c:pt>
                <c:pt idx="683">
                  <c:v>218</c:v>
                </c:pt>
                <c:pt idx="684">
                  <c:v>212</c:v>
                </c:pt>
                <c:pt idx="685">
                  <c:v>217</c:v>
                </c:pt>
                <c:pt idx="686">
                  <c:v>218</c:v>
                </c:pt>
                <c:pt idx="687">
                  <c:v>218</c:v>
                </c:pt>
                <c:pt idx="688">
                  <c:v>220</c:v>
                </c:pt>
                <c:pt idx="689">
                  <c:v>221</c:v>
                </c:pt>
                <c:pt idx="690">
                  <c:v>217</c:v>
                </c:pt>
                <c:pt idx="691">
                  <c:v>219</c:v>
                </c:pt>
                <c:pt idx="692">
                  <c:v>219</c:v>
                </c:pt>
                <c:pt idx="693">
                  <c:v>217</c:v>
                </c:pt>
                <c:pt idx="694">
                  <c:v>225</c:v>
                </c:pt>
                <c:pt idx="695">
                  <c:v>229</c:v>
                </c:pt>
                <c:pt idx="696">
                  <c:v>233</c:v>
                </c:pt>
                <c:pt idx="697">
                  <c:v>234</c:v>
                </c:pt>
                <c:pt idx="698">
                  <c:v>234</c:v>
                </c:pt>
                <c:pt idx="699">
                  <c:v>230</c:v>
                </c:pt>
                <c:pt idx="700">
                  <c:v>231</c:v>
                </c:pt>
                <c:pt idx="701">
                  <c:v>229</c:v>
                </c:pt>
                <c:pt idx="702">
                  <c:v>229</c:v>
                </c:pt>
                <c:pt idx="703">
                  <c:v>230</c:v>
                </c:pt>
                <c:pt idx="704">
                  <c:v>232</c:v>
                </c:pt>
                <c:pt idx="705">
                  <c:v>227</c:v>
                </c:pt>
                <c:pt idx="706">
                  <c:v>229</c:v>
                </c:pt>
                <c:pt idx="707">
                  <c:v>231</c:v>
                </c:pt>
                <c:pt idx="708">
                  <c:v>236</c:v>
                </c:pt>
                <c:pt idx="709">
                  <c:v>234</c:v>
                </c:pt>
                <c:pt idx="710">
                  <c:v>236</c:v>
                </c:pt>
                <c:pt idx="711">
                  <c:v>241</c:v>
                </c:pt>
                <c:pt idx="712">
                  <c:v>242</c:v>
                </c:pt>
                <c:pt idx="713">
                  <c:v>249</c:v>
                </c:pt>
                <c:pt idx="714">
                  <c:v>250</c:v>
                </c:pt>
                <c:pt idx="715">
                  <c:v>252</c:v>
                </c:pt>
                <c:pt idx="716">
                  <c:v>253</c:v>
                </c:pt>
                <c:pt idx="717">
                  <c:v>251</c:v>
                </c:pt>
                <c:pt idx="718">
                  <c:v>254</c:v>
                </c:pt>
                <c:pt idx="719">
                  <c:v>252</c:v>
                </c:pt>
                <c:pt idx="720">
                  <c:v>248</c:v>
                </c:pt>
                <c:pt idx="721">
                  <c:v>243</c:v>
                </c:pt>
                <c:pt idx="722">
                  <c:v>246</c:v>
                </c:pt>
                <c:pt idx="723">
                  <c:v>244</c:v>
                </c:pt>
                <c:pt idx="724">
                  <c:v>245</c:v>
                </c:pt>
                <c:pt idx="725">
                  <c:v>245</c:v>
                </c:pt>
                <c:pt idx="726">
                  <c:v>243</c:v>
                </c:pt>
                <c:pt idx="727">
                  <c:v>241</c:v>
                </c:pt>
                <c:pt idx="728">
                  <c:v>242</c:v>
                </c:pt>
                <c:pt idx="729">
                  <c:v>240</c:v>
                </c:pt>
                <c:pt idx="730">
                  <c:v>238</c:v>
                </c:pt>
                <c:pt idx="731">
                  <c:v>240</c:v>
                </c:pt>
                <c:pt idx="732">
                  <c:v>240</c:v>
                </c:pt>
                <c:pt idx="733">
                  <c:v>244</c:v>
                </c:pt>
                <c:pt idx="734">
                  <c:v>243</c:v>
                </c:pt>
                <c:pt idx="735">
                  <c:v>243</c:v>
                </c:pt>
                <c:pt idx="736">
                  <c:v>240</c:v>
                </c:pt>
                <c:pt idx="737">
                  <c:v>236</c:v>
                </c:pt>
                <c:pt idx="738">
                  <c:v>241</c:v>
                </c:pt>
                <c:pt idx="739">
                  <c:v>241</c:v>
                </c:pt>
                <c:pt idx="740">
                  <c:v>243</c:v>
                </c:pt>
                <c:pt idx="741">
                  <c:v>242</c:v>
                </c:pt>
                <c:pt idx="742">
                  <c:v>245</c:v>
                </c:pt>
                <c:pt idx="743">
                  <c:v>244</c:v>
                </c:pt>
                <c:pt idx="744">
                  <c:v>244</c:v>
                </c:pt>
                <c:pt idx="745">
                  <c:v>243</c:v>
                </c:pt>
                <c:pt idx="746">
                  <c:v>243</c:v>
                </c:pt>
                <c:pt idx="747">
                  <c:v>244</c:v>
                </c:pt>
                <c:pt idx="748">
                  <c:v>244</c:v>
                </c:pt>
                <c:pt idx="749">
                  <c:v>245</c:v>
                </c:pt>
                <c:pt idx="750">
                  <c:v>242</c:v>
                </c:pt>
                <c:pt idx="751">
                  <c:v>245</c:v>
                </c:pt>
                <c:pt idx="752">
                  <c:v>244</c:v>
                </c:pt>
                <c:pt idx="753">
                  <c:v>245</c:v>
                </c:pt>
                <c:pt idx="754">
                  <c:v>248</c:v>
                </c:pt>
                <c:pt idx="755">
                  <c:v>247</c:v>
                </c:pt>
                <c:pt idx="756">
                  <c:v>248</c:v>
                </c:pt>
                <c:pt idx="757">
                  <c:v>246</c:v>
                </c:pt>
                <c:pt idx="758">
                  <c:v>245</c:v>
                </c:pt>
                <c:pt idx="759">
                  <c:v>250</c:v>
                </c:pt>
                <c:pt idx="760">
                  <c:v>253</c:v>
                </c:pt>
                <c:pt idx="761">
                  <c:v>257</c:v>
                </c:pt>
                <c:pt idx="762">
                  <c:v>256</c:v>
                </c:pt>
                <c:pt idx="763">
                  <c:v>252</c:v>
                </c:pt>
                <c:pt idx="764">
                  <c:v>248</c:v>
                </c:pt>
                <c:pt idx="765">
                  <c:v>245</c:v>
                </c:pt>
                <c:pt idx="766">
                  <c:v>251</c:v>
                </c:pt>
                <c:pt idx="767">
                  <c:v>248</c:v>
                </c:pt>
                <c:pt idx="768">
                  <c:v>254</c:v>
                </c:pt>
                <c:pt idx="769">
                  <c:v>254</c:v>
                </c:pt>
                <c:pt idx="770">
                  <c:v>255</c:v>
                </c:pt>
                <c:pt idx="771">
                  <c:v>256</c:v>
                </c:pt>
                <c:pt idx="772">
                  <c:v>255</c:v>
                </c:pt>
                <c:pt idx="773">
                  <c:v>257</c:v>
                </c:pt>
                <c:pt idx="774">
                  <c:v>257</c:v>
                </c:pt>
                <c:pt idx="775">
                  <c:v>257</c:v>
                </c:pt>
                <c:pt idx="776">
                  <c:v>260</c:v>
                </c:pt>
                <c:pt idx="777">
                  <c:v>262</c:v>
                </c:pt>
                <c:pt idx="778">
                  <c:v>260</c:v>
                </c:pt>
                <c:pt idx="779">
                  <c:v>261</c:v>
                </c:pt>
                <c:pt idx="780">
                  <c:v>260</c:v>
                </c:pt>
                <c:pt idx="781">
                  <c:v>262</c:v>
                </c:pt>
                <c:pt idx="782">
                  <c:v>260</c:v>
                </c:pt>
                <c:pt idx="783">
                  <c:v>261</c:v>
                </c:pt>
                <c:pt idx="784">
                  <c:v>258</c:v>
                </c:pt>
                <c:pt idx="785">
                  <c:v>259</c:v>
                </c:pt>
                <c:pt idx="786">
                  <c:v>260</c:v>
                </c:pt>
                <c:pt idx="787">
                  <c:v>260</c:v>
                </c:pt>
                <c:pt idx="788">
                  <c:v>263</c:v>
                </c:pt>
                <c:pt idx="789">
                  <c:v>262</c:v>
                </c:pt>
                <c:pt idx="790">
                  <c:v>260</c:v>
                </c:pt>
                <c:pt idx="791">
                  <c:v>250</c:v>
                </c:pt>
                <c:pt idx="792">
                  <c:v>261</c:v>
                </c:pt>
                <c:pt idx="793">
                  <c:v>264</c:v>
                </c:pt>
                <c:pt idx="794">
                  <c:v>264</c:v>
                </c:pt>
                <c:pt idx="795">
                  <c:v>267</c:v>
                </c:pt>
                <c:pt idx="796">
                  <c:v>270</c:v>
                </c:pt>
                <c:pt idx="797">
                  <c:v>271</c:v>
                </c:pt>
                <c:pt idx="798">
                  <c:v>269</c:v>
                </c:pt>
                <c:pt idx="799">
                  <c:v>272</c:v>
                </c:pt>
                <c:pt idx="800">
                  <c:v>272</c:v>
                </c:pt>
                <c:pt idx="801">
                  <c:v>273</c:v>
                </c:pt>
                <c:pt idx="802">
                  <c:v>274</c:v>
                </c:pt>
                <c:pt idx="803">
                  <c:v>271</c:v>
                </c:pt>
                <c:pt idx="804">
                  <c:v>271</c:v>
                </c:pt>
                <c:pt idx="805">
                  <c:v>273</c:v>
                </c:pt>
                <c:pt idx="806">
                  <c:v>273</c:v>
                </c:pt>
                <c:pt idx="807">
                  <c:v>271</c:v>
                </c:pt>
                <c:pt idx="808">
                  <c:v>267</c:v>
                </c:pt>
                <c:pt idx="809">
                  <c:v>266</c:v>
                </c:pt>
                <c:pt idx="810">
                  <c:v>271</c:v>
                </c:pt>
                <c:pt idx="811">
                  <c:v>269</c:v>
                </c:pt>
                <c:pt idx="812">
                  <c:v>265</c:v>
                </c:pt>
                <c:pt idx="813">
                  <c:v>265</c:v>
                </c:pt>
                <c:pt idx="814">
                  <c:v>260</c:v>
                </c:pt>
                <c:pt idx="815">
                  <c:v>257</c:v>
                </c:pt>
                <c:pt idx="816">
                  <c:v>257</c:v>
                </c:pt>
                <c:pt idx="817">
                  <c:v>259</c:v>
                </c:pt>
                <c:pt idx="818">
                  <c:v>261</c:v>
                </c:pt>
                <c:pt idx="819">
                  <c:v>262</c:v>
                </c:pt>
                <c:pt idx="820">
                  <c:v>256</c:v>
                </c:pt>
                <c:pt idx="821">
                  <c:v>250</c:v>
                </c:pt>
                <c:pt idx="822">
                  <c:v>246</c:v>
                </c:pt>
                <c:pt idx="823">
                  <c:v>251</c:v>
                </c:pt>
                <c:pt idx="824">
                  <c:v>255</c:v>
                </c:pt>
                <c:pt idx="825">
                  <c:v>254</c:v>
                </c:pt>
                <c:pt idx="826">
                  <c:v>254</c:v>
                </c:pt>
                <c:pt idx="827">
                  <c:v>259</c:v>
                </c:pt>
                <c:pt idx="828">
                  <c:v>267</c:v>
                </c:pt>
                <c:pt idx="829">
                  <c:v>271</c:v>
                </c:pt>
                <c:pt idx="830">
                  <c:v>265</c:v>
                </c:pt>
                <c:pt idx="831">
                  <c:v>265</c:v>
                </c:pt>
                <c:pt idx="832">
                  <c:v>266</c:v>
                </c:pt>
                <c:pt idx="833">
                  <c:v>268</c:v>
                </c:pt>
                <c:pt idx="834">
                  <c:v>268</c:v>
                </c:pt>
                <c:pt idx="835">
                  <c:v>271</c:v>
                </c:pt>
                <c:pt idx="836">
                  <c:v>274</c:v>
                </c:pt>
                <c:pt idx="837">
                  <c:v>272</c:v>
                </c:pt>
                <c:pt idx="838">
                  <c:v>273</c:v>
                </c:pt>
                <c:pt idx="839">
                  <c:v>275</c:v>
                </c:pt>
                <c:pt idx="840">
                  <c:v>279</c:v>
                </c:pt>
                <c:pt idx="841">
                  <c:v>276</c:v>
                </c:pt>
                <c:pt idx="842">
                  <c:v>277</c:v>
                </c:pt>
                <c:pt idx="843">
                  <c:v>279</c:v>
                </c:pt>
                <c:pt idx="844">
                  <c:v>283</c:v>
                </c:pt>
                <c:pt idx="845">
                  <c:v>284</c:v>
                </c:pt>
                <c:pt idx="846">
                  <c:v>279</c:v>
                </c:pt>
                <c:pt idx="847">
                  <c:v>280</c:v>
                </c:pt>
                <c:pt idx="848">
                  <c:v>281</c:v>
                </c:pt>
                <c:pt idx="849">
                  <c:v>284</c:v>
                </c:pt>
                <c:pt idx="850">
                  <c:v>286</c:v>
                </c:pt>
                <c:pt idx="851">
                  <c:v>289</c:v>
                </c:pt>
                <c:pt idx="852">
                  <c:v>286</c:v>
                </c:pt>
                <c:pt idx="853">
                  <c:v>283</c:v>
                </c:pt>
                <c:pt idx="854">
                  <c:v>287</c:v>
                </c:pt>
                <c:pt idx="855">
                  <c:v>293</c:v>
                </c:pt>
                <c:pt idx="856">
                  <c:v>292</c:v>
                </c:pt>
                <c:pt idx="857">
                  <c:v>292</c:v>
                </c:pt>
                <c:pt idx="858">
                  <c:v>293</c:v>
                </c:pt>
                <c:pt idx="859">
                  <c:v>292</c:v>
                </c:pt>
                <c:pt idx="860">
                  <c:v>295</c:v>
                </c:pt>
                <c:pt idx="861">
                  <c:v>291</c:v>
                </c:pt>
                <c:pt idx="862">
                  <c:v>285</c:v>
                </c:pt>
                <c:pt idx="863">
                  <c:v>282</c:v>
                </c:pt>
                <c:pt idx="864">
                  <c:v>280</c:v>
                </c:pt>
                <c:pt idx="865">
                  <c:v>279</c:v>
                </c:pt>
                <c:pt idx="866">
                  <c:v>278</c:v>
                </c:pt>
                <c:pt idx="867">
                  <c:v>273</c:v>
                </c:pt>
                <c:pt idx="868">
                  <c:v>273</c:v>
                </c:pt>
                <c:pt idx="869">
                  <c:v>276</c:v>
                </c:pt>
                <c:pt idx="870">
                  <c:v>277</c:v>
                </c:pt>
                <c:pt idx="871">
                  <c:v>275</c:v>
                </c:pt>
                <c:pt idx="872">
                  <c:v>274</c:v>
                </c:pt>
                <c:pt idx="873">
                  <c:v>272</c:v>
                </c:pt>
                <c:pt idx="874">
                  <c:v>274</c:v>
                </c:pt>
                <c:pt idx="875">
                  <c:v>274</c:v>
                </c:pt>
                <c:pt idx="876">
                  <c:v>275</c:v>
                </c:pt>
                <c:pt idx="877">
                  <c:v>276</c:v>
                </c:pt>
                <c:pt idx="878">
                  <c:v>275</c:v>
                </c:pt>
                <c:pt idx="879">
                  <c:v>277</c:v>
                </c:pt>
                <c:pt idx="880">
                  <c:v>273</c:v>
                </c:pt>
                <c:pt idx="881">
                  <c:v>272</c:v>
                </c:pt>
                <c:pt idx="882">
                  <c:v>276</c:v>
                </c:pt>
                <c:pt idx="883">
                  <c:v>279</c:v>
                </c:pt>
                <c:pt idx="884">
                  <c:v>278</c:v>
                </c:pt>
                <c:pt idx="885">
                  <c:v>281</c:v>
                </c:pt>
                <c:pt idx="886">
                  <c:v>282</c:v>
                </c:pt>
                <c:pt idx="887">
                  <c:v>282</c:v>
                </c:pt>
                <c:pt idx="888">
                  <c:v>280</c:v>
                </c:pt>
                <c:pt idx="889">
                  <c:v>278</c:v>
                </c:pt>
                <c:pt idx="890">
                  <c:v>276</c:v>
                </c:pt>
                <c:pt idx="891">
                  <c:v>269</c:v>
                </c:pt>
                <c:pt idx="892">
                  <c:v>269</c:v>
                </c:pt>
                <c:pt idx="893">
                  <c:v>271</c:v>
                </c:pt>
                <c:pt idx="894">
                  <c:v>270</c:v>
                </c:pt>
                <c:pt idx="895">
                  <c:v>272</c:v>
                </c:pt>
                <c:pt idx="896">
                  <c:v>273</c:v>
                </c:pt>
                <c:pt idx="897">
                  <c:v>273</c:v>
                </c:pt>
                <c:pt idx="898">
                  <c:v>272</c:v>
                </c:pt>
                <c:pt idx="899">
                  <c:v>272</c:v>
                </c:pt>
                <c:pt idx="900">
                  <c:v>272</c:v>
                </c:pt>
                <c:pt idx="901">
                  <c:v>267</c:v>
                </c:pt>
                <c:pt idx="902">
                  <c:v>264</c:v>
                </c:pt>
                <c:pt idx="903">
                  <c:v>265</c:v>
                </c:pt>
                <c:pt idx="904">
                  <c:v>264</c:v>
                </c:pt>
                <c:pt idx="905">
                  <c:v>266</c:v>
                </c:pt>
                <c:pt idx="906">
                  <c:v>269</c:v>
                </c:pt>
                <c:pt idx="907">
                  <c:v>267</c:v>
                </c:pt>
                <c:pt idx="908">
                  <c:v>270</c:v>
                </c:pt>
                <c:pt idx="909">
                  <c:v>275</c:v>
                </c:pt>
                <c:pt idx="910">
                  <c:v>274</c:v>
                </c:pt>
                <c:pt idx="911">
                  <c:v>273</c:v>
                </c:pt>
                <c:pt idx="912">
                  <c:v>277</c:v>
                </c:pt>
                <c:pt idx="913">
                  <c:v>281</c:v>
                </c:pt>
                <c:pt idx="914">
                  <c:v>282</c:v>
                </c:pt>
                <c:pt idx="915">
                  <c:v>281</c:v>
                </c:pt>
                <c:pt idx="916">
                  <c:v>281</c:v>
                </c:pt>
                <c:pt idx="917">
                  <c:v>281</c:v>
                </c:pt>
                <c:pt idx="918">
                  <c:v>277</c:v>
                </c:pt>
                <c:pt idx="919">
                  <c:v>275</c:v>
                </c:pt>
                <c:pt idx="920">
                  <c:v>277</c:v>
                </c:pt>
                <c:pt idx="921">
                  <c:v>270</c:v>
                </c:pt>
                <c:pt idx="922">
                  <c:v>270</c:v>
                </c:pt>
                <c:pt idx="923">
                  <c:v>267</c:v>
                </c:pt>
                <c:pt idx="924">
                  <c:v>261</c:v>
                </c:pt>
                <c:pt idx="925">
                  <c:v>259</c:v>
                </c:pt>
                <c:pt idx="926">
                  <c:v>259</c:v>
                </c:pt>
                <c:pt idx="927">
                  <c:v>257</c:v>
                </c:pt>
                <c:pt idx="928">
                  <c:v>254</c:v>
                </c:pt>
                <c:pt idx="929">
                  <c:v>251</c:v>
                </c:pt>
                <c:pt idx="930">
                  <c:v>251</c:v>
                </c:pt>
                <c:pt idx="931">
                  <c:v>250</c:v>
                </c:pt>
                <c:pt idx="932">
                  <c:v>253</c:v>
                </c:pt>
                <c:pt idx="933">
                  <c:v>251</c:v>
                </c:pt>
                <c:pt idx="934">
                  <c:v>253</c:v>
                </c:pt>
                <c:pt idx="935">
                  <c:v>240</c:v>
                </c:pt>
                <c:pt idx="936">
                  <c:v>242</c:v>
                </c:pt>
                <c:pt idx="937">
                  <c:v>242</c:v>
                </c:pt>
                <c:pt idx="938">
                  <c:v>243</c:v>
                </c:pt>
                <c:pt idx="939">
                  <c:v>242</c:v>
                </c:pt>
                <c:pt idx="940">
                  <c:v>243</c:v>
                </c:pt>
                <c:pt idx="941">
                  <c:v>241</c:v>
                </c:pt>
                <c:pt idx="942">
                  <c:v>240</c:v>
                </c:pt>
                <c:pt idx="943">
                  <c:v>238</c:v>
                </c:pt>
                <c:pt idx="944">
                  <c:v>237</c:v>
                </c:pt>
                <c:pt idx="945">
                  <c:v>238</c:v>
                </c:pt>
                <c:pt idx="946">
                  <c:v>237</c:v>
                </c:pt>
                <c:pt idx="947">
                  <c:v>237</c:v>
                </c:pt>
                <c:pt idx="948">
                  <c:v>238</c:v>
                </c:pt>
                <c:pt idx="949">
                  <c:v>237</c:v>
                </c:pt>
                <c:pt idx="950">
                  <c:v>237</c:v>
                </c:pt>
                <c:pt idx="951">
                  <c:v>237</c:v>
                </c:pt>
                <c:pt idx="952">
                  <c:v>243</c:v>
                </c:pt>
                <c:pt idx="953">
                  <c:v>245</c:v>
                </c:pt>
                <c:pt idx="954">
                  <c:v>246</c:v>
                </c:pt>
                <c:pt idx="955">
                  <c:v>245</c:v>
                </c:pt>
                <c:pt idx="956">
                  <c:v>243</c:v>
                </c:pt>
                <c:pt idx="957">
                  <c:v>239</c:v>
                </c:pt>
                <c:pt idx="958">
                  <c:v>218</c:v>
                </c:pt>
                <c:pt idx="959">
                  <c:v>217</c:v>
                </c:pt>
                <c:pt idx="960">
                  <c:v>218</c:v>
                </c:pt>
                <c:pt idx="961">
                  <c:v>218</c:v>
                </c:pt>
                <c:pt idx="962">
                  <c:v>217</c:v>
                </c:pt>
                <c:pt idx="963">
                  <c:v>218</c:v>
                </c:pt>
                <c:pt idx="964">
                  <c:v>220</c:v>
                </c:pt>
                <c:pt idx="965">
                  <c:v>224</c:v>
                </c:pt>
                <c:pt idx="966">
                  <c:v>222</c:v>
                </c:pt>
                <c:pt idx="967">
                  <c:v>221</c:v>
                </c:pt>
                <c:pt idx="968">
                  <c:v>228</c:v>
                </c:pt>
                <c:pt idx="969">
                  <c:v>221</c:v>
                </c:pt>
                <c:pt idx="970">
                  <c:v>217</c:v>
                </c:pt>
                <c:pt idx="971">
                  <c:v>215</c:v>
                </c:pt>
                <c:pt idx="972">
                  <c:v>215</c:v>
                </c:pt>
                <c:pt idx="973">
                  <c:v>209</c:v>
                </c:pt>
                <c:pt idx="974">
                  <c:v>206</c:v>
                </c:pt>
                <c:pt idx="975">
                  <c:v>206</c:v>
                </c:pt>
                <c:pt idx="976">
                  <c:v>207</c:v>
                </c:pt>
                <c:pt idx="977">
                  <c:v>212</c:v>
                </c:pt>
                <c:pt idx="978">
                  <c:v>202</c:v>
                </c:pt>
                <c:pt idx="979">
                  <c:v>204</c:v>
                </c:pt>
                <c:pt idx="980">
                  <c:v>207</c:v>
                </c:pt>
                <c:pt idx="981">
                  <c:v>206</c:v>
                </c:pt>
                <c:pt idx="982">
                  <c:v>182</c:v>
                </c:pt>
                <c:pt idx="983">
                  <c:v>186</c:v>
                </c:pt>
                <c:pt idx="984">
                  <c:v>168</c:v>
                </c:pt>
                <c:pt idx="985">
                  <c:v>168</c:v>
                </c:pt>
                <c:pt idx="986">
                  <c:v>165</c:v>
                </c:pt>
                <c:pt idx="987">
                  <c:v>165</c:v>
                </c:pt>
                <c:pt idx="988">
                  <c:v>156</c:v>
                </c:pt>
                <c:pt idx="989">
                  <c:v>147</c:v>
                </c:pt>
                <c:pt idx="990">
                  <c:v>143</c:v>
                </c:pt>
                <c:pt idx="991">
                  <c:v>145</c:v>
                </c:pt>
                <c:pt idx="992">
                  <c:v>147</c:v>
                </c:pt>
                <c:pt idx="993">
                  <c:v>143</c:v>
                </c:pt>
                <c:pt idx="994">
                  <c:v>141</c:v>
                </c:pt>
                <c:pt idx="995">
                  <c:v>140</c:v>
                </c:pt>
                <c:pt idx="996">
                  <c:v>140</c:v>
                </c:pt>
                <c:pt idx="997">
                  <c:v>139</c:v>
                </c:pt>
                <c:pt idx="998">
                  <c:v>138</c:v>
                </c:pt>
                <c:pt idx="999">
                  <c:v>138</c:v>
                </c:pt>
                <c:pt idx="1000">
                  <c:v>134</c:v>
                </c:pt>
                <c:pt idx="1001">
                  <c:v>136</c:v>
                </c:pt>
                <c:pt idx="1002">
                  <c:v>124</c:v>
                </c:pt>
                <c:pt idx="1003">
                  <c:v>119</c:v>
                </c:pt>
                <c:pt idx="1004">
                  <c:v>120</c:v>
                </c:pt>
                <c:pt idx="1005">
                  <c:v>120</c:v>
                </c:pt>
                <c:pt idx="1006">
                  <c:v>120</c:v>
                </c:pt>
                <c:pt idx="1007">
                  <c:v>114</c:v>
                </c:pt>
                <c:pt idx="1008">
                  <c:v>114</c:v>
                </c:pt>
                <c:pt idx="1009">
                  <c:v>116</c:v>
                </c:pt>
                <c:pt idx="1010">
                  <c:v>115</c:v>
                </c:pt>
                <c:pt idx="1011">
                  <c:v>131</c:v>
                </c:pt>
                <c:pt idx="1012">
                  <c:v>132</c:v>
                </c:pt>
                <c:pt idx="1013">
                  <c:v>134</c:v>
                </c:pt>
                <c:pt idx="1014">
                  <c:v>136</c:v>
                </c:pt>
                <c:pt idx="1015">
                  <c:v>138</c:v>
                </c:pt>
                <c:pt idx="1016">
                  <c:v>138</c:v>
                </c:pt>
                <c:pt idx="1017">
                  <c:v>144</c:v>
                </c:pt>
                <c:pt idx="1018">
                  <c:v>142</c:v>
                </c:pt>
                <c:pt idx="1019">
                  <c:v>145</c:v>
                </c:pt>
                <c:pt idx="1020">
                  <c:v>145</c:v>
                </c:pt>
                <c:pt idx="1021">
                  <c:v>142</c:v>
                </c:pt>
                <c:pt idx="1022">
                  <c:v>140</c:v>
                </c:pt>
                <c:pt idx="1023">
                  <c:v>146</c:v>
                </c:pt>
                <c:pt idx="1024">
                  <c:v>164</c:v>
                </c:pt>
                <c:pt idx="1025">
                  <c:v>167</c:v>
                </c:pt>
                <c:pt idx="1026">
                  <c:v>170</c:v>
                </c:pt>
                <c:pt idx="1027">
                  <c:v>172</c:v>
                </c:pt>
                <c:pt idx="1028">
                  <c:v>177</c:v>
                </c:pt>
                <c:pt idx="1029">
                  <c:v>177</c:v>
                </c:pt>
                <c:pt idx="1030">
                  <c:v>177</c:v>
                </c:pt>
                <c:pt idx="1031">
                  <c:v>170</c:v>
                </c:pt>
                <c:pt idx="1032">
                  <c:v>178</c:v>
                </c:pt>
                <c:pt idx="1033">
                  <c:v>184</c:v>
                </c:pt>
                <c:pt idx="1034">
                  <c:v>192</c:v>
                </c:pt>
                <c:pt idx="1035">
                  <c:v>188</c:v>
                </c:pt>
                <c:pt idx="1036">
                  <c:v>172</c:v>
                </c:pt>
                <c:pt idx="1037">
                  <c:v>164</c:v>
                </c:pt>
                <c:pt idx="1038">
                  <c:v>168</c:v>
                </c:pt>
                <c:pt idx="1039">
                  <c:v>185</c:v>
                </c:pt>
                <c:pt idx="1040">
                  <c:v>166</c:v>
                </c:pt>
                <c:pt idx="1041">
                  <c:v>164</c:v>
                </c:pt>
                <c:pt idx="1042">
                  <c:v>156</c:v>
                </c:pt>
                <c:pt idx="1043">
                  <c:v>157</c:v>
                </c:pt>
                <c:pt idx="1044">
                  <c:v>175</c:v>
                </c:pt>
                <c:pt idx="1045">
                  <c:v>169</c:v>
                </c:pt>
                <c:pt idx="1046">
                  <c:v>168</c:v>
                </c:pt>
                <c:pt idx="1047">
                  <c:v>159</c:v>
                </c:pt>
                <c:pt idx="1048">
                  <c:v>165</c:v>
                </c:pt>
                <c:pt idx="1049">
                  <c:v>147</c:v>
                </c:pt>
                <c:pt idx="1050">
                  <c:v>147</c:v>
                </c:pt>
                <c:pt idx="1051">
                  <c:v>133</c:v>
                </c:pt>
                <c:pt idx="1052">
                  <c:v>124</c:v>
                </c:pt>
                <c:pt idx="1053">
                  <c:v>120</c:v>
                </c:pt>
                <c:pt idx="1054">
                  <c:v>121</c:v>
                </c:pt>
                <c:pt idx="1055">
                  <c:v>110</c:v>
                </c:pt>
                <c:pt idx="1056">
                  <c:v>106</c:v>
                </c:pt>
                <c:pt idx="1057">
                  <c:v>103</c:v>
                </c:pt>
                <c:pt idx="1058">
                  <c:v>104</c:v>
                </c:pt>
                <c:pt idx="1059">
                  <c:v>102</c:v>
                </c:pt>
                <c:pt idx="1060">
                  <c:v>99</c:v>
                </c:pt>
                <c:pt idx="1061">
                  <c:v>97</c:v>
                </c:pt>
                <c:pt idx="1062">
                  <c:v>97</c:v>
                </c:pt>
                <c:pt idx="1063">
                  <c:v>98</c:v>
                </c:pt>
                <c:pt idx="1064">
                  <c:v>98</c:v>
                </c:pt>
                <c:pt idx="1065">
                  <c:v>97</c:v>
                </c:pt>
                <c:pt idx="1066">
                  <c:v>95</c:v>
                </c:pt>
                <c:pt idx="1067">
                  <c:v>112</c:v>
                </c:pt>
                <c:pt idx="1068">
                  <c:v>116</c:v>
                </c:pt>
                <c:pt idx="1069">
                  <c:v>122</c:v>
                </c:pt>
                <c:pt idx="1070">
                  <c:v>126</c:v>
                </c:pt>
                <c:pt idx="1071">
                  <c:v>116</c:v>
                </c:pt>
                <c:pt idx="1072">
                  <c:v>116</c:v>
                </c:pt>
                <c:pt idx="1073">
                  <c:v>110</c:v>
                </c:pt>
                <c:pt idx="1074">
                  <c:v>114</c:v>
                </c:pt>
                <c:pt idx="1075">
                  <c:v>108</c:v>
                </c:pt>
                <c:pt idx="1076">
                  <c:v>105</c:v>
                </c:pt>
                <c:pt idx="1077">
                  <c:v>103</c:v>
                </c:pt>
                <c:pt idx="1078">
                  <c:v>102</c:v>
                </c:pt>
                <c:pt idx="1079">
                  <c:v>101</c:v>
                </c:pt>
                <c:pt idx="1080">
                  <c:v>106</c:v>
                </c:pt>
                <c:pt idx="1081">
                  <c:v>107</c:v>
                </c:pt>
                <c:pt idx="1082">
                  <c:v>109</c:v>
                </c:pt>
                <c:pt idx="1083">
                  <c:v>107</c:v>
                </c:pt>
                <c:pt idx="1084">
                  <c:v>104</c:v>
                </c:pt>
                <c:pt idx="1085">
                  <c:v>103</c:v>
                </c:pt>
                <c:pt idx="1086">
                  <c:v>102</c:v>
                </c:pt>
                <c:pt idx="1087">
                  <c:v>100</c:v>
                </c:pt>
                <c:pt idx="1088">
                  <c:v>108</c:v>
                </c:pt>
                <c:pt idx="1089">
                  <c:v>110</c:v>
                </c:pt>
                <c:pt idx="1090">
                  <c:v>114</c:v>
                </c:pt>
                <c:pt idx="1091">
                  <c:v>115</c:v>
                </c:pt>
                <c:pt idx="1092">
                  <c:v>113</c:v>
                </c:pt>
                <c:pt idx="1093">
                  <c:v>113</c:v>
                </c:pt>
                <c:pt idx="1094">
                  <c:v>115</c:v>
                </c:pt>
                <c:pt idx="1095">
                  <c:v>114</c:v>
                </c:pt>
                <c:pt idx="1096">
                  <c:v>110</c:v>
                </c:pt>
                <c:pt idx="1097">
                  <c:v>110</c:v>
                </c:pt>
                <c:pt idx="1098">
                  <c:v>110</c:v>
                </c:pt>
                <c:pt idx="1099">
                  <c:v>106</c:v>
                </c:pt>
                <c:pt idx="1100">
                  <c:v>108</c:v>
                </c:pt>
                <c:pt idx="1101">
                  <c:v>111</c:v>
                </c:pt>
                <c:pt idx="1102">
                  <c:v>111</c:v>
                </c:pt>
                <c:pt idx="1103">
                  <c:v>114</c:v>
                </c:pt>
                <c:pt idx="1104">
                  <c:v>113</c:v>
                </c:pt>
                <c:pt idx="1105">
                  <c:v>117</c:v>
                </c:pt>
                <c:pt idx="1106">
                  <c:v>111</c:v>
                </c:pt>
                <c:pt idx="1107">
                  <c:v>118</c:v>
                </c:pt>
                <c:pt idx="1108">
                  <c:v>113</c:v>
                </c:pt>
                <c:pt idx="1109">
                  <c:v>118</c:v>
                </c:pt>
                <c:pt idx="1110">
                  <c:v>116</c:v>
                </c:pt>
                <c:pt idx="1111">
                  <c:v>119</c:v>
                </c:pt>
                <c:pt idx="1112">
                  <c:v>122</c:v>
                </c:pt>
                <c:pt idx="1113">
                  <c:v>128</c:v>
                </c:pt>
                <c:pt idx="1114">
                  <c:v>120</c:v>
                </c:pt>
                <c:pt idx="1115">
                  <c:v>119</c:v>
                </c:pt>
                <c:pt idx="1116">
                  <c:v>119</c:v>
                </c:pt>
                <c:pt idx="1117">
                  <c:v>119</c:v>
                </c:pt>
                <c:pt idx="1118">
                  <c:v>123</c:v>
                </c:pt>
                <c:pt idx="1119">
                  <c:v>121</c:v>
                </c:pt>
                <c:pt idx="1120">
                  <c:v>118</c:v>
                </c:pt>
                <c:pt idx="1121">
                  <c:v>120</c:v>
                </c:pt>
                <c:pt idx="1122">
                  <c:v>125</c:v>
                </c:pt>
                <c:pt idx="1123">
                  <c:v>123</c:v>
                </c:pt>
                <c:pt idx="1124">
                  <c:v>124</c:v>
                </c:pt>
                <c:pt idx="1125">
                  <c:v>126</c:v>
                </c:pt>
                <c:pt idx="1126">
                  <c:v>128</c:v>
                </c:pt>
                <c:pt idx="1127">
                  <c:v>121</c:v>
                </c:pt>
                <c:pt idx="1128">
                  <c:v>117</c:v>
                </c:pt>
                <c:pt idx="1129">
                  <c:v>115</c:v>
                </c:pt>
                <c:pt idx="1130">
                  <c:v>117</c:v>
                </c:pt>
                <c:pt idx="1131">
                  <c:v>117</c:v>
                </c:pt>
                <c:pt idx="1132">
                  <c:v>125</c:v>
                </c:pt>
                <c:pt idx="1133">
                  <c:v>122</c:v>
                </c:pt>
                <c:pt idx="1134">
                  <c:v>129</c:v>
                </c:pt>
                <c:pt idx="1135">
                  <c:v>132</c:v>
                </c:pt>
                <c:pt idx="1136">
                  <c:v>137</c:v>
                </c:pt>
                <c:pt idx="1137">
                  <c:v>128</c:v>
                </c:pt>
                <c:pt idx="1138">
                  <c:v>118</c:v>
                </c:pt>
                <c:pt idx="1139">
                  <c:v>117</c:v>
                </c:pt>
                <c:pt idx="1140">
                  <c:v>118</c:v>
                </c:pt>
                <c:pt idx="1141">
                  <c:v>122</c:v>
                </c:pt>
                <c:pt idx="1142">
                  <c:v>122</c:v>
                </c:pt>
                <c:pt idx="1143">
                  <c:v>123</c:v>
                </c:pt>
                <c:pt idx="1144">
                  <c:v>119</c:v>
                </c:pt>
                <c:pt idx="1145">
                  <c:v>122</c:v>
                </c:pt>
                <c:pt idx="1146">
                  <c:v>121</c:v>
                </c:pt>
                <c:pt idx="1147">
                  <c:v>122</c:v>
                </c:pt>
                <c:pt idx="1148">
                  <c:v>118</c:v>
                </c:pt>
                <c:pt idx="1149">
                  <c:v>121</c:v>
                </c:pt>
                <c:pt idx="1150">
                  <c:v>120</c:v>
                </c:pt>
                <c:pt idx="1151">
                  <c:v>126</c:v>
                </c:pt>
                <c:pt idx="1152">
                  <c:v>134</c:v>
                </c:pt>
                <c:pt idx="1153">
                  <c:v>140</c:v>
                </c:pt>
                <c:pt idx="1154">
                  <c:v>136</c:v>
                </c:pt>
                <c:pt idx="1155">
                  <c:v>142</c:v>
                </c:pt>
                <c:pt idx="1156">
                  <c:v>143</c:v>
                </c:pt>
                <c:pt idx="1157">
                  <c:v>134</c:v>
                </c:pt>
                <c:pt idx="1158">
                  <c:v>128</c:v>
                </c:pt>
                <c:pt idx="1159">
                  <c:v>122</c:v>
                </c:pt>
                <c:pt idx="1160">
                  <c:v>119</c:v>
                </c:pt>
                <c:pt idx="1161">
                  <c:v>116</c:v>
                </c:pt>
                <c:pt idx="1162">
                  <c:v>113</c:v>
                </c:pt>
                <c:pt idx="1163">
                  <c:v>120</c:v>
                </c:pt>
                <c:pt idx="1164">
                  <c:v>113</c:v>
                </c:pt>
                <c:pt idx="1165">
                  <c:v>113</c:v>
                </c:pt>
                <c:pt idx="1166">
                  <c:v>106</c:v>
                </c:pt>
                <c:pt idx="1167">
                  <c:v>104</c:v>
                </c:pt>
                <c:pt idx="1168">
                  <c:v>107</c:v>
                </c:pt>
                <c:pt idx="1169">
                  <c:v>103</c:v>
                </c:pt>
                <c:pt idx="1170">
                  <c:v>99</c:v>
                </c:pt>
                <c:pt idx="1171">
                  <c:v>109</c:v>
                </c:pt>
                <c:pt idx="1172">
                  <c:v>114</c:v>
                </c:pt>
                <c:pt idx="1173">
                  <c:v>112</c:v>
                </c:pt>
                <c:pt idx="1174">
                  <c:v>124</c:v>
                </c:pt>
                <c:pt idx="1175">
                  <c:v>130</c:v>
                </c:pt>
                <c:pt idx="1176">
                  <c:v>132</c:v>
                </c:pt>
                <c:pt idx="1177">
                  <c:v>146</c:v>
                </c:pt>
                <c:pt idx="1178">
                  <c:v>145</c:v>
                </c:pt>
                <c:pt idx="1179">
                  <c:v>138</c:v>
                </c:pt>
                <c:pt idx="1180">
                  <c:v>138</c:v>
                </c:pt>
                <c:pt idx="1181">
                  <c:v>136</c:v>
                </c:pt>
                <c:pt idx="1182">
                  <c:v>139</c:v>
                </c:pt>
                <c:pt idx="1183">
                  <c:v>137</c:v>
                </c:pt>
                <c:pt idx="1184">
                  <c:v>134</c:v>
                </c:pt>
                <c:pt idx="1185">
                  <c:v>135</c:v>
                </c:pt>
                <c:pt idx="1186">
                  <c:v>127</c:v>
                </c:pt>
                <c:pt idx="1187">
                  <c:v>132</c:v>
                </c:pt>
                <c:pt idx="1188">
                  <c:v>134</c:v>
                </c:pt>
                <c:pt idx="1189">
                  <c:v>129</c:v>
                </c:pt>
                <c:pt idx="1190">
                  <c:v>136</c:v>
                </c:pt>
                <c:pt idx="1191">
                  <c:v>133</c:v>
                </c:pt>
                <c:pt idx="1192">
                  <c:v>127</c:v>
                </c:pt>
                <c:pt idx="1193">
                  <c:v>117</c:v>
                </c:pt>
                <c:pt idx="1194">
                  <c:v>128</c:v>
                </c:pt>
                <c:pt idx="1195">
                  <c:v>119</c:v>
                </c:pt>
                <c:pt idx="1196">
                  <c:v>125</c:v>
                </c:pt>
                <c:pt idx="1197">
                  <c:v>126</c:v>
                </c:pt>
                <c:pt idx="1198">
                  <c:v>128</c:v>
                </c:pt>
                <c:pt idx="1199">
                  <c:v>128</c:v>
                </c:pt>
                <c:pt idx="1200">
                  <c:v>115</c:v>
                </c:pt>
                <c:pt idx="1201">
                  <c:v>117</c:v>
                </c:pt>
                <c:pt idx="1202">
                  <c:v>105</c:v>
                </c:pt>
                <c:pt idx="1203">
                  <c:v>106</c:v>
                </c:pt>
                <c:pt idx="1204">
                  <c:v>106</c:v>
                </c:pt>
                <c:pt idx="1205">
                  <c:v>104</c:v>
                </c:pt>
                <c:pt idx="1206">
                  <c:v>103</c:v>
                </c:pt>
                <c:pt idx="1207">
                  <c:v>108</c:v>
                </c:pt>
                <c:pt idx="1208">
                  <c:v>105</c:v>
                </c:pt>
                <c:pt idx="1209">
                  <c:v>108</c:v>
                </c:pt>
                <c:pt idx="1210">
                  <c:v>108</c:v>
                </c:pt>
                <c:pt idx="1211">
                  <c:v>113</c:v>
                </c:pt>
                <c:pt idx="1212">
                  <c:v>109</c:v>
                </c:pt>
                <c:pt idx="1213">
                  <c:v>104</c:v>
                </c:pt>
                <c:pt idx="1214">
                  <c:v>107</c:v>
                </c:pt>
                <c:pt idx="1215">
                  <c:v>104</c:v>
                </c:pt>
                <c:pt idx="1216">
                  <c:v>102</c:v>
                </c:pt>
                <c:pt idx="1217">
                  <c:v>109</c:v>
                </c:pt>
                <c:pt idx="1218">
                  <c:v>103</c:v>
                </c:pt>
                <c:pt idx="1219">
                  <c:v>105</c:v>
                </c:pt>
                <c:pt idx="1220">
                  <c:v>106</c:v>
                </c:pt>
                <c:pt idx="1221">
                  <c:v>115</c:v>
                </c:pt>
                <c:pt idx="1222">
                  <c:v>115</c:v>
                </c:pt>
                <c:pt idx="1223">
                  <c:v>117</c:v>
                </c:pt>
                <c:pt idx="1224">
                  <c:v>117</c:v>
                </c:pt>
                <c:pt idx="1225">
                  <c:v>121</c:v>
                </c:pt>
                <c:pt idx="1226">
                  <c:v>122</c:v>
                </c:pt>
                <c:pt idx="1227">
                  <c:v>117</c:v>
                </c:pt>
                <c:pt idx="1228">
                  <c:v>123</c:v>
                </c:pt>
                <c:pt idx="1229">
                  <c:v>123</c:v>
                </c:pt>
                <c:pt idx="1230">
                  <c:v>117</c:v>
                </c:pt>
                <c:pt idx="1231">
                  <c:v>117</c:v>
                </c:pt>
                <c:pt idx="1232">
                  <c:v>123</c:v>
                </c:pt>
                <c:pt idx="1233">
                  <c:v>112</c:v>
                </c:pt>
                <c:pt idx="1234">
                  <c:v>110</c:v>
                </c:pt>
                <c:pt idx="1235">
                  <c:v>117</c:v>
                </c:pt>
                <c:pt idx="1236">
                  <c:v>118</c:v>
                </c:pt>
                <c:pt idx="1237">
                  <c:v>117</c:v>
                </c:pt>
                <c:pt idx="1238">
                  <c:v>108</c:v>
                </c:pt>
                <c:pt idx="1239">
                  <c:v>107</c:v>
                </c:pt>
                <c:pt idx="1240">
                  <c:v>110</c:v>
                </c:pt>
                <c:pt idx="1241">
                  <c:v>108</c:v>
                </c:pt>
                <c:pt idx="1242">
                  <c:v>110</c:v>
                </c:pt>
                <c:pt idx="1243">
                  <c:v>107</c:v>
                </c:pt>
                <c:pt idx="1244">
                  <c:v>114</c:v>
                </c:pt>
                <c:pt idx="1245">
                  <c:v>103</c:v>
                </c:pt>
                <c:pt idx="1246">
                  <c:v>92</c:v>
                </c:pt>
                <c:pt idx="1247">
                  <c:v>89</c:v>
                </c:pt>
                <c:pt idx="1248">
                  <c:v>93</c:v>
                </c:pt>
                <c:pt idx="1249">
                  <c:v>89</c:v>
                </c:pt>
                <c:pt idx="1250">
                  <c:v>84</c:v>
                </c:pt>
                <c:pt idx="1251">
                  <c:v>87</c:v>
                </c:pt>
                <c:pt idx="1252">
                  <c:v>82</c:v>
                </c:pt>
                <c:pt idx="1253">
                  <c:v>77</c:v>
                </c:pt>
                <c:pt idx="1254">
                  <c:v>78</c:v>
                </c:pt>
                <c:pt idx="1255">
                  <c:v>81</c:v>
                </c:pt>
                <c:pt idx="1256">
                  <c:v>81</c:v>
                </c:pt>
                <c:pt idx="1257">
                  <c:v>86</c:v>
                </c:pt>
                <c:pt idx="1258">
                  <c:v>82</c:v>
                </c:pt>
                <c:pt idx="1259">
                  <c:v>81</c:v>
                </c:pt>
                <c:pt idx="1260">
                  <c:v>75</c:v>
                </c:pt>
                <c:pt idx="1261">
                  <c:v>77</c:v>
                </c:pt>
                <c:pt idx="1262">
                  <c:v>75</c:v>
                </c:pt>
                <c:pt idx="1263">
                  <c:v>79</c:v>
                </c:pt>
                <c:pt idx="1264">
                  <c:v>75</c:v>
                </c:pt>
                <c:pt idx="1265">
                  <c:v>77</c:v>
                </c:pt>
                <c:pt idx="1266">
                  <c:v>75</c:v>
                </c:pt>
                <c:pt idx="1267">
                  <c:v>79</c:v>
                </c:pt>
                <c:pt idx="1268">
                  <c:v>83</c:v>
                </c:pt>
                <c:pt idx="1269">
                  <c:v>76</c:v>
                </c:pt>
                <c:pt idx="1270">
                  <c:v>78</c:v>
                </c:pt>
                <c:pt idx="1271">
                  <c:v>73</c:v>
                </c:pt>
                <c:pt idx="1272">
                  <c:v>75</c:v>
                </c:pt>
                <c:pt idx="1273">
                  <c:v>70</c:v>
                </c:pt>
                <c:pt idx="1274">
                  <c:v>66</c:v>
                </c:pt>
                <c:pt idx="1275">
                  <c:v>66</c:v>
                </c:pt>
                <c:pt idx="1276">
                  <c:v>71</c:v>
                </c:pt>
                <c:pt idx="1277">
                  <c:v>69</c:v>
                </c:pt>
                <c:pt idx="1278">
                  <c:v>63</c:v>
                </c:pt>
                <c:pt idx="1279">
                  <c:v>62</c:v>
                </c:pt>
                <c:pt idx="1280">
                  <c:v>58</c:v>
                </c:pt>
                <c:pt idx="1281">
                  <c:v>64</c:v>
                </c:pt>
                <c:pt idx="1282">
                  <c:v>68</c:v>
                </c:pt>
                <c:pt idx="1283">
                  <c:v>64</c:v>
                </c:pt>
                <c:pt idx="1284">
                  <c:v>42</c:v>
                </c:pt>
                <c:pt idx="1285">
                  <c:v>45</c:v>
                </c:pt>
                <c:pt idx="1286">
                  <c:v>44</c:v>
                </c:pt>
                <c:pt idx="1287">
                  <c:v>44</c:v>
                </c:pt>
                <c:pt idx="1288">
                  <c:v>48</c:v>
                </c:pt>
                <c:pt idx="1289">
                  <c:v>43</c:v>
                </c:pt>
                <c:pt idx="1290">
                  <c:v>53</c:v>
                </c:pt>
                <c:pt idx="1291">
                  <c:v>55</c:v>
                </c:pt>
                <c:pt idx="1292">
                  <c:v>60</c:v>
                </c:pt>
                <c:pt idx="1293">
                  <c:v>54</c:v>
                </c:pt>
                <c:pt idx="1294">
                  <c:v>57</c:v>
                </c:pt>
                <c:pt idx="1295">
                  <c:v>50</c:v>
                </c:pt>
                <c:pt idx="1296">
                  <c:v>40</c:v>
                </c:pt>
                <c:pt idx="1297">
                  <c:v>40</c:v>
                </c:pt>
                <c:pt idx="1298">
                  <c:v>24</c:v>
                </c:pt>
                <c:pt idx="1299">
                  <c:v>26</c:v>
                </c:pt>
                <c:pt idx="1300">
                  <c:v>27</c:v>
                </c:pt>
                <c:pt idx="1301">
                  <c:v>24</c:v>
                </c:pt>
                <c:pt idx="1302">
                  <c:v>23</c:v>
                </c:pt>
                <c:pt idx="1303">
                  <c:v>25</c:v>
                </c:pt>
                <c:pt idx="1304">
                  <c:v>21</c:v>
                </c:pt>
              </c:numCache>
            </c:numRef>
          </c:val>
          <c:extLst>
            <c:ext xmlns:c16="http://schemas.microsoft.com/office/drawing/2014/chart" uri="{C3380CC4-5D6E-409C-BE32-E72D297353CC}">
              <c16:uniqueId val="{00000000-E6C5-48A2-B6D6-87B11FE35137}"/>
            </c:ext>
          </c:extLst>
        </c:ser>
        <c:dLbls>
          <c:showLegendKey val="0"/>
          <c:showVal val="0"/>
          <c:showCatName val="0"/>
          <c:showSerName val="0"/>
          <c:showPercent val="0"/>
          <c:showBubbleSize val="0"/>
        </c:dLbls>
        <c:gapWidth val="150"/>
        <c:axId val="1126729519"/>
        <c:axId val="380020095"/>
      </c:barChart>
      <c:lineChart>
        <c:grouping val="standard"/>
        <c:varyColors val="0"/>
        <c:ser>
          <c:idx val="0"/>
          <c:order val="0"/>
          <c:tx>
            <c:v>3年期美国国债</c:v>
          </c:tx>
          <c:spPr>
            <a:ln w="6350">
              <a:solidFill>
                <a:srgbClr val="16468D"/>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【2】Indice!$I$6:$I$1310</c:f>
              <c:numCache>
                <c:formatCode>General</c:formatCode>
                <c:ptCount val="1305"/>
                <c:pt idx="0">
                  <c:v>4.2470000000000001E-2</c:v>
                </c:pt>
                <c:pt idx="1">
                  <c:v>4.2750000000000003E-2</c:v>
                </c:pt>
                <c:pt idx="2">
                  <c:v>4.3299999999999998E-2</c:v>
                </c:pt>
                <c:pt idx="3">
                  <c:v>4.3380000000000002E-2</c:v>
                </c:pt>
                <c:pt idx="4">
                  <c:v>4.3839999999999997E-2</c:v>
                </c:pt>
                <c:pt idx="5">
                  <c:v>4.3240000000000001E-2</c:v>
                </c:pt>
                <c:pt idx="6">
                  <c:v>4.4150000000000002E-2</c:v>
                </c:pt>
                <c:pt idx="7">
                  <c:v>4.4339999999999997E-2</c:v>
                </c:pt>
                <c:pt idx="8">
                  <c:v>4.4859999999999997E-2</c:v>
                </c:pt>
                <c:pt idx="9">
                  <c:v>4.4880000000000003E-2</c:v>
                </c:pt>
                <c:pt idx="10">
                  <c:v>4.4510000000000001E-2</c:v>
                </c:pt>
                <c:pt idx="11">
                  <c:v>4.4839999999999998E-2</c:v>
                </c:pt>
                <c:pt idx="12">
                  <c:v>4.4409999999999998E-2</c:v>
                </c:pt>
                <c:pt idx="13">
                  <c:v>4.3900000000000002E-2</c:v>
                </c:pt>
                <c:pt idx="14">
                  <c:v>4.4150000000000002E-2</c:v>
                </c:pt>
                <c:pt idx="15">
                  <c:v>4.4150000000000002E-2</c:v>
                </c:pt>
                <c:pt idx="16">
                  <c:v>4.3549999999999998E-2</c:v>
                </c:pt>
                <c:pt idx="17">
                  <c:v>4.3799999999999999E-2</c:v>
                </c:pt>
                <c:pt idx="18">
                  <c:v>4.4650000000000002E-2</c:v>
                </c:pt>
                <c:pt idx="19">
                  <c:v>4.2619999999999998E-2</c:v>
                </c:pt>
                <c:pt idx="20">
                  <c:v>4.2680000000000003E-2</c:v>
                </c:pt>
                <c:pt idx="21">
                  <c:v>4.2430000000000002E-2</c:v>
                </c:pt>
                <c:pt idx="22">
                  <c:v>4.2009999999999999E-2</c:v>
                </c:pt>
                <c:pt idx="23">
                  <c:v>4.1930000000000002E-2</c:v>
                </c:pt>
                <c:pt idx="24">
                  <c:v>4.265E-2</c:v>
                </c:pt>
                <c:pt idx="25">
                  <c:v>4.1419999999999998E-2</c:v>
                </c:pt>
                <c:pt idx="26">
                  <c:v>3.977E-2</c:v>
                </c:pt>
                <c:pt idx="27">
                  <c:v>3.9820000000000001E-2</c:v>
                </c:pt>
                <c:pt idx="28">
                  <c:v>4.1180000000000001E-2</c:v>
                </c:pt>
                <c:pt idx="29">
                  <c:v>4.1099999999999998E-2</c:v>
                </c:pt>
                <c:pt idx="30">
                  <c:v>4.147E-2</c:v>
                </c:pt>
                <c:pt idx="31">
                  <c:v>4.1009999999999998E-2</c:v>
                </c:pt>
                <c:pt idx="32">
                  <c:v>4.1889999999999997E-2</c:v>
                </c:pt>
                <c:pt idx="33">
                  <c:v>4.1399999999999999E-2</c:v>
                </c:pt>
                <c:pt idx="34">
                  <c:v>4.1459999999999997E-2</c:v>
                </c:pt>
                <c:pt idx="35">
                  <c:v>4.1599999999999998E-2</c:v>
                </c:pt>
                <c:pt idx="36">
                  <c:v>4.1399999999999999E-2</c:v>
                </c:pt>
                <c:pt idx="37">
                  <c:v>4.1369999999999997E-2</c:v>
                </c:pt>
                <c:pt idx="38">
                  <c:v>4.0079999999999998E-2</c:v>
                </c:pt>
                <c:pt idx="39">
                  <c:v>3.9269999999999999E-2</c:v>
                </c:pt>
                <c:pt idx="40">
                  <c:v>3.9269999999999999E-2</c:v>
                </c:pt>
                <c:pt idx="41">
                  <c:v>0.04</c:v>
                </c:pt>
                <c:pt idx="42">
                  <c:v>4.1059999999999999E-2</c:v>
                </c:pt>
                <c:pt idx="43">
                  <c:v>4.1279999999999997E-2</c:v>
                </c:pt>
                <c:pt idx="44">
                  <c:v>4.1399999999999999E-2</c:v>
                </c:pt>
                <c:pt idx="45">
                  <c:v>4.163E-2</c:v>
                </c:pt>
                <c:pt idx="46">
                  <c:v>4.1520000000000001E-2</c:v>
                </c:pt>
                <c:pt idx="47">
                  <c:v>4.0840000000000001E-2</c:v>
                </c:pt>
                <c:pt idx="48">
                  <c:v>4.0869999999999997E-2</c:v>
                </c:pt>
                <c:pt idx="49">
                  <c:v>4.0090000000000001E-2</c:v>
                </c:pt>
                <c:pt idx="50">
                  <c:v>4.0090000000000001E-2</c:v>
                </c:pt>
                <c:pt idx="51">
                  <c:v>4.0239999999999998E-2</c:v>
                </c:pt>
                <c:pt idx="52">
                  <c:v>3.9820000000000001E-2</c:v>
                </c:pt>
                <c:pt idx="53">
                  <c:v>4.0640000000000003E-2</c:v>
                </c:pt>
                <c:pt idx="54">
                  <c:v>4.036E-2</c:v>
                </c:pt>
                <c:pt idx="55">
                  <c:v>4.036E-2</c:v>
                </c:pt>
                <c:pt idx="56">
                  <c:v>4.0570000000000002E-2</c:v>
                </c:pt>
                <c:pt idx="57">
                  <c:v>4.0410000000000001E-2</c:v>
                </c:pt>
                <c:pt idx="58">
                  <c:v>4.1419999999999998E-2</c:v>
                </c:pt>
                <c:pt idx="59">
                  <c:v>4.1419999999999998E-2</c:v>
                </c:pt>
                <c:pt idx="60">
                  <c:v>4.1200000000000001E-2</c:v>
                </c:pt>
                <c:pt idx="61">
                  <c:v>4.0930000000000001E-2</c:v>
                </c:pt>
                <c:pt idx="62">
                  <c:v>4.1459999999999997E-2</c:v>
                </c:pt>
                <c:pt idx="63">
                  <c:v>4.4260000000000001E-2</c:v>
                </c:pt>
                <c:pt idx="64">
                  <c:v>4.4569999999999999E-2</c:v>
                </c:pt>
                <c:pt idx="65">
                  <c:v>4.4569999999999999E-2</c:v>
                </c:pt>
                <c:pt idx="66">
                  <c:v>4.3409999999999997E-2</c:v>
                </c:pt>
                <c:pt idx="67">
                  <c:v>4.3240000000000001E-2</c:v>
                </c:pt>
                <c:pt idx="68">
                  <c:v>4.3299999999999998E-2</c:v>
                </c:pt>
                <c:pt idx="69">
                  <c:v>4.3929999999999997E-2</c:v>
                </c:pt>
                <c:pt idx="70">
                  <c:v>4.2959999999999998E-2</c:v>
                </c:pt>
                <c:pt idx="71">
                  <c:v>4.4420000000000001E-2</c:v>
                </c:pt>
                <c:pt idx="72">
                  <c:v>4.3970000000000002E-2</c:v>
                </c:pt>
                <c:pt idx="73">
                  <c:v>4.4819999999999999E-2</c:v>
                </c:pt>
                <c:pt idx="74">
                  <c:v>4.6019999999999998E-2</c:v>
                </c:pt>
                <c:pt idx="75">
                  <c:v>4.6640000000000001E-2</c:v>
                </c:pt>
                <c:pt idx="76">
                  <c:v>4.6190000000000002E-2</c:v>
                </c:pt>
                <c:pt idx="77">
                  <c:v>4.6190000000000002E-2</c:v>
                </c:pt>
                <c:pt idx="78">
                  <c:v>4.5909999999999999E-2</c:v>
                </c:pt>
                <c:pt idx="79">
                  <c:v>4.6300000000000001E-2</c:v>
                </c:pt>
                <c:pt idx="80">
                  <c:v>4.6190000000000002E-2</c:v>
                </c:pt>
                <c:pt idx="81">
                  <c:v>4.5850000000000002E-2</c:v>
                </c:pt>
                <c:pt idx="82">
                  <c:v>4.6730000000000001E-2</c:v>
                </c:pt>
                <c:pt idx="83">
                  <c:v>4.5940000000000002E-2</c:v>
                </c:pt>
                <c:pt idx="84">
                  <c:v>4.8090000000000001E-2</c:v>
                </c:pt>
                <c:pt idx="85">
                  <c:v>4.8370000000000003E-2</c:v>
                </c:pt>
                <c:pt idx="86">
                  <c:v>4.786E-2</c:v>
                </c:pt>
                <c:pt idx="87">
                  <c:v>4.6760000000000003E-2</c:v>
                </c:pt>
                <c:pt idx="88">
                  <c:v>4.6870000000000002E-2</c:v>
                </c:pt>
                <c:pt idx="89">
                  <c:v>4.725E-2</c:v>
                </c:pt>
                <c:pt idx="90">
                  <c:v>4.6379999999999998E-2</c:v>
                </c:pt>
                <c:pt idx="91">
                  <c:v>4.7820000000000001E-2</c:v>
                </c:pt>
                <c:pt idx="92">
                  <c:v>4.7530000000000003E-2</c:v>
                </c:pt>
                <c:pt idx="93">
                  <c:v>4.9259999999999998E-2</c:v>
                </c:pt>
                <c:pt idx="94">
                  <c:v>4.8939999999999997E-2</c:v>
                </c:pt>
                <c:pt idx="95">
                  <c:v>4.8329999999999998E-2</c:v>
                </c:pt>
                <c:pt idx="96">
                  <c:v>4.8759999999999998E-2</c:v>
                </c:pt>
                <c:pt idx="97">
                  <c:v>4.9759999999999999E-2</c:v>
                </c:pt>
                <c:pt idx="98">
                  <c:v>4.9160000000000002E-2</c:v>
                </c:pt>
                <c:pt idx="99">
                  <c:v>4.8669999999999998E-2</c:v>
                </c:pt>
                <c:pt idx="100">
                  <c:v>4.9149999999999999E-2</c:v>
                </c:pt>
                <c:pt idx="101">
                  <c:v>5.015E-2</c:v>
                </c:pt>
                <c:pt idx="102">
                  <c:v>5.049E-2</c:v>
                </c:pt>
                <c:pt idx="103">
                  <c:v>5.0090000000000003E-2</c:v>
                </c:pt>
                <c:pt idx="104">
                  <c:v>4.8719999999999999E-2</c:v>
                </c:pt>
                <c:pt idx="105">
                  <c:v>4.8169999999999998E-2</c:v>
                </c:pt>
                <c:pt idx="106">
                  <c:v>4.8460000000000003E-2</c:v>
                </c:pt>
                <c:pt idx="107">
                  <c:v>4.7460000000000002E-2</c:v>
                </c:pt>
                <c:pt idx="108">
                  <c:v>4.7570000000000001E-2</c:v>
                </c:pt>
                <c:pt idx="109">
                  <c:v>4.8869999999999997E-2</c:v>
                </c:pt>
                <c:pt idx="110">
                  <c:v>4.8869999999999997E-2</c:v>
                </c:pt>
                <c:pt idx="111">
                  <c:v>4.8230000000000002E-2</c:v>
                </c:pt>
                <c:pt idx="112">
                  <c:v>4.863E-2</c:v>
                </c:pt>
                <c:pt idx="113">
                  <c:v>4.9520000000000002E-2</c:v>
                </c:pt>
                <c:pt idx="114">
                  <c:v>4.8800000000000003E-2</c:v>
                </c:pt>
                <c:pt idx="115">
                  <c:v>4.7989999999999998E-2</c:v>
                </c:pt>
                <c:pt idx="116">
                  <c:v>4.8160000000000001E-2</c:v>
                </c:pt>
                <c:pt idx="117">
                  <c:v>4.8959999999999997E-2</c:v>
                </c:pt>
                <c:pt idx="118">
                  <c:v>4.8210000000000003E-2</c:v>
                </c:pt>
                <c:pt idx="119">
                  <c:v>4.8300000000000003E-2</c:v>
                </c:pt>
                <c:pt idx="120">
                  <c:v>4.7980000000000002E-2</c:v>
                </c:pt>
                <c:pt idx="121">
                  <c:v>4.8550000000000003E-2</c:v>
                </c:pt>
                <c:pt idx="122">
                  <c:v>4.861E-2</c:v>
                </c:pt>
                <c:pt idx="123">
                  <c:v>4.7780000000000003E-2</c:v>
                </c:pt>
                <c:pt idx="124">
                  <c:v>4.727E-2</c:v>
                </c:pt>
                <c:pt idx="125">
                  <c:v>4.7210000000000002E-2</c:v>
                </c:pt>
                <c:pt idx="126">
                  <c:v>4.6870000000000002E-2</c:v>
                </c:pt>
                <c:pt idx="127">
                  <c:v>4.6449999999999998E-2</c:v>
                </c:pt>
                <c:pt idx="128">
                  <c:v>4.6980000000000001E-2</c:v>
                </c:pt>
                <c:pt idx="129">
                  <c:v>4.7059999999999998E-2</c:v>
                </c:pt>
                <c:pt idx="130">
                  <c:v>4.6969999999999998E-2</c:v>
                </c:pt>
                <c:pt idx="131">
                  <c:v>4.6649999999999997E-2</c:v>
                </c:pt>
                <c:pt idx="132">
                  <c:v>4.7309999999999998E-2</c:v>
                </c:pt>
                <c:pt idx="133">
                  <c:v>4.6640000000000001E-2</c:v>
                </c:pt>
                <c:pt idx="134">
                  <c:v>4.5780000000000001E-2</c:v>
                </c:pt>
                <c:pt idx="135">
                  <c:v>4.5780000000000001E-2</c:v>
                </c:pt>
                <c:pt idx="136">
                  <c:v>4.5539999999999997E-2</c:v>
                </c:pt>
                <c:pt idx="137">
                  <c:v>4.5710000000000001E-2</c:v>
                </c:pt>
                <c:pt idx="138">
                  <c:v>4.5830000000000003E-2</c:v>
                </c:pt>
                <c:pt idx="139">
                  <c:v>4.6969999999999998E-2</c:v>
                </c:pt>
                <c:pt idx="140">
                  <c:v>4.7399999999999998E-2</c:v>
                </c:pt>
                <c:pt idx="141">
                  <c:v>4.7019999999999999E-2</c:v>
                </c:pt>
                <c:pt idx="142">
                  <c:v>4.6559999999999997E-2</c:v>
                </c:pt>
                <c:pt idx="143">
                  <c:v>4.7559999999999998E-2</c:v>
                </c:pt>
                <c:pt idx="144">
                  <c:v>4.7149999999999997E-2</c:v>
                </c:pt>
                <c:pt idx="145">
                  <c:v>4.6469999999999997E-2</c:v>
                </c:pt>
                <c:pt idx="146">
                  <c:v>4.6519999999999999E-2</c:v>
                </c:pt>
                <c:pt idx="147">
                  <c:v>4.666E-2</c:v>
                </c:pt>
                <c:pt idx="148">
                  <c:v>4.6460000000000001E-2</c:v>
                </c:pt>
                <c:pt idx="149">
                  <c:v>4.6460000000000001E-2</c:v>
                </c:pt>
                <c:pt idx="150">
                  <c:v>4.5749999999999999E-2</c:v>
                </c:pt>
                <c:pt idx="151">
                  <c:v>4.5100000000000001E-2</c:v>
                </c:pt>
                <c:pt idx="152">
                  <c:v>4.4400000000000002E-2</c:v>
                </c:pt>
                <c:pt idx="153">
                  <c:v>4.4159999999999998E-2</c:v>
                </c:pt>
                <c:pt idx="154">
                  <c:v>4.4560000000000002E-2</c:v>
                </c:pt>
                <c:pt idx="155">
                  <c:v>4.4470000000000003E-2</c:v>
                </c:pt>
                <c:pt idx="156">
                  <c:v>4.5760000000000002E-2</c:v>
                </c:pt>
                <c:pt idx="157">
                  <c:v>4.5510000000000002E-2</c:v>
                </c:pt>
                <c:pt idx="158">
                  <c:v>4.5679999999999998E-2</c:v>
                </c:pt>
                <c:pt idx="159">
                  <c:v>4.5249999999999999E-2</c:v>
                </c:pt>
                <c:pt idx="160">
                  <c:v>4.5159999999999999E-2</c:v>
                </c:pt>
                <c:pt idx="161">
                  <c:v>4.582E-2</c:v>
                </c:pt>
                <c:pt idx="162">
                  <c:v>4.4880000000000003E-2</c:v>
                </c:pt>
                <c:pt idx="163">
                  <c:v>4.5280000000000001E-2</c:v>
                </c:pt>
                <c:pt idx="164">
                  <c:v>4.5109999999999997E-2</c:v>
                </c:pt>
                <c:pt idx="165">
                  <c:v>4.4400000000000002E-2</c:v>
                </c:pt>
                <c:pt idx="166">
                  <c:v>4.446E-2</c:v>
                </c:pt>
                <c:pt idx="167">
                  <c:v>4.3389999999999998E-2</c:v>
                </c:pt>
                <c:pt idx="168">
                  <c:v>4.3479999999999998E-2</c:v>
                </c:pt>
                <c:pt idx="169">
                  <c:v>4.3389999999999998E-2</c:v>
                </c:pt>
                <c:pt idx="170">
                  <c:v>4.3729999999999998E-2</c:v>
                </c:pt>
                <c:pt idx="171">
                  <c:v>4.2450000000000002E-2</c:v>
                </c:pt>
                <c:pt idx="172">
                  <c:v>4.3819999999999998E-2</c:v>
                </c:pt>
                <c:pt idx="173">
                  <c:v>4.5469999999999997E-2</c:v>
                </c:pt>
                <c:pt idx="174">
                  <c:v>4.5440000000000001E-2</c:v>
                </c:pt>
                <c:pt idx="175">
                  <c:v>4.6629999999999998E-2</c:v>
                </c:pt>
                <c:pt idx="176">
                  <c:v>4.6699999999999998E-2</c:v>
                </c:pt>
                <c:pt idx="177">
                  <c:v>4.6089999999999999E-2</c:v>
                </c:pt>
                <c:pt idx="178">
                  <c:v>4.5740000000000003E-2</c:v>
                </c:pt>
                <c:pt idx="179">
                  <c:v>4.5740000000000003E-2</c:v>
                </c:pt>
                <c:pt idx="180">
                  <c:v>4.5269999999999998E-2</c:v>
                </c:pt>
                <c:pt idx="181">
                  <c:v>4.4859999999999997E-2</c:v>
                </c:pt>
                <c:pt idx="182">
                  <c:v>4.326E-2</c:v>
                </c:pt>
                <c:pt idx="183">
                  <c:v>4.3880000000000002E-2</c:v>
                </c:pt>
                <c:pt idx="184">
                  <c:v>4.3110000000000002E-2</c:v>
                </c:pt>
                <c:pt idx="185">
                  <c:v>4.326E-2</c:v>
                </c:pt>
                <c:pt idx="186">
                  <c:v>4.3729999999999998E-2</c:v>
                </c:pt>
                <c:pt idx="187">
                  <c:v>4.2939999999999999E-2</c:v>
                </c:pt>
                <c:pt idx="188">
                  <c:v>4.2819999999999997E-2</c:v>
                </c:pt>
                <c:pt idx="189">
                  <c:v>4.3110000000000002E-2</c:v>
                </c:pt>
                <c:pt idx="190">
                  <c:v>4.3110000000000002E-2</c:v>
                </c:pt>
                <c:pt idx="191">
                  <c:v>4.2430000000000002E-2</c:v>
                </c:pt>
                <c:pt idx="192">
                  <c:v>4.2930000000000003E-2</c:v>
                </c:pt>
                <c:pt idx="193">
                  <c:v>4.2790000000000002E-2</c:v>
                </c:pt>
                <c:pt idx="194">
                  <c:v>4.224E-2</c:v>
                </c:pt>
                <c:pt idx="195">
                  <c:v>4.206E-2</c:v>
                </c:pt>
                <c:pt idx="196">
                  <c:v>4.1640000000000003E-2</c:v>
                </c:pt>
                <c:pt idx="197">
                  <c:v>4.2220000000000001E-2</c:v>
                </c:pt>
                <c:pt idx="198">
                  <c:v>4.1059999999999999E-2</c:v>
                </c:pt>
                <c:pt idx="199">
                  <c:v>4.1079999999999998E-2</c:v>
                </c:pt>
                <c:pt idx="200">
                  <c:v>4.1399999999999999E-2</c:v>
                </c:pt>
                <c:pt idx="201">
                  <c:v>3.9809999999999998E-2</c:v>
                </c:pt>
                <c:pt idx="202">
                  <c:v>4.0460000000000003E-2</c:v>
                </c:pt>
                <c:pt idx="203">
                  <c:v>4.1119999999999997E-2</c:v>
                </c:pt>
                <c:pt idx="204">
                  <c:v>4.2369999999999998E-2</c:v>
                </c:pt>
                <c:pt idx="205">
                  <c:v>4.2369999999999998E-2</c:v>
                </c:pt>
                <c:pt idx="206">
                  <c:v>4.2119999999999998E-2</c:v>
                </c:pt>
                <c:pt idx="207">
                  <c:v>4.061E-2</c:v>
                </c:pt>
                <c:pt idx="208">
                  <c:v>3.9730000000000001E-2</c:v>
                </c:pt>
                <c:pt idx="209">
                  <c:v>3.984E-2</c:v>
                </c:pt>
                <c:pt idx="210">
                  <c:v>3.9129999999999998E-2</c:v>
                </c:pt>
                <c:pt idx="211">
                  <c:v>3.916E-2</c:v>
                </c:pt>
                <c:pt idx="212">
                  <c:v>3.8170000000000003E-2</c:v>
                </c:pt>
                <c:pt idx="213">
                  <c:v>3.7449999999999997E-2</c:v>
                </c:pt>
                <c:pt idx="214">
                  <c:v>3.6720000000000003E-2</c:v>
                </c:pt>
                <c:pt idx="215">
                  <c:v>3.6549999999999999E-2</c:v>
                </c:pt>
                <c:pt idx="216">
                  <c:v>3.5610000000000003E-2</c:v>
                </c:pt>
                <c:pt idx="217">
                  <c:v>3.5720000000000002E-2</c:v>
                </c:pt>
                <c:pt idx="218">
                  <c:v>3.7240000000000002E-2</c:v>
                </c:pt>
                <c:pt idx="219">
                  <c:v>3.7179999999999998E-2</c:v>
                </c:pt>
                <c:pt idx="220">
                  <c:v>3.6420000000000001E-2</c:v>
                </c:pt>
                <c:pt idx="221">
                  <c:v>3.5130000000000002E-2</c:v>
                </c:pt>
                <c:pt idx="222">
                  <c:v>3.5020000000000003E-2</c:v>
                </c:pt>
                <c:pt idx="223">
                  <c:v>3.6760000000000001E-2</c:v>
                </c:pt>
                <c:pt idx="224">
                  <c:v>3.8620000000000002E-2</c:v>
                </c:pt>
                <c:pt idx="225">
                  <c:v>3.7159999999999999E-2</c:v>
                </c:pt>
                <c:pt idx="226">
                  <c:v>3.8030000000000001E-2</c:v>
                </c:pt>
                <c:pt idx="227">
                  <c:v>3.6909999999999998E-2</c:v>
                </c:pt>
                <c:pt idx="228">
                  <c:v>3.6459999999999999E-2</c:v>
                </c:pt>
                <c:pt idx="229">
                  <c:v>3.789E-2</c:v>
                </c:pt>
                <c:pt idx="230">
                  <c:v>3.8420000000000003E-2</c:v>
                </c:pt>
                <c:pt idx="231">
                  <c:v>3.8559999999999997E-2</c:v>
                </c:pt>
                <c:pt idx="232">
                  <c:v>3.9510000000000003E-2</c:v>
                </c:pt>
                <c:pt idx="233">
                  <c:v>3.909E-2</c:v>
                </c:pt>
                <c:pt idx="234">
                  <c:v>3.9199999999999999E-2</c:v>
                </c:pt>
                <c:pt idx="235">
                  <c:v>3.8309999999999997E-2</c:v>
                </c:pt>
                <c:pt idx="236">
                  <c:v>3.703E-2</c:v>
                </c:pt>
                <c:pt idx="237">
                  <c:v>3.6889999999999999E-2</c:v>
                </c:pt>
                <c:pt idx="238">
                  <c:v>3.7780000000000001E-2</c:v>
                </c:pt>
                <c:pt idx="239">
                  <c:v>3.7760000000000002E-2</c:v>
                </c:pt>
                <c:pt idx="240">
                  <c:v>3.7449999999999997E-2</c:v>
                </c:pt>
                <c:pt idx="241">
                  <c:v>3.601E-2</c:v>
                </c:pt>
                <c:pt idx="242">
                  <c:v>3.5709999999999999E-2</c:v>
                </c:pt>
                <c:pt idx="243">
                  <c:v>3.5999999999999997E-2</c:v>
                </c:pt>
                <c:pt idx="244">
                  <c:v>3.7199999999999997E-2</c:v>
                </c:pt>
                <c:pt idx="245">
                  <c:v>3.7879999999999997E-2</c:v>
                </c:pt>
                <c:pt idx="246">
                  <c:v>3.9019999999999999E-2</c:v>
                </c:pt>
                <c:pt idx="247">
                  <c:v>3.8940000000000002E-2</c:v>
                </c:pt>
                <c:pt idx="248">
                  <c:v>3.8859999999999999E-2</c:v>
                </c:pt>
                <c:pt idx="249">
                  <c:v>3.7810000000000003E-2</c:v>
                </c:pt>
                <c:pt idx="250">
                  <c:v>3.5779999999999999E-2</c:v>
                </c:pt>
                <c:pt idx="251">
                  <c:v>3.6249999999999998E-2</c:v>
                </c:pt>
                <c:pt idx="252">
                  <c:v>3.7220000000000003E-2</c:v>
                </c:pt>
                <c:pt idx="253">
                  <c:v>3.9820000000000001E-2</c:v>
                </c:pt>
                <c:pt idx="254">
                  <c:v>3.8109999999999998E-2</c:v>
                </c:pt>
                <c:pt idx="255">
                  <c:v>3.7130000000000003E-2</c:v>
                </c:pt>
                <c:pt idx="256">
                  <c:v>4.002E-2</c:v>
                </c:pt>
                <c:pt idx="257">
                  <c:v>3.7900000000000003E-2</c:v>
                </c:pt>
                <c:pt idx="258">
                  <c:v>4.0969999999999999E-2</c:v>
                </c:pt>
                <c:pt idx="259">
                  <c:v>3.8679999999999999E-2</c:v>
                </c:pt>
                <c:pt idx="260">
                  <c:v>4.317E-2</c:v>
                </c:pt>
                <c:pt idx="261">
                  <c:v>4.5519999999999998E-2</c:v>
                </c:pt>
                <c:pt idx="262">
                  <c:v>4.7460000000000002E-2</c:v>
                </c:pt>
                <c:pt idx="263">
                  <c:v>4.718E-2</c:v>
                </c:pt>
                <c:pt idx="264">
                  <c:v>4.6129999999999997E-2</c:v>
                </c:pt>
                <c:pt idx="265">
                  <c:v>4.5949999999999998E-2</c:v>
                </c:pt>
                <c:pt idx="266">
                  <c:v>4.6309999999999997E-2</c:v>
                </c:pt>
                <c:pt idx="267">
                  <c:v>4.5990000000000003E-2</c:v>
                </c:pt>
                <c:pt idx="268">
                  <c:v>4.5260000000000002E-2</c:v>
                </c:pt>
                <c:pt idx="269">
                  <c:v>4.5030000000000001E-2</c:v>
                </c:pt>
                <c:pt idx="270">
                  <c:v>4.5370000000000001E-2</c:v>
                </c:pt>
                <c:pt idx="271">
                  <c:v>4.41E-2</c:v>
                </c:pt>
                <c:pt idx="272">
                  <c:v>4.4269999999999997E-2</c:v>
                </c:pt>
                <c:pt idx="273">
                  <c:v>4.4380000000000003E-2</c:v>
                </c:pt>
                <c:pt idx="274">
                  <c:v>4.3150000000000001E-2</c:v>
                </c:pt>
                <c:pt idx="275">
                  <c:v>4.3150000000000001E-2</c:v>
                </c:pt>
                <c:pt idx="276">
                  <c:v>4.3679999999999997E-2</c:v>
                </c:pt>
                <c:pt idx="277">
                  <c:v>4.3479999999999998E-2</c:v>
                </c:pt>
                <c:pt idx="278">
                  <c:v>4.317E-2</c:v>
                </c:pt>
                <c:pt idx="279">
                  <c:v>4.2009999999999999E-2</c:v>
                </c:pt>
                <c:pt idx="280">
                  <c:v>4.2009999999999999E-2</c:v>
                </c:pt>
                <c:pt idx="281">
                  <c:v>4.1480000000000003E-2</c:v>
                </c:pt>
                <c:pt idx="282">
                  <c:v>4.0779999999999997E-2</c:v>
                </c:pt>
                <c:pt idx="283">
                  <c:v>4.122E-2</c:v>
                </c:pt>
                <c:pt idx="284">
                  <c:v>4.1419999999999998E-2</c:v>
                </c:pt>
                <c:pt idx="285">
                  <c:v>3.9539999999999999E-2</c:v>
                </c:pt>
                <c:pt idx="286">
                  <c:v>3.7749999999999999E-2</c:v>
                </c:pt>
                <c:pt idx="287">
                  <c:v>3.7870000000000001E-2</c:v>
                </c:pt>
                <c:pt idx="288">
                  <c:v>3.9E-2</c:v>
                </c:pt>
                <c:pt idx="289">
                  <c:v>3.9449999999999999E-2</c:v>
                </c:pt>
                <c:pt idx="290">
                  <c:v>3.8969999999999998E-2</c:v>
                </c:pt>
                <c:pt idx="291">
                  <c:v>3.8859999999999999E-2</c:v>
                </c:pt>
                <c:pt idx="292">
                  <c:v>3.8300000000000001E-2</c:v>
                </c:pt>
                <c:pt idx="293">
                  <c:v>3.8580000000000003E-2</c:v>
                </c:pt>
                <c:pt idx="294">
                  <c:v>3.8940000000000002E-2</c:v>
                </c:pt>
                <c:pt idx="295">
                  <c:v>3.8269999999999998E-2</c:v>
                </c:pt>
                <c:pt idx="296">
                  <c:v>3.7690000000000001E-2</c:v>
                </c:pt>
                <c:pt idx="297">
                  <c:v>3.73E-2</c:v>
                </c:pt>
                <c:pt idx="298">
                  <c:v>3.8800000000000001E-2</c:v>
                </c:pt>
                <c:pt idx="299">
                  <c:v>3.9E-2</c:v>
                </c:pt>
                <c:pt idx="300">
                  <c:v>3.9E-2</c:v>
                </c:pt>
                <c:pt idx="301">
                  <c:v>3.814E-2</c:v>
                </c:pt>
                <c:pt idx="302">
                  <c:v>3.9140000000000001E-2</c:v>
                </c:pt>
                <c:pt idx="303">
                  <c:v>3.9849999999999997E-2</c:v>
                </c:pt>
                <c:pt idx="304">
                  <c:v>3.9539999999999999E-2</c:v>
                </c:pt>
                <c:pt idx="305">
                  <c:v>3.9789999999999999E-2</c:v>
                </c:pt>
                <c:pt idx="306">
                  <c:v>4.2020000000000002E-2</c:v>
                </c:pt>
                <c:pt idx="307">
                  <c:v>4.104E-2</c:v>
                </c:pt>
                <c:pt idx="308">
                  <c:v>4.1500000000000002E-2</c:v>
                </c:pt>
                <c:pt idx="309">
                  <c:v>4.224E-2</c:v>
                </c:pt>
                <c:pt idx="310">
                  <c:v>4.224E-2</c:v>
                </c:pt>
                <c:pt idx="311">
                  <c:v>4.1640000000000003E-2</c:v>
                </c:pt>
                <c:pt idx="312">
                  <c:v>4.1750000000000002E-2</c:v>
                </c:pt>
                <c:pt idx="313">
                  <c:v>4.1660000000000003E-2</c:v>
                </c:pt>
                <c:pt idx="314">
                  <c:v>4.0869999999999997E-2</c:v>
                </c:pt>
                <c:pt idx="315">
                  <c:v>4.0869999999999997E-2</c:v>
                </c:pt>
                <c:pt idx="316">
                  <c:v>4.0329999999999998E-2</c:v>
                </c:pt>
                <c:pt idx="317">
                  <c:v>3.9910000000000001E-2</c:v>
                </c:pt>
                <c:pt idx="318">
                  <c:v>4.0189999999999997E-2</c:v>
                </c:pt>
                <c:pt idx="319">
                  <c:v>3.9969999999999999E-2</c:v>
                </c:pt>
                <c:pt idx="320">
                  <c:v>3.9079999999999997E-2</c:v>
                </c:pt>
                <c:pt idx="321">
                  <c:v>3.9469999999999998E-2</c:v>
                </c:pt>
                <c:pt idx="322">
                  <c:v>3.9140000000000001E-2</c:v>
                </c:pt>
                <c:pt idx="323">
                  <c:v>3.9440000000000003E-2</c:v>
                </c:pt>
                <c:pt idx="324">
                  <c:v>4.1349999999999998E-2</c:v>
                </c:pt>
                <c:pt idx="325">
                  <c:v>4.1009999999999998E-2</c:v>
                </c:pt>
                <c:pt idx="326">
                  <c:v>4.0509999999999997E-2</c:v>
                </c:pt>
                <c:pt idx="327">
                  <c:v>3.9870000000000003E-2</c:v>
                </c:pt>
                <c:pt idx="328">
                  <c:v>4.1029999999999997E-2</c:v>
                </c:pt>
                <c:pt idx="329">
                  <c:v>4.1180000000000001E-2</c:v>
                </c:pt>
                <c:pt idx="330">
                  <c:v>3.977E-2</c:v>
                </c:pt>
                <c:pt idx="331">
                  <c:v>3.9640000000000002E-2</c:v>
                </c:pt>
                <c:pt idx="332">
                  <c:v>4.0489999999999998E-2</c:v>
                </c:pt>
                <c:pt idx="333">
                  <c:v>4.2410000000000003E-2</c:v>
                </c:pt>
                <c:pt idx="334">
                  <c:v>4.2020000000000002E-2</c:v>
                </c:pt>
                <c:pt idx="335">
                  <c:v>4.199E-2</c:v>
                </c:pt>
                <c:pt idx="336">
                  <c:v>4.231E-2</c:v>
                </c:pt>
                <c:pt idx="337">
                  <c:v>4.231E-2</c:v>
                </c:pt>
                <c:pt idx="338">
                  <c:v>4.2880000000000001E-2</c:v>
                </c:pt>
                <c:pt idx="339">
                  <c:v>4.3189999999999999E-2</c:v>
                </c:pt>
                <c:pt idx="340">
                  <c:v>4.2970000000000001E-2</c:v>
                </c:pt>
                <c:pt idx="341">
                  <c:v>4.2160000000000003E-2</c:v>
                </c:pt>
                <c:pt idx="342">
                  <c:v>4.1360000000000001E-2</c:v>
                </c:pt>
                <c:pt idx="343">
                  <c:v>4.1360000000000001E-2</c:v>
                </c:pt>
                <c:pt idx="344">
                  <c:v>4.2259999999999999E-2</c:v>
                </c:pt>
                <c:pt idx="345">
                  <c:v>4.1869999999999997E-2</c:v>
                </c:pt>
                <c:pt idx="346">
                  <c:v>4.1869999999999997E-2</c:v>
                </c:pt>
                <c:pt idx="347">
                  <c:v>4.4889999999999999E-2</c:v>
                </c:pt>
                <c:pt idx="348">
                  <c:v>4.5629999999999997E-2</c:v>
                </c:pt>
                <c:pt idx="349">
                  <c:v>4.6460000000000001E-2</c:v>
                </c:pt>
                <c:pt idx="350">
                  <c:v>4.5909999999999999E-2</c:v>
                </c:pt>
                <c:pt idx="351">
                  <c:v>4.6420000000000003E-2</c:v>
                </c:pt>
                <c:pt idx="352">
                  <c:v>4.5699999999999998E-2</c:v>
                </c:pt>
                <c:pt idx="353">
                  <c:v>4.4979999999999999E-2</c:v>
                </c:pt>
                <c:pt idx="354">
                  <c:v>4.4400000000000002E-2</c:v>
                </c:pt>
                <c:pt idx="355">
                  <c:v>4.3659999999999997E-2</c:v>
                </c:pt>
                <c:pt idx="356">
                  <c:v>4.2439999999999999E-2</c:v>
                </c:pt>
                <c:pt idx="357">
                  <c:v>4.3770000000000003E-2</c:v>
                </c:pt>
                <c:pt idx="358">
                  <c:v>4.462E-2</c:v>
                </c:pt>
                <c:pt idx="359">
                  <c:v>4.5249999999999999E-2</c:v>
                </c:pt>
                <c:pt idx="360">
                  <c:v>4.5130000000000003E-2</c:v>
                </c:pt>
                <c:pt idx="361">
                  <c:v>4.6519999999999999E-2</c:v>
                </c:pt>
                <c:pt idx="362">
                  <c:v>4.5659999999999999E-2</c:v>
                </c:pt>
                <c:pt idx="363">
                  <c:v>4.4330000000000001E-2</c:v>
                </c:pt>
                <c:pt idx="364">
                  <c:v>4.4359999999999997E-2</c:v>
                </c:pt>
                <c:pt idx="365">
                  <c:v>4.4949999999999997E-2</c:v>
                </c:pt>
                <c:pt idx="366">
                  <c:v>4.444E-2</c:v>
                </c:pt>
                <c:pt idx="367">
                  <c:v>4.3090000000000003E-2</c:v>
                </c:pt>
                <c:pt idx="368">
                  <c:v>4.3470000000000002E-2</c:v>
                </c:pt>
                <c:pt idx="369">
                  <c:v>4.3430000000000003E-2</c:v>
                </c:pt>
                <c:pt idx="370">
                  <c:v>4.3430000000000003E-2</c:v>
                </c:pt>
                <c:pt idx="371">
                  <c:v>4.2709999999999998E-2</c:v>
                </c:pt>
                <c:pt idx="372">
                  <c:v>4.1660000000000003E-2</c:v>
                </c:pt>
                <c:pt idx="373">
                  <c:v>4.0989999999999999E-2</c:v>
                </c:pt>
                <c:pt idx="374">
                  <c:v>4.1160000000000002E-2</c:v>
                </c:pt>
                <c:pt idx="375">
                  <c:v>4.2880000000000001E-2</c:v>
                </c:pt>
                <c:pt idx="376">
                  <c:v>4.2139999999999997E-2</c:v>
                </c:pt>
                <c:pt idx="377">
                  <c:v>4.1619999999999997E-2</c:v>
                </c:pt>
                <c:pt idx="378">
                  <c:v>4.3740000000000001E-2</c:v>
                </c:pt>
                <c:pt idx="379">
                  <c:v>4.4139999999999999E-2</c:v>
                </c:pt>
                <c:pt idx="380">
                  <c:v>4.2229999999999997E-2</c:v>
                </c:pt>
                <c:pt idx="381">
                  <c:v>4.1419999999999998E-2</c:v>
                </c:pt>
                <c:pt idx="382">
                  <c:v>4.0079999999999998E-2</c:v>
                </c:pt>
                <c:pt idx="383">
                  <c:v>3.9370000000000002E-2</c:v>
                </c:pt>
                <c:pt idx="384">
                  <c:v>3.891E-2</c:v>
                </c:pt>
                <c:pt idx="385">
                  <c:v>3.8260000000000002E-2</c:v>
                </c:pt>
                <c:pt idx="386">
                  <c:v>3.8539999999999998E-2</c:v>
                </c:pt>
                <c:pt idx="387">
                  <c:v>3.7920000000000002E-2</c:v>
                </c:pt>
                <c:pt idx="388">
                  <c:v>3.7580000000000002E-2</c:v>
                </c:pt>
                <c:pt idx="389">
                  <c:v>3.61E-2</c:v>
                </c:pt>
                <c:pt idx="390">
                  <c:v>3.5979999999999998E-2</c:v>
                </c:pt>
                <c:pt idx="391">
                  <c:v>3.5659999999999997E-2</c:v>
                </c:pt>
                <c:pt idx="392">
                  <c:v>3.4860000000000002E-2</c:v>
                </c:pt>
                <c:pt idx="393">
                  <c:v>3.5680000000000003E-2</c:v>
                </c:pt>
                <c:pt idx="394">
                  <c:v>3.4259999999999999E-2</c:v>
                </c:pt>
                <c:pt idx="395">
                  <c:v>3.4259999999999999E-2</c:v>
                </c:pt>
                <c:pt idx="396">
                  <c:v>3.5380000000000002E-2</c:v>
                </c:pt>
                <c:pt idx="397">
                  <c:v>3.5150000000000001E-2</c:v>
                </c:pt>
                <c:pt idx="398">
                  <c:v>3.4639999999999997E-2</c:v>
                </c:pt>
                <c:pt idx="399">
                  <c:v>3.4410000000000003E-2</c:v>
                </c:pt>
                <c:pt idx="400">
                  <c:v>3.3930000000000002E-2</c:v>
                </c:pt>
                <c:pt idx="401">
                  <c:v>3.3590000000000002E-2</c:v>
                </c:pt>
                <c:pt idx="402">
                  <c:v>3.3919999999999999E-2</c:v>
                </c:pt>
                <c:pt idx="403">
                  <c:v>3.3419999999999998E-2</c:v>
                </c:pt>
                <c:pt idx="404">
                  <c:v>3.3500000000000002E-2</c:v>
                </c:pt>
                <c:pt idx="405">
                  <c:v>3.261E-2</c:v>
                </c:pt>
                <c:pt idx="406">
                  <c:v>3.2239999999999998E-2</c:v>
                </c:pt>
                <c:pt idx="407">
                  <c:v>3.2770000000000001E-2</c:v>
                </c:pt>
                <c:pt idx="408">
                  <c:v>3.202E-2</c:v>
                </c:pt>
                <c:pt idx="409">
                  <c:v>3.1109999999999999E-2</c:v>
                </c:pt>
                <c:pt idx="410">
                  <c:v>3.1800000000000002E-2</c:v>
                </c:pt>
                <c:pt idx="411">
                  <c:v>3.1719999999999998E-2</c:v>
                </c:pt>
                <c:pt idx="412">
                  <c:v>3.1440000000000003E-2</c:v>
                </c:pt>
                <c:pt idx="413">
                  <c:v>3.2050000000000002E-2</c:v>
                </c:pt>
                <c:pt idx="414">
                  <c:v>3.1399999999999997E-2</c:v>
                </c:pt>
                <c:pt idx="415">
                  <c:v>3.1710000000000002E-2</c:v>
                </c:pt>
                <c:pt idx="416">
                  <c:v>2.9770000000000001E-2</c:v>
                </c:pt>
                <c:pt idx="417">
                  <c:v>3.0079999999999999E-2</c:v>
                </c:pt>
                <c:pt idx="418">
                  <c:v>3.0079999999999999E-2</c:v>
                </c:pt>
                <c:pt idx="419">
                  <c:v>2.794E-2</c:v>
                </c:pt>
                <c:pt idx="420">
                  <c:v>2.8060000000000002E-2</c:v>
                </c:pt>
                <c:pt idx="421">
                  <c:v>2.7980000000000001E-2</c:v>
                </c:pt>
                <c:pt idx="422">
                  <c:v>2.947E-2</c:v>
                </c:pt>
                <c:pt idx="423">
                  <c:v>3.005E-2</c:v>
                </c:pt>
                <c:pt idx="424">
                  <c:v>2.9669999999999998E-2</c:v>
                </c:pt>
                <c:pt idx="425">
                  <c:v>2.9139999999999999E-2</c:v>
                </c:pt>
                <c:pt idx="426">
                  <c:v>3.058E-2</c:v>
                </c:pt>
                <c:pt idx="427">
                  <c:v>3.2239999999999998E-2</c:v>
                </c:pt>
                <c:pt idx="428">
                  <c:v>3.2379999999999999E-2</c:v>
                </c:pt>
                <c:pt idx="429">
                  <c:v>3.177E-2</c:v>
                </c:pt>
                <c:pt idx="430">
                  <c:v>3.1269999999999999E-2</c:v>
                </c:pt>
                <c:pt idx="431">
                  <c:v>3.1570000000000001E-2</c:v>
                </c:pt>
                <c:pt idx="432">
                  <c:v>3.1510000000000003E-2</c:v>
                </c:pt>
                <c:pt idx="433">
                  <c:v>3.082E-2</c:v>
                </c:pt>
                <c:pt idx="434">
                  <c:v>3.1050000000000001E-2</c:v>
                </c:pt>
                <c:pt idx="435">
                  <c:v>3.1390000000000001E-2</c:v>
                </c:pt>
                <c:pt idx="436">
                  <c:v>3.04E-2</c:v>
                </c:pt>
                <c:pt idx="437">
                  <c:v>3.0120000000000001E-2</c:v>
                </c:pt>
                <c:pt idx="438">
                  <c:v>2.8240000000000001E-2</c:v>
                </c:pt>
                <c:pt idx="439">
                  <c:v>2.852E-2</c:v>
                </c:pt>
                <c:pt idx="440">
                  <c:v>2.852E-2</c:v>
                </c:pt>
                <c:pt idx="441">
                  <c:v>3.0079999999999999E-2</c:v>
                </c:pt>
                <c:pt idx="442">
                  <c:v>3.109E-2</c:v>
                </c:pt>
                <c:pt idx="443">
                  <c:v>3.2009999999999997E-2</c:v>
                </c:pt>
                <c:pt idx="444">
                  <c:v>3.2059999999999998E-2</c:v>
                </c:pt>
                <c:pt idx="445">
                  <c:v>3.1469999999999998E-2</c:v>
                </c:pt>
                <c:pt idx="446">
                  <c:v>3.1210000000000002E-2</c:v>
                </c:pt>
                <c:pt idx="447">
                  <c:v>3.1989999999999998E-2</c:v>
                </c:pt>
                <c:pt idx="448">
                  <c:v>3.347E-2</c:v>
                </c:pt>
                <c:pt idx="449">
                  <c:v>3.3489999999999999E-2</c:v>
                </c:pt>
                <c:pt idx="450">
                  <c:v>3.3489999999999999E-2</c:v>
                </c:pt>
                <c:pt idx="451">
                  <c:v>3.2809999999999999E-2</c:v>
                </c:pt>
                <c:pt idx="452">
                  <c:v>3.3500000000000002E-2</c:v>
                </c:pt>
                <c:pt idx="453">
                  <c:v>3.5900000000000001E-2</c:v>
                </c:pt>
                <c:pt idx="454">
                  <c:v>3.4860000000000002E-2</c:v>
                </c:pt>
                <c:pt idx="455">
                  <c:v>3.236E-2</c:v>
                </c:pt>
                <c:pt idx="456">
                  <c:v>3.0009999999999998E-2</c:v>
                </c:pt>
                <c:pt idx="457">
                  <c:v>2.9569999999999999E-2</c:v>
                </c:pt>
                <c:pt idx="458">
                  <c:v>2.9090000000000001E-2</c:v>
                </c:pt>
                <c:pt idx="459">
                  <c:v>2.9309999999999999E-2</c:v>
                </c:pt>
                <c:pt idx="460">
                  <c:v>2.8469999999999999E-2</c:v>
                </c:pt>
                <c:pt idx="461">
                  <c:v>2.819E-2</c:v>
                </c:pt>
                <c:pt idx="462">
                  <c:v>2.8219999999999999E-2</c:v>
                </c:pt>
                <c:pt idx="463">
                  <c:v>2.725E-2</c:v>
                </c:pt>
                <c:pt idx="464">
                  <c:v>2.6339999999999999E-2</c:v>
                </c:pt>
                <c:pt idx="465">
                  <c:v>2.6339999999999999E-2</c:v>
                </c:pt>
                <c:pt idx="466">
                  <c:v>2.623E-2</c:v>
                </c:pt>
                <c:pt idx="467">
                  <c:v>2.632E-2</c:v>
                </c:pt>
                <c:pt idx="468">
                  <c:v>2.6540000000000001E-2</c:v>
                </c:pt>
                <c:pt idx="469">
                  <c:v>2.7859999999999999E-2</c:v>
                </c:pt>
                <c:pt idx="470">
                  <c:v>2.7279999999999999E-2</c:v>
                </c:pt>
                <c:pt idx="471">
                  <c:v>2.7720000000000002E-2</c:v>
                </c:pt>
                <c:pt idx="472">
                  <c:v>2.8379999999999999E-2</c:v>
                </c:pt>
                <c:pt idx="473">
                  <c:v>2.8930000000000001E-2</c:v>
                </c:pt>
                <c:pt idx="474">
                  <c:v>2.75E-2</c:v>
                </c:pt>
                <c:pt idx="475">
                  <c:v>2.775E-2</c:v>
                </c:pt>
                <c:pt idx="476">
                  <c:v>2.75E-2</c:v>
                </c:pt>
                <c:pt idx="477">
                  <c:v>2.827E-2</c:v>
                </c:pt>
                <c:pt idx="478">
                  <c:v>2.7980000000000001E-2</c:v>
                </c:pt>
                <c:pt idx="479">
                  <c:v>2.8119999999999999E-2</c:v>
                </c:pt>
                <c:pt idx="480">
                  <c:v>2.9579999999999999E-2</c:v>
                </c:pt>
                <c:pt idx="481">
                  <c:v>2.9090000000000001E-2</c:v>
                </c:pt>
                <c:pt idx="482">
                  <c:v>2.8219999999999999E-2</c:v>
                </c:pt>
                <c:pt idx="483">
                  <c:v>2.9680000000000002E-2</c:v>
                </c:pt>
                <c:pt idx="484">
                  <c:v>2.9340000000000001E-2</c:v>
                </c:pt>
                <c:pt idx="485">
                  <c:v>2.886E-2</c:v>
                </c:pt>
                <c:pt idx="486">
                  <c:v>2.7740000000000001E-2</c:v>
                </c:pt>
                <c:pt idx="487">
                  <c:v>2.7519999999999999E-2</c:v>
                </c:pt>
                <c:pt idx="488">
                  <c:v>2.6550000000000001E-2</c:v>
                </c:pt>
                <c:pt idx="489">
                  <c:v>2.8070000000000001E-2</c:v>
                </c:pt>
                <c:pt idx="490">
                  <c:v>2.8539999999999999E-2</c:v>
                </c:pt>
                <c:pt idx="491">
                  <c:v>2.886E-2</c:v>
                </c:pt>
                <c:pt idx="492">
                  <c:v>2.784E-2</c:v>
                </c:pt>
                <c:pt idx="493">
                  <c:v>2.8199999999999999E-2</c:v>
                </c:pt>
                <c:pt idx="494">
                  <c:v>2.674E-2</c:v>
                </c:pt>
                <c:pt idx="495">
                  <c:v>2.6800000000000001E-2</c:v>
                </c:pt>
                <c:pt idx="496">
                  <c:v>2.6800000000000001E-2</c:v>
                </c:pt>
                <c:pt idx="497">
                  <c:v>2.5649999999999999E-2</c:v>
                </c:pt>
                <c:pt idx="498">
                  <c:v>2.622E-2</c:v>
                </c:pt>
                <c:pt idx="499">
                  <c:v>2.7199999999999998E-2</c:v>
                </c:pt>
                <c:pt idx="500">
                  <c:v>2.725E-2</c:v>
                </c:pt>
                <c:pt idx="501">
                  <c:v>2.6599999999999999E-2</c:v>
                </c:pt>
                <c:pt idx="502">
                  <c:v>2.6540000000000001E-2</c:v>
                </c:pt>
                <c:pt idx="503">
                  <c:v>2.7040000000000002E-2</c:v>
                </c:pt>
                <c:pt idx="504">
                  <c:v>2.6020000000000001E-2</c:v>
                </c:pt>
                <c:pt idx="505">
                  <c:v>2.632E-2</c:v>
                </c:pt>
                <c:pt idx="506">
                  <c:v>2.512E-2</c:v>
                </c:pt>
                <c:pt idx="507">
                  <c:v>2.4830000000000001E-2</c:v>
                </c:pt>
                <c:pt idx="508">
                  <c:v>2.5499999999999998E-2</c:v>
                </c:pt>
                <c:pt idx="509">
                  <c:v>2.5659999999999999E-2</c:v>
                </c:pt>
                <c:pt idx="510">
                  <c:v>2.504E-2</c:v>
                </c:pt>
                <c:pt idx="511">
                  <c:v>2.3709999999999998E-2</c:v>
                </c:pt>
                <c:pt idx="512">
                  <c:v>2.307E-2</c:v>
                </c:pt>
                <c:pt idx="513">
                  <c:v>2.3810000000000001E-2</c:v>
                </c:pt>
                <c:pt idx="514">
                  <c:v>2.3199999999999998E-2</c:v>
                </c:pt>
                <c:pt idx="515">
                  <c:v>2.138E-2</c:v>
                </c:pt>
                <c:pt idx="516">
                  <c:v>2.1129999999999999E-2</c:v>
                </c:pt>
                <c:pt idx="517">
                  <c:v>2.1399999999999999E-2</c:v>
                </c:pt>
                <c:pt idx="518">
                  <c:v>2.0469999999999999E-2</c:v>
                </c:pt>
                <c:pt idx="519">
                  <c:v>2.0469999999999999E-2</c:v>
                </c:pt>
                <c:pt idx="520">
                  <c:v>1.9199999999999998E-2</c:v>
                </c:pt>
                <c:pt idx="521">
                  <c:v>1.8790000000000001E-2</c:v>
                </c:pt>
                <c:pt idx="522">
                  <c:v>1.8499999999999999E-2</c:v>
                </c:pt>
                <c:pt idx="523">
                  <c:v>1.746E-2</c:v>
                </c:pt>
                <c:pt idx="524">
                  <c:v>1.6799999999999999E-2</c:v>
                </c:pt>
                <c:pt idx="525">
                  <c:v>1.6060000000000001E-2</c:v>
                </c:pt>
                <c:pt idx="526">
                  <c:v>1.6820000000000002E-2</c:v>
                </c:pt>
                <c:pt idx="527">
                  <c:v>1.677E-2</c:v>
                </c:pt>
                <c:pt idx="528">
                  <c:v>1.508E-2</c:v>
                </c:pt>
                <c:pt idx="529">
                  <c:v>1.6219999999999998E-2</c:v>
                </c:pt>
                <c:pt idx="530">
                  <c:v>1.7610000000000001E-2</c:v>
                </c:pt>
                <c:pt idx="531">
                  <c:v>1.755E-2</c:v>
                </c:pt>
                <c:pt idx="532">
                  <c:v>1.7819999999999999E-2</c:v>
                </c:pt>
                <c:pt idx="533">
                  <c:v>1.7489999999999999E-2</c:v>
                </c:pt>
                <c:pt idx="534">
                  <c:v>1.6750000000000001E-2</c:v>
                </c:pt>
                <c:pt idx="535">
                  <c:v>1.6750000000000001E-2</c:v>
                </c:pt>
                <c:pt idx="536">
                  <c:v>1.694E-2</c:v>
                </c:pt>
                <c:pt idx="537">
                  <c:v>1.7579999999999998E-2</c:v>
                </c:pt>
                <c:pt idx="538">
                  <c:v>1.804E-2</c:v>
                </c:pt>
                <c:pt idx="539">
                  <c:v>1.7979999999999999E-2</c:v>
                </c:pt>
                <c:pt idx="540">
                  <c:v>1.7250000000000001E-2</c:v>
                </c:pt>
                <c:pt idx="541">
                  <c:v>1.8169999999999999E-2</c:v>
                </c:pt>
                <c:pt idx="542">
                  <c:v>1.6289999999999999E-2</c:v>
                </c:pt>
                <c:pt idx="543">
                  <c:v>1.5800000000000002E-2</c:v>
                </c:pt>
                <c:pt idx="544">
                  <c:v>1.5270000000000001E-2</c:v>
                </c:pt>
                <c:pt idx="545">
                  <c:v>1.5350000000000001E-2</c:v>
                </c:pt>
                <c:pt idx="546">
                  <c:v>1.421E-2</c:v>
                </c:pt>
                <c:pt idx="547">
                  <c:v>1.3690000000000001E-2</c:v>
                </c:pt>
                <c:pt idx="548">
                  <c:v>1.3769999999999999E-2</c:v>
                </c:pt>
                <c:pt idx="549">
                  <c:v>1.3769999999999999E-2</c:v>
                </c:pt>
                <c:pt idx="550">
                  <c:v>1.374E-2</c:v>
                </c:pt>
                <c:pt idx="551">
                  <c:v>1.4189999999999999E-2</c:v>
                </c:pt>
                <c:pt idx="552">
                  <c:v>1.4E-2</c:v>
                </c:pt>
                <c:pt idx="553">
                  <c:v>1.265E-2</c:v>
                </c:pt>
                <c:pt idx="554">
                  <c:v>1.257E-2</c:v>
                </c:pt>
                <c:pt idx="555">
                  <c:v>1.286E-2</c:v>
                </c:pt>
                <c:pt idx="556">
                  <c:v>1.3100000000000001E-2</c:v>
                </c:pt>
                <c:pt idx="557">
                  <c:v>1.363E-2</c:v>
                </c:pt>
                <c:pt idx="558">
                  <c:v>1.358E-2</c:v>
                </c:pt>
                <c:pt idx="559">
                  <c:v>1.2659999999999999E-2</c:v>
                </c:pt>
                <c:pt idx="560">
                  <c:v>1.2659999999999999E-2</c:v>
                </c:pt>
                <c:pt idx="561">
                  <c:v>1.1939999999999999E-2</c:v>
                </c:pt>
                <c:pt idx="562">
                  <c:v>1.2319999999999999E-2</c:v>
                </c:pt>
                <c:pt idx="563">
                  <c:v>1.174E-2</c:v>
                </c:pt>
                <c:pt idx="564">
                  <c:v>1.1849999999999999E-2</c:v>
                </c:pt>
                <c:pt idx="565">
                  <c:v>1.1520000000000001E-2</c:v>
                </c:pt>
                <c:pt idx="566">
                  <c:v>1.133E-2</c:v>
                </c:pt>
                <c:pt idx="567">
                  <c:v>1.0840000000000001E-2</c:v>
                </c:pt>
                <c:pt idx="568">
                  <c:v>1.014E-2</c:v>
                </c:pt>
                <c:pt idx="569">
                  <c:v>1.0160000000000001E-2</c:v>
                </c:pt>
                <c:pt idx="570">
                  <c:v>9.5700000000000004E-3</c:v>
                </c:pt>
                <c:pt idx="571">
                  <c:v>9.5200000000000007E-3</c:v>
                </c:pt>
                <c:pt idx="572">
                  <c:v>9.8399999999999998E-3</c:v>
                </c:pt>
                <c:pt idx="573">
                  <c:v>9.7300000000000008E-3</c:v>
                </c:pt>
                <c:pt idx="574">
                  <c:v>9.7599999999999996E-3</c:v>
                </c:pt>
                <c:pt idx="575">
                  <c:v>9.6799999999999994E-3</c:v>
                </c:pt>
                <c:pt idx="576">
                  <c:v>9.6799999999999994E-3</c:v>
                </c:pt>
                <c:pt idx="577">
                  <c:v>9.4400000000000005E-3</c:v>
                </c:pt>
                <c:pt idx="578">
                  <c:v>9.4400000000000005E-3</c:v>
                </c:pt>
                <c:pt idx="579">
                  <c:v>9.1000000000000004E-3</c:v>
                </c:pt>
                <c:pt idx="580">
                  <c:v>9.1800000000000007E-3</c:v>
                </c:pt>
                <c:pt idx="581">
                  <c:v>8.9899999999999997E-3</c:v>
                </c:pt>
                <c:pt idx="582">
                  <c:v>9.7400000000000004E-3</c:v>
                </c:pt>
                <c:pt idx="583">
                  <c:v>9.7400000000000004E-3</c:v>
                </c:pt>
                <c:pt idx="584">
                  <c:v>9.4999999999999998E-3</c:v>
                </c:pt>
                <c:pt idx="585">
                  <c:v>9.8700000000000003E-3</c:v>
                </c:pt>
                <c:pt idx="586">
                  <c:v>1.0160000000000001E-2</c:v>
                </c:pt>
                <c:pt idx="587">
                  <c:v>1.0030000000000001E-2</c:v>
                </c:pt>
                <c:pt idx="588">
                  <c:v>9.6399999999999993E-3</c:v>
                </c:pt>
                <c:pt idx="589">
                  <c:v>9.0399999999999994E-3</c:v>
                </c:pt>
                <c:pt idx="590">
                  <c:v>8.5000000000000006E-3</c:v>
                </c:pt>
                <c:pt idx="591">
                  <c:v>8.9499999999999996E-3</c:v>
                </c:pt>
                <c:pt idx="592">
                  <c:v>8.1700000000000002E-3</c:v>
                </c:pt>
                <c:pt idx="593">
                  <c:v>8.3899999999999999E-3</c:v>
                </c:pt>
                <c:pt idx="594">
                  <c:v>7.79E-3</c:v>
                </c:pt>
                <c:pt idx="595">
                  <c:v>8.0099999999999998E-3</c:v>
                </c:pt>
                <c:pt idx="596">
                  <c:v>9.6399999999999993E-3</c:v>
                </c:pt>
                <c:pt idx="597">
                  <c:v>9.6399999999999993E-3</c:v>
                </c:pt>
                <c:pt idx="598">
                  <c:v>9.4199999999999996E-3</c:v>
                </c:pt>
                <c:pt idx="599">
                  <c:v>9.3900000000000008E-3</c:v>
                </c:pt>
                <c:pt idx="600">
                  <c:v>8.5900000000000004E-3</c:v>
                </c:pt>
                <c:pt idx="601">
                  <c:v>8.43E-3</c:v>
                </c:pt>
                <c:pt idx="602">
                  <c:v>8.43E-3</c:v>
                </c:pt>
                <c:pt idx="603">
                  <c:v>8.6899999999999998E-3</c:v>
                </c:pt>
                <c:pt idx="604">
                  <c:v>8.6599999999999993E-3</c:v>
                </c:pt>
                <c:pt idx="605">
                  <c:v>8.43E-3</c:v>
                </c:pt>
                <c:pt idx="606">
                  <c:v>8.4799999999999997E-3</c:v>
                </c:pt>
                <c:pt idx="607">
                  <c:v>8.4799999999999997E-3</c:v>
                </c:pt>
                <c:pt idx="608">
                  <c:v>7.26E-3</c:v>
                </c:pt>
                <c:pt idx="609">
                  <c:v>7.1700000000000002E-3</c:v>
                </c:pt>
                <c:pt idx="610">
                  <c:v>6.5700000000000003E-3</c:v>
                </c:pt>
                <c:pt idx="611">
                  <c:v>6.8999999999999999E-3</c:v>
                </c:pt>
                <c:pt idx="612">
                  <c:v>7.5399999999999998E-3</c:v>
                </c:pt>
                <c:pt idx="613">
                  <c:v>7.1599999999999997E-3</c:v>
                </c:pt>
                <c:pt idx="614">
                  <c:v>7.62E-3</c:v>
                </c:pt>
                <c:pt idx="615">
                  <c:v>7.5399999999999998E-3</c:v>
                </c:pt>
                <c:pt idx="616">
                  <c:v>7.6099999999999996E-3</c:v>
                </c:pt>
                <c:pt idx="617">
                  <c:v>7.7200000000000003E-3</c:v>
                </c:pt>
                <c:pt idx="618">
                  <c:v>7.5599999999999999E-3</c:v>
                </c:pt>
                <c:pt idx="619">
                  <c:v>7.45E-3</c:v>
                </c:pt>
                <c:pt idx="620">
                  <c:v>7.6899999999999998E-3</c:v>
                </c:pt>
                <c:pt idx="621">
                  <c:v>7.9500000000000005E-3</c:v>
                </c:pt>
                <c:pt idx="622">
                  <c:v>7.1500000000000001E-3</c:v>
                </c:pt>
                <c:pt idx="623">
                  <c:v>7.1500000000000001E-3</c:v>
                </c:pt>
                <c:pt idx="624">
                  <c:v>7.3600000000000002E-3</c:v>
                </c:pt>
                <c:pt idx="625">
                  <c:v>6.94E-3</c:v>
                </c:pt>
                <c:pt idx="626">
                  <c:v>6.3600000000000002E-3</c:v>
                </c:pt>
                <c:pt idx="627">
                  <c:v>6.4900000000000001E-3</c:v>
                </c:pt>
                <c:pt idx="628">
                  <c:v>6.0200000000000002E-3</c:v>
                </c:pt>
                <c:pt idx="629">
                  <c:v>5.7999999999999996E-3</c:v>
                </c:pt>
                <c:pt idx="630">
                  <c:v>5.7999999999999996E-3</c:v>
                </c:pt>
                <c:pt idx="631">
                  <c:v>5.5999999999999999E-3</c:v>
                </c:pt>
                <c:pt idx="632">
                  <c:v>5.3299999999999997E-3</c:v>
                </c:pt>
                <c:pt idx="633">
                  <c:v>5.1700000000000001E-3</c:v>
                </c:pt>
                <c:pt idx="634">
                  <c:v>4.9800000000000001E-3</c:v>
                </c:pt>
                <c:pt idx="635">
                  <c:v>4.8500000000000001E-3</c:v>
                </c:pt>
                <c:pt idx="636">
                  <c:v>5.0800000000000003E-3</c:v>
                </c:pt>
                <c:pt idx="637">
                  <c:v>5.2399999999999999E-3</c:v>
                </c:pt>
                <c:pt idx="638">
                  <c:v>5.5100000000000001E-3</c:v>
                </c:pt>
                <c:pt idx="639">
                  <c:v>5.5300000000000002E-3</c:v>
                </c:pt>
                <c:pt idx="640">
                  <c:v>5.4000000000000003E-3</c:v>
                </c:pt>
                <c:pt idx="641">
                  <c:v>5.3400000000000001E-3</c:v>
                </c:pt>
                <c:pt idx="642">
                  <c:v>4.8300000000000001E-3</c:v>
                </c:pt>
                <c:pt idx="643">
                  <c:v>4.5399999999999998E-3</c:v>
                </c:pt>
                <c:pt idx="644">
                  <c:v>4.5700000000000003E-3</c:v>
                </c:pt>
                <c:pt idx="645">
                  <c:v>4.7000000000000002E-3</c:v>
                </c:pt>
                <c:pt idx="646">
                  <c:v>4.5900000000000003E-3</c:v>
                </c:pt>
                <c:pt idx="647">
                  <c:v>4.3499999999999997E-3</c:v>
                </c:pt>
                <c:pt idx="648">
                  <c:v>4.3299999999999996E-3</c:v>
                </c:pt>
                <c:pt idx="649">
                  <c:v>4.4099999999999999E-3</c:v>
                </c:pt>
                <c:pt idx="650">
                  <c:v>4.4299999999999999E-3</c:v>
                </c:pt>
                <c:pt idx="651">
                  <c:v>4.3499999999999997E-3</c:v>
                </c:pt>
                <c:pt idx="652">
                  <c:v>4.4299999999999999E-3</c:v>
                </c:pt>
                <c:pt idx="653">
                  <c:v>4.2300000000000003E-3</c:v>
                </c:pt>
                <c:pt idx="654">
                  <c:v>4.0699999999999998E-3</c:v>
                </c:pt>
                <c:pt idx="655">
                  <c:v>4.0699999999999998E-3</c:v>
                </c:pt>
                <c:pt idx="656">
                  <c:v>3.9899999999999996E-3</c:v>
                </c:pt>
                <c:pt idx="657">
                  <c:v>4.0400000000000002E-3</c:v>
                </c:pt>
                <c:pt idx="658">
                  <c:v>4.0400000000000002E-3</c:v>
                </c:pt>
                <c:pt idx="659">
                  <c:v>3.9399999999999999E-3</c:v>
                </c:pt>
                <c:pt idx="660">
                  <c:v>4.1999999999999997E-3</c:v>
                </c:pt>
                <c:pt idx="661">
                  <c:v>4.5700000000000003E-3</c:v>
                </c:pt>
                <c:pt idx="662">
                  <c:v>4.4900000000000001E-3</c:v>
                </c:pt>
                <c:pt idx="663">
                  <c:v>4.4400000000000004E-3</c:v>
                </c:pt>
                <c:pt idx="664">
                  <c:v>4.3299999999999996E-3</c:v>
                </c:pt>
                <c:pt idx="665">
                  <c:v>4.4400000000000004E-3</c:v>
                </c:pt>
                <c:pt idx="666">
                  <c:v>4.3E-3</c:v>
                </c:pt>
                <c:pt idx="667">
                  <c:v>4.28E-3</c:v>
                </c:pt>
                <c:pt idx="668">
                  <c:v>4.2500000000000003E-3</c:v>
                </c:pt>
                <c:pt idx="669">
                  <c:v>4.2199999999999998E-3</c:v>
                </c:pt>
                <c:pt idx="670">
                  <c:v>4.3E-3</c:v>
                </c:pt>
                <c:pt idx="671">
                  <c:v>4.5599999999999998E-3</c:v>
                </c:pt>
                <c:pt idx="672">
                  <c:v>4.4900000000000001E-3</c:v>
                </c:pt>
                <c:pt idx="673">
                  <c:v>4.4999999999999997E-3</c:v>
                </c:pt>
                <c:pt idx="674">
                  <c:v>4.2300000000000003E-3</c:v>
                </c:pt>
                <c:pt idx="675">
                  <c:v>4.0699999999999998E-3</c:v>
                </c:pt>
                <c:pt idx="676">
                  <c:v>3.7499999999999999E-3</c:v>
                </c:pt>
                <c:pt idx="677">
                  <c:v>3.3999999999999998E-3</c:v>
                </c:pt>
                <c:pt idx="678">
                  <c:v>3.16E-3</c:v>
                </c:pt>
                <c:pt idx="679">
                  <c:v>3.1900000000000001E-3</c:v>
                </c:pt>
                <c:pt idx="680">
                  <c:v>3.3800000000000002E-3</c:v>
                </c:pt>
                <c:pt idx="681">
                  <c:v>3.7200000000000002E-3</c:v>
                </c:pt>
                <c:pt idx="682">
                  <c:v>3.64E-3</c:v>
                </c:pt>
                <c:pt idx="683">
                  <c:v>3.62E-3</c:v>
                </c:pt>
                <c:pt idx="684">
                  <c:v>3.7799999999999999E-3</c:v>
                </c:pt>
                <c:pt idx="685">
                  <c:v>3.7200000000000002E-3</c:v>
                </c:pt>
                <c:pt idx="686">
                  <c:v>3.7799999999999999E-3</c:v>
                </c:pt>
                <c:pt idx="687">
                  <c:v>3.8600000000000001E-3</c:v>
                </c:pt>
                <c:pt idx="688">
                  <c:v>3.64E-3</c:v>
                </c:pt>
                <c:pt idx="689">
                  <c:v>3.8800000000000002E-3</c:v>
                </c:pt>
                <c:pt idx="690">
                  <c:v>4.28E-3</c:v>
                </c:pt>
                <c:pt idx="691">
                  <c:v>4.3299999999999996E-3</c:v>
                </c:pt>
                <c:pt idx="692">
                  <c:v>4.3E-3</c:v>
                </c:pt>
                <c:pt idx="693">
                  <c:v>4.6699999999999997E-3</c:v>
                </c:pt>
                <c:pt idx="694">
                  <c:v>4.0299999999999997E-3</c:v>
                </c:pt>
                <c:pt idx="695">
                  <c:v>3.9199999999999999E-3</c:v>
                </c:pt>
                <c:pt idx="696">
                  <c:v>3.63E-3</c:v>
                </c:pt>
                <c:pt idx="697">
                  <c:v>3.9699999999999996E-3</c:v>
                </c:pt>
                <c:pt idx="698">
                  <c:v>4.0200000000000001E-3</c:v>
                </c:pt>
                <c:pt idx="699">
                  <c:v>4.3699999999999998E-3</c:v>
                </c:pt>
                <c:pt idx="700">
                  <c:v>4.3699999999999998E-3</c:v>
                </c:pt>
                <c:pt idx="701">
                  <c:v>4.6600000000000001E-3</c:v>
                </c:pt>
                <c:pt idx="702">
                  <c:v>4.5999999999999999E-3</c:v>
                </c:pt>
                <c:pt idx="703">
                  <c:v>4.5500000000000002E-3</c:v>
                </c:pt>
                <c:pt idx="704">
                  <c:v>4.5700000000000003E-3</c:v>
                </c:pt>
                <c:pt idx="705">
                  <c:v>4.7299999999999998E-3</c:v>
                </c:pt>
                <c:pt idx="706">
                  <c:v>4.7000000000000002E-3</c:v>
                </c:pt>
                <c:pt idx="707">
                  <c:v>4.62E-3</c:v>
                </c:pt>
                <c:pt idx="708">
                  <c:v>4.3499999999999997E-3</c:v>
                </c:pt>
                <c:pt idx="709">
                  <c:v>4.6899999999999997E-3</c:v>
                </c:pt>
                <c:pt idx="710">
                  <c:v>4.6899999999999997E-3</c:v>
                </c:pt>
                <c:pt idx="711">
                  <c:v>4.3200000000000001E-3</c:v>
                </c:pt>
                <c:pt idx="712">
                  <c:v>4.13E-3</c:v>
                </c:pt>
                <c:pt idx="713">
                  <c:v>3.3400000000000001E-3</c:v>
                </c:pt>
                <c:pt idx="714">
                  <c:v>3.31E-3</c:v>
                </c:pt>
                <c:pt idx="715">
                  <c:v>3.0799999999999998E-3</c:v>
                </c:pt>
                <c:pt idx="716">
                  <c:v>2.8900000000000002E-3</c:v>
                </c:pt>
                <c:pt idx="717">
                  <c:v>3.13E-3</c:v>
                </c:pt>
                <c:pt idx="718">
                  <c:v>2.98E-3</c:v>
                </c:pt>
                <c:pt idx="719">
                  <c:v>3.0899999999999999E-3</c:v>
                </c:pt>
                <c:pt idx="720">
                  <c:v>3.0100000000000001E-3</c:v>
                </c:pt>
                <c:pt idx="721">
                  <c:v>3.2499999999999999E-3</c:v>
                </c:pt>
                <c:pt idx="722">
                  <c:v>3.0100000000000001E-3</c:v>
                </c:pt>
                <c:pt idx="723">
                  <c:v>3.0300000000000001E-3</c:v>
                </c:pt>
                <c:pt idx="724">
                  <c:v>2.98E-3</c:v>
                </c:pt>
                <c:pt idx="725">
                  <c:v>2.98E-3</c:v>
                </c:pt>
                <c:pt idx="726">
                  <c:v>3.0300000000000001E-3</c:v>
                </c:pt>
                <c:pt idx="727">
                  <c:v>3.0300000000000001E-3</c:v>
                </c:pt>
                <c:pt idx="728">
                  <c:v>3.0000000000000001E-3</c:v>
                </c:pt>
                <c:pt idx="729">
                  <c:v>3.1900000000000001E-3</c:v>
                </c:pt>
                <c:pt idx="730">
                  <c:v>3.2699999999999999E-3</c:v>
                </c:pt>
                <c:pt idx="731">
                  <c:v>3.2100000000000002E-3</c:v>
                </c:pt>
                <c:pt idx="732">
                  <c:v>3.47E-3</c:v>
                </c:pt>
                <c:pt idx="733">
                  <c:v>3.2599999999999999E-3</c:v>
                </c:pt>
                <c:pt idx="734">
                  <c:v>3.3400000000000001E-3</c:v>
                </c:pt>
                <c:pt idx="735">
                  <c:v>3.2599999999999999E-3</c:v>
                </c:pt>
                <c:pt idx="736">
                  <c:v>3.3400000000000001E-3</c:v>
                </c:pt>
                <c:pt idx="737">
                  <c:v>3.5500000000000002E-3</c:v>
                </c:pt>
                <c:pt idx="738">
                  <c:v>3.0200000000000001E-3</c:v>
                </c:pt>
                <c:pt idx="739">
                  <c:v>2.97E-3</c:v>
                </c:pt>
                <c:pt idx="740">
                  <c:v>2.8900000000000002E-3</c:v>
                </c:pt>
                <c:pt idx="741">
                  <c:v>3.1099999999999999E-3</c:v>
                </c:pt>
                <c:pt idx="742">
                  <c:v>3.0599999999999998E-3</c:v>
                </c:pt>
                <c:pt idx="743">
                  <c:v>3.16E-3</c:v>
                </c:pt>
                <c:pt idx="744">
                  <c:v>3.1900000000000001E-3</c:v>
                </c:pt>
                <c:pt idx="745">
                  <c:v>3.3E-3</c:v>
                </c:pt>
                <c:pt idx="746">
                  <c:v>3.3500000000000001E-3</c:v>
                </c:pt>
                <c:pt idx="747">
                  <c:v>3.32E-3</c:v>
                </c:pt>
                <c:pt idx="748">
                  <c:v>3.5599999999999998E-3</c:v>
                </c:pt>
                <c:pt idx="749">
                  <c:v>3.4099999999999998E-3</c:v>
                </c:pt>
                <c:pt idx="750">
                  <c:v>3.3300000000000001E-3</c:v>
                </c:pt>
                <c:pt idx="751">
                  <c:v>3.1199999999999999E-3</c:v>
                </c:pt>
                <c:pt idx="752">
                  <c:v>3.14E-3</c:v>
                </c:pt>
                <c:pt idx="753">
                  <c:v>3.1700000000000001E-3</c:v>
                </c:pt>
                <c:pt idx="754">
                  <c:v>3.3500000000000001E-3</c:v>
                </c:pt>
                <c:pt idx="755">
                  <c:v>3.4099999999999998E-3</c:v>
                </c:pt>
                <c:pt idx="756">
                  <c:v>3.3600000000000001E-3</c:v>
                </c:pt>
                <c:pt idx="757">
                  <c:v>3.5400000000000002E-3</c:v>
                </c:pt>
                <c:pt idx="758">
                  <c:v>3.49E-3</c:v>
                </c:pt>
                <c:pt idx="759">
                  <c:v>3.49E-3</c:v>
                </c:pt>
                <c:pt idx="760">
                  <c:v>3.3300000000000001E-3</c:v>
                </c:pt>
                <c:pt idx="761">
                  <c:v>3.1700000000000001E-3</c:v>
                </c:pt>
                <c:pt idx="762">
                  <c:v>3.2799999999999999E-3</c:v>
                </c:pt>
                <c:pt idx="763">
                  <c:v>3.3300000000000001E-3</c:v>
                </c:pt>
                <c:pt idx="764">
                  <c:v>3.5200000000000001E-3</c:v>
                </c:pt>
                <c:pt idx="765">
                  <c:v>3.8400000000000001E-3</c:v>
                </c:pt>
                <c:pt idx="766">
                  <c:v>3.3500000000000001E-3</c:v>
                </c:pt>
                <c:pt idx="767">
                  <c:v>3.46E-3</c:v>
                </c:pt>
                <c:pt idx="768">
                  <c:v>3.2200000000000002E-3</c:v>
                </c:pt>
                <c:pt idx="769">
                  <c:v>3.14E-3</c:v>
                </c:pt>
                <c:pt idx="770">
                  <c:v>3.0799999999999998E-3</c:v>
                </c:pt>
                <c:pt idx="771">
                  <c:v>2.9199999999999999E-3</c:v>
                </c:pt>
                <c:pt idx="772">
                  <c:v>3.0000000000000001E-3</c:v>
                </c:pt>
                <c:pt idx="773">
                  <c:v>3.0500000000000002E-3</c:v>
                </c:pt>
                <c:pt idx="774">
                  <c:v>3.1900000000000001E-3</c:v>
                </c:pt>
                <c:pt idx="775">
                  <c:v>3.29E-3</c:v>
                </c:pt>
                <c:pt idx="776">
                  <c:v>3.2399999999999998E-3</c:v>
                </c:pt>
                <c:pt idx="777">
                  <c:v>3.0000000000000001E-3</c:v>
                </c:pt>
                <c:pt idx="778">
                  <c:v>3.3400000000000001E-3</c:v>
                </c:pt>
                <c:pt idx="779">
                  <c:v>3.3400000000000001E-3</c:v>
                </c:pt>
                <c:pt idx="780">
                  <c:v>3.3600000000000001E-3</c:v>
                </c:pt>
                <c:pt idx="781">
                  <c:v>3.15E-3</c:v>
                </c:pt>
                <c:pt idx="782">
                  <c:v>3.2299999999999998E-3</c:v>
                </c:pt>
                <c:pt idx="783">
                  <c:v>3.1800000000000001E-3</c:v>
                </c:pt>
                <c:pt idx="784">
                  <c:v>3.3899999999999998E-3</c:v>
                </c:pt>
                <c:pt idx="785">
                  <c:v>3.0599999999999998E-3</c:v>
                </c:pt>
                <c:pt idx="786">
                  <c:v>3.0899999999999999E-3</c:v>
                </c:pt>
                <c:pt idx="787">
                  <c:v>2.8999999999999998E-3</c:v>
                </c:pt>
                <c:pt idx="788">
                  <c:v>2.4399999999999999E-3</c:v>
                </c:pt>
                <c:pt idx="789">
                  <c:v>2.5000000000000001E-3</c:v>
                </c:pt>
                <c:pt idx="790">
                  <c:v>2.7599999999999999E-3</c:v>
                </c:pt>
                <c:pt idx="791">
                  <c:v>3.5500000000000002E-3</c:v>
                </c:pt>
                <c:pt idx="792">
                  <c:v>2.3600000000000001E-3</c:v>
                </c:pt>
                <c:pt idx="793">
                  <c:v>2.15E-3</c:v>
                </c:pt>
                <c:pt idx="794">
                  <c:v>2.2499999999999998E-3</c:v>
                </c:pt>
                <c:pt idx="795">
                  <c:v>2.0600000000000002E-3</c:v>
                </c:pt>
                <c:pt idx="796">
                  <c:v>2.0400000000000001E-3</c:v>
                </c:pt>
                <c:pt idx="797">
                  <c:v>2.0400000000000001E-3</c:v>
                </c:pt>
                <c:pt idx="798">
                  <c:v>2.3E-3</c:v>
                </c:pt>
                <c:pt idx="799">
                  <c:v>1.9300000000000001E-3</c:v>
                </c:pt>
                <c:pt idx="800">
                  <c:v>1.9300000000000001E-3</c:v>
                </c:pt>
                <c:pt idx="801">
                  <c:v>1.8500000000000001E-3</c:v>
                </c:pt>
                <c:pt idx="802">
                  <c:v>1.8E-3</c:v>
                </c:pt>
                <c:pt idx="803">
                  <c:v>1.8699999999999999E-3</c:v>
                </c:pt>
                <c:pt idx="804">
                  <c:v>1.8600000000000001E-3</c:v>
                </c:pt>
                <c:pt idx="805">
                  <c:v>1.7600000000000001E-3</c:v>
                </c:pt>
                <c:pt idx="806">
                  <c:v>1.8400000000000001E-3</c:v>
                </c:pt>
                <c:pt idx="807">
                  <c:v>1.8600000000000001E-3</c:v>
                </c:pt>
                <c:pt idx="808">
                  <c:v>1.7600000000000001E-3</c:v>
                </c:pt>
                <c:pt idx="809">
                  <c:v>1.73E-3</c:v>
                </c:pt>
                <c:pt idx="810">
                  <c:v>1.6999999999999999E-3</c:v>
                </c:pt>
                <c:pt idx="811">
                  <c:v>1.81E-3</c:v>
                </c:pt>
                <c:pt idx="812">
                  <c:v>1.75E-3</c:v>
                </c:pt>
                <c:pt idx="813">
                  <c:v>1.7799999999999999E-3</c:v>
                </c:pt>
                <c:pt idx="814">
                  <c:v>1.72E-3</c:v>
                </c:pt>
                <c:pt idx="815">
                  <c:v>1.8600000000000001E-3</c:v>
                </c:pt>
                <c:pt idx="816">
                  <c:v>1.8600000000000001E-3</c:v>
                </c:pt>
                <c:pt idx="817">
                  <c:v>1.91E-3</c:v>
                </c:pt>
                <c:pt idx="818">
                  <c:v>1.98E-3</c:v>
                </c:pt>
                <c:pt idx="819">
                  <c:v>2.0400000000000001E-3</c:v>
                </c:pt>
                <c:pt idx="820">
                  <c:v>2.0400000000000001E-3</c:v>
                </c:pt>
                <c:pt idx="821">
                  <c:v>2.2200000000000002E-3</c:v>
                </c:pt>
                <c:pt idx="822">
                  <c:v>2.1900000000000001E-3</c:v>
                </c:pt>
                <c:pt idx="823">
                  <c:v>2.32E-3</c:v>
                </c:pt>
                <c:pt idx="824">
                  <c:v>2.2399999999999998E-3</c:v>
                </c:pt>
                <c:pt idx="825">
                  <c:v>2.1900000000000001E-3</c:v>
                </c:pt>
                <c:pt idx="826">
                  <c:v>2.1299999999999999E-3</c:v>
                </c:pt>
                <c:pt idx="827">
                  <c:v>2E-3</c:v>
                </c:pt>
                <c:pt idx="828">
                  <c:v>1.6999999999999999E-3</c:v>
                </c:pt>
                <c:pt idx="829">
                  <c:v>1.57E-3</c:v>
                </c:pt>
                <c:pt idx="830">
                  <c:v>1.65E-3</c:v>
                </c:pt>
                <c:pt idx="831">
                  <c:v>1.65E-3</c:v>
                </c:pt>
                <c:pt idx="832">
                  <c:v>1.65E-3</c:v>
                </c:pt>
                <c:pt idx="833">
                  <c:v>1.6999999999999999E-3</c:v>
                </c:pt>
                <c:pt idx="834">
                  <c:v>1.65E-3</c:v>
                </c:pt>
                <c:pt idx="835">
                  <c:v>1.65E-3</c:v>
                </c:pt>
                <c:pt idx="836">
                  <c:v>1.65E-3</c:v>
                </c:pt>
                <c:pt idx="837">
                  <c:v>1.67E-3</c:v>
                </c:pt>
                <c:pt idx="838">
                  <c:v>1.64E-3</c:v>
                </c:pt>
                <c:pt idx="839">
                  <c:v>1.7799999999999999E-3</c:v>
                </c:pt>
                <c:pt idx="840">
                  <c:v>1.8E-3</c:v>
                </c:pt>
                <c:pt idx="841">
                  <c:v>1.83E-3</c:v>
                </c:pt>
                <c:pt idx="842">
                  <c:v>1.75E-3</c:v>
                </c:pt>
                <c:pt idx="843">
                  <c:v>1.72E-3</c:v>
                </c:pt>
                <c:pt idx="844">
                  <c:v>1.6900000000000001E-3</c:v>
                </c:pt>
                <c:pt idx="845">
                  <c:v>1.75E-3</c:v>
                </c:pt>
                <c:pt idx="846">
                  <c:v>1.9300000000000001E-3</c:v>
                </c:pt>
                <c:pt idx="847">
                  <c:v>2.1099999999999999E-3</c:v>
                </c:pt>
                <c:pt idx="848">
                  <c:v>2.0200000000000001E-3</c:v>
                </c:pt>
                <c:pt idx="849">
                  <c:v>1.97E-3</c:v>
                </c:pt>
                <c:pt idx="850">
                  <c:v>2.0999999999999999E-3</c:v>
                </c:pt>
                <c:pt idx="851">
                  <c:v>1.99E-3</c:v>
                </c:pt>
                <c:pt idx="852">
                  <c:v>2.1299999999999999E-3</c:v>
                </c:pt>
                <c:pt idx="853">
                  <c:v>2.15E-3</c:v>
                </c:pt>
                <c:pt idx="854">
                  <c:v>1.8600000000000001E-3</c:v>
                </c:pt>
                <c:pt idx="855">
                  <c:v>1.92E-3</c:v>
                </c:pt>
                <c:pt idx="856">
                  <c:v>2.0500000000000002E-3</c:v>
                </c:pt>
                <c:pt idx="857">
                  <c:v>2.0500000000000002E-3</c:v>
                </c:pt>
                <c:pt idx="858">
                  <c:v>2.16E-3</c:v>
                </c:pt>
                <c:pt idx="859">
                  <c:v>2.1299999999999999E-3</c:v>
                </c:pt>
                <c:pt idx="860">
                  <c:v>2.0799999999999998E-3</c:v>
                </c:pt>
                <c:pt idx="861">
                  <c:v>2.1299999999999999E-3</c:v>
                </c:pt>
                <c:pt idx="862">
                  <c:v>2.2599999999999999E-3</c:v>
                </c:pt>
                <c:pt idx="863">
                  <c:v>2.1800000000000001E-3</c:v>
                </c:pt>
                <c:pt idx="864">
                  <c:v>2.32E-3</c:v>
                </c:pt>
                <c:pt idx="865">
                  <c:v>2.3400000000000001E-3</c:v>
                </c:pt>
                <c:pt idx="866">
                  <c:v>2.2599999999999999E-3</c:v>
                </c:pt>
                <c:pt idx="867">
                  <c:v>2.5300000000000001E-3</c:v>
                </c:pt>
                <c:pt idx="868">
                  <c:v>2.5300000000000001E-3</c:v>
                </c:pt>
                <c:pt idx="869">
                  <c:v>2.32E-3</c:v>
                </c:pt>
                <c:pt idx="870">
                  <c:v>1.97E-3</c:v>
                </c:pt>
                <c:pt idx="871">
                  <c:v>1.8600000000000001E-3</c:v>
                </c:pt>
                <c:pt idx="872">
                  <c:v>1.8400000000000001E-3</c:v>
                </c:pt>
                <c:pt idx="873">
                  <c:v>2.0999999999999999E-3</c:v>
                </c:pt>
                <c:pt idx="874">
                  <c:v>1.9400000000000001E-3</c:v>
                </c:pt>
                <c:pt idx="875">
                  <c:v>1.97E-3</c:v>
                </c:pt>
                <c:pt idx="876">
                  <c:v>1.89E-3</c:v>
                </c:pt>
                <c:pt idx="877">
                  <c:v>1.81E-3</c:v>
                </c:pt>
                <c:pt idx="878">
                  <c:v>1.8E-3</c:v>
                </c:pt>
                <c:pt idx="879">
                  <c:v>1.91E-3</c:v>
                </c:pt>
                <c:pt idx="880">
                  <c:v>2.0200000000000001E-3</c:v>
                </c:pt>
                <c:pt idx="881">
                  <c:v>2.0400000000000001E-3</c:v>
                </c:pt>
                <c:pt idx="882">
                  <c:v>1.9599999999999999E-3</c:v>
                </c:pt>
                <c:pt idx="883">
                  <c:v>1.8799999999999999E-3</c:v>
                </c:pt>
                <c:pt idx="884">
                  <c:v>1.91E-3</c:v>
                </c:pt>
                <c:pt idx="885">
                  <c:v>1.8E-3</c:v>
                </c:pt>
                <c:pt idx="886">
                  <c:v>1.75E-3</c:v>
                </c:pt>
                <c:pt idx="887">
                  <c:v>1.75E-3</c:v>
                </c:pt>
                <c:pt idx="888">
                  <c:v>1.75E-3</c:v>
                </c:pt>
                <c:pt idx="889">
                  <c:v>1.98E-3</c:v>
                </c:pt>
                <c:pt idx="890">
                  <c:v>1.98E-3</c:v>
                </c:pt>
                <c:pt idx="891">
                  <c:v>1.9599999999999999E-3</c:v>
                </c:pt>
                <c:pt idx="892">
                  <c:v>1.98E-3</c:v>
                </c:pt>
                <c:pt idx="893">
                  <c:v>1.7799999999999999E-3</c:v>
                </c:pt>
                <c:pt idx="894">
                  <c:v>1.89E-3</c:v>
                </c:pt>
                <c:pt idx="895">
                  <c:v>1.65E-3</c:v>
                </c:pt>
                <c:pt idx="896">
                  <c:v>1.57E-3</c:v>
                </c:pt>
                <c:pt idx="897">
                  <c:v>1.57E-3</c:v>
                </c:pt>
                <c:pt idx="898">
                  <c:v>1.4599999999999999E-3</c:v>
                </c:pt>
                <c:pt idx="899">
                  <c:v>1.4400000000000001E-3</c:v>
                </c:pt>
                <c:pt idx="900">
                  <c:v>1.49E-3</c:v>
                </c:pt>
                <c:pt idx="901">
                  <c:v>1.57E-3</c:v>
                </c:pt>
                <c:pt idx="902">
                  <c:v>1.5900000000000001E-3</c:v>
                </c:pt>
                <c:pt idx="903">
                  <c:v>1.5399999999999999E-3</c:v>
                </c:pt>
                <c:pt idx="904">
                  <c:v>1.5399999999999999E-3</c:v>
                </c:pt>
                <c:pt idx="905">
                  <c:v>1.6199999999999999E-3</c:v>
                </c:pt>
                <c:pt idx="906">
                  <c:v>1.5900000000000001E-3</c:v>
                </c:pt>
                <c:pt idx="907">
                  <c:v>1.6199999999999999E-3</c:v>
                </c:pt>
                <c:pt idx="908">
                  <c:v>1.6199999999999999E-3</c:v>
                </c:pt>
                <c:pt idx="909">
                  <c:v>1.5900000000000001E-3</c:v>
                </c:pt>
                <c:pt idx="910">
                  <c:v>1.5100000000000001E-3</c:v>
                </c:pt>
                <c:pt idx="911">
                  <c:v>1.6199999999999999E-3</c:v>
                </c:pt>
                <c:pt idx="912">
                  <c:v>1.72E-3</c:v>
                </c:pt>
                <c:pt idx="913">
                  <c:v>1.65E-3</c:v>
                </c:pt>
                <c:pt idx="914">
                  <c:v>1.73E-3</c:v>
                </c:pt>
                <c:pt idx="915">
                  <c:v>1.73E-3</c:v>
                </c:pt>
                <c:pt idx="916">
                  <c:v>1.4400000000000001E-3</c:v>
                </c:pt>
                <c:pt idx="917">
                  <c:v>1.49E-3</c:v>
                </c:pt>
                <c:pt idx="918">
                  <c:v>1.4599999999999999E-3</c:v>
                </c:pt>
                <c:pt idx="919">
                  <c:v>1.49E-3</c:v>
                </c:pt>
                <c:pt idx="920">
                  <c:v>1.4400000000000001E-3</c:v>
                </c:pt>
                <c:pt idx="921">
                  <c:v>1.91E-3</c:v>
                </c:pt>
                <c:pt idx="922">
                  <c:v>1.75E-3</c:v>
                </c:pt>
                <c:pt idx="923">
                  <c:v>1.7799999999999999E-3</c:v>
                </c:pt>
                <c:pt idx="924">
                  <c:v>1.75E-3</c:v>
                </c:pt>
                <c:pt idx="925">
                  <c:v>1.6199999999999999E-3</c:v>
                </c:pt>
                <c:pt idx="926">
                  <c:v>1.64E-3</c:v>
                </c:pt>
                <c:pt idx="927">
                  <c:v>1.67E-3</c:v>
                </c:pt>
                <c:pt idx="928">
                  <c:v>1.67E-3</c:v>
                </c:pt>
                <c:pt idx="929">
                  <c:v>1.8E-3</c:v>
                </c:pt>
                <c:pt idx="930">
                  <c:v>1.8E-3</c:v>
                </c:pt>
                <c:pt idx="931">
                  <c:v>2.0100000000000001E-3</c:v>
                </c:pt>
                <c:pt idx="932">
                  <c:v>1.9E-3</c:v>
                </c:pt>
                <c:pt idx="933">
                  <c:v>1.6800000000000001E-3</c:v>
                </c:pt>
                <c:pt idx="934">
                  <c:v>1.4400000000000001E-3</c:v>
                </c:pt>
                <c:pt idx="935">
                  <c:v>1.41E-3</c:v>
                </c:pt>
                <c:pt idx="936">
                  <c:v>1.2800000000000001E-3</c:v>
                </c:pt>
                <c:pt idx="937">
                  <c:v>1.2800000000000001E-3</c:v>
                </c:pt>
                <c:pt idx="938">
                  <c:v>1.1199999999999999E-3</c:v>
                </c:pt>
                <c:pt idx="939">
                  <c:v>1.1999999999999999E-3</c:v>
                </c:pt>
                <c:pt idx="940">
                  <c:v>1.14E-3</c:v>
                </c:pt>
                <c:pt idx="941">
                  <c:v>1.2999999999999999E-3</c:v>
                </c:pt>
                <c:pt idx="942">
                  <c:v>1.49E-3</c:v>
                </c:pt>
                <c:pt idx="943">
                  <c:v>1.6199999999999999E-3</c:v>
                </c:pt>
                <c:pt idx="944">
                  <c:v>1.7799999999999999E-3</c:v>
                </c:pt>
                <c:pt idx="945">
                  <c:v>1.67E-3</c:v>
                </c:pt>
                <c:pt idx="946">
                  <c:v>1.72E-3</c:v>
                </c:pt>
                <c:pt idx="947">
                  <c:v>1.72E-3</c:v>
                </c:pt>
                <c:pt idx="948">
                  <c:v>1.64E-3</c:v>
                </c:pt>
                <c:pt idx="949">
                  <c:v>1.75E-3</c:v>
                </c:pt>
                <c:pt idx="950">
                  <c:v>1.75E-3</c:v>
                </c:pt>
                <c:pt idx="951">
                  <c:v>1.72E-3</c:v>
                </c:pt>
                <c:pt idx="952">
                  <c:v>1.8E-3</c:v>
                </c:pt>
                <c:pt idx="953">
                  <c:v>1.8500000000000001E-3</c:v>
                </c:pt>
                <c:pt idx="954">
                  <c:v>1.7700000000000001E-3</c:v>
                </c:pt>
                <c:pt idx="955">
                  <c:v>1.8500000000000001E-3</c:v>
                </c:pt>
                <c:pt idx="956">
                  <c:v>1.7700000000000001E-3</c:v>
                </c:pt>
                <c:pt idx="957">
                  <c:v>1.8500000000000001E-3</c:v>
                </c:pt>
                <c:pt idx="958">
                  <c:v>1.81E-3</c:v>
                </c:pt>
                <c:pt idx="959">
                  <c:v>1.8600000000000001E-3</c:v>
                </c:pt>
                <c:pt idx="960">
                  <c:v>1.81E-3</c:v>
                </c:pt>
                <c:pt idx="961">
                  <c:v>1.81E-3</c:v>
                </c:pt>
                <c:pt idx="962">
                  <c:v>1.89E-3</c:v>
                </c:pt>
                <c:pt idx="963">
                  <c:v>1.73E-3</c:v>
                </c:pt>
                <c:pt idx="964">
                  <c:v>1.6800000000000001E-3</c:v>
                </c:pt>
                <c:pt idx="965">
                  <c:v>1.8400000000000001E-3</c:v>
                </c:pt>
                <c:pt idx="966">
                  <c:v>2.0500000000000002E-3</c:v>
                </c:pt>
                <c:pt idx="967">
                  <c:v>2.0999999999999999E-3</c:v>
                </c:pt>
                <c:pt idx="968">
                  <c:v>2.1299999999999999E-3</c:v>
                </c:pt>
                <c:pt idx="969">
                  <c:v>2.2100000000000002E-3</c:v>
                </c:pt>
                <c:pt idx="970">
                  <c:v>2.1800000000000001E-3</c:v>
                </c:pt>
                <c:pt idx="971">
                  <c:v>2.2399999999999998E-3</c:v>
                </c:pt>
                <c:pt idx="972">
                  <c:v>2.2599999999999999E-3</c:v>
                </c:pt>
                <c:pt idx="973">
                  <c:v>2.2899999999999999E-3</c:v>
                </c:pt>
                <c:pt idx="974">
                  <c:v>2.2399999999999998E-3</c:v>
                </c:pt>
                <c:pt idx="975">
                  <c:v>2.2399999999999998E-3</c:v>
                </c:pt>
                <c:pt idx="976">
                  <c:v>2.2899999999999999E-3</c:v>
                </c:pt>
                <c:pt idx="977">
                  <c:v>1.98E-3</c:v>
                </c:pt>
                <c:pt idx="978">
                  <c:v>2.63E-3</c:v>
                </c:pt>
                <c:pt idx="979">
                  <c:v>2.8300000000000001E-3</c:v>
                </c:pt>
                <c:pt idx="980">
                  <c:v>2.8300000000000001E-3</c:v>
                </c:pt>
                <c:pt idx="981">
                  <c:v>2.5300000000000001E-3</c:v>
                </c:pt>
                <c:pt idx="982">
                  <c:v>2.4199999999999998E-3</c:v>
                </c:pt>
                <c:pt idx="983">
                  <c:v>2.0500000000000002E-3</c:v>
                </c:pt>
                <c:pt idx="984">
                  <c:v>1.9400000000000001E-3</c:v>
                </c:pt>
                <c:pt idx="985">
                  <c:v>1.9400000000000001E-3</c:v>
                </c:pt>
                <c:pt idx="986">
                  <c:v>2.15E-3</c:v>
                </c:pt>
                <c:pt idx="987">
                  <c:v>2.2000000000000001E-3</c:v>
                </c:pt>
                <c:pt idx="988">
                  <c:v>2.1199999999999999E-3</c:v>
                </c:pt>
                <c:pt idx="989">
                  <c:v>2.0699999999999998E-3</c:v>
                </c:pt>
                <c:pt idx="990">
                  <c:v>2.0699999999999998E-3</c:v>
                </c:pt>
                <c:pt idx="991">
                  <c:v>2.1199999999999999E-3</c:v>
                </c:pt>
                <c:pt idx="992">
                  <c:v>2.1199999999999999E-3</c:v>
                </c:pt>
                <c:pt idx="993">
                  <c:v>2.0600000000000002E-3</c:v>
                </c:pt>
                <c:pt idx="994">
                  <c:v>2.2699999999999999E-3</c:v>
                </c:pt>
                <c:pt idx="995">
                  <c:v>1.83E-3</c:v>
                </c:pt>
                <c:pt idx="996">
                  <c:v>1.8799999999999999E-3</c:v>
                </c:pt>
                <c:pt idx="997">
                  <c:v>2.0300000000000001E-3</c:v>
                </c:pt>
                <c:pt idx="998">
                  <c:v>2.0300000000000001E-3</c:v>
                </c:pt>
                <c:pt idx="999">
                  <c:v>2.2300000000000002E-3</c:v>
                </c:pt>
                <c:pt idx="1000">
                  <c:v>2.15E-3</c:v>
                </c:pt>
                <c:pt idx="1001">
                  <c:v>1.91E-3</c:v>
                </c:pt>
                <c:pt idx="1002">
                  <c:v>2.4199999999999998E-3</c:v>
                </c:pt>
                <c:pt idx="1003">
                  <c:v>2.47E-3</c:v>
                </c:pt>
                <c:pt idx="1004">
                  <c:v>2.4199999999999998E-3</c:v>
                </c:pt>
                <c:pt idx="1005">
                  <c:v>2.3700000000000001E-3</c:v>
                </c:pt>
                <c:pt idx="1006">
                  <c:v>2.4499999999999999E-3</c:v>
                </c:pt>
                <c:pt idx="1007">
                  <c:v>2.5300000000000001E-3</c:v>
                </c:pt>
                <c:pt idx="1008">
                  <c:v>2.66E-3</c:v>
                </c:pt>
                <c:pt idx="1009">
                  <c:v>2.8700000000000002E-3</c:v>
                </c:pt>
                <c:pt idx="1010">
                  <c:v>2.7100000000000002E-3</c:v>
                </c:pt>
                <c:pt idx="1011">
                  <c:v>2.6800000000000001E-3</c:v>
                </c:pt>
                <c:pt idx="1012">
                  <c:v>2.6099999999999999E-3</c:v>
                </c:pt>
                <c:pt idx="1013">
                  <c:v>2.4199999999999998E-3</c:v>
                </c:pt>
                <c:pt idx="1014">
                  <c:v>2.5000000000000001E-3</c:v>
                </c:pt>
                <c:pt idx="1015">
                  <c:v>2.5000000000000001E-3</c:v>
                </c:pt>
                <c:pt idx="1016">
                  <c:v>2.5500000000000002E-3</c:v>
                </c:pt>
                <c:pt idx="1017">
                  <c:v>2.3700000000000001E-3</c:v>
                </c:pt>
                <c:pt idx="1018">
                  <c:v>2.8400000000000001E-3</c:v>
                </c:pt>
                <c:pt idx="1019">
                  <c:v>3.2100000000000002E-3</c:v>
                </c:pt>
                <c:pt idx="1020">
                  <c:v>2.9499999999999999E-3</c:v>
                </c:pt>
                <c:pt idx="1021">
                  <c:v>2.9499999999999999E-3</c:v>
                </c:pt>
                <c:pt idx="1022">
                  <c:v>3.3899999999999998E-3</c:v>
                </c:pt>
                <c:pt idx="1023">
                  <c:v>3.5000000000000001E-3</c:v>
                </c:pt>
                <c:pt idx="1024">
                  <c:v>3.3400000000000001E-3</c:v>
                </c:pt>
                <c:pt idx="1025">
                  <c:v>3.0000000000000001E-3</c:v>
                </c:pt>
                <c:pt idx="1026">
                  <c:v>2.7899999999999999E-3</c:v>
                </c:pt>
                <c:pt idx="1027">
                  <c:v>2.5500000000000002E-3</c:v>
                </c:pt>
                <c:pt idx="1028">
                  <c:v>2.9299999999999999E-3</c:v>
                </c:pt>
                <c:pt idx="1029">
                  <c:v>2.96E-3</c:v>
                </c:pt>
                <c:pt idx="1030">
                  <c:v>2.8999999999999998E-3</c:v>
                </c:pt>
                <c:pt idx="1031">
                  <c:v>3.6700000000000001E-3</c:v>
                </c:pt>
                <c:pt idx="1032">
                  <c:v>3.9100000000000003E-3</c:v>
                </c:pt>
                <c:pt idx="1033">
                  <c:v>4.15E-3</c:v>
                </c:pt>
                <c:pt idx="1034">
                  <c:v>3.3400000000000001E-3</c:v>
                </c:pt>
                <c:pt idx="1035">
                  <c:v>3.7299999999999998E-3</c:v>
                </c:pt>
                <c:pt idx="1036">
                  <c:v>5.5300000000000002E-3</c:v>
                </c:pt>
                <c:pt idx="1037">
                  <c:v>6.5100000000000002E-3</c:v>
                </c:pt>
                <c:pt idx="1038">
                  <c:v>6.1599999999999997E-3</c:v>
                </c:pt>
                <c:pt idx="1039">
                  <c:v>4.2599999999999999E-3</c:v>
                </c:pt>
                <c:pt idx="1040">
                  <c:v>6.0000000000000001E-3</c:v>
                </c:pt>
                <c:pt idx="1041">
                  <c:v>5.5799999999999999E-3</c:v>
                </c:pt>
                <c:pt idx="1042">
                  <c:v>6.3699999999999998E-3</c:v>
                </c:pt>
                <c:pt idx="1043">
                  <c:v>6.2599999999999999E-3</c:v>
                </c:pt>
                <c:pt idx="1044">
                  <c:v>4.3099999999999996E-3</c:v>
                </c:pt>
                <c:pt idx="1045">
                  <c:v>5.5799999999999999E-3</c:v>
                </c:pt>
                <c:pt idx="1046">
                  <c:v>6.2399999999999999E-3</c:v>
                </c:pt>
                <c:pt idx="1047">
                  <c:v>7.1799999999999998E-3</c:v>
                </c:pt>
                <c:pt idx="1048">
                  <c:v>7.0800000000000004E-3</c:v>
                </c:pt>
                <c:pt idx="1049">
                  <c:v>8.9899999999999997E-3</c:v>
                </c:pt>
                <c:pt idx="1050">
                  <c:v>8.9700000000000005E-3</c:v>
                </c:pt>
                <c:pt idx="1051">
                  <c:v>1.0500000000000001E-2</c:v>
                </c:pt>
                <c:pt idx="1052">
                  <c:v>1.1469999999999999E-2</c:v>
                </c:pt>
                <c:pt idx="1053">
                  <c:v>1.179E-2</c:v>
                </c:pt>
                <c:pt idx="1054">
                  <c:v>1.2030000000000001E-2</c:v>
                </c:pt>
                <c:pt idx="1055">
                  <c:v>1.319E-2</c:v>
                </c:pt>
                <c:pt idx="1056">
                  <c:v>1.359E-2</c:v>
                </c:pt>
                <c:pt idx="1057">
                  <c:v>1.391E-2</c:v>
                </c:pt>
                <c:pt idx="1058">
                  <c:v>1.3780000000000001E-2</c:v>
                </c:pt>
                <c:pt idx="1059">
                  <c:v>1.396E-2</c:v>
                </c:pt>
                <c:pt idx="1060">
                  <c:v>1.396E-2</c:v>
                </c:pt>
                <c:pt idx="1061">
                  <c:v>1.418E-2</c:v>
                </c:pt>
                <c:pt idx="1062">
                  <c:v>1.421E-2</c:v>
                </c:pt>
                <c:pt idx="1063">
                  <c:v>1.3990000000000001E-2</c:v>
                </c:pt>
                <c:pt idx="1064">
                  <c:v>1.3769999999999999E-2</c:v>
                </c:pt>
                <c:pt idx="1065">
                  <c:v>1.391E-2</c:v>
                </c:pt>
                <c:pt idx="1066">
                  <c:v>1.4370000000000001E-2</c:v>
                </c:pt>
                <c:pt idx="1067">
                  <c:v>1.4370000000000001E-2</c:v>
                </c:pt>
                <c:pt idx="1068">
                  <c:v>1.397E-2</c:v>
                </c:pt>
                <c:pt idx="1069">
                  <c:v>1.332E-2</c:v>
                </c:pt>
                <c:pt idx="1070">
                  <c:v>1.294E-2</c:v>
                </c:pt>
                <c:pt idx="1071">
                  <c:v>1.392E-2</c:v>
                </c:pt>
                <c:pt idx="1072">
                  <c:v>1.389E-2</c:v>
                </c:pt>
                <c:pt idx="1073">
                  <c:v>1.4540000000000001E-2</c:v>
                </c:pt>
                <c:pt idx="1074">
                  <c:v>1.4160000000000001E-2</c:v>
                </c:pt>
                <c:pt idx="1075">
                  <c:v>1.4760000000000001E-2</c:v>
                </c:pt>
                <c:pt idx="1076">
                  <c:v>1.5049999999999999E-2</c:v>
                </c:pt>
                <c:pt idx="1077">
                  <c:v>1.5270000000000001E-2</c:v>
                </c:pt>
                <c:pt idx="1078">
                  <c:v>1.532E-2</c:v>
                </c:pt>
                <c:pt idx="1079">
                  <c:v>1.567E-2</c:v>
                </c:pt>
                <c:pt idx="1080">
                  <c:v>1.567E-2</c:v>
                </c:pt>
                <c:pt idx="1081">
                  <c:v>1.575E-2</c:v>
                </c:pt>
                <c:pt idx="1082">
                  <c:v>1.559E-2</c:v>
                </c:pt>
                <c:pt idx="1083">
                  <c:v>1.5779999999999999E-2</c:v>
                </c:pt>
                <c:pt idx="1084">
                  <c:v>1.5959999999999998E-2</c:v>
                </c:pt>
                <c:pt idx="1085">
                  <c:v>1.583E-2</c:v>
                </c:pt>
                <c:pt idx="1086">
                  <c:v>1.5959999999999998E-2</c:v>
                </c:pt>
                <c:pt idx="1087">
                  <c:v>1.6070000000000001E-2</c:v>
                </c:pt>
                <c:pt idx="1088">
                  <c:v>1.5570000000000001E-2</c:v>
                </c:pt>
                <c:pt idx="1089">
                  <c:v>1.5570000000000001E-2</c:v>
                </c:pt>
                <c:pt idx="1090">
                  <c:v>1.54E-2</c:v>
                </c:pt>
                <c:pt idx="1091">
                  <c:v>1.592E-2</c:v>
                </c:pt>
                <c:pt idx="1092">
                  <c:v>1.609E-2</c:v>
                </c:pt>
                <c:pt idx="1093">
                  <c:v>1.609E-2</c:v>
                </c:pt>
                <c:pt idx="1094">
                  <c:v>1.5900000000000001E-2</c:v>
                </c:pt>
                <c:pt idx="1095">
                  <c:v>1.5980000000000001E-2</c:v>
                </c:pt>
                <c:pt idx="1096">
                  <c:v>1.644E-2</c:v>
                </c:pt>
                <c:pt idx="1097">
                  <c:v>1.6379999999999999E-2</c:v>
                </c:pt>
                <c:pt idx="1098">
                  <c:v>1.6379999999999999E-2</c:v>
                </c:pt>
                <c:pt idx="1099">
                  <c:v>1.6760000000000001E-2</c:v>
                </c:pt>
                <c:pt idx="1100">
                  <c:v>1.6570000000000001E-2</c:v>
                </c:pt>
                <c:pt idx="1101">
                  <c:v>1.66E-2</c:v>
                </c:pt>
                <c:pt idx="1102">
                  <c:v>1.6650000000000002E-2</c:v>
                </c:pt>
                <c:pt idx="1103">
                  <c:v>1.652E-2</c:v>
                </c:pt>
                <c:pt idx="1104">
                  <c:v>1.652E-2</c:v>
                </c:pt>
                <c:pt idx="1105">
                  <c:v>1.6199999999999999E-2</c:v>
                </c:pt>
                <c:pt idx="1106">
                  <c:v>1.6840000000000001E-2</c:v>
                </c:pt>
                <c:pt idx="1107">
                  <c:v>1.6219999999999998E-2</c:v>
                </c:pt>
                <c:pt idx="1108">
                  <c:v>1.6650000000000002E-2</c:v>
                </c:pt>
                <c:pt idx="1109">
                  <c:v>1.6279999999999999E-2</c:v>
                </c:pt>
                <c:pt idx="1110">
                  <c:v>1.6389999999999998E-2</c:v>
                </c:pt>
                <c:pt idx="1111">
                  <c:v>1.6080000000000001E-2</c:v>
                </c:pt>
                <c:pt idx="1112">
                  <c:v>1.5810000000000001E-2</c:v>
                </c:pt>
                <c:pt idx="1113">
                  <c:v>1.538E-2</c:v>
                </c:pt>
                <c:pt idx="1114">
                  <c:v>1.6140000000000002E-2</c:v>
                </c:pt>
                <c:pt idx="1115">
                  <c:v>1.609E-2</c:v>
                </c:pt>
                <c:pt idx="1116">
                  <c:v>1.6140000000000002E-2</c:v>
                </c:pt>
                <c:pt idx="1117">
                  <c:v>1.6140000000000002E-2</c:v>
                </c:pt>
                <c:pt idx="1118">
                  <c:v>1.576E-2</c:v>
                </c:pt>
                <c:pt idx="1119">
                  <c:v>1.5980000000000001E-2</c:v>
                </c:pt>
                <c:pt idx="1120">
                  <c:v>1.609E-2</c:v>
                </c:pt>
                <c:pt idx="1121">
                  <c:v>1.593E-2</c:v>
                </c:pt>
                <c:pt idx="1122">
                  <c:v>1.566E-2</c:v>
                </c:pt>
                <c:pt idx="1123">
                  <c:v>1.593E-2</c:v>
                </c:pt>
                <c:pt idx="1124">
                  <c:v>1.6039999999999999E-2</c:v>
                </c:pt>
                <c:pt idx="1125">
                  <c:v>1.6119999999999999E-2</c:v>
                </c:pt>
                <c:pt idx="1126">
                  <c:v>1.593E-2</c:v>
                </c:pt>
                <c:pt idx="1127">
                  <c:v>1.6539999999999999E-2</c:v>
                </c:pt>
                <c:pt idx="1128">
                  <c:v>1.6920000000000001E-2</c:v>
                </c:pt>
                <c:pt idx="1129">
                  <c:v>1.703E-2</c:v>
                </c:pt>
                <c:pt idx="1130">
                  <c:v>1.703E-2</c:v>
                </c:pt>
                <c:pt idx="1131">
                  <c:v>1.6889999999999999E-2</c:v>
                </c:pt>
                <c:pt idx="1132">
                  <c:v>1.6119999999999999E-2</c:v>
                </c:pt>
                <c:pt idx="1133">
                  <c:v>1.6369999999999999E-2</c:v>
                </c:pt>
                <c:pt idx="1134">
                  <c:v>1.5879999999999998E-2</c:v>
                </c:pt>
                <c:pt idx="1135">
                  <c:v>1.5440000000000001E-2</c:v>
                </c:pt>
                <c:pt idx="1136">
                  <c:v>1.516E-2</c:v>
                </c:pt>
                <c:pt idx="1137">
                  <c:v>1.5949999999999999E-2</c:v>
                </c:pt>
                <c:pt idx="1138">
                  <c:v>1.6490000000000001E-2</c:v>
                </c:pt>
                <c:pt idx="1139">
                  <c:v>1.6459999999999999E-2</c:v>
                </c:pt>
                <c:pt idx="1140">
                  <c:v>1.6129999999999999E-2</c:v>
                </c:pt>
                <c:pt idx="1141">
                  <c:v>1.5779999999999999E-2</c:v>
                </c:pt>
                <c:pt idx="1142">
                  <c:v>1.5800000000000002E-2</c:v>
                </c:pt>
                <c:pt idx="1143">
                  <c:v>1.5800000000000002E-2</c:v>
                </c:pt>
                <c:pt idx="1144">
                  <c:v>1.601E-2</c:v>
                </c:pt>
                <c:pt idx="1145">
                  <c:v>1.555E-2</c:v>
                </c:pt>
                <c:pt idx="1146">
                  <c:v>1.576E-2</c:v>
                </c:pt>
                <c:pt idx="1147">
                  <c:v>1.5630000000000002E-2</c:v>
                </c:pt>
                <c:pt idx="1148">
                  <c:v>1.5970000000000002E-2</c:v>
                </c:pt>
                <c:pt idx="1149">
                  <c:v>1.5650000000000001E-2</c:v>
                </c:pt>
                <c:pt idx="1150">
                  <c:v>1.5650000000000001E-2</c:v>
                </c:pt>
                <c:pt idx="1151">
                  <c:v>1.503E-2</c:v>
                </c:pt>
                <c:pt idx="1152">
                  <c:v>1.426E-2</c:v>
                </c:pt>
                <c:pt idx="1153">
                  <c:v>1.3690000000000001E-2</c:v>
                </c:pt>
                <c:pt idx="1154">
                  <c:v>1.413E-2</c:v>
                </c:pt>
                <c:pt idx="1155">
                  <c:v>1.358E-2</c:v>
                </c:pt>
                <c:pt idx="1156">
                  <c:v>1.345E-2</c:v>
                </c:pt>
                <c:pt idx="1157">
                  <c:v>1.4319999999999999E-2</c:v>
                </c:pt>
                <c:pt idx="1158">
                  <c:v>1.4919999999999999E-2</c:v>
                </c:pt>
                <c:pt idx="1159">
                  <c:v>1.5599999999999999E-2</c:v>
                </c:pt>
                <c:pt idx="1160">
                  <c:v>1.5730000000000001E-2</c:v>
                </c:pt>
                <c:pt idx="1161">
                  <c:v>1.592E-2</c:v>
                </c:pt>
                <c:pt idx="1162">
                  <c:v>1.6160000000000001E-2</c:v>
                </c:pt>
                <c:pt idx="1163">
                  <c:v>1.549E-2</c:v>
                </c:pt>
                <c:pt idx="1164">
                  <c:v>1.6160000000000001E-2</c:v>
                </c:pt>
                <c:pt idx="1165">
                  <c:v>1.6160000000000001E-2</c:v>
                </c:pt>
                <c:pt idx="1166">
                  <c:v>1.686E-2</c:v>
                </c:pt>
                <c:pt idx="1167">
                  <c:v>1.7049999999999999E-2</c:v>
                </c:pt>
                <c:pt idx="1168">
                  <c:v>1.6799999999999999E-2</c:v>
                </c:pt>
                <c:pt idx="1169">
                  <c:v>1.7180000000000001E-2</c:v>
                </c:pt>
                <c:pt idx="1170">
                  <c:v>1.7579999999999998E-2</c:v>
                </c:pt>
                <c:pt idx="1171">
                  <c:v>1.6580000000000001E-2</c:v>
                </c:pt>
                <c:pt idx="1172">
                  <c:v>1.6129999999999999E-2</c:v>
                </c:pt>
                <c:pt idx="1173">
                  <c:v>1.6230000000000001E-2</c:v>
                </c:pt>
                <c:pt idx="1174">
                  <c:v>1.533E-2</c:v>
                </c:pt>
                <c:pt idx="1175">
                  <c:v>1.478E-2</c:v>
                </c:pt>
                <c:pt idx="1176">
                  <c:v>1.4590000000000001E-2</c:v>
                </c:pt>
                <c:pt idx="1177">
                  <c:v>1.3559999999999999E-2</c:v>
                </c:pt>
                <c:pt idx="1178">
                  <c:v>1.372E-2</c:v>
                </c:pt>
                <c:pt idx="1179">
                  <c:v>1.427E-2</c:v>
                </c:pt>
                <c:pt idx="1180">
                  <c:v>1.427E-2</c:v>
                </c:pt>
                <c:pt idx="1181">
                  <c:v>1.44E-2</c:v>
                </c:pt>
                <c:pt idx="1182">
                  <c:v>1.4160000000000001E-2</c:v>
                </c:pt>
                <c:pt idx="1183">
                  <c:v>1.4319999999999999E-2</c:v>
                </c:pt>
                <c:pt idx="1184">
                  <c:v>1.457E-2</c:v>
                </c:pt>
                <c:pt idx="1185">
                  <c:v>1.451E-2</c:v>
                </c:pt>
                <c:pt idx="1186">
                  <c:v>1.532E-2</c:v>
                </c:pt>
                <c:pt idx="1187">
                  <c:v>1.4999999999999999E-2</c:v>
                </c:pt>
                <c:pt idx="1188">
                  <c:v>1.444E-2</c:v>
                </c:pt>
                <c:pt idx="1189">
                  <c:v>1.4919999999999999E-2</c:v>
                </c:pt>
                <c:pt idx="1190">
                  <c:v>1.43E-2</c:v>
                </c:pt>
                <c:pt idx="1191">
                  <c:v>1.4460000000000001E-2</c:v>
                </c:pt>
                <c:pt idx="1192">
                  <c:v>1.524E-2</c:v>
                </c:pt>
                <c:pt idx="1193">
                  <c:v>1.61E-2</c:v>
                </c:pt>
                <c:pt idx="1194">
                  <c:v>1.511E-2</c:v>
                </c:pt>
                <c:pt idx="1195">
                  <c:v>1.5910000000000001E-2</c:v>
                </c:pt>
                <c:pt idx="1196">
                  <c:v>1.5480000000000001E-2</c:v>
                </c:pt>
                <c:pt idx="1197">
                  <c:v>1.546E-2</c:v>
                </c:pt>
                <c:pt idx="1198">
                  <c:v>1.523E-2</c:v>
                </c:pt>
                <c:pt idx="1199">
                  <c:v>1.529E-2</c:v>
                </c:pt>
                <c:pt idx="1200">
                  <c:v>1.668E-2</c:v>
                </c:pt>
                <c:pt idx="1201">
                  <c:v>1.6840000000000001E-2</c:v>
                </c:pt>
                <c:pt idx="1202">
                  <c:v>1.8259999999999998E-2</c:v>
                </c:pt>
                <c:pt idx="1203">
                  <c:v>1.8100000000000002E-2</c:v>
                </c:pt>
                <c:pt idx="1204">
                  <c:v>1.821E-2</c:v>
                </c:pt>
                <c:pt idx="1205">
                  <c:v>1.8180000000000002E-2</c:v>
                </c:pt>
                <c:pt idx="1206">
                  <c:v>1.831E-2</c:v>
                </c:pt>
                <c:pt idx="1207">
                  <c:v>1.7819999999999999E-2</c:v>
                </c:pt>
                <c:pt idx="1208">
                  <c:v>1.804E-2</c:v>
                </c:pt>
                <c:pt idx="1209">
                  <c:v>1.7770000000000001E-2</c:v>
                </c:pt>
                <c:pt idx="1210">
                  <c:v>1.7850000000000001E-2</c:v>
                </c:pt>
                <c:pt idx="1211">
                  <c:v>1.7340000000000001E-2</c:v>
                </c:pt>
                <c:pt idx="1212">
                  <c:v>1.7819999999999999E-2</c:v>
                </c:pt>
                <c:pt idx="1213">
                  <c:v>1.831E-2</c:v>
                </c:pt>
                <c:pt idx="1214">
                  <c:v>1.8069999999999999E-2</c:v>
                </c:pt>
                <c:pt idx="1215">
                  <c:v>1.8249999999999999E-2</c:v>
                </c:pt>
                <c:pt idx="1216">
                  <c:v>1.8499999999999999E-2</c:v>
                </c:pt>
                <c:pt idx="1217">
                  <c:v>1.7979999999999999E-2</c:v>
                </c:pt>
                <c:pt idx="1218">
                  <c:v>1.857E-2</c:v>
                </c:pt>
                <c:pt idx="1219">
                  <c:v>1.8350000000000002E-2</c:v>
                </c:pt>
                <c:pt idx="1220">
                  <c:v>1.813E-2</c:v>
                </c:pt>
                <c:pt idx="1221">
                  <c:v>1.7059999999999999E-2</c:v>
                </c:pt>
                <c:pt idx="1222">
                  <c:v>1.7059999999999999E-2</c:v>
                </c:pt>
                <c:pt idx="1223">
                  <c:v>1.7090000000000001E-2</c:v>
                </c:pt>
                <c:pt idx="1224">
                  <c:v>1.7389999999999999E-2</c:v>
                </c:pt>
                <c:pt idx="1225">
                  <c:v>1.7059999999999999E-2</c:v>
                </c:pt>
                <c:pt idx="1226">
                  <c:v>1.7090000000000001E-2</c:v>
                </c:pt>
                <c:pt idx="1227">
                  <c:v>1.7420000000000001E-2</c:v>
                </c:pt>
                <c:pt idx="1228">
                  <c:v>1.6740000000000001E-2</c:v>
                </c:pt>
                <c:pt idx="1229">
                  <c:v>1.6820000000000002E-2</c:v>
                </c:pt>
                <c:pt idx="1230">
                  <c:v>1.7229999999999999E-2</c:v>
                </c:pt>
                <c:pt idx="1231">
                  <c:v>1.7309999999999999E-2</c:v>
                </c:pt>
                <c:pt idx="1232">
                  <c:v>1.6879999999999999E-2</c:v>
                </c:pt>
                <c:pt idx="1233">
                  <c:v>1.7989999999999999E-2</c:v>
                </c:pt>
                <c:pt idx="1234">
                  <c:v>1.8120000000000001E-2</c:v>
                </c:pt>
                <c:pt idx="1235">
                  <c:v>1.7819999999999999E-2</c:v>
                </c:pt>
                <c:pt idx="1236">
                  <c:v>1.7770000000000001E-2</c:v>
                </c:pt>
                <c:pt idx="1237">
                  <c:v>1.8169999999999999E-2</c:v>
                </c:pt>
                <c:pt idx="1238">
                  <c:v>1.8790000000000001E-2</c:v>
                </c:pt>
                <c:pt idx="1239">
                  <c:v>1.874E-2</c:v>
                </c:pt>
                <c:pt idx="1240">
                  <c:v>1.8169999999999999E-2</c:v>
                </c:pt>
                <c:pt idx="1241">
                  <c:v>1.8419999999999999E-2</c:v>
                </c:pt>
                <c:pt idx="1242">
                  <c:v>1.823E-2</c:v>
                </c:pt>
                <c:pt idx="1243">
                  <c:v>1.848E-2</c:v>
                </c:pt>
                <c:pt idx="1244">
                  <c:v>1.789E-2</c:v>
                </c:pt>
                <c:pt idx="1245">
                  <c:v>1.873E-2</c:v>
                </c:pt>
                <c:pt idx="1246">
                  <c:v>2.0039999999999999E-2</c:v>
                </c:pt>
                <c:pt idx="1247">
                  <c:v>2.0559999999999998E-2</c:v>
                </c:pt>
                <c:pt idx="1248">
                  <c:v>2.0590000000000001E-2</c:v>
                </c:pt>
                <c:pt idx="1249">
                  <c:v>2.103E-2</c:v>
                </c:pt>
                <c:pt idx="1250">
                  <c:v>2.103E-2</c:v>
                </c:pt>
                <c:pt idx="1251">
                  <c:v>2.0899999999999998E-2</c:v>
                </c:pt>
                <c:pt idx="1252">
                  <c:v>2.1600000000000001E-2</c:v>
                </c:pt>
                <c:pt idx="1253">
                  <c:v>2.198E-2</c:v>
                </c:pt>
                <c:pt idx="1254">
                  <c:v>2.1739999999999999E-2</c:v>
                </c:pt>
                <c:pt idx="1255">
                  <c:v>2.1440000000000001E-2</c:v>
                </c:pt>
                <c:pt idx="1256">
                  <c:v>2.1389999999999999E-2</c:v>
                </c:pt>
                <c:pt idx="1257">
                  <c:v>2.1139999999999999E-2</c:v>
                </c:pt>
                <c:pt idx="1258">
                  <c:v>2.155E-2</c:v>
                </c:pt>
                <c:pt idx="1259">
                  <c:v>2.147E-2</c:v>
                </c:pt>
                <c:pt idx="1260">
                  <c:v>2.231E-2</c:v>
                </c:pt>
                <c:pt idx="1261">
                  <c:v>2.2169999999999999E-2</c:v>
                </c:pt>
                <c:pt idx="1262">
                  <c:v>2.2599999999999999E-2</c:v>
                </c:pt>
                <c:pt idx="1263">
                  <c:v>2.247E-2</c:v>
                </c:pt>
                <c:pt idx="1264">
                  <c:v>2.247E-2</c:v>
                </c:pt>
                <c:pt idx="1265">
                  <c:v>2.3E-2</c:v>
                </c:pt>
                <c:pt idx="1266">
                  <c:v>2.316E-2</c:v>
                </c:pt>
                <c:pt idx="1267">
                  <c:v>2.2769999999999999E-2</c:v>
                </c:pt>
                <c:pt idx="1268">
                  <c:v>2.239E-2</c:v>
                </c:pt>
                <c:pt idx="1269">
                  <c:v>2.266E-2</c:v>
                </c:pt>
                <c:pt idx="1270">
                  <c:v>2.247E-2</c:v>
                </c:pt>
                <c:pt idx="1271">
                  <c:v>2.3019999999999999E-2</c:v>
                </c:pt>
                <c:pt idx="1272">
                  <c:v>2.283E-2</c:v>
                </c:pt>
                <c:pt idx="1273">
                  <c:v>2.332E-2</c:v>
                </c:pt>
                <c:pt idx="1274">
                  <c:v>2.3539999999999998E-2</c:v>
                </c:pt>
                <c:pt idx="1275">
                  <c:v>2.3480000000000001E-2</c:v>
                </c:pt>
                <c:pt idx="1276">
                  <c:v>2.3480000000000001E-2</c:v>
                </c:pt>
                <c:pt idx="1277">
                  <c:v>2.375E-2</c:v>
                </c:pt>
                <c:pt idx="1278">
                  <c:v>2.383E-2</c:v>
                </c:pt>
                <c:pt idx="1279">
                  <c:v>2.3560000000000001E-2</c:v>
                </c:pt>
                <c:pt idx="1280">
                  <c:v>2.3609999999999999E-2</c:v>
                </c:pt>
                <c:pt idx="1281">
                  <c:v>2.3040000000000001E-2</c:v>
                </c:pt>
                <c:pt idx="1282">
                  <c:v>2.2689999999999998E-2</c:v>
                </c:pt>
                <c:pt idx="1283">
                  <c:v>2.2919999999999999E-2</c:v>
                </c:pt>
                <c:pt idx="1284">
                  <c:v>2.3140000000000001E-2</c:v>
                </c:pt>
                <c:pt idx="1285">
                  <c:v>2.2890000000000001E-2</c:v>
                </c:pt>
                <c:pt idx="1286">
                  <c:v>2.2919999999999999E-2</c:v>
                </c:pt>
                <c:pt idx="1287">
                  <c:v>2.2950000000000002E-2</c:v>
                </c:pt>
                <c:pt idx="1288">
                  <c:v>2.256E-2</c:v>
                </c:pt>
                <c:pt idx="1289">
                  <c:v>2.2919999999999999E-2</c:v>
                </c:pt>
                <c:pt idx="1290">
                  <c:v>2.2040000000000001E-2</c:v>
                </c:pt>
                <c:pt idx="1291">
                  <c:v>2.1829999999999999E-2</c:v>
                </c:pt>
                <c:pt idx="1292">
                  <c:v>2.137E-2</c:v>
                </c:pt>
                <c:pt idx="1293">
                  <c:v>2.1919999999999999E-2</c:v>
                </c:pt>
                <c:pt idx="1294">
                  <c:v>2.1649999999999999E-2</c:v>
                </c:pt>
                <c:pt idx="1295">
                  <c:v>2.2409999999999999E-2</c:v>
                </c:pt>
                <c:pt idx="1296">
                  <c:v>2.342E-2</c:v>
                </c:pt>
                <c:pt idx="1297">
                  <c:v>2.334E-2</c:v>
                </c:pt>
                <c:pt idx="1298">
                  <c:v>2.4209999999999999E-2</c:v>
                </c:pt>
                <c:pt idx="1299">
                  <c:v>2.4049999999999998E-2</c:v>
                </c:pt>
                <c:pt idx="1300">
                  <c:v>2.3890000000000002E-2</c:v>
                </c:pt>
                <c:pt idx="1301">
                  <c:v>2.418E-2</c:v>
                </c:pt>
                <c:pt idx="1302">
                  <c:v>2.427E-2</c:v>
                </c:pt>
                <c:pt idx="1303">
                  <c:v>2.4080000000000001E-2</c:v>
                </c:pt>
                <c:pt idx="1304">
                  <c:v>2.4500000000000001E-2</c:v>
                </c:pt>
              </c:numCache>
            </c:numRef>
          </c:val>
          <c:smooth val="0"/>
          <c:extLst>
            <c:ext xmlns:c16="http://schemas.microsoft.com/office/drawing/2014/chart" uri="{C3380CC4-5D6E-409C-BE32-E72D297353CC}">
              <c16:uniqueId val="{00000001-E6C5-48A2-B6D6-87B11FE35137}"/>
            </c:ext>
          </c:extLst>
        </c:ser>
        <c:ser>
          <c:idx val="1"/>
          <c:order val="1"/>
          <c:tx>
            <c:v>3年期中国国债</c:v>
          </c:tx>
          <c:spPr>
            <a:ln w="6350">
              <a:solidFill>
                <a:schemeClr val="accent6"/>
              </a:solidFill>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【2】Indice!$L$6:$L$1310</c:f>
              <c:numCache>
                <c:formatCode>General</c:formatCode>
                <c:ptCount val="1305"/>
                <c:pt idx="0">
                  <c:v>2.103E-2</c:v>
                </c:pt>
                <c:pt idx="1">
                  <c:v>2.0969999999999999E-2</c:v>
                </c:pt>
                <c:pt idx="2">
                  <c:v>2.086E-2</c:v>
                </c:pt>
                <c:pt idx="3">
                  <c:v>2.1270000000000001E-2</c:v>
                </c:pt>
                <c:pt idx="4">
                  <c:v>2.1409999999999998E-2</c:v>
                </c:pt>
                <c:pt idx="5">
                  <c:v>2.1479999999999999E-2</c:v>
                </c:pt>
                <c:pt idx="6">
                  <c:v>2.1080000000000002E-2</c:v>
                </c:pt>
                <c:pt idx="7">
                  <c:v>2.1190000000000001E-2</c:v>
                </c:pt>
                <c:pt idx="8">
                  <c:v>2.128E-2</c:v>
                </c:pt>
                <c:pt idx="9">
                  <c:v>2.1260000000000001E-2</c:v>
                </c:pt>
                <c:pt idx="10">
                  <c:v>2.1219999999999999E-2</c:v>
                </c:pt>
                <c:pt idx="11">
                  <c:v>2.1409999999999998E-2</c:v>
                </c:pt>
                <c:pt idx="12">
                  <c:v>2.1649999999999999E-2</c:v>
                </c:pt>
                <c:pt idx="13">
                  <c:v>2.171E-2</c:v>
                </c:pt>
                <c:pt idx="14">
                  <c:v>2.1919999999999999E-2</c:v>
                </c:pt>
                <c:pt idx="15">
                  <c:v>2.197E-2</c:v>
                </c:pt>
                <c:pt idx="16">
                  <c:v>2.197E-2</c:v>
                </c:pt>
                <c:pt idx="17">
                  <c:v>2.197E-2</c:v>
                </c:pt>
                <c:pt idx="18">
                  <c:v>2.197E-2</c:v>
                </c:pt>
                <c:pt idx="19">
                  <c:v>2.197E-2</c:v>
                </c:pt>
                <c:pt idx="20">
                  <c:v>2.197E-2</c:v>
                </c:pt>
                <c:pt idx="21">
                  <c:v>2.197E-2</c:v>
                </c:pt>
                <c:pt idx="22">
                  <c:v>2.1999999999999999E-2</c:v>
                </c:pt>
                <c:pt idx="23">
                  <c:v>2.23E-2</c:v>
                </c:pt>
                <c:pt idx="24">
                  <c:v>2.1829999999999999E-2</c:v>
                </c:pt>
                <c:pt idx="25">
                  <c:v>2.1909999999999999E-2</c:v>
                </c:pt>
                <c:pt idx="26">
                  <c:v>2.1899999999999999E-2</c:v>
                </c:pt>
                <c:pt idx="27">
                  <c:v>2.1819999999999999E-2</c:v>
                </c:pt>
                <c:pt idx="28">
                  <c:v>2.162E-2</c:v>
                </c:pt>
                <c:pt idx="29">
                  <c:v>2.2089999999999999E-2</c:v>
                </c:pt>
                <c:pt idx="30">
                  <c:v>2.2290000000000001E-2</c:v>
                </c:pt>
                <c:pt idx="31">
                  <c:v>2.2380000000000001E-2</c:v>
                </c:pt>
                <c:pt idx="32">
                  <c:v>2.2720000000000001E-2</c:v>
                </c:pt>
                <c:pt idx="33">
                  <c:v>2.2890000000000001E-2</c:v>
                </c:pt>
                <c:pt idx="34">
                  <c:v>2.282E-2</c:v>
                </c:pt>
                <c:pt idx="35">
                  <c:v>2.2839999999999999E-2</c:v>
                </c:pt>
                <c:pt idx="36">
                  <c:v>2.3019999999999999E-2</c:v>
                </c:pt>
                <c:pt idx="37">
                  <c:v>2.3060000000000001E-2</c:v>
                </c:pt>
                <c:pt idx="38">
                  <c:v>2.3130000000000001E-2</c:v>
                </c:pt>
                <c:pt idx="39">
                  <c:v>2.3009999999999999E-2</c:v>
                </c:pt>
                <c:pt idx="40">
                  <c:v>2.2919999999999999E-2</c:v>
                </c:pt>
                <c:pt idx="41">
                  <c:v>2.299E-2</c:v>
                </c:pt>
                <c:pt idx="42">
                  <c:v>2.2950000000000002E-2</c:v>
                </c:pt>
                <c:pt idx="43">
                  <c:v>2.2890000000000001E-2</c:v>
                </c:pt>
                <c:pt idx="44">
                  <c:v>2.3029999999999998E-2</c:v>
                </c:pt>
                <c:pt idx="45">
                  <c:v>2.3130000000000001E-2</c:v>
                </c:pt>
                <c:pt idx="46">
                  <c:v>2.3220000000000001E-2</c:v>
                </c:pt>
                <c:pt idx="47">
                  <c:v>2.3349999999999999E-2</c:v>
                </c:pt>
                <c:pt idx="48">
                  <c:v>2.3269999999999999E-2</c:v>
                </c:pt>
                <c:pt idx="49">
                  <c:v>2.2919999999999999E-2</c:v>
                </c:pt>
                <c:pt idx="50">
                  <c:v>2.2919999999999999E-2</c:v>
                </c:pt>
                <c:pt idx="51">
                  <c:v>2.2849999999999999E-2</c:v>
                </c:pt>
                <c:pt idx="52">
                  <c:v>2.281E-2</c:v>
                </c:pt>
                <c:pt idx="53">
                  <c:v>2.3359999999999999E-2</c:v>
                </c:pt>
                <c:pt idx="54">
                  <c:v>2.3550000000000001E-2</c:v>
                </c:pt>
                <c:pt idx="55">
                  <c:v>2.384E-2</c:v>
                </c:pt>
                <c:pt idx="56">
                  <c:v>2.409E-2</c:v>
                </c:pt>
                <c:pt idx="57">
                  <c:v>2.418E-2</c:v>
                </c:pt>
                <c:pt idx="58">
                  <c:v>2.4150000000000001E-2</c:v>
                </c:pt>
                <c:pt idx="59">
                  <c:v>2.3959999999999999E-2</c:v>
                </c:pt>
                <c:pt idx="60">
                  <c:v>2.3900000000000001E-2</c:v>
                </c:pt>
                <c:pt idx="61">
                  <c:v>2.4340000000000001E-2</c:v>
                </c:pt>
                <c:pt idx="62">
                  <c:v>2.4369999999999999E-2</c:v>
                </c:pt>
                <c:pt idx="63">
                  <c:v>2.4570000000000002E-2</c:v>
                </c:pt>
                <c:pt idx="64">
                  <c:v>2.4670000000000001E-2</c:v>
                </c:pt>
                <c:pt idx="65">
                  <c:v>2.4750000000000001E-2</c:v>
                </c:pt>
                <c:pt idx="66">
                  <c:v>2.4850000000000001E-2</c:v>
                </c:pt>
                <c:pt idx="67">
                  <c:v>2.5010000000000001E-2</c:v>
                </c:pt>
                <c:pt idx="68">
                  <c:v>2.4889999999999999E-2</c:v>
                </c:pt>
                <c:pt idx="69">
                  <c:v>2.4830000000000001E-2</c:v>
                </c:pt>
                <c:pt idx="70">
                  <c:v>2.469E-2</c:v>
                </c:pt>
                <c:pt idx="71">
                  <c:v>2.47E-2</c:v>
                </c:pt>
                <c:pt idx="72">
                  <c:v>2.4830000000000001E-2</c:v>
                </c:pt>
                <c:pt idx="73">
                  <c:v>2.4809999999999999E-2</c:v>
                </c:pt>
                <c:pt idx="74">
                  <c:v>2.5170000000000001E-2</c:v>
                </c:pt>
                <c:pt idx="75">
                  <c:v>2.4850000000000001E-2</c:v>
                </c:pt>
                <c:pt idx="76">
                  <c:v>2.4809999999999999E-2</c:v>
                </c:pt>
                <c:pt idx="77">
                  <c:v>2.4559999999999998E-2</c:v>
                </c:pt>
                <c:pt idx="78">
                  <c:v>2.436E-2</c:v>
                </c:pt>
                <c:pt idx="79">
                  <c:v>2.4150000000000001E-2</c:v>
                </c:pt>
                <c:pt idx="80">
                  <c:v>2.401E-2</c:v>
                </c:pt>
                <c:pt idx="81">
                  <c:v>2.3970000000000002E-2</c:v>
                </c:pt>
                <c:pt idx="82">
                  <c:v>2.4029999999999999E-2</c:v>
                </c:pt>
                <c:pt idx="83">
                  <c:v>2.426E-2</c:v>
                </c:pt>
                <c:pt idx="84">
                  <c:v>2.427E-2</c:v>
                </c:pt>
                <c:pt idx="85">
                  <c:v>2.4320000000000001E-2</c:v>
                </c:pt>
                <c:pt idx="86">
                  <c:v>2.4410000000000001E-2</c:v>
                </c:pt>
                <c:pt idx="87">
                  <c:v>2.4400000000000002E-2</c:v>
                </c:pt>
                <c:pt idx="88">
                  <c:v>2.445E-2</c:v>
                </c:pt>
                <c:pt idx="89">
                  <c:v>2.419E-2</c:v>
                </c:pt>
                <c:pt idx="90">
                  <c:v>2.4240000000000001E-2</c:v>
                </c:pt>
                <c:pt idx="91">
                  <c:v>2.4109999999999999E-2</c:v>
                </c:pt>
                <c:pt idx="92">
                  <c:v>2.436E-2</c:v>
                </c:pt>
                <c:pt idx="93">
                  <c:v>2.4219999999999998E-2</c:v>
                </c:pt>
                <c:pt idx="94">
                  <c:v>2.426E-2</c:v>
                </c:pt>
                <c:pt idx="95">
                  <c:v>2.4459999999999999E-2</c:v>
                </c:pt>
                <c:pt idx="96">
                  <c:v>2.4629999999999999E-2</c:v>
                </c:pt>
                <c:pt idx="97">
                  <c:v>2.4510000000000001E-2</c:v>
                </c:pt>
                <c:pt idx="98">
                  <c:v>2.4840000000000001E-2</c:v>
                </c:pt>
                <c:pt idx="99">
                  <c:v>2.4760000000000001E-2</c:v>
                </c:pt>
                <c:pt idx="100">
                  <c:v>2.4920000000000001E-2</c:v>
                </c:pt>
                <c:pt idx="101">
                  <c:v>2.5229999999999999E-2</c:v>
                </c:pt>
                <c:pt idx="102">
                  <c:v>2.4920000000000001E-2</c:v>
                </c:pt>
                <c:pt idx="103">
                  <c:v>2.479E-2</c:v>
                </c:pt>
                <c:pt idx="104">
                  <c:v>2.462E-2</c:v>
                </c:pt>
                <c:pt idx="105">
                  <c:v>2.4459999999999999E-2</c:v>
                </c:pt>
                <c:pt idx="106">
                  <c:v>2.461E-2</c:v>
                </c:pt>
                <c:pt idx="107">
                  <c:v>2.4750000000000001E-2</c:v>
                </c:pt>
                <c:pt idx="108">
                  <c:v>2.4289999999999999E-2</c:v>
                </c:pt>
                <c:pt idx="109">
                  <c:v>2.384E-2</c:v>
                </c:pt>
                <c:pt idx="110">
                  <c:v>2.3789999999999999E-2</c:v>
                </c:pt>
                <c:pt idx="111">
                  <c:v>2.3789999999999999E-2</c:v>
                </c:pt>
                <c:pt idx="112">
                  <c:v>2.3789999999999999E-2</c:v>
                </c:pt>
                <c:pt idx="113">
                  <c:v>2.3789999999999999E-2</c:v>
                </c:pt>
                <c:pt idx="114">
                  <c:v>2.3789999999999999E-2</c:v>
                </c:pt>
                <c:pt idx="115">
                  <c:v>2.3789999999999999E-2</c:v>
                </c:pt>
                <c:pt idx="116">
                  <c:v>2.3789999999999999E-2</c:v>
                </c:pt>
                <c:pt idx="117">
                  <c:v>2.4039999999999999E-2</c:v>
                </c:pt>
                <c:pt idx="118">
                  <c:v>2.4109999999999999E-2</c:v>
                </c:pt>
                <c:pt idx="119">
                  <c:v>2.3980000000000001E-2</c:v>
                </c:pt>
                <c:pt idx="120">
                  <c:v>2.383E-2</c:v>
                </c:pt>
                <c:pt idx="121">
                  <c:v>2.3709999999999998E-2</c:v>
                </c:pt>
                <c:pt idx="122">
                  <c:v>2.3820000000000001E-2</c:v>
                </c:pt>
                <c:pt idx="123">
                  <c:v>2.385E-2</c:v>
                </c:pt>
                <c:pt idx="124">
                  <c:v>2.3550000000000001E-2</c:v>
                </c:pt>
                <c:pt idx="125">
                  <c:v>2.3279999999999999E-2</c:v>
                </c:pt>
                <c:pt idx="126">
                  <c:v>2.315E-2</c:v>
                </c:pt>
                <c:pt idx="127">
                  <c:v>2.3130000000000001E-2</c:v>
                </c:pt>
                <c:pt idx="128">
                  <c:v>2.3400000000000001E-2</c:v>
                </c:pt>
                <c:pt idx="129">
                  <c:v>2.358E-2</c:v>
                </c:pt>
                <c:pt idx="130">
                  <c:v>2.341E-2</c:v>
                </c:pt>
                <c:pt idx="131">
                  <c:v>2.334E-2</c:v>
                </c:pt>
                <c:pt idx="132">
                  <c:v>2.3089999999999999E-2</c:v>
                </c:pt>
                <c:pt idx="133">
                  <c:v>2.2669999999999999E-2</c:v>
                </c:pt>
                <c:pt idx="134">
                  <c:v>2.2749999999999999E-2</c:v>
                </c:pt>
                <c:pt idx="135">
                  <c:v>2.247E-2</c:v>
                </c:pt>
                <c:pt idx="136">
                  <c:v>2.2210000000000001E-2</c:v>
                </c:pt>
                <c:pt idx="137">
                  <c:v>2.2380000000000001E-2</c:v>
                </c:pt>
                <c:pt idx="138">
                  <c:v>2.256E-2</c:v>
                </c:pt>
                <c:pt idx="139">
                  <c:v>2.249E-2</c:v>
                </c:pt>
                <c:pt idx="140">
                  <c:v>2.223E-2</c:v>
                </c:pt>
                <c:pt idx="141">
                  <c:v>2.2069999999999999E-2</c:v>
                </c:pt>
                <c:pt idx="142">
                  <c:v>2.2110000000000001E-2</c:v>
                </c:pt>
                <c:pt idx="143">
                  <c:v>2.2079999999999999E-2</c:v>
                </c:pt>
                <c:pt idx="144">
                  <c:v>2.1860000000000001E-2</c:v>
                </c:pt>
                <c:pt idx="145">
                  <c:v>2.1909999999999999E-2</c:v>
                </c:pt>
                <c:pt idx="146">
                  <c:v>2.1940000000000001E-2</c:v>
                </c:pt>
                <c:pt idx="147">
                  <c:v>2.1919999999999999E-2</c:v>
                </c:pt>
                <c:pt idx="148">
                  <c:v>2.2009999999999998E-2</c:v>
                </c:pt>
                <c:pt idx="149">
                  <c:v>2.2169999999999999E-2</c:v>
                </c:pt>
                <c:pt idx="150">
                  <c:v>2.2290000000000001E-2</c:v>
                </c:pt>
                <c:pt idx="151">
                  <c:v>2.2380000000000001E-2</c:v>
                </c:pt>
                <c:pt idx="152">
                  <c:v>2.23E-2</c:v>
                </c:pt>
                <c:pt idx="153">
                  <c:v>2.2249999999999999E-2</c:v>
                </c:pt>
                <c:pt idx="154">
                  <c:v>2.2270000000000002E-2</c:v>
                </c:pt>
                <c:pt idx="155">
                  <c:v>2.215E-2</c:v>
                </c:pt>
                <c:pt idx="156">
                  <c:v>2.215E-2</c:v>
                </c:pt>
                <c:pt idx="157">
                  <c:v>2.2270000000000002E-2</c:v>
                </c:pt>
                <c:pt idx="158">
                  <c:v>2.24E-2</c:v>
                </c:pt>
                <c:pt idx="159">
                  <c:v>2.2440000000000002E-2</c:v>
                </c:pt>
                <c:pt idx="160">
                  <c:v>2.231E-2</c:v>
                </c:pt>
                <c:pt idx="161">
                  <c:v>2.222E-2</c:v>
                </c:pt>
                <c:pt idx="162">
                  <c:v>2.2460000000000001E-2</c:v>
                </c:pt>
                <c:pt idx="163">
                  <c:v>2.265E-2</c:v>
                </c:pt>
                <c:pt idx="164">
                  <c:v>2.1919999999999999E-2</c:v>
                </c:pt>
                <c:pt idx="165">
                  <c:v>2.197E-2</c:v>
                </c:pt>
                <c:pt idx="166">
                  <c:v>2.2030000000000001E-2</c:v>
                </c:pt>
                <c:pt idx="167">
                  <c:v>2.2089999999999999E-2</c:v>
                </c:pt>
                <c:pt idx="168">
                  <c:v>2.2069999999999999E-2</c:v>
                </c:pt>
                <c:pt idx="169">
                  <c:v>2.2200000000000001E-2</c:v>
                </c:pt>
                <c:pt idx="170">
                  <c:v>2.2349999999999998E-2</c:v>
                </c:pt>
                <c:pt idx="171">
                  <c:v>2.2409999999999999E-2</c:v>
                </c:pt>
                <c:pt idx="172">
                  <c:v>2.2370000000000001E-2</c:v>
                </c:pt>
                <c:pt idx="173">
                  <c:v>2.23E-2</c:v>
                </c:pt>
                <c:pt idx="174">
                  <c:v>2.2339999999999999E-2</c:v>
                </c:pt>
                <c:pt idx="175">
                  <c:v>2.2270000000000002E-2</c:v>
                </c:pt>
                <c:pt idx="176">
                  <c:v>2.23E-2</c:v>
                </c:pt>
                <c:pt idx="177">
                  <c:v>2.2280000000000001E-2</c:v>
                </c:pt>
                <c:pt idx="178">
                  <c:v>2.2259999999999999E-2</c:v>
                </c:pt>
                <c:pt idx="179">
                  <c:v>2.2239999999999999E-2</c:v>
                </c:pt>
                <c:pt idx="180">
                  <c:v>2.232E-2</c:v>
                </c:pt>
                <c:pt idx="181">
                  <c:v>2.2669999999999999E-2</c:v>
                </c:pt>
                <c:pt idx="182">
                  <c:v>2.2669999999999999E-2</c:v>
                </c:pt>
                <c:pt idx="183">
                  <c:v>2.2929999999999999E-2</c:v>
                </c:pt>
                <c:pt idx="184">
                  <c:v>2.2870000000000001E-2</c:v>
                </c:pt>
                <c:pt idx="185">
                  <c:v>2.283E-2</c:v>
                </c:pt>
                <c:pt idx="186">
                  <c:v>2.283E-2</c:v>
                </c:pt>
                <c:pt idx="187">
                  <c:v>2.283E-2</c:v>
                </c:pt>
                <c:pt idx="188">
                  <c:v>2.2950000000000002E-2</c:v>
                </c:pt>
                <c:pt idx="189">
                  <c:v>2.3120000000000002E-2</c:v>
                </c:pt>
                <c:pt idx="190">
                  <c:v>2.2880000000000001E-2</c:v>
                </c:pt>
                <c:pt idx="191">
                  <c:v>2.2519999999999998E-2</c:v>
                </c:pt>
                <c:pt idx="192">
                  <c:v>2.2190000000000001E-2</c:v>
                </c:pt>
                <c:pt idx="193">
                  <c:v>2.222E-2</c:v>
                </c:pt>
                <c:pt idx="194">
                  <c:v>2.2370000000000001E-2</c:v>
                </c:pt>
                <c:pt idx="195">
                  <c:v>2.2290000000000001E-2</c:v>
                </c:pt>
                <c:pt idx="196">
                  <c:v>2.24E-2</c:v>
                </c:pt>
                <c:pt idx="197">
                  <c:v>2.24E-2</c:v>
                </c:pt>
                <c:pt idx="198">
                  <c:v>2.239E-2</c:v>
                </c:pt>
                <c:pt idx="199">
                  <c:v>2.2530000000000001E-2</c:v>
                </c:pt>
                <c:pt idx="200">
                  <c:v>2.2700000000000001E-2</c:v>
                </c:pt>
                <c:pt idx="201">
                  <c:v>2.2499999999999999E-2</c:v>
                </c:pt>
                <c:pt idx="202">
                  <c:v>2.2749999999999999E-2</c:v>
                </c:pt>
                <c:pt idx="203">
                  <c:v>2.2960000000000001E-2</c:v>
                </c:pt>
                <c:pt idx="204">
                  <c:v>2.3199999999999998E-2</c:v>
                </c:pt>
                <c:pt idx="205">
                  <c:v>2.3439999999999999E-2</c:v>
                </c:pt>
                <c:pt idx="206">
                  <c:v>2.3259999999999999E-2</c:v>
                </c:pt>
                <c:pt idx="207">
                  <c:v>2.315E-2</c:v>
                </c:pt>
                <c:pt idx="208">
                  <c:v>2.3099999999999999E-2</c:v>
                </c:pt>
                <c:pt idx="209">
                  <c:v>2.3210000000000001E-2</c:v>
                </c:pt>
                <c:pt idx="210">
                  <c:v>2.359E-2</c:v>
                </c:pt>
                <c:pt idx="211">
                  <c:v>2.3740000000000001E-2</c:v>
                </c:pt>
                <c:pt idx="212">
                  <c:v>2.366E-2</c:v>
                </c:pt>
                <c:pt idx="213">
                  <c:v>2.3619999999999999E-2</c:v>
                </c:pt>
                <c:pt idx="214">
                  <c:v>2.3560000000000001E-2</c:v>
                </c:pt>
                <c:pt idx="215">
                  <c:v>2.3429999999999999E-2</c:v>
                </c:pt>
                <c:pt idx="216">
                  <c:v>2.3359999999999999E-2</c:v>
                </c:pt>
                <c:pt idx="217">
                  <c:v>2.384E-2</c:v>
                </c:pt>
                <c:pt idx="218">
                  <c:v>2.3980000000000001E-2</c:v>
                </c:pt>
                <c:pt idx="219">
                  <c:v>2.4029999999999999E-2</c:v>
                </c:pt>
                <c:pt idx="220">
                  <c:v>2.3980000000000001E-2</c:v>
                </c:pt>
                <c:pt idx="221">
                  <c:v>2.419E-2</c:v>
                </c:pt>
                <c:pt idx="222">
                  <c:v>2.4410000000000001E-2</c:v>
                </c:pt>
                <c:pt idx="223">
                  <c:v>2.4410000000000001E-2</c:v>
                </c:pt>
                <c:pt idx="224">
                  <c:v>2.4410000000000001E-2</c:v>
                </c:pt>
                <c:pt idx="225">
                  <c:v>2.4410000000000001E-2</c:v>
                </c:pt>
                <c:pt idx="226">
                  <c:v>2.4469999999999999E-2</c:v>
                </c:pt>
                <c:pt idx="227">
                  <c:v>2.469E-2</c:v>
                </c:pt>
                <c:pt idx="228">
                  <c:v>2.4740000000000002E-2</c:v>
                </c:pt>
                <c:pt idx="229">
                  <c:v>2.4750000000000001E-2</c:v>
                </c:pt>
                <c:pt idx="230">
                  <c:v>2.4760000000000001E-2</c:v>
                </c:pt>
                <c:pt idx="231">
                  <c:v>2.478E-2</c:v>
                </c:pt>
                <c:pt idx="232">
                  <c:v>2.4809999999999999E-2</c:v>
                </c:pt>
                <c:pt idx="233">
                  <c:v>2.4889999999999999E-2</c:v>
                </c:pt>
                <c:pt idx="234">
                  <c:v>2.4819999999999998E-2</c:v>
                </c:pt>
                <c:pt idx="235">
                  <c:v>2.4819999999999998E-2</c:v>
                </c:pt>
                <c:pt idx="236">
                  <c:v>2.487E-2</c:v>
                </c:pt>
                <c:pt idx="237">
                  <c:v>2.4809999999999999E-2</c:v>
                </c:pt>
                <c:pt idx="238">
                  <c:v>2.486E-2</c:v>
                </c:pt>
                <c:pt idx="239">
                  <c:v>2.496E-2</c:v>
                </c:pt>
                <c:pt idx="240">
                  <c:v>2.5059999999999999E-2</c:v>
                </c:pt>
                <c:pt idx="241">
                  <c:v>2.5059999999999999E-2</c:v>
                </c:pt>
                <c:pt idx="242">
                  <c:v>2.503E-2</c:v>
                </c:pt>
                <c:pt idx="243">
                  <c:v>2.503E-2</c:v>
                </c:pt>
                <c:pt idx="244">
                  <c:v>2.5010000000000001E-2</c:v>
                </c:pt>
                <c:pt idx="245">
                  <c:v>2.511E-2</c:v>
                </c:pt>
                <c:pt idx="246">
                  <c:v>2.513E-2</c:v>
                </c:pt>
                <c:pt idx="247">
                  <c:v>2.511E-2</c:v>
                </c:pt>
                <c:pt idx="248">
                  <c:v>2.521E-2</c:v>
                </c:pt>
                <c:pt idx="249">
                  <c:v>2.528E-2</c:v>
                </c:pt>
                <c:pt idx="250">
                  <c:v>2.5309999999999999E-2</c:v>
                </c:pt>
                <c:pt idx="251">
                  <c:v>2.5190000000000001E-2</c:v>
                </c:pt>
                <c:pt idx="252">
                  <c:v>2.5180000000000001E-2</c:v>
                </c:pt>
                <c:pt idx="253">
                  <c:v>2.52E-2</c:v>
                </c:pt>
                <c:pt idx="254">
                  <c:v>2.4969999999999999E-2</c:v>
                </c:pt>
                <c:pt idx="255">
                  <c:v>2.5170000000000001E-2</c:v>
                </c:pt>
                <c:pt idx="256">
                  <c:v>2.5219999999999999E-2</c:v>
                </c:pt>
                <c:pt idx="257">
                  <c:v>2.5219999999999999E-2</c:v>
                </c:pt>
                <c:pt idx="258">
                  <c:v>2.5250000000000002E-2</c:v>
                </c:pt>
                <c:pt idx="259">
                  <c:v>2.5270000000000001E-2</c:v>
                </c:pt>
                <c:pt idx="260">
                  <c:v>2.5170000000000001E-2</c:v>
                </c:pt>
                <c:pt idx="261">
                  <c:v>2.52E-2</c:v>
                </c:pt>
                <c:pt idx="262">
                  <c:v>2.5229999999999999E-2</c:v>
                </c:pt>
                <c:pt idx="263">
                  <c:v>2.5270000000000001E-2</c:v>
                </c:pt>
                <c:pt idx="264">
                  <c:v>2.5260000000000001E-2</c:v>
                </c:pt>
                <c:pt idx="265">
                  <c:v>2.5489999999999999E-2</c:v>
                </c:pt>
                <c:pt idx="266">
                  <c:v>2.5579999999999999E-2</c:v>
                </c:pt>
                <c:pt idx="267">
                  <c:v>2.5499999999999998E-2</c:v>
                </c:pt>
                <c:pt idx="268">
                  <c:v>2.5669999999999998E-2</c:v>
                </c:pt>
                <c:pt idx="269">
                  <c:v>2.5680000000000001E-2</c:v>
                </c:pt>
                <c:pt idx="270">
                  <c:v>2.5680000000000001E-2</c:v>
                </c:pt>
                <c:pt idx="271">
                  <c:v>2.5690000000000001E-2</c:v>
                </c:pt>
                <c:pt idx="272">
                  <c:v>2.562E-2</c:v>
                </c:pt>
                <c:pt idx="273">
                  <c:v>2.5659999999999999E-2</c:v>
                </c:pt>
                <c:pt idx="274">
                  <c:v>2.564E-2</c:v>
                </c:pt>
                <c:pt idx="275">
                  <c:v>2.5239999999999999E-2</c:v>
                </c:pt>
                <c:pt idx="276">
                  <c:v>2.5229999999999999E-2</c:v>
                </c:pt>
                <c:pt idx="277">
                  <c:v>2.521E-2</c:v>
                </c:pt>
                <c:pt idx="278">
                  <c:v>2.5139999999999999E-2</c:v>
                </c:pt>
                <c:pt idx="279">
                  <c:v>2.5190000000000001E-2</c:v>
                </c:pt>
                <c:pt idx="280">
                  <c:v>2.5159999999999998E-2</c:v>
                </c:pt>
                <c:pt idx="281">
                  <c:v>2.5329999999999998E-2</c:v>
                </c:pt>
                <c:pt idx="282">
                  <c:v>2.528E-2</c:v>
                </c:pt>
                <c:pt idx="283">
                  <c:v>2.5250000000000002E-2</c:v>
                </c:pt>
                <c:pt idx="284">
                  <c:v>2.512E-2</c:v>
                </c:pt>
                <c:pt idx="285">
                  <c:v>2.504E-2</c:v>
                </c:pt>
                <c:pt idx="286">
                  <c:v>2.504E-2</c:v>
                </c:pt>
                <c:pt idx="287">
                  <c:v>2.5190000000000001E-2</c:v>
                </c:pt>
                <c:pt idx="288">
                  <c:v>2.513E-2</c:v>
                </c:pt>
                <c:pt idx="289">
                  <c:v>2.5239999999999999E-2</c:v>
                </c:pt>
                <c:pt idx="290">
                  <c:v>2.5329999999999998E-2</c:v>
                </c:pt>
                <c:pt idx="291">
                  <c:v>2.5329999999999998E-2</c:v>
                </c:pt>
                <c:pt idx="292">
                  <c:v>2.5329999999999998E-2</c:v>
                </c:pt>
                <c:pt idx="293">
                  <c:v>2.5329999999999998E-2</c:v>
                </c:pt>
                <c:pt idx="294">
                  <c:v>2.5329999999999998E-2</c:v>
                </c:pt>
                <c:pt idx="295">
                  <c:v>2.5329999999999998E-2</c:v>
                </c:pt>
                <c:pt idx="296">
                  <c:v>2.5340000000000001E-2</c:v>
                </c:pt>
                <c:pt idx="297">
                  <c:v>2.537E-2</c:v>
                </c:pt>
                <c:pt idx="298">
                  <c:v>2.53E-2</c:v>
                </c:pt>
                <c:pt idx="299">
                  <c:v>2.538E-2</c:v>
                </c:pt>
                <c:pt idx="300">
                  <c:v>2.5049999999999999E-2</c:v>
                </c:pt>
                <c:pt idx="301">
                  <c:v>2.4879999999999999E-2</c:v>
                </c:pt>
                <c:pt idx="302">
                  <c:v>2.5000000000000001E-2</c:v>
                </c:pt>
                <c:pt idx="303">
                  <c:v>2.496E-2</c:v>
                </c:pt>
                <c:pt idx="304">
                  <c:v>2.4479999999999998E-2</c:v>
                </c:pt>
                <c:pt idx="305">
                  <c:v>2.444E-2</c:v>
                </c:pt>
                <c:pt idx="306">
                  <c:v>2.4170000000000001E-2</c:v>
                </c:pt>
                <c:pt idx="307">
                  <c:v>2.3890000000000002E-2</c:v>
                </c:pt>
                <c:pt idx="308">
                  <c:v>2.3959999999999999E-2</c:v>
                </c:pt>
                <c:pt idx="309">
                  <c:v>2.418E-2</c:v>
                </c:pt>
                <c:pt idx="310">
                  <c:v>2.418E-2</c:v>
                </c:pt>
                <c:pt idx="311">
                  <c:v>2.4420000000000001E-2</c:v>
                </c:pt>
                <c:pt idx="312">
                  <c:v>2.4649999999999998E-2</c:v>
                </c:pt>
                <c:pt idx="313">
                  <c:v>2.4750000000000001E-2</c:v>
                </c:pt>
                <c:pt idx="314">
                  <c:v>2.4649999999999998E-2</c:v>
                </c:pt>
                <c:pt idx="315">
                  <c:v>2.4670000000000001E-2</c:v>
                </c:pt>
                <c:pt idx="316">
                  <c:v>2.479E-2</c:v>
                </c:pt>
                <c:pt idx="317">
                  <c:v>2.4989999999999998E-2</c:v>
                </c:pt>
                <c:pt idx="318">
                  <c:v>2.5090000000000001E-2</c:v>
                </c:pt>
                <c:pt idx="319">
                  <c:v>2.5010000000000001E-2</c:v>
                </c:pt>
                <c:pt idx="320">
                  <c:v>2.53E-2</c:v>
                </c:pt>
                <c:pt idx="321">
                  <c:v>2.5399999999999999E-2</c:v>
                </c:pt>
                <c:pt idx="322">
                  <c:v>2.4879999999999999E-2</c:v>
                </c:pt>
                <c:pt idx="323">
                  <c:v>2.4879999999999999E-2</c:v>
                </c:pt>
                <c:pt idx="324">
                  <c:v>2.4879999999999999E-2</c:v>
                </c:pt>
                <c:pt idx="325">
                  <c:v>2.4879999999999999E-2</c:v>
                </c:pt>
                <c:pt idx="326">
                  <c:v>2.4879999999999999E-2</c:v>
                </c:pt>
                <c:pt idx="327">
                  <c:v>2.487E-2</c:v>
                </c:pt>
                <c:pt idx="328">
                  <c:v>2.4590000000000001E-2</c:v>
                </c:pt>
                <c:pt idx="329">
                  <c:v>2.4410000000000001E-2</c:v>
                </c:pt>
                <c:pt idx="330">
                  <c:v>2.4410000000000001E-2</c:v>
                </c:pt>
                <c:pt idx="331">
                  <c:v>2.4400000000000002E-2</c:v>
                </c:pt>
                <c:pt idx="332">
                  <c:v>2.4459999999999999E-2</c:v>
                </c:pt>
                <c:pt idx="333">
                  <c:v>2.4649999999999998E-2</c:v>
                </c:pt>
                <c:pt idx="334">
                  <c:v>2.4129999999999999E-2</c:v>
                </c:pt>
                <c:pt idx="335">
                  <c:v>2.401E-2</c:v>
                </c:pt>
                <c:pt idx="336">
                  <c:v>2.3449999999999999E-2</c:v>
                </c:pt>
                <c:pt idx="337">
                  <c:v>2.3730000000000001E-2</c:v>
                </c:pt>
                <c:pt idx="338">
                  <c:v>2.4199999999999999E-2</c:v>
                </c:pt>
                <c:pt idx="339">
                  <c:v>2.4340000000000001E-2</c:v>
                </c:pt>
                <c:pt idx="340">
                  <c:v>2.4549999999999999E-2</c:v>
                </c:pt>
                <c:pt idx="341">
                  <c:v>2.4979999999999999E-2</c:v>
                </c:pt>
                <c:pt idx="342">
                  <c:v>2.5309999999999999E-2</c:v>
                </c:pt>
                <c:pt idx="343">
                  <c:v>2.4750000000000001E-2</c:v>
                </c:pt>
                <c:pt idx="344">
                  <c:v>2.46E-2</c:v>
                </c:pt>
                <c:pt idx="345">
                  <c:v>2.333E-2</c:v>
                </c:pt>
                <c:pt idx="346">
                  <c:v>2.2950000000000002E-2</c:v>
                </c:pt>
                <c:pt idx="347">
                  <c:v>2.2880000000000001E-2</c:v>
                </c:pt>
                <c:pt idx="348">
                  <c:v>2.2759999999999999E-2</c:v>
                </c:pt>
                <c:pt idx="349">
                  <c:v>2.265E-2</c:v>
                </c:pt>
                <c:pt idx="350">
                  <c:v>2.257E-2</c:v>
                </c:pt>
                <c:pt idx="351">
                  <c:v>2.2349999999999998E-2</c:v>
                </c:pt>
                <c:pt idx="352">
                  <c:v>2.2380000000000001E-2</c:v>
                </c:pt>
                <c:pt idx="353">
                  <c:v>2.2200000000000001E-2</c:v>
                </c:pt>
                <c:pt idx="354">
                  <c:v>2.205E-2</c:v>
                </c:pt>
                <c:pt idx="355">
                  <c:v>2.223E-2</c:v>
                </c:pt>
                <c:pt idx="356">
                  <c:v>2.231E-2</c:v>
                </c:pt>
                <c:pt idx="357">
                  <c:v>2.2429999999999999E-2</c:v>
                </c:pt>
                <c:pt idx="358">
                  <c:v>2.2630000000000001E-2</c:v>
                </c:pt>
                <c:pt idx="359">
                  <c:v>2.2540000000000001E-2</c:v>
                </c:pt>
                <c:pt idx="360">
                  <c:v>2.2720000000000001E-2</c:v>
                </c:pt>
                <c:pt idx="361">
                  <c:v>2.2450000000000001E-2</c:v>
                </c:pt>
                <c:pt idx="362">
                  <c:v>2.2429999999999999E-2</c:v>
                </c:pt>
                <c:pt idx="363">
                  <c:v>2.249E-2</c:v>
                </c:pt>
                <c:pt idx="364">
                  <c:v>2.248E-2</c:v>
                </c:pt>
                <c:pt idx="365">
                  <c:v>2.257E-2</c:v>
                </c:pt>
                <c:pt idx="366">
                  <c:v>2.2700000000000001E-2</c:v>
                </c:pt>
                <c:pt idx="367">
                  <c:v>2.2790000000000001E-2</c:v>
                </c:pt>
                <c:pt idx="368">
                  <c:v>2.273E-2</c:v>
                </c:pt>
                <c:pt idx="369">
                  <c:v>2.266E-2</c:v>
                </c:pt>
                <c:pt idx="370">
                  <c:v>2.3189999999999999E-2</c:v>
                </c:pt>
                <c:pt idx="371">
                  <c:v>2.3189999999999999E-2</c:v>
                </c:pt>
                <c:pt idx="372">
                  <c:v>2.3189999999999999E-2</c:v>
                </c:pt>
                <c:pt idx="373">
                  <c:v>2.3189999999999999E-2</c:v>
                </c:pt>
                <c:pt idx="374">
                  <c:v>2.3189999999999999E-2</c:v>
                </c:pt>
                <c:pt idx="375">
                  <c:v>2.3189999999999999E-2</c:v>
                </c:pt>
                <c:pt idx="376">
                  <c:v>2.3179999999999999E-2</c:v>
                </c:pt>
                <c:pt idx="377">
                  <c:v>2.2950000000000002E-2</c:v>
                </c:pt>
                <c:pt idx="378">
                  <c:v>2.2800000000000001E-2</c:v>
                </c:pt>
                <c:pt idx="379">
                  <c:v>2.2769999999999999E-2</c:v>
                </c:pt>
                <c:pt idx="380">
                  <c:v>2.2089999999999999E-2</c:v>
                </c:pt>
                <c:pt idx="381">
                  <c:v>2.198E-2</c:v>
                </c:pt>
                <c:pt idx="382">
                  <c:v>2.206E-2</c:v>
                </c:pt>
                <c:pt idx="383">
                  <c:v>2.223E-2</c:v>
                </c:pt>
                <c:pt idx="384">
                  <c:v>2.2259999999999999E-2</c:v>
                </c:pt>
                <c:pt idx="385">
                  <c:v>2.2179999999999998E-2</c:v>
                </c:pt>
                <c:pt idx="386">
                  <c:v>2.196E-2</c:v>
                </c:pt>
                <c:pt idx="387">
                  <c:v>2.1940000000000001E-2</c:v>
                </c:pt>
                <c:pt idx="388">
                  <c:v>2.1850000000000001E-2</c:v>
                </c:pt>
                <c:pt idx="389">
                  <c:v>2.1690000000000001E-2</c:v>
                </c:pt>
                <c:pt idx="390">
                  <c:v>2.1690000000000001E-2</c:v>
                </c:pt>
                <c:pt idx="391">
                  <c:v>2.1600000000000001E-2</c:v>
                </c:pt>
                <c:pt idx="392">
                  <c:v>2.1489999999999999E-2</c:v>
                </c:pt>
                <c:pt idx="393">
                  <c:v>2.1479999999999999E-2</c:v>
                </c:pt>
                <c:pt idx="394">
                  <c:v>2.1440000000000001E-2</c:v>
                </c:pt>
                <c:pt idx="395">
                  <c:v>2.154E-2</c:v>
                </c:pt>
                <c:pt idx="396">
                  <c:v>2.1770000000000001E-2</c:v>
                </c:pt>
                <c:pt idx="397">
                  <c:v>2.1819999999999999E-2</c:v>
                </c:pt>
                <c:pt idx="398">
                  <c:v>2.1850000000000001E-2</c:v>
                </c:pt>
                <c:pt idx="399">
                  <c:v>2.2159999999999999E-2</c:v>
                </c:pt>
                <c:pt idx="400">
                  <c:v>2.2380000000000001E-2</c:v>
                </c:pt>
                <c:pt idx="401">
                  <c:v>2.248E-2</c:v>
                </c:pt>
                <c:pt idx="402">
                  <c:v>2.2249999999999999E-2</c:v>
                </c:pt>
                <c:pt idx="403">
                  <c:v>2.2329999999999999E-2</c:v>
                </c:pt>
                <c:pt idx="404">
                  <c:v>2.2120000000000001E-2</c:v>
                </c:pt>
                <c:pt idx="405">
                  <c:v>2.1989999999999999E-2</c:v>
                </c:pt>
                <c:pt idx="406">
                  <c:v>2.1919999999999999E-2</c:v>
                </c:pt>
                <c:pt idx="407">
                  <c:v>2.2249999999999999E-2</c:v>
                </c:pt>
                <c:pt idx="408">
                  <c:v>2.1999999999999999E-2</c:v>
                </c:pt>
                <c:pt idx="409">
                  <c:v>2.2169999999999999E-2</c:v>
                </c:pt>
                <c:pt idx="410">
                  <c:v>2.3060000000000001E-2</c:v>
                </c:pt>
                <c:pt idx="411">
                  <c:v>2.3120000000000002E-2</c:v>
                </c:pt>
                <c:pt idx="412">
                  <c:v>2.2960000000000001E-2</c:v>
                </c:pt>
                <c:pt idx="413">
                  <c:v>2.2950000000000002E-2</c:v>
                </c:pt>
                <c:pt idx="414">
                  <c:v>2.2519999999999998E-2</c:v>
                </c:pt>
                <c:pt idx="415">
                  <c:v>2.2380000000000001E-2</c:v>
                </c:pt>
                <c:pt idx="416">
                  <c:v>2.2159999999999999E-2</c:v>
                </c:pt>
                <c:pt idx="417">
                  <c:v>2.239E-2</c:v>
                </c:pt>
                <c:pt idx="418">
                  <c:v>2.2540000000000001E-2</c:v>
                </c:pt>
                <c:pt idx="419">
                  <c:v>2.266E-2</c:v>
                </c:pt>
                <c:pt idx="420">
                  <c:v>2.3E-2</c:v>
                </c:pt>
                <c:pt idx="421">
                  <c:v>2.333E-2</c:v>
                </c:pt>
                <c:pt idx="422">
                  <c:v>2.3120000000000002E-2</c:v>
                </c:pt>
                <c:pt idx="423">
                  <c:v>2.315E-2</c:v>
                </c:pt>
                <c:pt idx="424">
                  <c:v>2.3480000000000001E-2</c:v>
                </c:pt>
                <c:pt idx="425">
                  <c:v>2.3550000000000001E-2</c:v>
                </c:pt>
                <c:pt idx="426">
                  <c:v>2.3429999999999999E-2</c:v>
                </c:pt>
                <c:pt idx="427">
                  <c:v>2.3619999999999999E-2</c:v>
                </c:pt>
                <c:pt idx="428">
                  <c:v>2.366E-2</c:v>
                </c:pt>
                <c:pt idx="429">
                  <c:v>2.3609999999999999E-2</c:v>
                </c:pt>
                <c:pt idx="430">
                  <c:v>2.3740000000000001E-2</c:v>
                </c:pt>
                <c:pt idx="431">
                  <c:v>2.3800000000000002E-2</c:v>
                </c:pt>
                <c:pt idx="432">
                  <c:v>2.4140000000000002E-2</c:v>
                </c:pt>
                <c:pt idx="433">
                  <c:v>2.4230000000000002E-2</c:v>
                </c:pt>
                <c:pt idx="434">
                  <c:v>2.4479999999999998E-2</c:v>
                </c:pt>
                <c:pt idx="435">
                  <c:v>2.4819999999999998E-2</c:v>
                </c:pt>
                <c:pt idx="436">
                  <c:v>2.487E-2</c:v>
                </c:pt>
                <c:pt idx="437">
                  <c:v>2.4930000000000001E-2</c:v>
                </c:pt>
                <c:pt idx="438">
                  <c:v>2.4930000000000001E-2</c:v>
                </c:pt>
                <c:pt idx="439">
                  <c:v>2.487E-2</c:v>
                </c:pt>
                <c:pt idx="440">
                  <c:v>2.4369999999999999E-2</c:v>
                </c:pt>
                <c:pt idx="441">
                  <c:v>2.4379999999999999E-2</c:v>
                </c:pt>
                <c:pt idx="442">
                  <c:v>2.4500000000000001E-2</c:v>
                </c:pt>
                <c:pt idx="443">
                  <c:v>2.46E-2</c:v>
                </c:pt>
                <c:pt idx="444">
                  <c:v>2.367E-2</c:v>
                </c:pt>
                <c:pt idx="445">
                  <c:v>2.367E-2</c:v>
                </c:pt>
                <c:pt idx="446">
                  <c:v>2.3689999999999999E-2</c:v>
                </c:pt>
                <c:pt idx="447">
                  <c:v>2.3599999999999999E-2</c:v>
                </c:pt>
                <c:pt idx="448">
                  <c:v>2.3800000000000002E-2</c:v>
                </c:pt>
                <c:pt idx="449">
                  <c:v>2.3599999999999999E-2</c:v>
                </c:pt>
                <c:pt idx="450">
                  <c:v>2.35E-2</c:v>
                </c:pt>
                <c:pt idx="451">
                  <c:v>2.368E-2</c:v>
                </c:pt>
                <c:pt idx="452">
                  <c:v>2.3689999999999999E-2</c:v>
                </c:pt>
                <c:pt idx="453">
                  <c:v>2.368E-2</c:v>
                </c:pt>
                <c:pt idx="454">
                  <c:v>2.3550000000000001E-2</c:v>
                </c:pt>
                <c:pt idx="455">
                  <c:v>2.3439999999999999E-2</c:v>
                </c:pt>
                <c:pt idx="456">
                  <c:v>2.3630000000000002E-2</c:v>
                </c:pt>
                <c:pt idx="457">
                  <c:v>2.3689999999999999E-2</c:v>
                </c:pt>
                <c:pt idx="458">
                  <c:v>2.3779999999999999E-2</c:v>
                </c:pt>
                <c:pt idx="459">
                  <c:v>2.3609999999999999E-2</c:v>
                </c:pt>
                <c:pt idx="460">
                  <c:v>2.349E-2</c:v>
                </c:pt>
                <c:pt idx="461">
                  <c:v>2.349E-2</c:v>
                </c:pt>
                <c:pt idx="462">
                  <c:v>2.3449999999999999E-2</c:v>
                </c:pt>
                <c:pt idx="463">
                  <c:v>2.3259999999999999E-2</c:v>
                </c:pt>
                <c:pt idx="464">
                  <c:v>2.3089999999999999E-2</c:v>
                </c:pt>
                <c:pt idx="465">
                  <c:v>2.2859999999999998E-2</c:v>
                </c:pt>
                <c:pt idx="466">
                  <c:v>2.2880000000000001E-2</c:v>
                </c:pt>
                <c:pt idx="467">
                  <c:v>2.3359999999999999E-2</c:v>
                </c:pt>
                <c:pt idx="468">
                  <c:v>2.3290000000000002E-2</c:v>
                </c:pt>
                <c:pt idx="469">
                  <c:v>2.3259999999999999E-2</c:v>
                </c:pt>
                <c:pt idx="470">
                  <c:v>2.333E-2</c:v>
                </c:pt>
                <c:pt idx="471">
                  <c:v>2.3210000000000001E-2</c:v>
                </c:pt>
                <c:pt idx="472">
                  <c:v>2.316E-2</c:v>
                </c:pt>
                <c:pt idx="473">
                  <c:v>2.3460000000000002E-2</c:v>
                </c:pt>
                <c:pt idx="474">
                  <c:v>2.383E-2</c:v>
                </c:pt>
                <c:pt idx="475">
                  <c:v>2.368E-2</c:v>
                </c:pt>
                <c:pt idx="476">
                  <c:v>2.3800000000000002E-2</c:v>
                </c:pt>
                <c:pt idx="477">
                  <c:v>2.4029999999999999E-2</c:v>
                </c:pt>
                <c:pt idx="478">
                  <c:v>2.4E-2</c:v>
                </c:pt>
                <c:pt idx="479">
                  <c:v>2.4230000000000002E-2</c:v>
                </c:pt>
                <c:pt idx="480">
                  <c:v>2.436E-2</c:v>
                </c:pt>
                <c:pt idx="481">
                  <c:v>2.419E-2</c:v>
                </c:pt>
                <c:pt idx="482">
                  <c:v>2.3900000000000001E-2</c:v>
                </c:pt>
                <c:pt idx="483">
                  <c:v>2.3900000000000001E-2</c:v>
                </c:pt>
                <c:pt idx="484">
                  <c:v>2.3900000000000001E-2</c:v>
                </c:pt>
                <c:pt idx="485">
                  <c:v>2.3900000000000001E-2</c:v>
                </c:pt>
                <c:pt idx="486">
                  <c:v>2.3900000000000001E-2</c:v>
                </c:pt>
                <c:pt idx="487">
                  <c:v>2.3900000000000001E-2</c:v>
                </c:pt>
                <c:pt idx="488">
                  <c:v>2.3900000000000001E-2</c:v>
                </c:pt>
                <c:pt idx="489">
                  <c:v>2.392E-2</c:v>
                </c:pt>
                <c:pt idx="490">
                  <c:v>2.342E-2</c:v>
                </c:pt>
                <c:pt idx="491">
                  <c:v>2.342E-2</c:v>
                </c:pt>
                <c:pt idx="492">
                  <c:v>2.342E-2</c:v>
                </c:pt>
                <c:pt idx="493">
                  <c:v>2.342E-2</c:v>
                </c:pt>
                <c:pt idx="494">
                  <c:v>2.342E-2</c:v>
                </c:pt>
                <c:pt idx="495">
                  <c:v>2.342E-2</c:v>
                </c:pt>
                <c:pt idx="496">
                  <c:v>2.342E-2</c:v>
                </c:pt>
                <c:pt idx="497">
                  <c:v>2.342E-2</c:v>
                </c:pt>
                <c:pt idx="498">
                  <c:v>2.342E-2</c:v>
                </c:pt>
                <c:pt idx="499">
                  <c:v>2.342E-2</c:v>
                </c:pt>
                <c:pt idx="500">
                  <c:v>2.342E-2</c:v>
                </c:pt>
                <c:pt idx="501">
                  <c:v>2.3470000000000001E-2</c:v>
                </c:pt>
                <c:pt idx="502">
                  <c:v>2.3699999999999999E-2</c:v>
                </c:pt>
                <c:pt idx="503">
                  <c:v>2.3699999999999999E-2</c:v>
                </c:pt>
                <c:pt idx="504">
                  <c:v>2.3699999999999999E-2</c:v>
                </c:pt>
                <c:pt idx="505">
                  <c:v>2.3699999999999999E-2</c:v>
                </c:pt>
                <c:pt idx="506">
                  <c:v>2.4119999999999999E-2</c:v>
                </c:pt>
                <c:pt idx="507">
                  <c:v>2.4299999999999999E-2</c:v>
                </c:pt>
                <c:pt idx="508">
                  <c:v>2.4330000000000001E-2</c:v>
                </c:pt>
                <c:pt idx="509">
                  <c:v>2.4379999999999999E-2</c:v>
                </c:pt>
                <c:pt idx="510">
                  <c:v>2.4080000000000001E-2</c:v>
                </c:pt>
                <c:pt idx="511">
                  <c:v>2.419E-2</c:v>
                </c:pt>
                <c:pt idx="512">
                  <c:v>2.4219999999999998E-2</c:v>
                </c:pt>
                <c:pt idx="513">
                  <c:v>2.4029999999999999E-2</c:v>
                </c:pt>
                <c:pt idx="514">
                  <c:v>2.3640000000000001E-2</c:v>
                </c:pt>
                <c:pt idx="515">
                  <c:v>2.3640000000000001E-2</c:v>
                </c:pt>
                <c:pt idx="516">
                  <c:v>2.3640000000000001E-2</c:v>
                </c:pt>
                <c:pt idx="517">
                  <c:v>2.3640000000000001E-2</c:v>
                </c:pt>
                <c:pt idx="518">
                  <c:v>2.3640000000000001E-2</c:v>
                </c:pt>
                <c:pt idx="519">
                  <c:v>2.2870000000000001E-2</c:v>
                </c:pt>
                <c:pt idx="520">
                  <c:v>2.3970000000000002E-2</c:v>
                </c:pt>
                <c:pt idx="521">
                  <c:v>2.368E-2</c:v>
                </c:pt>
                <c:pt idx="522">
                  <c:v>2.359E-2</c:v>
                </c:pt>
                <c:pt idx="523">
                  <c:v>2.3390000000000001E-2</c:v>
                </c:pt>
                <c:pt idx="524">
                  <c:v>2.3449999999999999E-2</c:v>
                </c:pt>
                <c:pt idx="525">
                  <c:v>2.3720000000000001E-2</c:v>
                </c:pt>
                <c:pt idx="526">
                  <c:v>2.3640000000000001E-2</c:v>
                </c:pt>
                <c:pt idx="527">
                  <c:v>2.3220000000000001E-2</c:v>
                </c:pt>
                <c:pt idx="528">
                  <c:v>2.298E-2</c:v>
                </c:pt>
                <c:pt idx="529">
                  <c:v>2.266E-2</c:v>
                </c:pt>
                <c:pt idx="530">
                  <c:v>2.2839999999999999E-2</c:v>
                </c:pt>
                <c:pt idx="531">
                  <c:v>2.3130000000000001E-2</c:v>
                </c:pt>
                <c:pt idx="532">
                  <c:v>2.3380000000000001E-2</c:v>
                </c:pt>
                <c:pt idx="533">
                  <c:v>2.3550000000000001E-2</c:v>
                </c:pt>
                <c:pt idx="534">
                  <c:v>2.3349999999999999E-2</c:v>
                </c:pt>
                <c:pt idx="535">
                  <c:v>2.2919999999999999E-2</c:v>
                </c:pt>
                <c:pt idx="536">
                  <c:v>2.2700000000000001E-2</c:v>
                </c:pt>
                <c:pt idx="537">
                  <c:v>2.3009999999999999E-2</c:v>
                </c:pt>
                <c:pt idx="538">
                  <c:v>2.3179999999999999E-2</c:v>
                </c:pt>
                <c:pt idx="539">
                  <c:v>2.3290000000000002E-2</c:v>
                </c:pt>
                <c:pt idx="540">
                  <c:v>2.308E-2</c:v>
                </c:pt>
                <c:pt idx="541">
                  <c:v>2.2499999999999999E-2</c:v>
                </c:pt>
                <c:pt idx="542">
                  <c:v>2.2530000000000001E-2</c:v>
                </c:pt>
                <c:pt idx="543">
                  <c:v>2.2460000000000001E-2</c:v>
                </c:pt>
                <c:pt idx="544">
                  <c:v>2.2210000000000001E-2</c:v>
                </c:pt>
                <c:pt idx="545">
                  <c:v>2.215E-2</c:v>
                </c:pt>
                <c:pt idx="546">
                  <c:v>2.215E-2</c:v>
                </c:pt>
                <c:pt idx="547">
                  <c:v>2.215E-2</c:v>
                </c:pt>
                <c:pt idx="548">
                  <c:v>2.215E-2</c:v>
                </c:pt>
                <c:pt idx="549">
                  <c:v>2.215E-2</c:v>
                </c:pt>
                <c:pt idx="550">
                  <c:v>2.215E-2</c:v>
                </c:pt>
                <c:pt idx="551">
                  <c:v>2.2519999999999998E-2</c:v>
                </c:pt>
                <c:pt idx="552">
                  <c:v>2.249E-2</c:v>
                </c:pt>
                <c:pt idx="553">
                  <c:v>2.249E-2</c:v>
                </c:pt>
                <c:pt idx="554">
                  <c:v>2.1829999999999999E-2</c:v>
                </c:pt>
                <c:pt idx="555">
                  <c:v>2.2290000000000001E-2</c:v>
                </c:pt>
                <c:pt idx="556">
                  <c:v>2.2839999999999999E-2</c:v>
                </c:pt>
                <c:pt idx="557">
                  <c:v>2.2859999999999998E-2</c:v>
                </c:pt>
                <c:pt idx="558">
                  <c:v>2.3210000000000001E-2</c:v>
                </c:pt>
                <c:pt idx="559">
                  <c:v>2.3900000000000001E-2</c:v>
                </c:pt>
                <c:pt idx="560">
                  <c:v>2.4039999999999999E-2</c:v>
                </c:pt>
                <c:pt idx="561">
                  <c:v>2.4E-2</c:v>
                </c:pt>
                <c:pt idx="562">
                  <c:v>2.3879999999999998E-2</c:v>
                </c:pt>
                <c:pt idx="563">
                  <c:v>2.3939999999999999E-2</c:v>
                </c:pt>
                <c:pt idx="564">
                  <c:v>2.4230000000000002E-2</c:v>
                </c:pt>
                <c:pt idx="565">
                  <c:v>2.4510000000000001E-2</c:v>
                </c:pt>
                <c:pt idx="566">
                  <c:v>2.4510000000000001E-2</c:v>
                </c:pt>
                <c:pt idx="567">
                  <c:v>2.427E-2</c:v>
                </c:pt>
                <c:pt idx="568">
                  <c:v>2.4230000000000002E-2</c:v>
                </c:pt>
                <c:pt idx="569">
                  <c:v>2.4479999999999998E-2</c:v>
                </c:pt>
                <c:pt idx="570">
                  <c:v>2.4479999999999998E-2</c:v>
                </c:pt>
                <c:pt idx="571">
                  <c:v>2.4510000000000001E-2</c:v>
                </c:pt>
                <c:pt idx="572">
                  <c:v>2.4830000000000001E-2</c:v>
                </c:pt>
                <c:pt idx="573">
                  <c:v>2.5149999999999999E-2</c:v>
                </c:pt>
                <c:pt idx="574">
                  <c:v>2.5399999999999999E-2</c:v>
                </c:pt>
                <c:pt idx="575">
                  <c:v>2.538E-2</c:v>
                </c:pt>
                <c:pt idx="576">
                  <c:v>2.5319999999999999E-2</c:v>
                </c:pt>
                <c:pt idx="577">
                  <c:v>2.5530000000000001E-2</c:v>
                </c:pt>
                <c:pt idx="578">
                  <c:v>2.572E-2</c:v>
                </c:pt>
                <c:pt idx="579">
                  <c:v>2.5760000000000002E-2</c:v>
                </c:pt>
                <c:pt idx="580">
                  <c:v>2.5590000000000002E-2</c:v>
                </c:pt>
                <c:pt idx="581">
                  <c:v>2.554E-2</c:v>
                </c:pt>
                <c:pt idx="582">
                  <c:v>2.5520000000000001E-2</c:v>
                </c:pt>
                <c:pt idx="583">
                  <c:v>2.5600000000000001E-2</c:v>
                </c:pt>
                <c:pt idx="584">
                  <c:v>2.5749999999999999E-2</c:v>
                </c:pt>
                <c:pt idx="585">
                  <c:v>2.58E-2</c:v>
                </c:pt>
                <c:pt idx="586">
                  <c:v>2.5919999999999999E-2</c:v>
                </c:pt>
                <c:pt idx="587">
                  <c:v>2.5999999999999999E-2</c:v>
                </c:pt>
                <c:pt idx="588">
                  <c:v>2.5829999999999999E-2</c:v>
                </c:pt>
                <c:pt idx="589">
                  <c:v>2.5860000000000001E-2</c:v>
                </c:pt>
                <c:pt idx="590">
                  <c:v>2.605E-2</c:v>
                </c:pt>
                <c:pt idx="591">
                  <c:v>2.5940000000000001E-2</c:v>
                </c:pt>
                <c:pt idx="592">
                  <c:v>2.579E-2</c:v>
                </c:pt>
                <c:pt idx="593">
                  <c:v>2.5680000000000001E-2</c:v>
                </c:pt>
                <c:pt idx="594">
                  <c:v>2.5520000000000001E-2</c:v>
                </c:pt>
                <c:pt idx="595">
                  <c:v>2.5399999999999999E-2</c:v>
                </c:pt>
                <c:pt idx="596">
                  <c:v>2.5749999999999999E-2</c:v>
                </c:pt>
                <c:pt idx="597">
                  <c:v>2.571E-2</c:v>
                </c:pt>
                <c:pt idx="598">
                  <c:v>2.589E-2</c:v>
                </c:pt>
                <c:pt idx="599">
                  <c:v>2.581E-2</c:v>
                </c:pt>
                <c:pt idx="600">
                  <c:v>2.613E-2</c:v>
                </c:pt>
                <c:pt idx="601">
                  <c:v>2.588E-2</c:v>
                </c:pt>
                <c:pt idx="602">
                  <c:v>2.5940000000000001E-2</c:v>
                </c:pt>
                <c:pt idx="603">
                  <c:v>2.5940000000000001E-2</c:v>
                </c:pt>
                <c:pt idx="604">
                  <c:v>2.6009999999999998E-2</c:v>
                </c:pt>
                <c:pt idx="605">
                  <c:v>2.6190000000000001E-2</c:v>
                </c:pt>
                <c:pt idx="606">
                  <c:v>2.6239999999999999E-2</c:v>
                </c:pt>
                <c:pt idx="607">
                  <c:v>2.631E-2</c:v>
                </c:pt>
                <c:pt idx="608">
                  <c:v>2.6159999999999999E-2</c:v>
                </c:pt>
                <c:pt idx="609">
                  <c:v>2.6069999999999999E-2</c:v>
                </c:pt>
                <c:pt idx="610">
                  <c:v>2.5999999999999999E-2</c:v>
                </c:pt>
                <c:pt idx="611">
                  <c:v>2.6200000000000001E-2</c:v>
                </c:pt>
                <c:pt idx="612">
                  <c:v>2.6409999999999999E-2</c:v>
                </c:pt>
                <c:pt idx="613">
                  <c:v>2.6460000000000001E-2</c:v>
                </c:pt>
                <c:pt idx="614">
                  <c:v>2.6630000000000001E-2</c:v>
                </c:pt>
                <c:pt idx="615">
                  <c:v>2.6749999999999999E-2</c:v>
                </c:pt>
                <c:pt idx="616">
                  <c:v>2.6620000000000001E-2</c:v>
                </c:pt>
                <c:pt idx="617">
                  <c:v>2.6700000000000002E-2</c:v>
                </c:pt>
                <c:pt idx="618">
                  <c:v>2.6630000000000001E-2</c:v>
                </c:pt>
                <c:pt idx="619">
                  <c:v>2.6550000000000001E-2</c:v>
                </c:pt>
                <c:pt idx="620">
                  <c:v>2.6620000000000001E-2</c:v>
                </c:pt>
                <c:pt idx="621">
                  <c:v>2.6589999999999999E-2</c:v>
                </c:pt>
                <c:pt idx="622">
                  <c:v>2.6929999999999999E-2</c:v>
                </c:pt>
                <c:pt idx="623">
                  <c:v>2.716E-2</c:v>
                </c:pt>
                <c:pt idx="624">
                  <c:v>2.733E-2</c:v>
                </c:pt>
                <c:pt idx="625">
                  <c:v>2.6079999999999999E-2</c:v>
                </c:pt>
                <c:pt idx="626">
                  <c:v>2.589E-2</c:v>
                </c:pt>
                <c:pt idx="627">
                  <c:v>2.5999999999999999E-2</c:v>
                </c:pt>
                <c:pt idx="628">
                  <c:v>2.5899999999999999E-2</c:v>
                </c:pt>
                <c:pt idx="629">
                  <c:v>2.589E-2</c:v>
                </c:pt>
                <c:pt idx="630">
                  <c:v>2.5600000000000001E-2</c:v>
                </c:pt>
                <c:pt idx="631">
                  <c:v>2.5340000000000001E-2</c:v>
                </c:pt>
                <c:pt idx="632">
                  <c:v>2.5340000000000001E-2</c:v>
                </c:pt>
                <c:pt idx="633">
                  <c:v>2.5340000000000001E-2</c:v>
                </c:pt>
                <c:pt idx="634">
                  <c:v>2.5340000000000001E-2</c:v>
                </c:pt>
                <c:pt idx="635">
                  <c:v>2.5340000000000001E-2</c:v>
                </c:pt>
                <c:pt idx="636">
                  <c:v>2.5340000000000001E-2</c:v>
                </c:pt>
                <c:pt idx="637">
                  <c:v>2.5350000000000001E-2</c:v>
                </c:pt>
                <c:pt idx="638">
                  <c:v>2.5399999999999999E-2</c:v>
                </c:pt>
                <c:pt idx="639">
                  <c:v>2.521E-2</c:v>
                </c:pt>
                <c:pt idx="640">
                  <c:v>2.5219999999999999E-2</c:v>
                </c:pt>
                <c:pt idx="641">
                  <c:v>2.5239999999999999E-2</c:v>
                </c:pt>
                <c:pt idx="642">
                  <c:v>2.53E-2</c:v>
                </c:pt>
                <c:pt idx="643">
                  <c:v>2.5649999999999999E-2</c:v>
                </c:pt>
                <c:pt idx="644">
                  <c:v>2.5649999999999999E-2</c:v>
                </c:pt>
                <c:pt idx="645">
                  <c:v>2.5649999999999999E-2</c:v>
                </c:pt>
                <c:pt idx="646">
                  <c:v>2.5770000000000001E-2</c:v>
                </c:pt>
                <c:pt idx="647">
                  <c:v>2.5899999999999999E-2</c:v>
                </c:pt>
                <c:pt idx="648">
                  <c:v>2.5870000000000001E-2</c:v>
                </c:pt>
                <c:pt idx="649">
                  <c:v>2.5760000000000002E-2</c:v>
                </c:pt>
                <c:pt idx="650">
                  <c:v>2.555E-2</c:v>
                </c:pt>
                <c:pt idx="651">
                  <c:v>2.5559999999999999E-2</c:v>
                </c:pt>
                <c:pt idx="652">
                  <c:v>2.554E-2</c:v>
                </c:pt>
                <c:pt idx="653">
                  <c:v>2.5440000000000001E-2</c:v>
                </c:pt>
                <c:pt idx="654">
                  <c:v>2.521E-2</c:v>
                </c:pt>
                <c:pt idx="655">
                  <c:v>2.5229999999999999E-2</c:v>
                </c:pt>
                <c:pt idx="656">
                  <c:v>2.512E-2</c:v>
                </c:pt>
                <c:pt idx="657">
                  <c:v>2.503E-2</c:v>
                </c:pt>
                <c:pt idx="658">
                  <c:v>2.5270000000000001E-2</c:v>
                </c:pt>
                <c:pt idx="659">
                  <c:v>2.5270000000000001E-2</c:v>
                </c:pt>
                <c:pt idx="660">
                  <c:v>2.5399999999999999E-2</c:v>
                </c:pt>
                <c:pt idx="661">
                  <c:v>2.563E-2</c:v>
                </c:pt>
                <c:pt idx="662">
                  <c:v>2.5430000000000001E-2</c:v>
                </c:pt>
                <c:pt idx="663">
                  <c:v>2.538E-2</c:v>
                </c:pt>
                <c:pt idx="664">
                  <c:v>2.545E-2</c:v>
                </c:pt>
                <c:pt idx="665">
                  <c:v>2.5350000000000001E-2</c:v>
                </c:pt>
                <c:pt idx="666">
                  <c:v>2.538E-2</c:v>
                </c:pt>
                <c:pt idx="667">
                  <c:v>2.5350000000000001E-2</c:v>
                </c:pt>
                <c:pt idx="668">
                  <c:v>2.5649999999999999E-2</c:v>
                </c:pt>
                <c:pt idx="669">
                  <c:v>2.581E-2</c:v>
                </c:pt>
                <c:pt idx="670">
                  <c:v>2.5729999999999999E-2</c:v>
                </c:pt>
                <c:pt idx="671">
                  <c:v>2.5659999999999999E-2</c:v>
                </c:pt>
                <c:pt idx="672">
                  <c:v>2.5760000000000002E-2</c:v>
                </c:pt>
                <c:pt idx="673">
                  <c:v>2.579E-2</c:v>
                </c:pt>
                <c:pt idx="674">
                  <c:v>2.562E-2</c:v>
                </c:pt>
                <c:pt idx="675">
                  <c:v>2.5260000000000001E-2</c:v>
                </c:pt>
                <c:pt idx="676">
                  <c:v>2.5250000000000002E-2</c:v>
                </c:pt>
                <c:pt idx="677">
                  <c:v>2.5340000000000001E-2</c:v>
                </c:pt>
                <c:pt idx="678">
                  <c:v>2.5090000000000001E-2</c:v>
                </c:pt>
                <c:pt idx="679">
                  <c:v>2.494E-2</c:v>
                </c:pt>
                <c:pt idx="680">
                  <c:v>2.5149999999999999E-2</c:v>
                </c:pt>
                <c:pt idx="681">
                  <c:v>2.562E-2</c:v>
                </c:pt>
                <c:pt idx="682">
                  <c:v>2.5899999999999999E-2</c:v>
                </c:pt>
                <c:pt idx="683">
                  <c:v>2.547E-2</c:v>
                </c:pt>
                <c:pt idx="684">
                  <c:v>2.5000000000000001E-2</c:v>
                </c:pt>
                <c:pt idx="685">
                  <c:v>2.5399999999999999E-2</c:v>
                </c:pt>
                <c:pt idx="686">
                  <c:v>2.5579999999999999E-2</c:v>
                </c:pt>
                <c:pt idx="687">
                  <c:v>2.5649999999999999E-2</c:v>
                </c:pt>
                <c:pt idx="688">
                  <c:v>2.5690000000000001E-2</c:v>
                </c:pt>
                <c:pt idx="689">
                  <c:v>2.597E-2</c:v>
                </c:pt>
                <c:pt idx="690">
                  <c:v>2.5989999999999999E-2</c:v>
                </c:pt>
                <c:pt idx="691">
                  <c:v>2.6259999999999999E-2</c:v>
                </c:pt>
                <c:pt idx="692">
                  <c:v>2.6169999999999999E-2</c:v>
                </c:pt>
                <c:pt idx="693">
                  <c:v>2.6409999999999999E-2</c:v>
                </c:pt>
                <c:pt idx="694">
                  <c:v>2.656E-2</c:v>
                </c:pt>
                <c:pt idx="695">
                  <c:v>2.6790000000000001E-2</c:v>
                </c:pt>
                <c:pt idx="696">
                  <c:v>2.69E-2</c:v>
                </c:pt>
                <c:pt idx="697">
                  <c:v>2.742E-2</c:v>
                </c:pt>
                <c:pt idx="698">
                  <c:v>2.7470000000000001E-2</c:v>
                </c:pt>
                <c:pt idx="699">
                  <c:v>2.7400000000000001E-2</c:v>
                </c:pt>
                <c:pt idx="700">
                  <c:v>2.743E-2</c:v>
                </c:pt>
                <c:pt idx="701">
                  <c:v>2.758E-2</c:v>
                </c:pt>
                <c:pt idx="702">
                  <c:v>2.7490000000000001E-2</c:v>
                </c:pt>
                <c:pt idx="703">
                  <c:v>2.7570000000000001E-2</c:v>
                </c:pt>
                <c:pt idx="704">
                  <c:v>2.7789999999999999E-2</c:v>
                </c:pt>
                <c:pt idx="705">
                  <c:v>2.7459999999999998E-2</c:v>
                </c:pt>
                <c:pt idx="706">
                  <c:v>2.7619999999999999E-2</c:v>
                </c:pt>
                <c:pt idx="707">
                  <c:v>2.7730000000000001E-2</c:v>
                </c:pt>
                <c:pt idx="708">
                  <c:v>2.7969999999999998E-2</c:v>
                </c:pt>
                <c:pt idx="709">
                  <c:v>2.809E-2</c:v>
                </c:pt>
                <c:pt idx="710">
                  <c:v>2.8240000000000001E-2</c:v>
                </c:pt>
                <c:pt idx="711">
                  <c:v>2.8459999999999999E-2</c:v>
                </c:pt>
                <c:pt idx="712">
                  <c:v>2.8340000000000001E-2</c:v>
                </c:pt>
                <c:pt idx="713">
                  <c:v>2.8250000000000001E-2</c:v>
                </c:pt>
                <c:pt idx="714">
                  <c:v>2.8299999999999999E-2</c:v>
                </c:pt>
                <c:pt idx="715">
                  <c:v>2.8299999999999999E-2</c:v>
                </c:pt>
                <c:pt idx="716">
                  <c:v>2.8219999999999999E-2</c:v>
                </c:pt>
                <c:pt idx="717">
                  <c:v>2.8230000000000002E-2</c:v>
                </c:pt>
                <c:pt idx="718">
                  <c:v>2.8379999999999999E-2</c:v>
                </c:pt>
                <c:pt idx="719">
                  <c:v>2.8250000000000001E-2</c:v>
                </c:pt>
                <c:pt idx="720">
                  <c:v>2.7789999999999999E-2</c:v>
                </c:pt>
                <c:pt idx="721">
                  <c:v>2.751E-2</c:v>
                </c:pt>
                <c:pt idx="722">
                  <c:v>2.7629999999999998E-2</c:v>
                </c:pt>
                <c:pt idx="723">
                  <c:v>2.7449999999999999E-2</c:v>
                </c:pt>
                <c:pt idx="724">
                  <c:v>2.7470000000000001E-2</c:v>
                </c:pt>
                <c:pt idx="725">
                  <c:v>2.7470000000000001E-2</c:v>
                </c:pt>
                <c:pt idx="726">
                  <c:v>2.7320000000000001E-2</c:v>
                </c:pt>
                <c:pt idx="727">
                  <c:v>2.716E-2</c:v>
                </c:pt>
                <c:pt idx="728">
                  <c:v>2.717E-2</c:v>
                </c:pt>
                <c:pt idx="729">
                  <c:v>2.717E-2</c:v>
                </c:pt>
                <c:pt idx="730">
                  <c:v>2.7089999999999999E-2</c:v>
                </c:pt>
                <c:pt idx="731">
                  <c:v>2.726E-2</c:v>
                </c:pt>
                <c:pt idx="732">
                  <c:v>2.742E-2</c:v>
                </c:pt>
                <c:pt idx="733">
                  <c:v>2.7609999999999999E-2</c:v>
                </c:pt>
                <c:pt idx="734">
                  <c:v>2.767E-2</c:v>
                </c:pt>
                <c:pt idx="735">
                  <c:v>2.7570000000000001E-2</c:v>
                </c:pt>
                <c:pt idx="736">
                  <c:v>2.733E-2</c:v>
                </c:pt>
                <c:pt idx="737">
                  <c:v>2.7189999999999999E-2</c:v>
                </c:pt>
                <c:pt idx="738">
                  <c:v>2.708E-2</c:v>
                </c:pt>
                <c:pt idx="739">
                  <c:v>2.707E-2</c:v>
                </c:pt>
                <c:pt idx="740">
                  <c:v>2.7189999999999999E-2</c:v>
                </c:pt>
                <c:pt idx="741">
                  <c:v>2.726E-2</c:v>
                </c:pt>
                <c:pt idx="742">
                  <c:v>2.7560000000000001E-2</c:v>
                </c:pt>
                <c:pt idx="743">
                  <c:v>2.7560000000000001E-2</c:v>
                </c:pt>
                <c:pt idx="744">
                  <c:v>2.7560000000000001E-2</c:v>
                </c:pt>
                <c:pt idx="745">
                  <c:v>2.7560000000000001E-2</c:v>
                </c:pt>
                <c:pt idx="746">
                  <c:v>2.767E-2</c:v>
                </c:pt>
                <c:pt idx="747">
                  <c:v>2.777E-2</c:v>
                </c:pt>
                <c:pt idx="748">
                  <c:v>2.794E-2</c:v>
                </c:pt>
                <c:pt idx="749">
                  <c:v>2.7910000000000001E-2</c:v>
                </c:pt>
                <c:pt idx="750">
                  <c:v>2.7519999999999999E-2</c:v>
                </c:pt>
                <c:pt idx="751">
                  <c:v>2.7609999999999999E-2</c:v>
                </c:pt>
                <c:pt idx="752">
                  <c:v>2.7560000000000001E-2</c:v>
                </c:pt>
                <c:pt idx="753">
                  <c:v>2.7699999999999999E-2</c:v>
                </c:pt>
                <c:pt idx="754">
                  <c:v>2.819E-2</c:v>
                </c:pt>
                <c:pt idx="755">
                  <c:v>2.81E-2</c:v>
                </c:pt>
                <c:pt idx="756">
                  <c:v>2.811E-2</c:v>
                </c:pt>
                <c:pt idx="757">
                  <c:v>2.81E-2</c:v>
                </c:pt>
                <c:pt idx="758">
                  <c:v>2.8029999999999999E-2</c:v>
                </c:pt>
                <c:pt idx="759">
                  <c:v>2.8479999999999998E-2</c:v>
                </c:pt>
                <c:pt idx="760">
                  <c:v>2.8670000000000001E-2</c:v>
                </c:pt>
                <c:pt idx="761">
                  <c:v>2.8889999999999999E-2</c:v>
                </c:pt>
                <c:pt idx="762">
                  <c:v>2.8830000000000001E-2</c:v>
                </c:pt>
                <c:pt idx="763">
                  <c:v>2.8559999999999999E-2</c:v>
                </c:pt>
                <c:pt idx="764">
                  <c:v>2.835E-2</c:v>
                </c:pt>
                <c:pt idx="765">
                  <c:v>2.835E-2</c:v>
                </c:pt>
                <c:pt idx="766">
                  <c:v>2.8459999999999999E-2</c:v>
                </c:pt>
                <c:pt idx="767">
                  <c:v>2.8289999999999999E-2</c:v>
                </c:pt>
                <c:pt idx="768">
                  <c:v>2.8590000000000001E-2</c:v>
                </c:pt>
                <c:pt idx="769">
                  <c:v>2.8580000000000001E-2</c:v>
                </c:pt>
                <c:pt idx="770">
                  <c:v>2.8590000000000001E-2</c:v>
                </c:pt>
                <c:pt idx="771">
                  <c:v>2.8469999999999999E-2</c:v>
                </c:pt>
                <c:pt idx="772">
                  <c:v>2.853E-2</c:v>
                </c:pt>
                <c:pt idx="773">
                  <c:v>2.8729999999999999E-2</c:v>
                </c:pt>
                <c:pt idx="774">
                  <c:v>2.8850000000000001E-2</c:v>
                </c:pt>
                <c:pt idx="775">
                  <c:v>2.8969999999999999E-2</c:v>
                </c:pt>
                <c:pt idx="776">
                  <c:v>2.9190000000000001E-2</c:v>
                </c:pt>
                <c:pt idx="777">
                  <c:v>2.9190000000000001E-2</c:v>
                </c:pt>
                <c:pt idx="778">
                  <c:v>2.9329999999999998E-2</c:v>
                </c:pt>
                <c:pt idx="779">
                  <c:v>2.9430000000000001E-2</c:v>
                </c:pt>
                <c:pt idx="780">
                  <c:v>2.9329999999999998E-2</c:v>
                </c:pt>
                <c:pt idx="781">
                  <c:v>2.9319999999999999E-2</c:v>
                </c:pt>
                <c:pt idx="782">
                  <c:v>2.9260000000000001E-2</c:v>
                </c:pt>
                <c:pt idx="783">
                  <c:v>2.929E-2</c:v>
                </c:pt>
                <c:pt idx="784">
                  <c:v>2.9149999999999999E-2</c:v>
                </c:pt>
                <c:pt idx="785">
                  <c:v>2.8979999999999999E-2</c:v>
                </c:pt>
                <c:pt idx="786">
                  <c:v>2.913E-2</c:v>
                </c:pt>
                <c:pt idx="787">
                  <c:v>2.8879999999999999E-2</c:v>
                </c:pt>
                <c:pt idx="788">
                  <c:v>2.877E-2</c:v>
                </c:pt>
                <c:pt idx="789">
                  <c:v>2.8649999999999998E-2</c:v>
                </c:pt>
                <c:pt idx="790">
                  <c:v>2.879E-2</c:v>
                </c:pt>
                <c:pt idx="791">
                  <c:v>2.852E-2</c:v>
                </c:pt>
                <c:pt idx="792">
                  <c:v>2.845E-2</c:v>
                </c:pt>
                <c:pt idx="793">
                  <c:v>2.853E-2</c:v>
                </c:pt>
                <c:pt idx="794">
                  <c:v>2.87E-2</c:v>
                </c:pt>
                <c:pt idx="795">
                  <c:v>2.8760000000000001E-2</c:v>
                </c:pt>
                <c:pt idx="796">
                  <c:v>2.9020000000000001E-2</c:v>
                </c:pt>
                <c:pt idx="797">
                  <c:v>2.9170000000000001E-2</c:v>
                </c:pt>
                <c:pt idx="798">
                  <c:v>2.9170000000000001E-2</c:v>
                </c:pt>
                <c:pt idx="799">
                  <c:v>2.9170000000000001E-2</c:v>
                </c:pt>
                <c:pt idx="800">
                  <c:v>2.9170000000000001E-2</c:v>
                </c:pt>
                <c:pt idx="801">
                  <c:v>2.9170000000000001E-2</c:v>
                </c:pt>
                <c:pt idx="802">
                  <c:v>2.9170000000000001E-2</c:v>
                </c:pt>
                <c:pt idx="803">
                  <c:v>2.8979999999999999E-2</c:v>
                </c:pt>
                <c:pt idx="804">
                  <c:v>2.8979999999999999E-2</c:v>
                </c:pt>
                <c:pt idx="805">
                  <c:v>2.9069999999999999E-2</c:v>
                </c:pt>
                <c:pt idx="806">
                  <c:v>2.9180000000000001E-2</c:v>
                </c:pt>
                <c:pt idx="807">
                  <c:v>2.8920000000000001E-2</c:v>
                </c:pt>
                <c:pt idx="808">
                  <c:v>2.8500000000000001E-2</c:v>
                </c:pt>
                <c:pt idx="809">
                  <c:v>2.8309999999999998E-2</c:v>
                </c:pt>
                <c:pt idx="810">
                  <c:v>2.8830000000000001E-2</c:v>
                </c:pt>
                <c:pt idx="811">
                  <c:v>2.8740000000000002E-2</c:v>
                </c:pt>
                <c:pt idx="812">
                  <c:v>2.828E-2</c:v>
                </c:pt>
                <c:pt idx="813">
                  <c:v>2.8320000000000001E-2</c:v>
                </c:pt>
                <c:pt idx="814">
                  <c:v>2.777E-2</c:v>
                </c:pt>
                <c:pt idx="815">
                  <c:v>2.7560000000000001E-2</c:v>
                </c:pt>
                <c:pt idx="816">
                  <c:v>2.7529999999999999E-2</c:v>
                </c:pt>
                <c:pt idx="817">
                  <c:v>2.7830000000000001E-2</c:v>
                </c:pt>
                <c:pt idx="818">
                  <c:v>2.8080000000000001E-2</c:v>
                </c:pt>
                <c:pt idx="819">
                  <c:v>2.826E-2</c:v>
                </c:pt>
                <c:pt idx="820">
                  <c:v>2.7629999999999998E-2</c:v>
                </c:pt>
                <c:pt idx="821">
                  <c:v>2.7199999999999998E-2</c:v>
                </c:pt>
                <c:pt idx="822">
                  <c:v>2.6780000000000002E-2</c:v>
                </c:pt>
                <c:pt idx="823">
                  <c:v>2.741E-2</c:v>
                </c:pt>
                <c:pt idx="824">
                  <c:v>2.7730000000000001E-2</c:v>
                </c:pt>
                <c:pt idx="825">
                  <c:v>2.759E-2</c:v>
                </c:pt>
                <c:pt idx="826">
                  <c:v>2.7519999999999999E-2</c:v>
                </c:pt>
                <c:pt idx="827">
                  <c:v>2.7859999999999999E-2</c:v>
                </c:pt>
                <c:pt idx="828">
                  <c:v>2.8400000000000002E-2</c:v>
                </c:pt>
                <c:pt idx="829">
                  <c:v>2.8660000000000001E-2</c:v>
                </c:pt>
                <c:pt idx="830">
                  <c:v>2.8160000000000001E-2</c:v>
                </c:pt>
                <c:pt idx="831">
                  <c:v>2.8160000000000001E-2</c:v>
                </c:pt>
                <c:pt idx="832">
                  <c:v>2.8219999999999999E-2</c:v>
                </c:pt>
                <c:pt idx="833">
                  <c:v>2.8469999999999999E-2</c:v>
                </c:pt>
                <c:pt idx="834">
                  <c:v>2.8459999999999999E-2</c:v>
                </c:pt>
                <c:pt idx="835">
                  <c:v>2.8760000000000001E-2</c:v>
                </c:pt>
                <c:pt idx="836">
                  <c:v>2.903E-2</c:v>
                </c:pt>
                <c:pt idx="837">
                  <c:v>2.8819999999999998E-2</c:v>
                </c:pt>
                <c:pt idx="838">
                  <c:v>2.8910000000000002E-2</c:v>
                </c:pt>
                <c:pt idx="839">
                  <c:v>2.9250000000000002E-2</c:v>
                </c:pt>
                <c:pt idx="840">
                  <c:v>2.9690000000000001E-2</c:v>
                </c:pt>
                <c:pt idx="841">
                  <c:v>2.945E-2</c:v>
                </c:pt>
                <c:pt idx="842">
                  <c:v>2.9489999999999999E-2</c:v>
                </c:pt>
                <c:pt idx="843">
                  <c:v>2.9659999999999999E-2</c:v>
                </c:pt>
                <c:pt idx="844">
                  <c:v>2.9960000000000001E-2</c:v>
                </c:pt>
                <c:pt idx="845">
                  <c:v>3.0110000000000001E-2</c:v>
                </c:pt>
                <c:pt idx="846">
                  <c:v>2.9790000000000001E-2</c:v>
                </c:pt>
                <c:pt idx="847">
                  <c:v>3.014E-2</c:v>
                </c:pt>
                <c:pt idx="848">
                  <c:v>3.0130000000000001E-2</c:v>
                </c:pt>
                <c:pt idx="849">
                  <c:v>3.041E-2</c:v>
                </c:pt>
                <c:pt idx="850">
                  <c:v>3.0710000000000001E-2</c:v>
                </c:pt>
                <c:pt idx="851">
                  <c:v>3.0929999999999999E-2</c:v>
                </c:pt>
                <c:pt idx="852">
                  <c:v>3.0769999999999999E-2</c:v>
                </c:pt>
                <c:pt idx="853">
                  <c:v>3.049E-2</c:v>
                </c:pt>
                <c:pt idx="854">
                  <c:v>3.0589999999999999E-2</c:v>
                </c:pt>
                <c:pt idx="855">
                  <c:v>3.1179999999999999E-2</c:v>
                </c:pt>
                <c:pt idx="856">
                  <c:v>3.1199999999999999E-2</c:v>
                </c:pt>
                <c:pt idx="857">
                  <c:v>3.1260000000000003E-2</c:v>
                </c:pt>
                <c:pt idx="858">
                  <c:v>3.1469999999999998E-2</c:v>
                </c:pt>
                <c:pt idx="859">
                  <c:v>3.1280000000000002E-2</c:v>
                </c:pt>
                <c:pt idx="860">
                  <c:v>3.1620000000000002E-2</c:v>
                </c:pt>
                <c:pt idx="861">
                  <c:v>3.1210000000000002E-2</c:v>
                </c:pt>
                <c:pt idx="862">
                  <c:v>3.074E-2</c:v>
                </c:pt>
                <c:pt idx="863">
                  <c:v>3.041E-2</c:v>
                </c:pt>
                <c:pt idx="864">
                  <c:v>3.032E-2</c:v>
                </c:pt>
                <c:pt idx="865">
                  <c:v>3.0280000000000001E-2</c:v>
                </c:pt>
                <c:pt idx="866">
                  <c:v>3.006E-2</c:v>
                </c:pt>
                <c:pt idx="867">
                  <c:v>2.9850000000000002E-2</c:v>
                </c:pt>
                <c:pt idx="868">
                  <c:v>2.9819999999999999E-2</c:v>
                </c:pt>
                <c:pt idx="869">
                  <c:v>2.988E-2</c:v>
                </c:pt>
                <c:pt idx="870">
                  <c:v>2.9680000000000002E-2</c:v>
                </c:pt>
                <c:pt idx="871">
                  <c:v>2.9399999999999999E-2</c:v>
                </c:pt>
                <c:pt idx="872">
                  <c:v>2.929E-2</c:v>
                </c:pt>
                <c:pt idx="873">
                  <c:v>2.9270000000000001E-2</c:v>
                </c:pt>
                <c:pt idx="874">
                  <c:v>2.9340000000000001E-2</c:v>
                </c:pt>
                <c:pt idx="875">
                  <c:v>2.938E-2</c:v>
                </c:pt>
                <c:pt idx="876">
                  <c:v>2.938E-2</c:v>
                </c:pt>
                <c:pt idx="877">
                  <c:v>2.9440000000000001E-2</c:v>
                </c:pt>
                <c:pt idx="878">
                  <c:v>2.9319999999999999E-2</c:v>
                </c:pt>
                <c:pt idx="879">
                  <c:v>2.9610000000000001E-2</c:v>
                </c:pt>
                <c:pt idx="880">
                  <c:v>2.9340000000000001E-2</c:v>
                </c:pt>
                <c:pt idx="881">
                  <c:v>2.928E-2</c:v>
                </c:pt>
                <c:pt idx="882">
                  <c:v>2.955E-2</c:v>
                </c:pt>
                <c:pt idx="883">
                  <c:v>2.9749999999999999E-2</c:v>
                </c:pt>
                <c:pt idx="884">
                  <c:v>2.9760000000000002E-2</c:v>
                </c:pt>
                <c:pt idx="885">
                  <c:v>2.9929999999999998E-2</c:v>
                </c:pt>
                <c:pt idx="886">
                  <c:v>2.9940000000000001E-2</c:v>
                </c:pt>
                <c:pt idx="887">
                  <c:v>2.9940000000000001E-2</c:v>
                </c:pt>
                <c:pt idx="888">
                  <c:v>2.98E-2</c:v>
                </c:pt>
                <c:pt idx="889">
                  <c:v>2.9760000000000002E-2</c:v>
                </c:pt>
                <c:pt idx="890">
                  <c:v>2.9600000000000001E-2</c:v>
                </c:pt>
                <c:pt idx="891">
                  <c:v>2.8879999999999999E-2</c:v>
                </c:pt>
                <c:pt idx="892">
                  <c:v>2.8879999999999999E-2</c:v>
                </c:pt>
                <c:pt idx="893">
                  <c:v>2.8879999999999999E-2</c:v>
                </c:pt>
                <c:pt idx="894">
                  <c:v>2.8879999999999999E-2</c:v>
                </c:pt>
                <c:pt idx="895">
                  <c:v>2.8879999999999999E-2</c:v>
                </c:pt>
                <c:pt idx="896">
                  <c:v>2.8879999999999999E-2</c:v>
                </c:pt>
                <c:pt idx="897">
                  <c:v>2.8879999999999999E-2</c:v>
                </c:pt>
                <c:pt idx="898">
                  <c:v>2.8680000000000001E-2</c:v>
                </c:pt>
                <c:pt idx="899">
                  <c:v>2.8649999999999998E-2</c:v>
                </c:pt>
                <c:pt idx="900">
                  <c:v>2.8649999999999998E-2</c:v>
                </c:pt>
                <c:pt idx="901">
                  <c:v>2.8289999999999999E-2</c:v>
                </c:pt>
                <c:pt idx="902">
                  <c:v>2.802E-2</c:v>
                </c:pt>
                <c:pt idx="903">
                  <c:v>2.802E-2</c:v>
                </c:pt>
                <c:pt idx="904">
                  <c:v>2.7949999999999999E-2</c:v>
                </c:pt>
                <c:pt idx="905">
                  <c:v>2.8230000000000002E-2</c:v>
                </c:pt>
                <c:pt idx="906">
                  <c:v>2.845E-2</c:v>
                </c:pt>
                <c:pt idx="907">
                  <c:v>2.8289999999999999E-2</c:v>
                </c:pt>
                <c:pt idx="908">
                  <c:v>2.8639999999999999E-2</c:v>
                </c:pt>
                <c:pt idx="909">
                  <c:v>2.9069999999999999E-2</c:v>
                </c:pt>
                <c:pt idx="910">
                  <c:v>2.8920000000000001E-2</c:v>
                </c:pt>
                <c:pt idx="911">
                  <c:v>2.8889999999999999E-2</c:v>
                </c:pt>
                <c:pt idx="912">
                  <c:v>2.9420000000000002E-2</c:v>
                </c:pt>
                <c:pt idx="913">
                  <c:v>2.9770000000000001E-2</c:v>
                </c:pt>
                <c:pt idx="914">
                  <c:v>2.997E-2</c:v>
                </c:pt>
                <c:pt idx="915">
                  <c:v>2.9790000000000001E-2</c:v>
                </c:pt>
                <c:pt idx="916">
                  <c:v>2.9559999999999999E-2</c:v>
                </c:pt>
                <c:pt idx="917">
                  <c:v>2.963E-2</c:v>
                </c:pt>
                <c:pt idx="918">
                  <c:v>2.9180000000000001E-2</c:v>
                </c:pt>
                <c:pt idx="919">
                  <c:v>2.896E-2</c:v>
                </c:pt>
                <c:pt idx="920">
                  <c:v>2.9159999999999998E-2</c:v>
                </c:pt>
                <c:pt idx="921">
                  <c:v>2.895E-2</c:v>
                </c:pt>
                <c:pt idx="922">
                  <c:v>2.878E-2</c:v>
                </c:pt>
                <c:pt idx="923">
                  <c:v>2.8479999999999998E-2</c:v>
                </c:pt>
                <c:pt idx="924">
                  <c:v>2.7830000000000001E-2</c:v>
                </c:pt>
                <c:pt idx="925">
                  <c:v>2.7539999999999999E-2</c:v>
                </c:pt>
                <c:pt idx="926">
                  <c:v>2.7539999999999999E-2</c:v>
                </c:pt>
                <c:pt idx="927">
                  <c:v>2.7390000000000001E-2</c:v>
                </c:pt>
                <c:pt idx="928">
                  <c:v>2.7019999999999999E-2</c:v>
                </c:pt>
                <c:pt idx="929">
                  <c:v>2.6939999999999999E-2</c:v>
                </c:pt>
                <c:pt idx="930">
                  <c:v>2.691E-2</c:v>
                </c:pt>
                <c:pt idx="931">
                  <c:v>2.6960000000000001E-2</c:v>
                </c:pt>
                <c:pt idx="932">
                  <c:v>2.717E-2</c:v>
                </c:pt>
                <c:pt idx="933">
                  <c:v>2.6780000000000002E-2</c:v>
                </c:pt>
                <c:pt idx="934">
                  <c:v>2.6780000000000002E-2</c:v>
                </c:pt>
                <c:pt idx="935">
                  <c:v>2.5440000000000001E-2</c:v>
                </c:pt>
                <c:pt idx="936">
                  <c:v>2.5440000000000001E-2</c:v>
                </c:pt>
                <c:pt idx="937">
                  <c:v>2.5440000000000001E-2</c:v>
                </c:pt>
                <c:pt idx="938">
                  <c:v>2.5440000000000001E-2</c:v>
                </c:pt>
                <c:pt idx="939">
                  <c:v>2.5440000000000001E-2</c:v>
                </c:pt>
                <c:pt idx="940">
                  <c:v>2.5440000000000001E-2</c:v>
                </c:pt>
                <c:pt idx="941">
                  <c:v>2.5440000000000001E-2</c:v>
                </c:pt>
                <c:pt idx="942">
                  <c:v>2.5440000000000001E-2</c:v>
                </c:pt>
                <c:pt idx="943">
                  <c:v>2.5440000000000001E-2</c:v>
                </c:pt>
                <c:pt idx="944">
                  <c:v>2.5440000000000001E-2</c:v>
                </c:pt>
                <c:pt idx="945">
                  <c:v>2.5440000000000001E-2</c:v>
                </c:pt>
                <c:pt idx="946">
                  <c:v>2.5440000000000001E-2</c:v>
                </c:pt>
                <c:pt idx="947">
                  <c:v>2.5440000000000001E-2</c:v>
                </c:pt>
                <c:pt idx="948">
                  <c:v>2.5440000000000001E-2</c:v>
                </c:pt>
                <c:pt idx="949">
                  <c:v>2.5440000000000001E-2</c:v>
                </c:pt>
                <c:pt idx="950">
                  <c:v>2.5440000000000001E-2</c:v>
                </c:pt>
                <c:pt idx="951">
                  <c:v>2.5430000000000001E-2</c:v>
                </c:pt>
                <c:pt idx="952">
                  <c:v>2.6079999999999999E-2</c:v>
                </c:pt>
                <c:pt idx="953">
                  <c:v>2.6339999999999999E-2</c:v>
                </c:pt>
                <c:pt idx="954">
                  <c:v>2.6339999999999999E-2</c:v>
                </c:pt>
                <c:pt idx="955">
                  <c:v>2.6339999999999999E-2</c:v>
                </c:pt>
                <c:pt idx="956">
                  <c:v>2.6069999999999999E-2</c:v>
                </c:pt>
                <c:pt idx="957">
                  <c:v>2.572E-2</c:v>
                </c:pt>
                <c:pt idx="958">
                  <c:v>2.358E-2</c:v>
                </c:pt>
                <c:pt idx="959">
                  <c:v>2.358E-2</c:v>
                </c:pt>
                <c:pt idx="960">
                  <c:v>2.358E-2</c:v>
                </c:pt>
                <c:pt idx="961">
                  <c:v>2.358E-2</c:v>
                </c:pt>
                <c:pt idx="962">
                  <c:v>2.358E-2</c:v>
                </c:pt>
                <c:pt idx="963">
                  <c:v>2.3570000000000001E-2</c:v>
                </c:pt>
                <c:pt idx="964">
                  <c:v>2.3699999999999999E-2</c:v>
                </c:pt>
                <c:pt idx="965">
                  <c:v>2.4230000000000002E-2</c:v>
                </c:pt>
                <c:pt idx="966">
                  <c:v>2.4230000000000002E-2</c:v>
                </c:pt>
                <c:pt idx="967">
                  <c:v>2.4230000000000002E-2</c:v>
                </c:pt>
                <c:pt idx="968">
                  <c:v>2.4930000000000001E-2</c:v>
                </c:pt>
                <c:pt idx="969">
                  <c:v>2.427E-2</c:v>
                </c:pt>
                <c:pt idx="970">
                  <c:v>2.385E-2</c:v>
                </c:pt>
                <c:pt idx="971">
                  <c:v>2.3730000000000001E-2</c:v>
                </c:pt>
                <c:pt idx="972">
                  <c:v>2.3800000000000002E-2</c:v>
                </c:pt>
                <c:pt idx="973">
                  <c:v>2.3220000000000001E-2</c:v>
                </c:pt>
                <c:pt idx="974">
                  <c:v>2.2880000000000001E-2</c:v>
                </c:pt>
                <c:pt idx="975">
                  <c:v>2.2790000000000001E-2</c:v>
                </c:pt>
                <c:pt idx="976">
                  <c:v>2.2970000000000001E-2</c:v>
                </c:pt>
                <c:pt idx="977">
                  <c:v>2.3140000000000001E-2</c:v>
                </c:pt>
                <c:pt idx="978">
                  <c:v>2.2880000000000001E-2</c:v>
                </c:pt>
                <c:pt idx="979">
                  <c:v>2.325E-2</c:v>
                </c:pt>
                <c:pt idx="980">
                  <c:v>2.3539999999999998E-2</c:v>
                </c:pt>
                <c:pt idx="981">
                  <c:v>2.3099999999999999E-2</c:v>
                </c:pt>
                <c:pt idx="982">
                  <c:v>2.0650000000000002E-2</c:v>
                </c:pt>
                <c:pt idx="983">
                  <c:v>2.0650000000000002E-2</c:v>
                </c:pt>
                <c:pt idx="984">
                  <c:v>1.8780000000000002E-2</c:v>
                </c:pt>
                <c:pt idx="985">
                  <c:v>1.8780000000000002E-2</c:v>
                </c:pt>
                <c:pt idx="986">
                  <c:v>1.8679999999999999E-2</c:v>
                </c:pt>
                <c:pt idx="987">
                  <c:v>1.8669999999999999E-2</c:v>
                </c:pt>
                <c:pt idx="988">
                  <c:v>1.772E-2</c:v>
                </c:pt>
                <c:pt idx="989">
                  <c:v>1.677E-2</c:v>
                </c:pt>
                <c:pt idx="990">
                  <c:v>1.6330000000000001E-2</c:v>
                </c:pt>
                <c:pt idx="991">
                  <c:v>1.66E-2</c:v>
                </c:pt>
                <c:pt idx="992">
                  <c:v>1.6830000000000001E-2</c:v>
                </c:pt>
                <c:pt idx="993">
                  <c:v>1.635E-2</c:v>
                </c:pt>
                <c:pt idx="994">
                  <c:v>1.636E-2</c:v>
                </c:pt>
                <c:pt idx="995">
                  <c:v>1.5810000000000001E-2</c:v>
                </c:pt>
                <c:pt idx="996">
                  <c:v>1.592E-2</c:v>
                </c:pt>
                <c:pt idx="997">
                  <c:v>1.592E-2</c:v>
                </c:pt>
                <c:pt idx="998">
                  <c:v>1.5869999999999999E-2</c:v>
                </c:pt>
                <c:pt idx="999">
                  <c:v>1.6E-2</c:v>
                </c:pt>
                <c:pt idx="1000">
                  <c:v>1.558E-2</c:v>
                </c:pt>
                <c:pt idx="1001">
                  <c:v>1.5520000000000001E-2</c:v>
                </c:pt>
                <c:pt idx="1002">
                  <c:v>1.486E-2</c:v>
                </c:pt>
                <c:pt idx="1003">
                  <c:v>1.44E-2</c:v>
                </c:pt>
                <c:pt idx="1004">
                  <c:v>1.44E-2</c:v>
                </c:pt>
                <c:pt idx="1005">
                  <c:v>1.44E-2</c:v>
                </c:pt>
                <c:pt idx="1006">
                  <c:v>1.44E-2</c:v>
                </c:pt>
                <c:pt idx="1007">
                  <c:v>1.389E-2</c:v>
                </c:pt>
                <c:pt idx="1008">
                  <c:v>1.409E-2</c:v>
                </c:pt>
                <c:pt idx="1009">
                  <c:v>1.447E-2</c:v>
                </c:pt>
                <c:pt idx="1010">
                  <c:v>1.4200000000000001E-2</c:v>
                </c:pt>
                <c:pt idx="1011">
                  <c:v>1.5779999999999999E-2</c:v>
                </c:pt>
                <c:pt idx="1012">
                  <c:v>1.5779999999999999E-2</c:v>
                </c:pt>
                <c:pt idx="1013">
                  <c:v>1.5789999999999998E-2</c:v>
                </c:pt>
                <c:pt idx="1014">
                  <c:v>1.6060000000000001E-2</c:v>
                </c:pt>
                <c:pt idx="1015">
                  <c:v>1.6320000000000001E-2</c:v>
                </c:pt>
                <c:pt idx="1016">
                  <c:v>1.6299999999999999E-2</c:v>
                </c:pt>
                <c:pt idx="1017">
                  <c:v>1.6740000000000001E-2</c:v>
                </c:pt>
                <c:pt idx="1018">
                  <c:v>1.7049999999999999E-2</c:v>
                </c:pt>
                <c:pt idx="1019">
                  <c:v>1.7749999999999998E-2</c:v>
                </c:pt>
                <c:pt idx="1020">
                  <c:v>1.745E-2</c:v>
                </c:pt>
                <c:pt idx="1021">
                  <c:v>1.72E-2</c:v>
                </c:pt>
                <c:pt idx="1022">
                  <c:v>1.7389999999999999E-2</c:v>
                </c:pt>
                <c:pt idx="1023">
                  <c:v>1.805E-2</c:v>
                </c:pt>
                <c:pt idx="1024">
                  <c:v>1.9689999999999999E-2</c:v>
                </c:pt>
                <c:pt idx="1025">
                  <c:v>1.9689999999999999E-2</c:v>
                </c:pt>
                <c:pt idx="1026">
                  <c:v>1.983E-2</c:v>
                </c:pt>
                <c:pt idx="1027">
                  <c:v>1.9730000000000001E-2</c:v>
                </c:pt>
                <c:pt idx="1028">
                  <c:v>2.0639999999999999E-2</c:v>
                </c:pt>
                <c:pt idx="1029">
                  <c:v>2.0639999999999999E-2</c:v>
                </c:pt>
                <c:pt idx="1030">
                  <c:v>2.0639999999999999E-2</c:v>
                </c:pt>
                <c:pt idx="1031">
                  <c:v>2.0670000000000001E-2</c:v>
                </c:pt>
                <c:pt idx="1032">
                  <c:v>2.1690000000000001E-2</c:v>
                </c:pt>
                <c:pt idx="1033">
                  <c:v>2.2519999999999998E-2</c:v>
                </c:pt>
                <c:pt idx="1034">
                  <c:v>2.2519999999999998E-2</c:v>
                </c:pt>
                <c:pt idx="1035">
                  <c:v>2.2519999999999998E-2</c:v>
                </c:pt>
                <c:pt idx="1036">
                  <c:v>2.2679999999999999E-2</c:v>
                </c:pt>
                <c:pt idx="1037">
                  <c:v>2.2890000000000001E-2</c:v>
                </c:pt>
                <c:pt idx="1038">
                  <c:v>2.291E-2</c:v>
                </c:pt>
                <c:pt idx="1039">
                  <c:v>2.2769999999999999E-2</c:v>
                </c:pt>
                <c:pt idx="1040">
                  <c:v>2.2630000000000001E-2</c:v>
                </c:pt>
                <c:pt idx="1041">
                  <c:v>2.1999999999999999E-2</c:v>
                </c:pt>
                <c:pt idx="1042">
                  <c:v>2.1989999999999999E-2</c:v>
                </c:pt>
                <c:pt idx="1043">
                  <c:v>2.1999999999999999E-2</c:v>
                </c:pt>
                <c:pt idx="1044">
                  <c:v>2.1770000000000001E-2</c:v>
                </c:pt>
                <c:pt idx="1045">
                  <c:v>2.2440000000000002E-2</c:v>
                </c:pt>
                <c:pt idx="1046">
                  <c:v>2.3E-2</c:v>
                </c:pt>
                <c:pt idx="1047">
                  <c:v>2.3050000000000001E-2</c:v>
                </c:pt>
                <c:pt idx="1048">
                  <c:v>2.3609999999999999E-2</c:v>
                </c:pt>
                <c:pt idx="1049">
                  <c:v>2.3709999999999998E-2</c:v>
                </c:pt>
                <c:pt idx="1050">
                  <c:v>2.3709999999999998E-2</c:v>
                </c:pt>
                <c:pt idx="1051">
                  <c:v>2.3810000000000001E-2</c:v>
                </c:pt>
                <c:pt idx="1052">
                  <c:v>2.3820000000000001E-2</c:v>
                </c:pt>
                <c:pt idx="1053">
                  <c:v>2.383E-2</c:v>
                </c:pt>
                <c:pt idx="1054">
                  <c:v>2.4160000000000001E-2</c:v>
                </c:pt>
                <c:pt idx="1055">
                  <c:v>2.4160000000000001E-2</c:v>
                </c:pt>
                <c:pt idx="1056">
                  <c:v>2.4240000000000001E-2</c:v>
                </c:pt>
                <c:pt idx="1057">
                  <c:v>2.419E-2</c:v>
                </c:pt>
                <c:pt idx="1058">
                  <c:v>2.4129999999999999E-2</c:v>
                </c:pt>
                <c:pt idx="1059">
                  <c:v>2.4129999999999999E-2</c:v>
                </c:pt>
                <c:pt idx="1060">
                  <c:v>2.384E-2</c:v>
                </c:pt>
                <c:pt idx="1061">
                  <c:v>2.384E-2</c:v>
                </c:pt>
                <c:pt idx="1062">
                  <c:v>2.3869999999999999E-2</c:v>
                </c:pt>
                <c:pt idx="1063">
                  <c:v>2.375E-2</c:v>
                </c:pt>
                <c:pt idx="1064">
                  <c:v>2.358E-2</c:v>
                </c:pt>
                <c:pt idx="1065">
                  <c:v>2.358E-2</c:v>
                </c:pt>
                <c:pt idx="1066">
                  <c:v>2.3859999999999999E-2</c:v>
                </c:pt>
                <c:pt idx="1067">
                  <c:v>2.5530000000000001E-2</c:v>
                </c:pt>
                <c:pt idx="1068">
                  <c:v>2.5530000000000001E-2</c:v>
                </c:pt>
                <c:pt idx="1069">
                  <c:v>2.5530000000000001E-2</c:v>
                </c:pt>
                <c:pt idx="1070">
                  <c:v>2.5530000000000001E-2</c:v>
                </c:pt>
                <c:pt idx="1071">
                  <c:v>2.5530000000000001E-2</c:v>
                </c:pt>
                <c:pt idx="1072">
                  <c:v>2.5530000000000001E-2</c:v>
                </c:pt>
                <c:pt idx="1073">
                  <c:v>2.5530000000000001E-2</c:v>
                </c:pt>
                <c:pt idx="1074">
                  <c:v>2.5530000000000001E-2</c:v>
                </c:pt>
                <c:pt idx="1075">
                  <c:v>2.5530000000000001E-2</c:v>
                </c:pt>
                <c:pt idx="1076">
                  <c:v>2.5530000000000001E-2</c:v>
                </c:pt>
                <c:pt idx="1077">
                  <c:v>2.555E-2</c:v>
                </c:pt>
                <c:pt idx="1078">
                  <c:v>2.5530000000000001E-2</c:v>
                </c:pt>
                <c:pt idx="1079">
                  <c:v>2.5780000000000001E-2</c:v>
                </c:pt>
                <c:pt idx="1080">
                  <c:v>2.6259999999999999E-2</c:v>
                </c:pt>
                <c:pt idx="1081">
                  <c:v>2.6460000000000001E-2</c:v>
                </c:pt>
                <c:pt idx="1082">
                  <c:v>2.6460000000000001E-2</c:v>
                </c:pt>
                <c:pt idx="1083">
                  <c:v>2.6460000000000001E-2</c:v>
                </c:pt>
                <c:pt idx="1084">
                  <c:v>2.6349999999999998E-2</c:v>
                </c:pt>
                <c:pt idx="1085">
                  <c:v>2.6169999999999999E-2</c:v>
                </c:pt>
                <c:pt idx="1086">
                  <c:v>2.6190000000000001E-2</c:v>
                </c:pt>
                <c:pt idx="1087">
                  <c:v>2.605E-2</c:v>
                </c:pt>
                <c:pt idx="1088">
                  <c:v>2.64E-2</c:v>
                </c:pt>
                <c:pt idx="1089">
                  <c:v>2.6519999999999998E-2</c:v>
                </c:pt>
                <c:pt idx="1090">
                  <c:v>2.6849999999999999E-2</c:v>
                </c:pt>
                <c:pt idx="1091">
                  <c:v>2.7390000000000001E-2</c:v>
                </c:pt>
                <c:pt idx="1092">
                  <c:v>2.7390000000000001E-2</c:v>
                </c:pt>
                <c:pt idx="1093">
                  <c:v>2.7390000000000001E-2</c:v>
                </c:pt>
                <c:pt idx="1094">
                  <c:v>2.7390000000000001E-2</c:v>
                </c:pt>
                <c:pt idx="1095">
                  <c:v>2.7390000000000001E-2</c:v>
                </c:pt>
                <c:pt idx="1096">
                  <c:v>2.7390000000000001E-2</c:v>
                </c:pt>
                <c:pt idx="1097">
                  <c:v>2.7390000000000001E-2</c:v>
                </c:pt>
                <c:pt idx="1098">
                  <c:v>2.7390000000000001E-2</c:v>
                </c:pt>
                <c:pt idx="1099">
                  <c:v>2.7390000000000001E-2</c:v>
                </c:pt>
                <c:pt idx="1100">
                  <c:v>2.7390000000000001E-2</c:v>
                </c:pt>
                <c:pt idx="1101">
                  <c:v>2.768E-2</c:v>
                </c:pt>
                <c:pt idx="1102">
                  <c:v>2.7730000000000001E-2</c:v>
                </c:pt>
                <c:pt idx="1103">
                  <c:v>2.794E-2</c:v>
                </c:pt>
                <c:pt idx="1104">
                  <c:v>2.7859999999999999E-2</c:v>
                </c:pt>
                <c:pt idx="1105">
                  <c:v>2.7900000000000001E-2</c:v>
                </c:pt>
                <c:pt idx="1106">
                  <c:v>2.7910000000000001E-2</c:v>
                </c:pt>
                <c:pt idx="1107">
                  <c:v>2.7969999999999998E-2</c:v>
                </c:pt>
                <c:pt idx="1108">
                  <c:v>2.7949999999999999E-2</c:v>
                </c:pt>
                <c:pt idx="1109">
                  <c:v>2.8070000000000001E-2</c:v>
                </c:pt>
                <c:pt idx="1110">
                  <c:v>2.8039999999999999E-2</c:v>
                </c:pt>
                <c:pt idx="1111">
                  <c:v>2.802E-2</c:v>
                </c:pt>
                <c:pt idx="1112">
                  <c:v>2.801E-2</c:v>
                </c:pt>
                <c:pt idx="1113">
                  <c:v>2.818E-2</c:v>
                </c:pt>
                <c:pt idx="1114">
                  <c:v>2.8150000000000001E-2</c:v>
                </c:pt>
                <c:pt idx="1115">
                  <c:v>2.8029999999999999E-2</c:v>
                </c:pt>
                <c:pt idx="1116">
                  <c:v>2.8000000000000001E-2</c:v>
                </c:pt>
                <c:pt idx="1117">
                  <c:v>2.8070000000000001E-2</c:v>
                </c:pt>
                <c:pt idx="1118">
                  <c:v>2.81E-2</c:v>
                </c:pt>
                <c:pt idx="1119">
                  <c:v>2.8060000000000002E-2</c:v>
                </c:pt>
                <c:pt idx="1120">
                  <c:v>2.7879999999999999E-2</c:v>
                </c:pt>
                <c:pt idx="1121">
                  <c:v>2.7980000000000001E-2</c:v>
                </c:pt>
                <c:pt idx="1122">
                  <c:v>2.8119999999999999E-2</c:v>
                </c:pt>
                <c:pt idx="1123">
                  <c:v>2.819E-2</c:v>
                </c:pt>
                <c:pt idx="1124">
                  <c:v>2.8389999999999999E-2</c:v>
                </c:pt>
                <c:pt idx="1125">
                  <c:v>2.8670000000000001E-2</c:v>
                </c:pt>
                <c:pt idx="1126">
                  <c:v>2.87E-2</c:v>
                </c:pt>
                <c:pt idx="1127">
                  <c:v>2.8629999999999999E-2</c:v>
                </c:pt>
                <c:pt idx="1128">
                  <c:v>2.86E-2</c:v>
                </c:pt>
                <c:pt idx="1129">
                  <c:v>2.8549999999999999E-2</c:v>
                </c:pt>
                <c:pt idx="1130">
                  <c:v>2.87E-2</c:v>
                </c:pt>
                <c:pt idx="1131">
                  <c:v>2.8580000000000001E-2</c:v>
                </c:pt>
                <c:pt idx="1132">
                  <c:v>2.861E-2</c:v>
                </c:pt>
                <c:pt idx="1133">
                  <c:v>2.861E-2</c:v>
                </c:pt>
                <c:pt idx="1134">
                  <c:v>2.8819999999999998E-2</c:v>
                </c:pt>
                <c:pt idx="1135">
                  <c:v>2.8660000000000001E-2</c:v>
                </c:pt>
                <c:pt idx="1136">
                  <c:v>2.887E-2</c:v>
                </c:pt>
                <c:pt idx="1137">
                  <c:v>2.8729999999999999E-2</c:v>
                </c:pt>
                <c:pt idx="1138">
                  <c:v>2.8289999999999999E-2</c:v>
                </c:pt>
                <c:pt idx="1139">
                  <c:v>2.818E-2</c:v>
                </c:pt>
                <c:pt idx="1140">
                  <c:v>2.7980000000000001E-2</c:v>
                </c:pt>
                <c:pt idx="1141">
                  <c:v>2.802E-2</c:v>
                </c:pt>
                <c:pt idx="1142">
                  <c:v>2.8039999999999999E-2</c:v>
                </c:pt>
                <c:pt idx="1143">
                  <c:v>2.8080000000000001E-2</c:v>
                </c:pt>
                <c:pt idx="1144">
                  <c:v>2.793E-2</c:v>
                </c:pt>
                <c:pt idx="1145">
                  <c:v>2.777E-2</c:v>
                </c:pt>
                <c:pt idx="1146">
                  <c:v>2.7820000000000001E-2</c:v>
                </c:pt>
                <c:pt idx="1147">
                  <c:v>2.7789999999999999E-2</c:v>
                </c:pt>
                <c:pt idx="1148">
                  <c:v>2.7810000000000001E-2</c:v>
                </c:pt>
                <c:pt idx="1149">
                  <c:v>2.7740000000000001E-2</c:v>
                </c:pt>
                <c:pt idx="1150">
                  <c:v>2.7629999999999998E-2</c:v>
                </c:pt>
                <c:pt idx="1151">
                  <c:v>2.76E-2</c:v>
                </c:pt>
                <c:pt idx="1152">
                  <c:v>2.7609999999999999E-2</c:v>
                </c:pt>
                <c:pt idx="1153">
                  <c:v>2.7709999999999999E-2</c:v>
                </c:pt>
                <c:pt idx="1154">
                  <c:v>2.777E-2</c:v>
                </c:pt>
                <c:pt idx="1155">
                  <c:v>2.777E-2</c:v>
                </c:pt>
                <c:pt idx="1156">
                  <c:v>2.777E-2</c:v>
                </c:pt>
                <c:pt idx="1157">
                  <c:v>2.777E-2</c:v>
                </c:pt>
                <c:pt idx="1158">
                  <c:v>2.777E-2</c:v>
                </c:pt>
                <c:pt idx="1159">
                  <c:v>2.777E-2</c:v>
                </c:pt>
                <c:pt idx="1160">
                  <c:v>2.7609999999999999E-2</c:v>
                </c:pt>
                <c:pt idx="1161">
                  <c:v>2.751E-2</c:v>
                </c:pt>
                <c:pt idx="1162">
                  <c:v>2.75E-2</c:v>
                </c:pt>
                <c:pt idx="1163">
                  <c:v>2.7480000000000001E-2</c:v>
                </c:pt>
                <c:pt idx="1164">
                  <c:v>2.7490000000000001E-2</c:v>
                </c:pt>
                <c:pt idx="1165">
                  <c:v>2.75E-2</c:v>
                </c:pt>
                <c:pt idx="1166">
                  <c:v>2.7490000000000001E-2</c:v>
                </c:pt>
                <c:pt idx="1167">
                  <c:v>2.75E-2</c:v>
                </c:pt>
                <c:pt idx="1168">
                  <c:v>2.7490000000000001E-2</c:v>
                </c:pt>
                <c:pt idx="1169">
                  <c:v>2.7490000000000001E-2</c:v>
                </c:pt>
                <c:pt idx="1170">
                  <c:v>2.7459999999999998E-2</c:v>
                </c:pt>
                <c:pt idx="1171">
                  <c:v>2.7459999999999998E-2</c:v>
                </c:pt>
                <c:pt idx="1172">
                  <c:v>2.75E-2</c:v>
                </c:pt>
                <c:pt idx="1173">
                  <c:v>2.7439999999999999E-2</c:v>
                </c:pt>
                <c:pt idx="1174">
                  <c:v>2.777E-2</c:v>
                </c:pt>
                <c:pt idx="1175">
                  <c:v>2.777E-2</c:v>
                </c:pt>
                <c:pt idx="1176">
                  <c:v>2.7779999999999999E-2</c:v>
                </c:pt>
                <c:pt idx="1177">
                  <c:v>2.8199999999999999E-2</c:v>
                </c:pt>
                <c:pt idx="1178">
                  <c:v>2.826E-2</c:v>
                </c:pt>
                <c:pt idx="1179">
                  <c:v>2.8029999999999999E-2</c:v>
                </c:pt>
                <c:pt idx="1180">
                  <c:v>2.8029999999999999E-2</c:v>
                </c:pt>
                <c:pt idx="1181">
                  <c:v>2.8000000000000001E-2</c:v>
                </c:pt>
                <c:pt idx="1182">
                  <c:v>2.81E-2</c:v>
                </c:pt>
                <c:pt idx="1183">
                  <c:v>2.8000000000000001E-2</c:v>
                </c:pt>
                <c:pt idx="1184">
                  <c:v>2.7980000000000001E-2</c:v>
                </c:pt>
                <c:pt idx="1185">
                  <c:v>2.801E-2</c:v>
                </c:pt>
                <c:pt idx="1186">
                  <c:v>2.802E-2</c:v>
                </c:pt>
                <c:pt idx="1187">
                  <c:v>2.8150000000000001E-2</c:v>
                </c:pt>
                <c:pt idx="1188">
                  <c:v>2.785E-2</c:v>
                </c:pt>
                <c:pt idx="1189">
                  <c:v>2.7799999999999998E-2</c:v>
                </c:pt>
                <c:pt idx="1190">
                  <c:v>2.7890000000000002E-2</c:v>
                </c:pt>
                <c:pt idx="1191">
                  <c:v>2.7799999999999998E-2</c:v>
                </c:pt>
                <c:pt idx="1192">
                  <c:v>2.7959999999999999E-2</c:v>
                </c:pt>
                <c:pt idx="1193">
                  <c:v>2.7830000000000001E-2</c:v>
                </c:pt>
                <c:pt idx="1194">
                  <c:v>2.792E-2</c:v>
                </c:pt>
                <c:pt idx="1195">
                  <c:v>2.784E-2</c:v>
                </c:pt>
                <c:pt idx="1196">
                  <c:v>2.7969999999999998E-2</c:v>
                </c:pt>
                <c:pt idx="1197">
                  <c:v>2.802E-2</c:v>
                </c:pt>
                <c:pt idx="1198">
                  <c:v>2.8080000000000001E-2</c:v>
                </c:pt>
                <c:pt idx="1199">
                  <c:v>2.8070000000000001E-2</c:v>
                </c:pt>
                <c:pt idx="1200">
                  <c:v>2.8199999999999999E-2</c:v>
                </c:pt>
                <c:pt idx="1201">
                  <c:v>2.8559999999999999E-2</c:v>
                </c:pt>
                <c:pt idx="1202">
                  <c:v>2.8719999999999999E-2</c:v>
                </c:pt>
                <c:pt idx="1203">
                  <c:v>2.8649999999999998E-2</c:v>
                </c:pt>
                <c:pt idx="1204">
                  <c:v>2.878E-2</c:v>
                </c:pt>
                <c:pt idx="1205">
                  <c:v>2.8570000000000002E-2</c:v>
                </c:pt>
                <c:pt idx="1206">
                  <c:v>2.8570000000000002E-2</c:v>
                </c:pt>
                <c:pt idx="1207">
                  <c:v>2.8570000000000002E-2</c:v>
                </c:pt>
                <c:pt idx="1208">
                  <c:v>2.853E-2</c:v>
                </c:pt>
                <c:pt idx="1209">
                  <c:v>2.8549999999999999E-2</c:v>
                </c:pt>
                <c:pt idx="1210">
                  <c:v>2.8660000000000001E-2</c:v>
                </c:pt>
                <c:pt idx="1211">
                  <c:v>2.8670000000000001E-2</c:v>
                </c:pt>
                <c:pt idx="1212">
                  <c:v>2.87E-2</c:v>
                </c:pt>
                <c:pt idx="1213">
                  <c:v>2.87E-2</c:v>
                </c:pt>
                <c:pt idx="1214">
                  <c:v>2.8729999999999999E-2</c:v>
                </c:pt>
                <c:pt idx="1215">
                  <c:v>2.8660000000000001E-2</c:v>
                </c:pt>
                <c:pt idx="1216">
                  <c:v>2.87E-2</c:v>
                </c:pt>
                <c:pt idx="1217">
                  <c:v>2.8879999999999999E-2</c:v>
                </c:pt>
                <c:pt idx="1218">
                  <c:v>2.8840000000000001E-2</c:v>
                </c:pt>
                <c:pt idx="1219">
                  <c:v>2.8889999999999999E-2</c:v>
                </c:pt>
                <c:pt idx="1220">
                  <c:v>2.8760000000000001E-2</c:v>
                </c:pt>
                <c:pt idx="1221">
                  <c:v>2.8570000000000002E-2</c:v>
                </c:pt>
                <c:pt idx="1222">
                  <c:v>2.8549999999999999E-2</c:v>
                </c:pt>
                <c:pt idx="1223">
                  <c:v>2.8819999999999998E-2</c:v>
                </c:pt>
                <c:pt idx="1224">
                  <c:v>2.9100000000000001E-2</c:v>
                </c:pt>
                <c:pt idx="1225">
                  <c:v>2.9149999999999999E-2</c:v>
                </c:pt>
                <c:pt idx="1226">
                  <c:v>2.93E-2</c:v>
                </c:pt>
                <c:pt idx="1227">
                  <c:v>2.9080000000000002E-2</c:v>
                </c:pt>
                <c:pt idx="1228">
                  <c:v>2.9069999999999999E-2</c:v>
                </c:pt>
                <c:pt idx="1229">
                  <c:v>2.913E-2</c:v>
                </c:pt>
                <c:pt idx="1230">
                  <c:v>2.894E-2</c:v>
                </c:pt>
                <c:pt idx="1231">
                  <c:v>2.9020000000000001E-2</c:v>
                </c:pt>
                <c:pt idx="1232">
                  <c:v>2.9159999999999998E-2</c:v>
                </c:pt>
                <c:pt idx="1233">
                  <c:v>2.9149999999999999E-2</c:v>
                </c:pt>
                <c:pt idx="1234">
                  <c:v>2.9159999999999998E-2</c:v>
                </c:pt>
                <c:pt idx="1235">
                  <c:v>2.954E-2</c:v>
                </c:pt>
                <c:pt idx="1236">
                  <c:v>2.9530000000000001E-2</c:v>
                </c:pt>
                <c:pt idx="1237">
                  <c:v>2.9839999999999998E-2</c:v>
                </c:pt>
                <c:pt idx="1238">
                  <c:v>2.962E-2</c:v>
                </c:pt>
                <c:pt idx="1239">
                  <c:v>2.9409999999999999E-2</c:v>
                </c:pt>
                <c:pt idx="1240">
                  <c:v>2.9170000000000001E-2</c:v>
                </c:pt>
                <c:pt idx="1241">
                  <c:v>2.9170000000000001E-2</c:v>
                </c:pt>
                <c:pt idx="1242">
                  <c:v>2.92E-2</c:v>
                </c:pt>
                <c:pt idx="1243">
                  <c:v>2.9180000000000001E-2</c:v>
                </c:pt>
                <c:pt idx="1244">
                  <c:v>2.9239999999999999E-2</c:v>
                </c:pt>
                <c:pt idx="1245">
                  <c:v>2.903E-2</c:v>
                </c:pt>
                <c:pt idx="1246">
                  <c:v>2.9250000000000002E-2</c:v>
                </c:pt>
                <c:pt idx="1247">
                  <c:v>2.947E-2</c:v>
                </c:pt>
                <c:pt idx="1248">
                  <c:v>2.9909999999999999E-2</c:v>
                </c:pt>
                <c:pt idx="1249">
                  <c:v>2.989E-2</c:v>
                </c:pt>
                <c:pt idx="1250">
                  <c:v>2.947E-2</c:v>
                </c:pt>
                <c:pt idx="1251">
                  <c:v>2.9569999999999999E-2</c:v>
                </c:pt>
                <c:pt idx="1252">
                  <c:v>2.9819999999999999E-2</c:v>
                </c:pt>
                <c:pt idx="1253">
                  <c:v>2.964E-2</c:v>
                </c:pt>
                <c:pt idx="1254">
                  <c:v>2.9530000000000001E-2</c:v>
                </c:pt>
                <c:pt idx="1255">
                  <c:v>2.9520000000000001E-2</c:v>
                </c:pt>
                <c:pt idx="1256">
                  <c:v>2.9530000000000001E-2</c:v>
                </c:pt>
                <c:pt idx="1257">
                  <c:v>2.972E-2</c:v>
                </c:pt>
                <c:pt idx="1258">
                  <c:v>2.972E-2</c:v>
                </c:pt>
                <c:pt idx="1259">
                  <c:v>2.9569999999999999E-2</c:v>
                </c:pt>
                <c:pt idx="1260">
                  <c:v>2.9829999999999999E-2</c:v>
                </c:pt>
                <c:pt idx="1261">
                  <c:v>2.9899999999999999E-2</c:v>
                </c:pt>
                <c:pt idx="1262">
                  <c:v>3.0130000000000001E-2</c:v>
                </c:pt>
                <c:pt idx="1263">
                  <c:v>3.0370000000000001E-2</c:v>
                </c:pt>
                <c:pt idx="1264">
                  <c:v>2.9929999999999998E-2</c:v>
                </c:pt>
                <c:pt idx="1265">
                  <c:v>3.0700000000000002E-2</c:v>
                </c:pt>
                <c:pt idx="1266">
                  <c:v>3.0700000000000002E-2</c:v>
                </c:pt>
                <c:pt idx="1267">
                  <c:v>3.0700000000000002E-2</c:v>
                </c:pt>
                <c:pt idx="1268">
                  <c:v>3.0700000000000002E-2</c:v>
                </c:pt>
                <c:pt idx="1269">
                  <c:v>3.0280000000000001E-2</c:v>
                </c:pt>
                <c:pt idx="1270">
                  <c:v>3.0280000000000001E-2</c:v>
                </c:pt>
                <c:pt idx="1271">
                  <c:v>3.0300000000000001E-2</c:v>
                </c:pt>
                <c:pt idx="1272">
                  <c:v>3.0300000000000001E-2</c:v>
                </c:pt>
                <c:pt idx="1273">
                  <c:v>3.0300000000000001E-2</c:v>
                </c:pt>
                <c:pt idx="1274">
                  <c:v>3.0099999999999998E-2</c:v>
                </c:pt>
                <c:pt idx="1275">
                  <c:v>3.0099999999999998E-2</c:v>
                </c:pt>
                <c:pt idx="1276">
                  <c:v>3.056E-2</c:v>
                </c:pt>
                <c:pt idx="1277">
                  <c:v>3.066E-2</c:v>
                </c:pt>
                <c:pt idx="1278">
                  <c:v>3.015E-2</c:v>
                </c:pt>
                <c:pt idx="1279">
                  <c:v>2.981E-2</c:v>
                </c:pt>
                <c:pt idx="1280">
                  <c:v>2.946E-2</c:v>
                </c:pt>
                <c:pt idx="1281">
                  <c:v>2.9440000000000001E-2</c:v>
                </c:pt>
                <c:pt idx="1282">
                  <c:v>2.945E-2</c:v>
                </c:pt>
                <c:pt idx="1283">
                  <c:v>2.928E-2</c:v>
                </c:pt>
                <c:pt idx="1284">
                  <c:v>2.7369999999999998E-2</c:v>
                </c:pt>
                <c:pt idx="1285">
                  <c:v>2.7369999999999998E-2</c:v>
                </c:pt>
                <c:pt idx="1286">
                  <c:v>2.7369999999999998E-2</c:v>
                </c:pt>
                <c:pt idx="1287">
                  <c:v>2.7369999999999998E-2</c:v>
                </c:pt>
                <c:pt idx="1288">
                  <c:v>2.7369999999999998E-2</c:v>
                </c:pt>
                <c:pt idx="1289">
                  <c:v>2.7199999999999998E-2</c:v>
                </c:pt>
                <c:pt idx="1290">
                  <c:v>2.7369999999999998E-2</c:v>
                </c:pt>
                <c:pt idx="1291">
                  <c:v>2.7369999999999998E-2</c:v>
                </c:pt>
                <c:pt idx="1292">
                  <c:v>2.7369999999999998E-2</c:v>
                </c:pt>
                <c:pt idx="1293">
                  <c:v>2.7369999999999998E-2</c:v>
                </c:pt>
                <c:pt idx="1294">
                  <c:v>2.7369999999999998E-2</c:v>
                </c:pt>
                <c:pt idx="1295">
                  <c:v>2.7369999999999998E-2</c:v>
                </c:pt>
                <c:pt idx="1296">
                  <c:v>2.7380000000000002E-2</c:v>
                </c:pt>
                <c:pt idx="1297">
                  <c:v>2.7380000000000002E-2</c:v>
                </c:pt>
                <c:pt idx="1298">
                  <c:v>2.6599999999999999E-2</c:v>
                </c:pt>
                <c:pt idx="1299">
                  <c:v>2.6599999999999999E-2</c:v>
                </c:pt>
                <c:pt idx="1300">
                  <c:v>2.6599999999999999E-2</c:v>
                </c:pt>
                <c:pt idx="1301">
                  <c:v>2.6599999999999999E-2</c:v>
                </c:pt>
                <c:pt idx="1302">
                  <c:v>2.6599999999999999E-2</c:v>
                </c:pt>
                <c:pt idx="1303">
                  <c:v>2.6599999999999999E-2</c:v>
                </c:pt>
                <c:pt idx="1304">
                  <c:v>2.6599999999999999E-2</c:v>
                </c:pt>
              </c:numCache>
            </c:numRef>
          </c:val>
          <c:smooth val="0"/>
          <c:extLst>
            <c:ext xmlns:c16="http://schemas.microsoft.com/office/drawing/2014/chart" uri="{C3380CC4-5D6E-409C-BE32-E72D297353CC}">
              <c16:uniqueId val="{00000002-E6C5-48A2-B6D6-87B11FE35137}"/>
            </c:ext>
          </c:extLst>
        </c:ser>
        <c:dLbls>
          <c:showLegendKey val="0"/>
          <c:showVal val="0"/>
          <c:showCatName val="0"/>
          <c:showSerName val="0"/>
          <c:showPercent val="0"/>
          <c:showBubbleSize val="0"/>
        </c:dLbls>
        <c:marker val="1"/>
        <c:smooth val="0"/>
        <c:axId val="437464296"/>
        <c:axId val="581058128"/>
        <c:extLst/>
      </c:lineChart>
      <c:lineChart>
        <c:grouping val="standard"/>
        <c:varyColors val="0"/>
        <c:ser>
          <c:idx val="5"/>
          <c:order val="3"/>
          <c:tx>
            <c:v>平均利差(bp)</c:v>
          </c:tx>
          <c:spPr>
            <a:ln>
              <a:solidFill>
                <a:schemeClr val="tx1">
                  <a:lumMod val="60000"/>
                  <a:lumOff val="40000"/>
                </a:schemeClr>
              </a:solidFill>
              <a:prstDash val="dash"/>
            </a:ln>
          </c:spPr>
          <c:marker>
            <c:symbol val="none"/>
          </c:marker>
          <c:cat>
            <c:numRef>
              <c:f>【2】Indice!$B$6:$B$1310</c:f>
              <c:numCache>
                <c:formatCode>m/d/yyyy</c:formatCode>
                <c:ptCount val="1305"/>
                <c:pt idx="0">
                  <c:v>45359</c:v>
                </c:pt>
                <c:pt idx="1">
                  <c:v>45358</c:v>
                </c:pt>
                <c:pt idx="2">
                  <c:v>45357</c:v>
                </c:pt>
                <c:pt idx="3">
                  <c:v>45356</c:v>
                </c:pt>
                <c:pt idx="4">
                  <c:v>45355</c:v>
                </c:pt>
                <c:pt idx="5">
                  <c:v>45352</c:v>
                </c:pt>
                <c:pt idx="6">
                  <c:v>45351</c:v>
                </c:pt>
                <c:pt idx="7">
                  <c:v>45350</c:v>
                </c:pt>
                <c:pt idx="8">
                  <c:v>45349</c:v>
                </c:pt>
                <c:pt idx="9">
                  <c:v>45348</c:v>
                </c:pt>
                <c:pt idx="10">
                  <c:v>45345</c:v>
                </c:pt>
                <c:pt idx="11">
                  <c:v>45344</c:v>
                </c:pt>
                <c:pt idx="12">
                  <c:v>45343</c:v>
                </c:pt>
                <c:pt idx="13">
                  <c:v>45342</c:v>
                </c:pt>
                <c:pt idx="14">
                  <c:v>45341</c:v>
                </c:pt>
                <c:pt idx="15">
                  <c:v>45338</c:v>
                </c:pt>
                <c:pt idx="16">
                  <c:v>45337</c:v>
                </c:pt>
                <c:pt idx="17">
                  <c:v>45336</c:v>
                </c:pt>
                <c:pt idx="18">
                  <c:v>45335</c:v>
                </c:pt>
                <c:pt idx="19">
                  <c:v>45334</c:v>
                </c:pt>
                <c:pt idx="20">
                  <c:v>45331</c:v>
                </c:pt>
                <c:pt idx="21">
                  <c:v>45330</c:v>
                </c:pt>
                <c:pt idx="22">
                  <c:v>45329</c:v>
                </c:pt>
                <c:pt idx="23">
                  <c:v>45328</c:v>
                </c:pt>
                <c:pt idx="24">
                  <c:v>45327</c:v>
                </c:pt>
                <c:pt idx="25">
                  <c:v>45324</c:v>
                </c:pt>
                <c:pt idx="26">
                  <c:v>45323</c:v>
                </c:pt>
                <c:pt idx="27">
                  <c:v>45322</c:v>
                </c:pt>
                <c:pt idx="28">
                  <c:v>45321</c:v>
                </c:pt>
                <c:pt idx="29">
                  <c:v>45320</c:v>
                </c:pt>
                <c:pt idx="30">
                  <c:v>45317</c:v>
                </c:pt>
                <c:pt idx="31">
                  <c:v>45316</c:v>
                </c:pt>
                <c:pt idx="32">
                  <c:v>45315</c:v>
                </c:pt>
                <c:pt idx="33">
                  <c:v>45314</c:v>
                </c:pt>
                <c:pt idx="34">
                  <c:v>45313</c:v>
                </c:pt>
                <c:pt idx="35">
                  <c:v>45310</c:v>
                </c:pt>
                <c:pt idx="36">
                  <c:v>45309</c:v>
                </c:pt>
                <c:pt idx="37">
                  <c:v>45308</c:v>
                </c:pt>
                <c:pt idx="38">
                  <c:v>45307</c:v>
                </c:pt>
                <c:pt idx="39">
                  <c:v>45306</c:v>
                </c:pt>
                <c:pt idx="40">
                  <c:v>45303</c:v>
                </c:pt>
                <c:pt idx="41">
                  <c:v>45302</c:v>
                </c:pt>
                <c:pt idx="42">
                  <c:v>45301</c:v>
                </c:pt>
                <c:pt idx="43">
                  <c:v>45300</c:v>
                </c:pt>
                <c:pt idx="44">
                  <c:v>45299</c:v>
                </c:pt>
                <c:pt idx="45">
                  <c:v>45296</c:v>
                </c:pt>
                <c:pt idx="46">
                  <c:v>45295</c:v>
                </c:pt>
                <c:pt idx="47">
                  <c:v>45294</c:v>
                </c:pt>
                <c:pt idx="48">
                  <c:v>45293</c:v>
                </c:pt>
                <c:pt idx="49">
                  <c:v>45292</c:v>
                </c:pt>
                <c:pt idx="50">
                  <c:v>45289</c:v>
                </c:pt>
                <c:pt idx="51">
                  <c:v>45288</c:v>
                </c:pt>
                <c:pt idx="52">
                  <c:v>45287</c:v>
                </c:pt>
                <c:pt idx="53">
                  <c:v>45286</c:v>
                </c:pt>
                <c:pt idx="54">
                  <c:v>45285</c:v>
                </c:pt>
                <c:pt idx="55">
                  <c:v>45282</c:v>
                </c:pt>
                <c:pt idx="56">
                  <c:v>45281</c:v>
                </c:pt>
                <c:pt idx="57">
                  <c:v>45280</c:v>
                </c:pt>
                <c:pt idx="58">
                  <c:v>45279</c:v>
                </c:pt>
                <c:pt idx="59">
                  <c:v>45278</c:v>
                </c:pt>
                <c:pt idx="60">
                  <c:v>45275</c:v>
                </c:pt>
                <c:pt idx="61">
                  <c:v>45274</c:v>
                </c:pt>
                <c:pt idx="62">
                  <c:v>45273</c:v>
                </c:pt>
                <c:pt idx="63">
                  <c:v>45272</c:v>
                </c:pt>
                <c:pt idx="64">
                  <c:v>45271</c:v>
                </c:pt>
                <c:pt idx="65">
                  <c:v>45268</c:v>
                </c:pt>
                <c:pt idx="66">
                  <c:v>45267</c:v>
                </c:pt>
                <c:pt idx="67">
                  <c:v>45266</c:v>
                </c:pt>
                <c:pt idx="68">
                  <c:v>45265</c:v>
                </c:pt>
                <c:pt idx="69">
                  <c:v>45264</c:v>
                </c:pt>
                <c:pt idx="70">
                  <c:v>45261</c:v>
                </c:pt>
                <c:pt idx="71">
                  <c:v>45260</c:v>
                </c:pt>
                <c:pt idx="72">
                  <c:v>45259</c:v>
                </c:pt>
                <c:pt idx="73">
                  <c:v>45258</c:v>
                </c:pt>
                <c:pt idx="74">
                  <c:v>45257</c:v>
                </c:pt>
                <c:pt idx="75">
                  <c:v>45254</c:v>
                </c:pt>
                <c:pt idx="76">
                  <c:v>45253</c:v>
                </c:pt>
                <c:pt idx="77">
                  <c:v>45252</c:v>
                </c:pt>
                <c:pt idx="78">
                  <c:v>45251</c:v>
                </c:pt>
                <c:pt idx="79">
                  <c:v>45250</c:v>
                </c:pt>
                <c:pt idx="80">
                  <c:v>45247</c:v>
                </c:pt>
                <c:pt idx="81">
                  <c:v>45246</c:v>
                </c:pt>
                <c:pt idx="82">
                  <c:v>45245</c:v>
                </c:pt>
                <c:pt idx="83">
                  <c:v>45244</c:v>
                </c:pt>
                <c:pt idx="84">
                  <c:v>45243</c:v>
                </c:pt>
                <c:pt idx="85">
                  <c:v>45240</c:v>
                </c:pt>
                <c:pt idx="86">
                  <c:v>45239</c:v>
                </c:pt>
                <c:pt idx="87">
                  <c:v>45238</c:v>
                </c:pt>
                <c:pt idx="88">
                  <c:v>45237</c:v>
                </c:pt>
                <c:pt idx="89">
                  <c:v>45236</c:v>
                </c:pt>
                <c:pt idx="90">
                  <c:v>45233</c:v>
                </c:pt>
                <c:pt idx="91">
                  <c:v>45232</c:v>
                </c:pt>
                <c:pt idx="92">
                  <c:v>45231</c:v>
                </c:pt>
                <c:pt idx="93">
                  <c:v>45230</c:v>
                </c:pt>
                <c:pt idx="94">
                  <c:v>45229</c:v>
                </c:pt>
                <c:pt idx="95">
                  <c:v>45226</c:v>
                </c:pt>
                <c:pt idx="96">
                  <c:v>45225</c:v>
                </c:pt>
                <c:pt idx="97">
                  <c:v>45224</c:v>
                </c:pt>
                <c:pt idx="98">
                  <c:v>45223</c:v>
                </c:pt>
                <c:pt idx="99">
                  <c:v>45222</c:v>
                </c:pt>
                <c:pt idx="100">
                  <c:v>45219</c:v>
                </c:pt>
                <c:pt idx="101">
                  <c:v>45218</c:v>
                </c:pt>
                <c:pt idx="102">
                  <c:v>45217</c:v>
                </c:pt>
                <c:pt idx="103">
                  <c:v>45216</c:v>
                </c:pt>
                <c:pt idx="104">
                  <c:v>45215</c:v>
                </c:pt>
                <c:pt idx="105">
                  <c:v>45212</c:v>
                </c:pt>
                <c:pt idx="106">
                  <c:v>45211</c:v>
                </c:pt>
                <c:pt idx="107">
                  <c:v>45210</c:v>
                </c:pt>
                <c:pt idx="108">
                  <c:v>45209</c:v>
                </c:pt>
                <c:pt idx="109">
                  <c:v>45208</c:v>
                </c:pt>
                <c:pt idx="110">
                  <c:v>45205</c:v>
                </c:pt>
                <c:pt idx="111">
                  <c:v>45204</c:v>
                </c:pt>
                <c:pt idx="112">
                  <c:v>45203</c:v>
                </c:pt>
                <c:pt idx="113">
                  <c:v>45202</c:v>
                </c:pt>
                <c:pt idx="114">
                  <c:v>45201</c:v>
                </c:pt>
                <c:pt idx="115">
                  <c:v>45198</c:v>
                </c:pt>
                <c:pt idx="116">
                  <c:v>45197</c:v>
                </c:pt>
                <c:pt idx="117">
                  <c:v>45196</c:v>
                </c:pt>
                <c:pt idx="118">
                  <c:v>45195</c:v>
                </c:pt>
                <c:pt idx="119">
                  <c:v>45194</c:v>
                </c:pt>
                <c:pt idx="120">
                  <c:v>45191</c:v>
                </c:pt>
                <c:pt idx="121">
                  <c:v>45190</c:v>
                </c:pt>
                <c:pt idx="122">
                  <c:v>45189</c:v>
                </c:pt>
                <c:pt idx="123">
                  <c:v>45188</c:v>
                </c:pt>
                <c:pt idx="124">
                  <c:v>45187</c:v>
                </c:pt>
                <c:pt idx="125">
                  <c:v>45184</c:v>
                </c:pt>
                <c:pt idx="126">
                  <c:v>45183</c:v>
                </c:pt>
                <c:pt idx="127">
                  <c:v>45182</c:v>
                </c:pt>
                <c:pt idx="128">
                  <c:v>45181</c:v>
                </c:pt>
                <c:pt idx="129">
                  <c:v>45180</c:v>
                </c:pt>
                <c:pt idx="130">
                  <c:v>45177</c:v>
                </c:pt>
                <c:pt idx="131">
                  <c:v>45176</c:v>
                </c:pt>
                <c:pt idx="132">
                  <c:v>45175</c:v>
                </c:pt>
                <c:pt idx="133">
                  <c:v>45174</c:v>
                </c:pt>
                <c:pt idx="134">
                  <c:v>45173</c:v>
                </c:pt>
                <c:pt idx="135">
                  <c:v>45170</c:v>
                </c:pt>
                <c:pt idx="136">
                  <c:v>45169</c:v>
                </c:pt>
                <c:pt idx="137">
                  <c:v>45168</c:v>
                </c:pt>
                <c:pt idx="138">
                  <c:v>45167</c:v>
                </c:pt>
                <c:pt idx="139">
                  <c:v>45166</c:v>
                </c:pt>
                <c:pt idx="140">
                  <c:v>45163</c:v>
                </c:pt>
                <c:pt idx="141">
                  <c:v>45162</c:v>
                </c:pt>
                <c:pt idx="142">
                  <c:v>45161</c:v>
                </c:pt>
                <c:pt idx="143">
                  <c:v>45160</c:v>
                </c:pt>
                <c:pt idx="144">
                  <c:v>45159</c:v>
                </c:pt>
                <c:pt idx="145">
                  <c:v>45156</c:v>
                </c:pt>
                <c:pt idx="146">
                  <c:v>45155</c:v>
                </c:pt>
                <c:pt idx="147">
                  <c:v>45154</c:v>
                </c:pt>
                <c:pt idx="148">
                  <c:v>45153</c:v>
                </c:pt>
                <c:pt idx="149">
                  <c:v>45152</c:v>
                </c:pt>
                <c:pt idx="150">
                  <c:v>45149</c:v>
                </c:pt>
                <c:pt idx="151">
                  <c:v>45148</c:v>
                </c:pt>
                <c:pt idx="152">
                  <c:v>45147</c:v>
                </c:pt>
                <c:pt idx="153">
                  <c:v>45146</c:v>
                </c:pt>
                <c:pt idx="154">
                  <c:v>45145</c:v>
                </c:pt>
                <c:pt idx="155">
                  <c:v>45142</c:v>
                </c:pt>
                <c:pt idx="156">
                  <c:v>45141</c:v>
                </c:pt>
                <c:pt idx="157">
                  <c:v>45140</c:v>
                </c:pt>
                <c:pt idx="158">
                  <c:v>45139</c:v>
                </c:pt>
                <c:pt idx="159">
                  <c:v>45138</c:v>
                </c:pt>
                <c:pt idx="160">
                  <c:v>45135</c:v>
                </c:pt>
                <c:pt idx="161">
                  <c:v>45134</c:v>
                </c:pt>
                <c:pt idx="162">
                  <c:v>45133</c:v>
                </c:pt>
                <c:pt idx="163">
                  <c:v>45132</c:v>
                </c:pt>
                <c:pt idx="164">
                  <c:v>45131</c:v>
                </c:pt>
                <c:pt idx="165">
                  <c:v>45128</c:v>
                </c:pt>
                <c:pt idx="166">
                  <c:v>45127</c:v>
                </c:pt>
                <c:pt idx="167">
                  <c:v>45126</c:v>
                </c:pt>
                <c:pt idx="168">
                  <c:v>45125</c:v>
                </c:pt>
                <c:pt idx="169">
                  <c:v>45124</c:v>
                </c:pt>
                <c:pt idx="170">
                  <c:v>45121</c:v>
                </c:pt>
                <c:pt idx="171">
                  <c:v>45120</c:v>
                </c:pt>
                <c:pt idx="172">
                  <c:v>45119</c:v>
                </c:pt>
                <c:pt idx="173">
                  <c:v>45118</c:v>
                </c:pt>
                <c:pt idx="174">
                  <c:v>45117</c:v>
                </c:pt>
                <c:pt idx="175">
                  <c:v>45114</c:v>
                </c:pt>
                <c:pt idx="176">
                  <c:v>45113</c:v>
                </c:pt>
                <c:pt idx="177">
                  <c:v>45112</c:v>
                </c:pt>
                <c:pt idx="178">
                  <c:v>45111</c:v>
                </c:pt>
                <c:pt idx="179">
                  <c:v>45110</c:v>
                </c:pt>
                <c:pt idx="180">
                  <c:v>45107</c:v>
                </c:pt>
                <c:pt idx="181">
                  <c:v>45106</c:v>
                </c:pt>
                <c:pt idx="182">
                  <c:v>45105</c:v>
                </c:pt>
                <c:pt idx="183">
                  <c:v>45104</c:v>
                </c:pt>
                <c:pt idx="184">
                  <c:v>45103</c:v>
                </c:pt>
                <c:pt idx="185">
                  <c:v>45100</c:v>
                </c:pt>
                <c:pt idx="186">
                  <c:v>45099</c:v>
                </c:pt>
                <c:pt idx="187">
                  <c:v>45098</c:v>
                </c:pt>
                <c:pt idx="188">
                  <c:v>45097</c:v>
                </c:pt>
                <c:pt idx="189">
                  <c:v>45096</c:v>
                </c:pt>
                <c:pt idx="190">
                  <c:v>45093</c:v>
                </c:pt>
                <c:pt idx="191">
                  <c:v>45092</c:v>
                </c:pt>
                <c:pt idx="192">
                  <c:v>45091</c:v>
                </c:pt>
                <c:pt idx="193">
                  <c:v>45090</c:v>
                </c:pt>
                <c:pt idx="194">
                  <c:v>45089</c:v>
                </c:pt>
                <c:pt idx="195">
                  <c:v>45086</c:v>
                </c:pt>
                <c:pt idx="196">
                  <c:v>45085</c:v>
                </c:pt>
                <c:pt idx="197">
                  <c:v>45084</c:v>
                </c:pt>
                <c:pt idx="198">
                  <c:v>45083</c:v>
                </c:pt>
                <c:pt idx="199">
                  <c:v>45082</c:v>
                </c:pt>
                <c:pt idx="200">
                  <c:v>45079</c:v>
                </c:pt>
                <c:pt idx="201">
                  <c:v>45078</c:v>
                </c:pt>
                <c:pt idx="202">
                  <c:v>45077</c:v>
                </c:pt>
                <c:pt idx="203">
                  <c:v>45076</c:v>
                </c:pt>
                <c:pt idx="204">
                  <c:v>45075</c:v>
                </c:pt>
                <c:pt idx="205">
                  <c:v>45072</c:v>
                </c:pt>
                <c:pt idx="206">
                  <c:v>45071</c:v>
                </c:pt>
                <c:pt idx="207">
                  <c:v>45070</c:v>
                </c:pt>
                <c:pt idx="208">
                  <c:v>45069</c:v>
                </c:pt>
                <c:pt idx="209">
                  <c:v>45068</c:v>
                </c:pt>
                <c:pt idx="210">
                  <c:v>45065</c:v>
                </c:pt>
                <c:pt idx="211">
                  <c:v>45064</c:v>
                </c:pt>
                <c:pt idx="212">
                  <c:v>45063</c:v>
                </c:pt>
                <c:pt idx="213">
                  <c:v>45062</c:v>
                </c:pt>
                <c:pt idx="214">
                  <c:v>45061</c:v>
                </c:pt>
                <c:pt idx="215">
                  <c:v>45058</c:v>
                </c:pt>
                <c:pt idx="216">
                  <c:v>45057</c:v>
                </c:pt>
                <c:pt idx="217">
                  <c:v>45056</c:v>
                </c:pt>
                <c:pt idx="218">
                  <c:v>45055</c:v>
                </c:pt>
                <c:pt idx="219">
                  <c:v>45054</c:v>
                </c:pt>
                <c:pt idx="220">
                  <c:v>45051</c:v>
                </c:pt>
                <c:pt idx="221">
                  <c:v>45050</c:v>
                </c:pt>
                <c:pt idx="222">
                  <c:v>45049</c:v>
                </c:pt>
                <c:pt idx="223">
                  <c:v>45048</c:v>
                </c:pt>
                <c:pt idx="224">
                  <c:v>45047</c:v>
                </c:pt>
                <c:pt idx="225">
                  <c:v>45044</c:v>
                </c:pt>
                <c:pt idx="226">
                  <c:v>45043</c:v>
                </c:pt>
                <c:pt idx="227">
                  <c:v>45042</c:v>
                </c:pt>
                <c:pt idx="228">
                  <c:v>45041</c:v>
                </c:pt>
                <c:pt idx="229">
                  <c:v>45040</c:v>
                </c:pt>
                <c:pt idx="230">
                  <c:v>45037</c:v>
                </c:pt>
                <c:pt idx="231">
                  <c:v>45036</c:v>
                </c:pt>
                <c:pt idx="232">
                  <c:v>45035</c:v>
                </c:pt>
                <c:pt idx="233">
                  <c:v>45034</c:v>
                </c:pt>
                <c:pt idx="234">
                  <c:v>45033</c:v>
                </c:pt>
                <c:pt idx="235">
                  <c:v>45030</c:v>
                </c:pt>
                <c:pt idx="236">
                  <c:v>45029</c:v>
                </c:pt>
                <c:pt idx="237">
                  <c:v>45028</c:v>
                </c:pt>
                <c:pt idx="238">
                  <c:v>45027</c:v>
                </c:pt>
                <c:pt idx="239">
                  <c:v>45026</c:v>
                </c:pt>
                <c:pt idx="240">
                  <c:v>45023</c:v>
                </c:pt>
                <c:pt idx="241">
                  <c:v>45022</c:v>
                </c:pt>
                <c:pt idx="242">
                  <c:v>45021</c:v>
                </c:pt>
                <c:pt idx="243">
                  <c:v>45020</c:v>
                </c:pt>
                <c:pt idx="244">
                  <c:v>45019</c:v>
                </c:pt>
                <c:pt idx="245">
                  <c:v>45016</c:v>
                </c:pt>
                <c:pt idx="246">
                  <c:v>45015</c:v>
                </c:pt>
                <c:pt idx="247">
                  <c:v>45014</c:v>
                </c:pt>
                <c:pt idx="248">
                  <c:v>45013</c:v>
                </c:pt>
                <c:pt idx="249">
                  <c:v>45012</c:v>
                </c:pt>
                <c:pt idx="250">
                  <c:v>45009</c:v>
                </c:pt>
                <c:pt idx="251">
                  <c:v>45008</c:v>
                </c:pt>
                <c:pt idx="252">
                  <c:v>45007</c:v>
                </c:pt>
                <c:pt idx="253">
                  <c:v>45006</c:v>
                </c:pt>
                <c:pt idx="254">
                  <c:v>45005</c:v>
                </c:pt>
                <c:pt idx="255">
                  <c:v>45002</c:v>
                </c:pt>
                <c:pt idx="256">
                  <c:v>45001</c:v>
                </c:pt>
                <c:pt idx="257">
                  <c:v>45000</c:v>
                </c:pt>
                <c:pt idx="258">
                  <c:v>44999</c:v>
                </c:pt>
                <c:pt idx="259">
                  <c:v>44998</c:v>
                </c:pt>
                <c:pt idx="260">
                  <c:v>44995</c:v>
                </c:pt>
                <c:pt idx="261">
                  <c:v>44994</c:v>
                </c:pt>
                <c:pt idx="262">
                  <c:v>44993</c:v>
                </c:pt>
                <c:pt idx="263">
                  <c:v>44992</c:v>
                </c:pt>
                <c:pt idx="264">
                  <c:v>44991</c:v>
                </c:pt>
                <c:pt idx="265">
                  <c:v>44988</c:v>
                </c:pt>
                <c:pt idx="266">
                  <c:v>44987</c:v>
                </c:pt>
                <c:pt idx="267">
                  <c:v>44986</c:v>
                </c:pt>
                <c:pt idx="268">
                  <c:v>44985</c:v>
                </c:pt>
                <c:pt idx="269">
                  <c:v>44984</c:v>
                </c:pt>
                <c:pt idx="270">
                  <c:v>44981</c:v>
                </c:pt>
                <c:pt idx="271">
                  <c:v>44980</c:v>
                </c:pt>
                <c:pt idx="272">
                  <c:v>44979</c:v>
                </c:pt>
                <c:pt idx="273">
                  <c:v>44978</c:v>
                </c:pt>
                <c:pt idx="274">
                  <c:v>44977</c:v>
                </c:pt>
                <c:pt idx="275">
                  <c:v>44974</c:v>
                </c:pt>
                <c:pt idx="276">
                  <c:v>44973</c:v>
                </c:pt>
                <c:pt idx="277">
                  <c:v>44972</c:v>
                </c:pt>
                <c:pt idx="278">
                  <c:v>44971</c:v>
                </c:pt>
                <c:pt idx="279">
                  <c:v>44970</c:v>
                </c:pt>
                <c:pt idx="280">
                  <c:v>44967</c:v>
                </c:pt>
                <c:pt idx="281">
                  <c:v>44966</c:v>
                </c:pt>
                <c:pt idx="282">
                  <c:v>44965</c:v>
                </c:pt>
                <c:pt idx="283">
                  <c:v>44964</c:v>
                </c:pt>
                <c:pt idx="284">
                  <c:v>44963</c:v>
                </c:pt>
                <c:pt idx="285">
                  <c:v>44960</c:v>
                </c:pt>
                <c:pt idx="286">
                  <c:v>44959</c:v>
                </c:pt>
                <c:pt idx="287">
                  <c:v>44958</c:v>
                </c:pt>
                <c:pt idx="288">
                  <c:v>44957</c:v>
                </c:pt>
                <c:pt idx="289">
                  <c:v>44956</c:v>
                </c:pt>
                <c:pt idx="290">
                  <c:v>44953</c:v>
                </c:pt>
                <c:pt idx="291">
                  <c:v>44952</c:v>
                </c:pt>
                <c:pt idx="292">
                  <c:v>44951</c:v>
                </c:pt>
                <c:pt idx="293">
                  <c:v>44950</c:v>
                </c:pt>
                <c:pt idx="294">
                  <c:v>44949</c:v>
                </c:pt>
                <c:pt idx="295">
                  <c:v>44946</c:v>
                </c:pt>
                <c:pt idx="296">
                  <c:v>44945</c:v>
                </c:pt>
                <c:pt idx="297">
                  <c:v>44944</c:v>
                </c:pt>
                <c:pt idx="298">
                  <c:v>44943</c:v>
                </c:pt>
                <c:pt idx="299">
                  <c:v>44942</c:v>
                </c:pt>
                <c:pt idx="300">
                  <c:v>44939</c:v>
                </c:pt>
                <c:pt idx="301">
                  <c:v>44938</c:v>
                </c:pt>
                <c:pt idx="302">
                  <c:v>44937</c:v>
                </c:pt>
                <c:pt idx="303">
                  <c:v>44936</c:v>
                </c:pt>
                <c:pt idx="304">
                  <c:v>44935</c:v>
                </c:pt>
                <c:pt idx="305">
                  <c:v>44932</c:v>
                </c:pt>
                <c:pt idx="306">
                  <c:v>44931</c:v>
                </c:pt>
                <c:pt idx="307">
                  <c:v>44930</c:v>
                </c:pt>
                <c:pt idx="308">
                  <c:v>44929</c:v>
                </c:pt>
                <c:pt idx="309">
                  <c:v>44928</c:v>
                </c:pt>
                <c:pt idx="310">
                  <c:v>44925</c:v>
                </c:pt>
                <c:pt idx="311">
                  <c:v>44924</c:v>
                </c:pt>
                <c:pt idx="312">
                  <c:v>44923</c:v>
                </c:pt>
                <c:pt idx="313">
                  <c:v>44922</c:v>
                </c:pt>
                <c:pt idx="314">
                  <c:v>44921</c:v>
                </c:pt>
                <c:pt idx="315">
                  <c:v>44918</c:v>
                </c:pt>
                <c:pt idx="316">
                  <c:v>44917</c:v>
                </c:pt>
                <c:pt idx="317">
                  <c:v>44916</c:v>
                </c:pt>
                <c:pt idx="318">
                  <c:v>44915</c:v>
                </c:pt>
                <c:pt idx="319">
                  <c:v>44914</c:v>
                </c:pt>
                <c:pt idx="320">
                  <c:v>44911</c:v>
                </c:pt>
                <c:pt idx="321">
                  <c:v>44910</c:v>
                </c:pt>
                <c:pt idx="322">
                  <c:v>44909</c:v>
                </c:pt>
                <c:pt idx="323">
                  <c:v>44908</c:v>
                </c:pt>
                <c:pt idx="324">
                  <c:v>44907</c:v>
                </c:pt>
                <c:pt idx="325">
                  <c:v>44904</c:v>
                </c:pt>
                <c:pt idx="326">
                  <c:v>44903</c:v>
                </c:pt>
                <c:pt idx="327">
                  <c:v>44902</c:v>
                </c:pt>
                <c:pt idx="328">
                  <c:v>44901</c:v>
                </c:pt>
                <c:pt idx="329">
                  <c:v>44900</c:v>
                </c:pt>
                <c:pt idx="330">
                  <c:v>44897</c:v>
                </c:pt>
                <c:pt idx="331">
                  <c:v>44896</c:v>
                </c:pt>
                <c:pt idx="332">
                  <c:v>44895</c:v>
                </c:pt>
                <c:pt idx="333">
                  <c:v>44894</c:v>
                </c:pt>
                <c:pt idx="334">
                  <c:v>44893</c:v>
                </c:pt>
                <c:pt idx="335">
                  <c:v>44890</c:v>
                </c:pt>
                <c:pt idx="336">
                  <c:v>44889</c:v>
                </c:pt>
                <c:pt idx="337">
                  <c:v>44888</c:v>
                </c:pt>
                <c:pt idx="338">
                  <c:v>44887</c:v>
                </c:pt>
                <c:pt idx="339">
                  <c:v>44886</c:v>
                </c:pt>
                <c:pt idx="340">
                  <c:v>44883</c:v>
                </c:pt>
                <c:pt idx="341">
                  <c:v>44882</c:v>
                </c:pt>
                <c:pt idx="342">
                  <c:v>44881</c:v>
                </c:pt>
                <c:pt idx="343">
                  <c:v>44880</c:v>
                </c:pt>
                <c:pt idx="344">
                  <c:v>44879</c:v>
                </c:pt>
                <c:pt idx="345">
                  <c:v>44876</c:v>
                </c:pt>
                <c:pt idx="346">
                  <c:v>44875</c:v>
                </c:pt>
                <c:pt idx="347">
                  <c:v>44874</c:v>
                </c:pt>
                <c:pt idx="348">
                  <c:v>44873</c:v>
                </c:pt>
                <c:pt idx="349">
                  <c:v>44872</c:v>
                </c:pt>
                <c:pt idx="350">
                  <c:v>44869</c:v>
                </c:pt>
                <c:pt idx="351">
                  <c:v>44868</c:v>
                </c:pt>
                <c:pt idx="352">
                  <c:v>44867</c:v>
                </c:pt>
                <c:pt idx="353">
                  <c:v>44866</c:v>
                </c:pt>
                <c:pt idx="354">
                  <c:v>44865</c:v>
                </c:pt>
                <c:pt idx="355">
                  <c:v>44862</c:v>
                </c:pt>
                <c:pt idx="356">
                  <c:v>44861</c:v>
                </c:pt>
                <c:pt idx="357">
                  <c:v>44860</c:v>
                </c:pt>
                <c:pt idx="358">
                  <c:v>44859</c:v>
                </c:pt>
                <c:pt idx="359">
                  <c:v>44858</c:v>
                </c:pt>
                <c:pt idx="360">
                  <c:v>44855</c:v>
                </c:pt>
                <c:pt idx="361">
                  <c:v>44854</c:v>
                </c:pt>
                <c:pt idx="362">
                  <c:v>44853</c:v>
                </c:pt>
                <c:pt idx="363">
                  <c:v>44852</c:v>
                </c:pt>
                <c:pt idx="364">
                  <c:v>44851</c:v>
                </c:pt>
                <c:pt idx="365">
                  <c:v>44848</c:v>
                </c:pt>
                <c:pt idx="366">
                  <c:v>44847</c:v>
                </c:pt>
                <c:pt idx="367">
                  <c:v>44846</c:v>
                </c:pt>
                <c:pt idx="368">
                  <c:v>44845</c:v>
                </c:pt>
                <c:pt idx="369">
                  <c:v>44844</c:v>
                </c:pt>
                <c:pt idx="370">
                  <c:v>44841</c:v>
                </c:pt>
                <c:pt idx="371">
                  <c:v>44840</c:v>
                </c:pt>
                <c:pt idx="372">
                  <c:v>44839</c:v>
                </c:pt>
                <c:pt idx="373">
                  <c:v>44838</c:v>
                </c:pt>
                <c:pt idx="374">
                  <c:v>44837</c:v>
                </c:pt>
                <c:pt idx="375">
                  <c:v>44834</c:v>
                </c:pt>
                <c:pt idx="376">
                  <c:v>44833</c:v>
                </c:pt>
                <c:pt idx="377">
                  <c:v>44832</c:v>
                </c:pt>
                <c:pt idx="378">
                  <c:v>44831</c:v>
                </c:pt>
                <c:pt idx="379">
                  <c:v>44830</c:v>
                </c:pt>
                <c:pt idx="380">
                  <c:v>44827</c:v>
                </c:pt>
                <c:pt idx="381">
                  <c:v>44826</c:v>
                </c:pt>
                <c:pt idx="382">
                  <c:v>44825</c:v>
                </c:pt>
                <c:pt idx="383">
                  <c:v>44824</c:v>
                </c:pt>
                <c:pt idx="384">
                  <c:v>44823</c:v>
                </c:pt>
                <c:pt idx="385">
                  <c:v>44820</c:v>
                </c:pt>
                <c:pt idx="386">
                  <c:v>44819</c:v>
                </c:pt>
                <c:pt idx="387">
                  <c:v>44818</c:v>
                </c:pt>
                <c:pt idx="388">
                  <c:v>44817</c:v>
                </c:pt>
                <c:pt idx="389">
                  <c:v>44816</c:v>
                </c:pt>
                <c:pt idx="390">
                  <c:v>44813</c:v>
                </c:pt>
                <c:pt idx="391">
                  <c:v>44812</c:v>
                </c:pt>
                <c:pt idx="392">
                  <c:v>44811</c:v>
                </c:pt>
                <c:pt idx="393">
                  <c:v>44810</c:v>
                </c:pt>
                <c:pt idx="394">
                  <c:v>44809</c:v>
                </c:pt>
                <c:pt idx="395">
                  <c:v>44806</c:v>
                </c:pt>
                <c:pt idx="396">
                  <c:v>44805</c:v>
                </c:pt>
                <c:pt idx="397">
                  <c:v>44804</c:v>
                </c:pt>
                <c:pt idx="398">
                  <c:v>44803</c:v>
                </c:pt>
                <c:pt idx="399">
                  <c:v>44802</c:v>
                </c:pt>
                <c:pt idx="400">
                  <c:v>44799</c:v>
                </c:pt>
                <c:pt idx="401">
                  <c:v>44798</c:v>
                </c:pt>
                <c:pt idx="402">
                  <c:v>44797</c:v>
                </c:pt>
                <c:pt idx="403">
                  <c:v>44796</c:v>
                </c:pt>
                <c:pt idx="404">
                  <c:v>44795</c:v>
                </c:pt>
                <c:pt idx="405">
                  <c:v>44792</c:v>
                </c:pt>
                <c:pt idx="406">
                  <c:v>44791</c:v>
                </c:pt>
                <c:pt idx="407">
                  <c:v>44790</c:v>
                </c:pt>
                <c:pt idx="408">
                  <c:v>44789</c:v>
                </c:pt>
                <c:pt idx="409">
                  <c:v>44788</c:v>
                </c:pt>
                <c:pt idx="410">
                  <c:v>44785</c:v>
                </c:pt>
                <c:pt idx="411">
                  <c:v>44784</c:v>
                </c:pt>
                <c:pt idx="412">
                  <c:v>44783</c:v>
                </c:pt>
                <c:pt idx="413">
                  <c:v>44782</c:v>
                </c:pt>
                <c:pt idx="414">
                  <c:v>44781</c:v>
                </c:pt>
                <c:pt idx="415">
                  <c:v>44778</c:v>
                </c:pt>
                <c:pt idx="416">
                  <c:v>44777</c:v>
                </c:pt>
                <c:pt idx="417">
                  <c:v>44776</c:v>
                </c:pt>
                <c:pt idx="418">
                  <c:v>44775</c:v>
                </c:pt>
                <c:pt idx="419">
                  <c:v>44774</c:v>
                </c:pt>
                <c:pt idx="420">
                  <c:v>44771</c:v>
                </c:pt>
                <c:pt idx="421">
                  <c:v>44770</c:v>
                </c:pt>
                <c:pt idx="422">
                  <c:v>44769</c:v>
                </c:pt>
                <c:pt idx="423">
                  <c:v>44768</c:v>
                </c:pt>
                <c:pt idx="424">
                  <c:v>44767</c:v>
                </c:pt>
                <c:pt idx="425">
                  <c:v>44764</c:v>
                </c:pt>
                <c:pt idx="426">
                  <c:v>44763</c:v>
                </c:pt>
                <c:pt idx="427">
                  <c:v>44762</c:v>
                </c:pt>
                <c:pt idx="428">
                  <c:v>44761</c:v>
                </c:pt>
                <c:pt idx="429">
                  <c:v>44760</c:v>
                </c:pt>
                <c:pt idx="430">
                  <c:v>44757</c:v>
                </c:pt>
                <c:pt idx="431">
                  <c:v>44756</c:v>
                </c:pt>
                <c:pt idx="432">
                  <c:v>44755</c:v>
                </c:pt>
                <c:pt idx="433">
                  <c:v>44754</c:v>
                </c:pt>
                <c:pt idx="434">
                  <c:v>44753</c:v>
                </c:pt>
                <c:pt idx="435">
                  <c:v>44750</c:v>
                </c:pt>
                <c:pt idx="436">
                  <c:v>44749</c:v>
                </c:pt>
                <c:pt idx="437">
                  <c:v>44748</c:v>
                </c:pt>
                <c:pt idx="438">
                  <c:v>44747</c:v>
                </c:pt>
                <c:pt idx="439">
                  <c:v>44746</c:v>
                </c:pt>
                <c:pt idx="440">
                  <c:v>44743</c:v>
                </c:pt>
                <c:pt idx="441">
                  <c:v>44742</c:v>
                </c:pt>
                <c:pt idx="442">
                  <c:v>44741</c:v>
                </c:pt>
                <c:pt idx="443">
                  <c:v>44740</c:v>
                </c:pt>
                <c:pt idx="444">
                  <c:v>44739</c:v>
                </c:pt>
                <c:pt idx="445">
                  <c:v>44736</c:v>
                </c:pt>
                <c:pt idx="446">
                  <c:v>44735</c:v>
                </c:pt>
                <c:pt idx="447">
                  <c:v>44734</c:v>
                </c:pt>
                <c:pt idx="448">
                  <c:v>44733</c:v>
                </c:pt>
                <c:pt idx="449">
                  <c:v>44732</c:v>
                </c:pt>
                <c:pt idx="450">
                  <c:v>44729</c:v>
                </c:pt>
                <c:pt idx="451">
                  <c:v>44728</c:v>
                </c:pt>
                <c:pt idx="452">
                  <c:v>44727</c:v>
                </c:pt>
                <c:pt idx="453">
                  <c:v>44726</c:v>
                </c:pt>
                <c:pt idx="454">
                  <c:v>44725</c:v>
                </c:pt>
                <c:pt idx="455">
                  <c:v>44722</c:v>
                </c:pt>
                <c:pt idx="456">
                  <c:v>44721</c:v>
                </c:pt>
                <c:pt idx="457">
                  <c:v>44720</c:v>
                </c:pt>
                <c:pt idx="458">
                  <c:v>44719</c:v>
                </c:pt>
                <c:pt idx="459">
                  <c:v>44718</c:v>
                </c:pt>
                <c:pt idx="460">
                  <c:v>44715</c:v>
                </c:pt>
                <c:pt idx="461">
                  <c:v>44714</c:v>
                </c:pt>
                <c:pt idx="462">
                  <c:v>44713</c:v>
                </c:pt>
                <c:pt idx="463">
                  <c:v>44712</c:v>
                </c:pt>
                <c:pt idx="464">
                  <c:v>44711</c:v>
                </c:pt>
                <c:pt idx="465">
                  <c:v>44708</c:v>
                </c:pt>
                <c:pt idx="466">
                  <c:v>44707</c:v>
                </c:pt>
                <c:pt idx="467">
                  <c:v>44706</c:v>
                </c:pt>
                <c:pt idx="468">
                  <c:v>44705</c:v>
                </c:pt>
                <c:pt idx="469">
                  <c:v>44704</c:v>
                </c:pt>
                <c:pt idx="470">
                  <c:v>44701</c:v>
                </c:pt>
                <c:pt idx="471">
                  <c:v>44700</c:v>
                </c:pt>
                <c:pt idx="472">
                  <c:v>44699</c:v>
                </c:pt>
                <c:pt idx="473">
                  <c:v>44698</c:v>
                </c:pt>
                <c:pt idx="474">
                  <c:v>44697</c:v>
                </c:pt>
                <c:pt idx="475">
                  <c:v>44694</c:v>
                </c:pt>
                <c:pt idx="476">
                  <c:v>44693</c:v>
                </c:pt>
                <c:pt idx="477">
                  <c:v>44692</c:v>
                </c:pt>
                <c:pt idx="478">
                  <c:v>44691</c:v>
                </c:pt>
                <c:pt idx="479">
                  <c:v>44690</c:v>
                </c:pt>
                <c:pt idx="480">
                  <c:v>44687</c:v>
                </c:pt>
                <c:pt idx="481">
                  <c:v>44686</c:v>
                </c:pt>
                <c:pt idx="482">
                  <c:v>44685</c:v>
                </c:pt>
                <c:pt idx="483">
                  <c:v>44684</c:v>
                </c:pt>
                <c:pt idx="484">
                  <c:v>44683</c:v>
                </c:pt>
                <c:pt idx="485">
                  <c:v>44680</c:v>
                </c:pt>
                <c:pt idx="486">
                  <c:v>44679</c:v>
                </c:pt>
                <c:pt idx="487">
                  <c:v>44678</c:v>
                </c:pt>
                <c:pt idx="488">
                  <c:v>44677</c:v>
                </c:pt>
                <c:pt idx="489">
                  <c:v>44676</c:v>
                </c:pt>
                <c:pt idx="490">
                  <c:v>44673</c:v>
                </c:pt>
                <c:pt idx="491">
                  <c:v>44672</c:v>
                </c:pt>
                <c:pt idx="492">
                  <c:v>44671</c:v>
                </c:pt>
                <c:pt idx="493">
                  <c:v>44670</c:v>
                </c:pt>
                <c:pt idx="494">
                  <c:v>44669</c:v>
                </c:pt>
                <c:pt idx="495">
                  <c:v>44666</c:v>
                </c:pt>
                <c:pt idx="496">
                  <c:v>44665</c:v>
                </c:pt>
                <c:pt idx="497">
                  <c:v>44664</c:v>
                </c:pt>
                <c:pt idx="498">
                  <c:v>44663</c:v>
                </c:pt>
                <c:pt idx="499">
                  <c:v>44662</c:v>
                </c:pt>
                <c:pt idx="500">
                  <c:v>44659</c:v>
                </c:pt>
                <c:pt idx="501">
                  <c:v>44658</c:v>
                </c:pt>
                <c:pt idx="502">
                  <c:v>44657</c:v>
                </c:pt>
                <c:pt idx="503">
                  <c:v>44656</c:v>
                </c:pt>
                <c:pt idx="504">
                  <c:v>44655</c:v>
                </c:pt>
                <c:pt idx="505">
                  <c:v>44652</c:v>
                </c:pt>
                <c:pt idx="506">
                  <c:v>44651</c:v>
                </c:pt>
                <c:pt idx="507">
                  <c:v>44650</c:v>
                </c:pt>
                <c:pt idx="508">
                  <c:v>44649</c:v>
                </c:pt>
                <c:pt idx="509">
                  <c:v>44648</c:v>
                </c:pt>
                <c:pt idx="510">
                  <c:v>44645</c:v>
                </c:pt>
                <c:pt idx="511">
                  <c:v>44644</c:v>
                </c:pt>
                <c:pt idx="512">
                  <c:v>44643</c:v>
                </c:pt>
                <c:pt idx="513">
                  <c:v>44642</c:v>
                </c:pt>
                <c:pt idx="514">
                  <c:v>44641</c:v>
                </c:pt>
                <c:pt idx="515">
                  <c:v>44638</c:v>
                </c:pt>
                <c:pt idx="516">
                  <c:v>44637</c:v>
                </c:pt>
                <c:pt idx="517">
                  <c:v>44636</c:v>
                </c:pt>
                <c:pt idx="518">
                  <c:v>44635</c:v>
                </c:pt>
                <c:pt idx="519">
                  <c:v>44634</c:v>
                </c:pt>
                <c:pt idx="520">
                  <c:v>44631</c:v>
                </c:pt>
                <c:pt idx="521">
                  <c:v>44630</c:v>
                </c:pt>
                <c:pt idx="522">
                  <c:v>44629</c:v>
                </c:pt>
                <c:pt idx="523">
                  <c:v>44628</c:v>
                </c:pt>
                <c:pt idx="524">
                  <c:v>44627</c:v>
                </c:pt>
                <c:pt idx="525">
                  <c:v>44624</c:v>
                </c:pt>
                <c:pt idx="526">
                  <c:v>44623</c:v>
                </c:pt>
                <c:pt idx="527">
                  <c:v>44622</c:v>
                </c:pt>
                <c:pt idx="528">
                  <c:v>44621</c:v>
                </c:pt>
                <c:pt idx="529">
                  <c:v>44620</c:v>
                </c:pt>
                <c:pt idx="530">
                  <c:v>44617</c:v>
                </c:pt>
                <c:pt idx="531">
                  <c:v>44616</c:v>
                </c:pt>
                <c:pt idx="532">
                  <c:v>44615</c:v>
                </c:pt>
                <c:pt idx="533">
                  <c:v>44614</c:v>
                </c:pt>
                <c:pt idx="534">
                  <c:v>44613</c:v>
                </c:pt>
                <c:pt idx="535">
                  <c:v>44610</c:v>
                </c:pt>
                <c:pt idx="536">
                  <c:v>44609</c:v>
                </c:pt>
                <c:pt idx="537">
                  <c:v>44608</c:v>
                </c:pt>
                <c:pt idx="538">
                  <c:v>44607</c:v>
                </c:pt>
                <c:pt idx="539">
                  <c:v>44606</c:v>
                </c:pt>
                <c:pt idx="540">
                  <c:v>44603</c:v>
                </c:pt>
                <c:pt idx="541">
                  <c:v>44602</c:v>
                </c:pt>
                <c:pt idx="542">
                  <c:v>44601</c:v>
                </c:pt>
                <c:pt idx="543">
                  <c:v>44600</c:v>
                </c:pt>
                <c:pt idx="544">
                  <c:v>44599</c:v>
                </c:pt>
                <c:pt idx="545">
                  <c:v>44596</c:v>
                </c:pt>
                <c:pt idx="546">
                  <c:v>44595</c:v>
                </c:pt>
                <c:pt idx="547">
                  <c:v>44594</c:v>
                </c:pt>
                <c:pt idx="548">
                  <c:v>44593</c:v>
                </c:pt>
                <c:pt idx="549">
                  <c:v>44592</c:v>
                </c:pt>
                <c:pt idx="550">
                  <c:v>44589</c:v>
                </c:pt>
                <c:pt idx="551">
                  <c:v>44588</c:v>
                </c:pt>
                <c:pt idx="552">
                  <c:v>44587</c:v>
                </c:pt>
                <c:pt idx="553">
                  <c:v>44586</c:v>
                </c:pt>
                <c:pt idx="554">
                  <c:v>44585</c:v>
                </c:pt>
                <c:pt idx="555">
                  <c:v>44582</c:v>
                </c:pt>
                <c:pt idx="556">
                  <c:v>44581</c:v>
                </c:pt>
                <c:pt idx="557">
                  <c:v>44580</c:v>
                </c:pt>
                <c:pt idx="558">
                  <c:v>44579</c:v>
                </c:pt>
                <c:pt idx="559">
                  <c:v>44578</c:v>
                </c:pt>
                <c:pt idx="560">
                  <c:v>44575</c:v>
                </c:pt>
                <c:pt idx="561">
                  <c:v>44574</c:v>
                </c:pt>
                <c:pt idx="562">
                  <c:v>44573</c:v>
                </c:pt>
                <c:pt idx="563">
                  <c:v>44572</c:v>
                </c:pt>
                <c:pt idx="564">
                  <c:v>44571</c:v>
                </c:pt>
                <c:pt idx="565">
                  <c:v>44568</c:v>
                </c:pt>
                <c:pt idx="566">
                  <c:v>44567</c:v>
                </c:pt>
                <c:pt idx="567">
                  <c:v>44566</c:v>
                </c:pt>
                <c:pt idx="568">
                  <c:v>44565</c:v>
                </c:pt>
                <c:pt idx="569">
                  <c:v>44564</c:v>
                </c:pt>
                <c:pt idx="570">
                  <c:v>44561</c:v>
                </c:pt>
                <c:pt idx="571">
                  <c:v>44560</c:v>
                </c:pt>
                <c:pt idx="572">
                  <c:v>44559</c:v>
                </c:pt>
                <c:pt idx="573">
                  <c:v>44558</c:v>
                </c:pt>
                <c:pt idx="574">
                  <c:v>44557</c:v>
                </c:pt>
                <c:pt idx="575">
                  <c:v>44554</c:v>
                </c:pt>
                <c:pt idx="576">
                  <c:v>44553</c:v>
                </c:pt>
                <c:pt idx="577">
                  <c:v>44552</c:v>
                </c:pt>
                <c:pt idx="578">
                  <c:v>44551</c:v>
                </c:pt>
                <c:pt idx="579">
                  <c:v>44550</c:v>
                </c:pt>
                <c:pt idx="580">
                  <c:v>44547</c:v>
                </c:pt>
                <c:pt idx="581">
                  <c:v>44546</c:v>
                </c:pt>
                <c:pt idx="582">
                  <c:v>44545</c:v>
                </c:pt>
                <c:pt idx="583">
                  <c:v>44544</c:v>
                </c:pt>
                <c:pt idx="584">
                  <c:v>44543</c:v>
                </c:pt>
                <c:pt idx="585">
                  <c:v>44540</c:v>
                </c:pt>
                <c:pt idx="586">
                  <c:v>44539</c:v>
                </c:pt>
                <c:pt idx="587">
                  <c:v>44538</c:v>
                </c:pt>
                <c:pt idx="588">
                  <c:v>44537</c:v>
                </c:pt>
                <c:pt idx="589">
                  <c:v>44536</c:v>
                </c:pt>
                <c:pt idx="590">
                  <c:v>44533</c:v>
                </c:pt>
                <c:pt idx="591">
                  <c:v>44532</c:v>
                </c:pt>
                <c:pt idx="592">
                  <c:v>44531</c:v>
                </c:pt>
                <c:pt idx="593">
                  <c:v>44530</c:v>
                </c:pt>
                <c:pt idx="594">
                  <c:v>44529</c:v>
                </c:pt>
                <c:pt idx="595">
                  <c:v>44526</c:v>
                </c:pt>
                <c:pt idx="596">
                  <c:v>44525</c:v>
                </c:pt>
                <c:pt idx="597">
                  <c:v>44524</c:v>
                </c:pt>
                <c:pt idx="598">
                  <c:v>44523</c:v>
                </c:pt>
                <c:pt idx="599">
                  <c:v>44522</c:v>
                </c:pt>
                <c:pt idx="600">
                  <c:v>44519</c:v>
                </c:pt>
                <c:pt idx="601">
                  <c:v>44518</c:v>
                </c:pt>
                <c:pt idx="602">
                  <c:v>44517</c:v>
                </c:pt>
                <c:pt idx="603">
                  <c:v>44516</c:v>
                </c:pt>
                <c:pt idx="604">
                  <c:v>44515</c:v>
                </c:pt>
                <c:pt idx="605">
                  <c:v>44512</c:v>
                </c:pt>
                <c:pt idx="606">
                  <c:v>44511</c:v>
                </c:pt>
                <c:pt idx="607">
                  <c:v>44510</c:v>
                </c:pt>
                <c:pt idx="608">
                  <c:v>44509</c:v>
                </c:pt>
                <c:pt idx="609">
                  <c:v>44508</c:v>
                </c:pt>
                <c:pt idx="610">
                  <c:v>44505</c:v>
                </c:pt>
                <c:pt idx="611">
                  <c:v>44504</c:v>
                </c:pt>
                <c:pt idx="612">
                  <c:v>44503</c:v>
                </c:pt>
                <c:pt idx="613">
                  <c:v>44502</c:v>
                </c:pt>
                <c:pt idx="614">
                  <c:v>44501</c:v>
                </c:pt>
                <c:pt idx="615">
                  <c:v>44498</c:v>
                </c:pt>
                <c:pt idx="616">
                  <c:v>44497</c:v>
                </c:pt>
                <c:pt idx="617">
                  <c:v>44496</c:v>
                </c:pt>
                <c:pt idx="618">
                  <c:v>44495</c:v>
                </c:pt>
                <c:pt idx="619">
                  <c:v>44494</c:v>
                </c:pt>
                <c:pt idx="620">
                  <c:v>44491</c:v>
                </c:pt>
                <c:pt idx="621">
                  <c:v>44490</c:v>
                </c:pt>
                <c:pt idx="622">
                  <c:v>44489</c:v>
                </c:pt>
                <c:pt idx="623">
                  <c:v>44488</c:v>
                </c:pt>
                <c:pt idx="624">
                  <c:v>44487</c:v>
                </c:pt>
                <c:pt idx="625">
                  <c:v>44484</c:v>
                </c:pt>
                <c:pt idx="626">
                  <c:v>44483</c:v>
                </c:pt>
                <c:pt idx="627">
                  <c:v>44482</c:v>
                </c:pt>
                <c:pt idx="628">
                  <c:v>44481</c:v>
                </c:pt>
                <c:pt idx="629">
                  <c:v>44480</c:v>
                </c:pt>
                <c:pt idx="630">
                  <c:v>44477</c:v>
                </c:pt>
                <c:pt idx="631">
                  <c:v>44476</c:v>
                </c:pt>
                <c:pt idx="632">
                  <c:v>44475</c:v>
                </c:pt>
                <c:pt idx="633">
                  <c:v>44474</c:v>
                </c:pt>
                <c:pt idx="634">
                  <c:v>44473</c:v>
                </c:pt>
                <c:pt idx="635">
                  <c:v>44470</c:v>
                </c:pt>
                <c:pt idx="636">
                  <c:v>44469</c:v>
                </c:pt>
                <c:pt idx="637">
                  <c:v>44468</c:v>
                </c:pt>
                <c:pt idx="638">
                  <c:v>44467</c:v>
                </c:pt>
                <c:pt idx="639">
                  <c:v>44466</c:v>
                </c:pt>
                <c:pt idx="640">
                  <c:v>44463</c:v>
                </c:pt>
                <c:pt idx="641">
                  <c:v>44462</c:v>
                </c:pt>
                <c:pt idx="642">
                  <c:v>44461</c:v>
                </c:pt>
                <c:pt idx="643">
                  <c:v>44460</c:v>
                </c:pt>
                <c:pt idx="644">
                  <c:v>44459</c:v>
                </c:pt>
                <c:pt idx="645">
                  <c:v>44456</c:v>
                </c:pt>
                <c:pt idx="646">
                  <c:v>44455</c:v>
                </c:pt>
                <c:pt idx="647">
                  <c:v>44454</c:v>
                </c:pt>
                <c:pt idx="648">
                  <c:v>44453</c:v>
                </c:pt>
                <c:pt idx="649">
                  <c:v>44452</c:v>
                </c:pt>
                <c:pt idx="650">
                  <c:v>44449</c:v>
                </c:pt>
                <c:pt idx="651">
                  <c:v>44448</c:v>
                </c:pt>
                <c:pt idx="652">
                  <c:v>44447</c:v>
                </c:pt>
                <c:pt idx="653">
                  <c:v>44446</c:v>
                </c:pt>
                <c:pt idx="654">
                  <c:v>44445</c:v>
                </c:pt>
                <c:pt idx="655">
                  <c:v>44442</c:v>
                </c:pt>
                <c:pt idx="656">
                  <c:v>44441</c:v>
                </c:pt>
                <c:pt idx="657">
                  <c:v>44440</c:v>
                </c:pt>
                <c:pt idx="658">
                  <c:v>44439</c:v>
                </c:pt>
                <c:pt idx="659">
                  <c:v>44438</c:v>
                </c:pt>
                <c:pt idx="660">
                  <c:v>44435</c:v>
                </c:pt>
                <c:pt idx="661">
                  <c:v>44434</c:v>
                </c:pt>
                <c:pt idx="662">
                  <c:v>44433</c:v>
                </c:pt>
                <c:pt idx="663">
                  <c:v>44432</c:v>
                </c:pt>
                <c:pt idx="664">
                  <c:v>44431</c:v>
                </c:pt>
                <c:pt idx="665">
                  <c:v>44428</c:v>
                </c:pt>
                <c:pt idx="666">
                  <c:v>44427</c:v>
                </c:pt>
                <c:pt idx="667">
                  <c:v>44426</c:v>
                </c:pt>
                <c:pt idx="668">
                  <c:v>44425</c:v>
                </c:pt>
                <c:pt idx="669">
                  <c:v>44424</c:v>
                </c:pt>
                <c:pt idx="670">
                  <c:v>44421</c:v>
                </c:pt>
                <c:pt idx="671">
                  <c:v>44420</c:v>
                </c:pt>
                <c:pt idx="672">
                  <c:v>44419</c:v>
                </c:pt>
                <c:pt idx="673">
                  <c:v>44418</c:v>
                </c:pt>
                <c:pt idx="674">
                  <c:v>44417</c:v>
                </c:pt>
                <c:pt idx="675">
                  <c:v>44414</c:v>
                </c:pt>
                <c:pt idx="676">
                  <c:v>44413</c:v>
                </c:pt>
                <c:pt idx="677">
                  <c:v>44412</c:v>
                </c:pt>
                <c:pt idx="678">
                  <c:v>44411</c:v>
                </c:pt>
                <c:pt idx="679">
                  <c:v>44410</c:v>
                </c:pt>
                <c:pt idx="680">
                  <c:v>44407</c:v>
                </c:pt>
                <c:pt idx="681">
                  <c:v>44406</c:v>
                </c:pt>
                <c:pt idx="682">
                  <c:v>44405</c:v>
                </c:pt>
                <c:pt idx="683">
                  <c:v>44404</c:v>
                </c:pt>
                <c:pt idx="684">
                  <c:v>44403</c:v>
                </c:pt>
                <c:pt idx="685">
                  <c:v>44400</c:v>
                </c:pt>
                <c:pt idx="686">
                  <c:v>44399</c:v>
                </c:pt>
                <c:pt idx="687">
                  <c:v>44398</c:v>
                </c:pt>
                <c:pt idx="688">
                  <c:v>44397</c:v>
                </c:pt>
                <c:pt idx="689">
                  <c:v>44396</c:v>
                </c:pt>
                <c:pt idx="690">
                  <c:v>44393</c:v>
                </c:pt>
                <c:pt idx="691">
                  <c:v>44392</c:v>
                </c:pt>
                <c:pt idx="692">
                  <c:v>44391</c:v>
                </c:pt>
                <c:pt idx="693">
                  <c:v>44390</c:v>
                </c:pt>
                <c:pt idx="694">
                  <c:v>44389</c:v>
                </c:pt>
                <c:pt idx="695">
                  <c:v>44386</c:v>
                </c:pt>
                <c:pt idx="696">
                  <c:v>44385</c:v>
                </c:pt>
                <c:pt idx="697">
                  <c:v>44384</c:v>
                </c:pt>
                <c:pt idx="698">
                  <c:v>44383</c:v>
                </c:pt>
                <c:pt idx="699">
                  <c:v>44382</c:v>
                </c:pt>
                <c:pt idx="700">
                  <c:v>44379</c:v>
                </c:pt>
                <c:pt idx="701">
                  <c:v>44378</c:v>
                </c:pt>
                <c:pt idx="702">
                  <c:v>44377</c:v>
                </c:pt>
                <c:pt idx="703">
                  <c:v>44376</c:v>
                </c:pt>
                <c:pt idx="704">
                  <c:v>44375</c:v>
                </c:pt>
                <c:pt idx="705">
                  <c:v>44372</c:v>
                </c:pt>
                <c:pt idx="706">
                  <c:v>44371</c:v>
                </c:pt>
                <c:pt idx="707">
                  <c:v>44370</c:v>
                </c:pt>
                <c:pt idx="708">
                  <c:v>44369</c:v>
                </c:pt>
                <c:pt idx="709">
                  <c:v>44368</c:v>
                </c:pt>
                <c:pt idx="710">
                  <c:v>44365</c:v>
                </c:pt>
                <c:pt idx="711">
                  <c:v>44364</c:v>
                </c:pt>
                <c:pt idx="712">
                  <c:v>44363</c:v>
                </c:pt>
                <c:pt idx="713">
                  <c:v>44362</c:v>
                </c:pt>
                <c:pt idx="714">
                  <c:v>44361</c:v>
                </c:pt>
                <c:pt idx="715">
                  <c:v>44358</c:v>
                </c:pt>
                <c:pt idx="716">
                  <c:v>44357</c:v>
                </c:pt>
                <c:pt idx="717">
                  <c:v>44356</c:v>
                </c:pt>
                <c:pt idx="718">
                  <c:v>44355</c:v>
                </c:pt>
                <c:pt idx="719">
                  <c:v>44354</c:v>
                </c:pt>
                <c:pt idx="720">
                  <c:v>44351</c:v>
                </c:pt>
                <c:pt idx="721">
                  <c:v>44350</c:v>
                </c:pt>
                <c:pt idx="722">
                  <c:v>44349</c:v>
                </c:pt>
                <c:pt idx="723">
                  <c:v>44348</c:v>
                </c:pt>
                <c:pt idx="724">
                  <c:v>44347</c:v>
                </c:pt>
                <c:pt idx="725">
                  <c:v>44344</c:v>
                </c:pt>
                <c:pt idx="726">
                  <c:v>44343</c:v>
                </c:pt>
                <c:pt idx="727">
                  <c:v>44342</c:v>
                </c:pt>
                <c:pt idx="728">
                  <c:v>44341</c:v>
                </c:pt>
                <c:pt idx="729">
                  <c:v>44340</c:v>
                </c:pt>
                <c:pt idx="730">
                  <c:v>44337</c:v>
                </c:pt>
                <c:pt idx="731">
                  <c:v>44336</c:v>
                </c:pt>
                <c:pt idx="732">
                  <c:v>44335</c:v>
                </c:pt>
                <c:pt idx="733">
                  <c:v>44334</c:v>
                </c:pt>
                <c:pt idx="734">
                  <c:v>44333</c:v>
                </c:pt>
                <c:pt idx="735">
                  <c:v>44330</c:v>
                </c:pt>
                <c:pt idx="736">
                  <c:v>44329</c:v>
                </c:pt>
                <c:pt idx="737">
                  <c:v>44328</c:v>
                </c:pt>
                <c:pt idx="738">
                  <c:v>44327</c:v>
                </c:pt>
                <c:pt idx="739">
                  <c:v>44326</c:v>
                </c:pt>
                <c:pt idx="740">
                  <c:v>44323</c:v>
                </c:pt>
                <c:pt idx="741">
                  <c:v>44322</c:v>
                </c:pt>
                <c:pt idx="742">
                  <c:v>44321</c:v>
                </c:pt>
                <c:pt idx="743">
                  <c:v>44320</c:v>
                </c:pt>
                <c:pt idx="744">
                  <c:v>44319</c:v>
                </c:pt>
                <c:pt idx="745">
                  <c:v>44316</c:v>
                </c:pt>
                <c:pt idx="746">
                  <c:v>44315</c:v>
                </c:pt>
                <c:pt idx="747">
                  <c:v>44314</c:v>
                </c:pt>
                <c:pt idx="748">
                  <c:v>44313</c:v>
                </c:pt>
                <c:pt idx="749">
                  <c:v>44312</c:v>
                </c:pt>
                <c:pt idx="750">
                  <c:v>44309</c:v>
                </c:pt>
                <c:pt idx="751">
                  <c:v>44308</c:v>
                </c:pt>
                <c:pt idx="752">
                  <c:v>44307</c:v>
                </c:pt>
                <c:pt idx="753">
                  <c:v>44306</c:v>
                </c:pt>
                <c:pt idx="754">
                  <c:v>44305</c:v>
                </c:pt>
                <c:pt idx="755">
                  <c:v>44302</c:v>
                </c:pt>
                <c:pt idx="756">
                  <c:v>44301</c:v>
                </c:pt>
                <c:pt idx="757">
                  <c:v>44300</c:v>
                </c:pt>
                <c:pt idx="758">
                  <c:v>44299</c:v>
                </c:pt>
                <c:pt idx="759">
                  <c:v>44298</c:v>
                </c:pt>
                <c:pt idx="760">
                  <c:v>44295</c:v>
                </c:pt>
                <c:pt idx="761">
                  <c:v>44294</c:v>
                </c:pt>
                <c:pt idx="762">
                  <c:v>44293</c:v>
                </c:pt>
                <c:pt idx="763">
                  <c:v>44292</c:v>
                </c:pt>
                <c:pt idx="764">
                  <c:v>44291</c:v>
                </c:pt>
                <c:pt idx="765">
                  <c:v>44288</c:v>
                </c:pt>
                <c:pt idx="766">
                  <c:v>44287</c:v>
                </c:pt>
                <c:pt idx="767">
                  <c:v>44286</c:v>
                </c:pt>
                <c:pt idx="768">
                  <c:v>44285</c:v>
                </c:pt>
                <c:pt idx="769">
                  <c:v>44284</c:v>
                </c:pt>
                <c:pt idx="770">
                  <c:v>44281</c:v>
                </c:pt>
                <c:pt idx="771">
                  <c:v>44280</c:v>
                </c:pt>
                <c:pt idx="772">
                  <c:v>44279</c:v>
                </c:pt>
                <c:pt idx="773">
                  <c:v>44278</c:v>
                </c:pt>
                <c:pt idx="774">
                  <c:v>44277</c:v>
                </c:pt>
                <c:pt idx="775">
                  <c:v>44274</c:v>
                </c:pt>
                <c:pt idx="776">
                  <c:v>44273</c:v>
                </c:pt>
                <c:pt idx="777">
                  <c:v>44272</c:v>
                </c:pt>
                <c:pt idx="778">
                  <c:v>44271</c:v>
                </c:pt>
                <c:pt idx="779">
                  <c:v>44270</c:v>
                </c:pt>
                <c:pt idx="780">
                  <c:v>44267</c:v>
                </c:pt>
                <c:pt idx="781">
                  <c:v>44266</c:v>
                </c:pt>
                <c:pt idx="782">
                  <c:v>44265</c:v>
                </c:pt>
                <c:pt idx="783">
                  <c:v>44264</c:v>
                </c:pt>
                <c:pt idx="784">
                  <c:v>44263</c:v>
                </c:pt>
                <c:pt idx="785">
                  <c:v>44260</c:v>
                </c:pt>
                <c:pt idx="786">
                  <c:v>44259</c:v>
                </c:pt>
                <c:pt idx="787">
                  <c:v>44258</c:v>
                </c:pt>
                <c:pt idx="788">
                  <c:v>44257</c:v>
                </c:pt>
                <c:pt idx="789">
                  <c:v>44256</c:v>
                </c:pt>
                <c:pt idx="790">
                  <c:v>44253</c:v>
                </c:pt>
                <c:pt idx="791">
                  <c:v>44252</c:v>
                </c:pt>
                <c:pt idx="792">
                  <c:v>44251</c:v>
                </c:pt>
                <c:pt idx="793">
                  <c:v>44250</c:v>
                </c:pt>
                <c:pt idx="794">
                  <c:v>44249</c:v>
                </c:pt>
                <c:pt idx="795">
                  <c:v>44246</c:v>
                </c:pt>
                <c:pt idx="796">
                  <c:v>44245</c:v>
                </c:pt>
                <c:pt idx="797">
                  <c:v>44244</c:v>
                </c:pt>
                <c:pt idx="798">
                  <c:v>44243</c:v>
                </c:pt>
                <c:pt idx="799">
                  <c:v>44242</c:v>
                </c:pt>
                <c:pt idx="800">
                  <c:v>44239</c:v>
                </c:pt>
                <c:pt idx="801">
                  <c:v>44238</c:v>
                </c:pt>
                <c:pt idx="802">
                  <c:v>44237</c:v>
                </c:pt>
                <c:pt idx="803">
                  <c:v>44236</c:v>
                </c:pt>
                <c:pt idx="804">
                  <c:v>44235</c:v>
                </c:pt>
                <c:pt idx="805">
                  <c:v>44232</c:v>
                </c:pt>
                <c:pt idx="806">
                  <c:v>44231</c:v>
                </c:pt>
                <c:pt idx="807">
                  <c:v>44230</c:v>
                </c:pt>
                <c:pt idx="808">
                  <c:v>44229</c:v>
                </c:pt>
                <c:pt idx="809">
                  <c:v>44228</c:v>
                </c:pt>
                <c:pt idx="810">
                  <c:v>44225</c:v>
                </c:pt>
                <c:pt idx="811">
                  <c:v>44224</c:v>
                </c:pt>
                <c:pt idx="812">
                  <c:v>44223</c:v>
                </c:pt>
                <c:pt idx="813">
                  <c:v>44222</c:v>
                </c:pt>
                <c:pt idx="814">
                  <c:v>44221</c:v>
                </c:pt>
                <c:pt idx="815">
                  <c:v>44218</c:v>
                </c:pt>
                <c:pt idx="816">
                  <c:v>44217</c:v>
                </c:pt>
                <c:pt idx="817">
                  <c:v>44216</c:v>
                </c:pt>
                <c:pt idx="818">
                  <c:v>44215</c:v>
                </c:pt>
                <c:pt idx="819">
                  <c:v>44214</c:v>
                </c:pt>
                <c:pt idx="820">
                  <c:v>44211</c:v>
                </c:pt>
                <c:pt idx="821">
                  <c:v>44210</c:v>
                </c:pt>
                <c:pt idx="822">
                  <c:v>44209</c:v>
                </c:pt>
                <c:pt idx="823">
                  <c:v>44208</c:v>
                </c:pt>
                <c:pt idx="824">
                  <c:v>44207</c:v>
                </c:pt>
                <c:pt idx="825">
                  <c:v>44204</c:v>
                </c:pt>
                <c:pt idx="826">
                  <c:v>44203</c:v>
                </c:pt>
                <c:pt idx="827">
                  <c:v>44202</c:v>
                </c:pt>
                <c:pt idx="828">
                  <c:v>44201</c:v>
                </c:pt>
                <c:pt idx="829">
                  <c:v>44200</c:v>
                </c:pt>
                <c:pt idx="830">
                  <c:v>44197</c:v>
                </c:pt>
                <c:pt idx="831">
                  <c:v>44196</c:v>
                </c:pt>
                <c:pt idx="832">
                  <c:v>44195</c:v>
                </c:pt>
                <c:pt idx="833">
                  <c:v>44194</c:v>
                </c:pt>
                <c:pt idx="834">
                  <c:v>44193</c:v>
                </c:pt>
                <c:pt idx="835">
                  <c:v>44190</c:v>
                </c:pt>
                <c:pt idx="836">
                  <c:v>44189</c:v>
                </c:pt>
                <c:pt idx="837">
                  <c:v>44188</c:v>
                </c:pt>
                <c:pt idx="838">
                  <c:v>44187</c:v>
                </c:pt>
                <c:pt idx="839">
                  <c:v>44186</c:v>
                </c:pt>
                <c:pt idx="840">
                  <c:v>44183</c:v>
                </c:pt>
                <c:pt idx="841">
                  <c:v>44182</c:v>
                </c:pt>
                <c:pt idx="842">
                  <c:v>44181</c:v>
                </c:pt>
                <c:pt idx="843">
                  <c:v>44180</c:v>
                </c:pt>
                <c:pt idx="844">
                  <c:v>44179</c:v>
                </c:pt>
                <c:pt idx="845">
                  <c:v>44176</c:v>
                </c:pt>
                <c:pt idx="846">
                  <c:v>44175</c:v>
                </c:pt>
                <c:pt idx="847">
                  <c:v>44174</c:v>
                </c:pt>
                <c:pt idx="848">
                  <c:v>44173</c:v>
                </c:pt>
                <c:pt idx="849">
                  <c:v>44172</c:v>
                </c:pt>
                <c:pt idx="850">
                  <c:v>44169</c:v>
                </c:pt>
                <c:pt idx="851">
                  <c:v>44168</c:v>
                </c:pt>
                <c:pt idx="852">
                  <c:v>44167</c:v>
                </c:pt>
                <c:pt idx="853">
                  <c:v>44166</c:v>
                </c:pt>
                <c:pt idx="854">
                  <c:v>44165</c:v>
                </c:pt>
                <c:pt idx="855">
                  <c:v>44162</c:v>
                </c:pt>
                <c:pt idx="856">
                  <c:v>44161</c:v>
                </c:pt>
                <c:pt idx="857">
                  <c:v>44160</c:v>
                </c:pt>
                <c:pt idx="858">
                  <c:v>44159</c:v>
                </c:pt>
                <c:pt idx="859">
                  <c:v>44158</c:v>
                </c:pt>
                <c:pt idx="860">
                  <c:v>44155</c:v>
                </c:pt>
                <c:pt idx="861">
                  <c:v>44154</c:v>
                </c:pt>
                <c:pt idx="862">
                  <c:v>44153</c:v>
                </c:pt>
                <c:pt idx="863">
                  <c:v>44152</c:v>
                </c:pt>
                <c:pt idx="864">
                  <c:v>44151</c:v>
                </c:pt>
                <c:pt idx="865">
                  <c:v>44148</c:v>
                </c:pt>
                <c:pt idx="866">
                  <c:v>44147</c:v>
                </c:pt>
                <c:pt idx="867">
                  <c:v>44146</c:v>
                </c:pt>
                <c:pt idx="868">
                  <c:v>44145</c:v>
                </c:pt>
                <c:pt idx="869">
                  <c:v>44144</c:v>
                </c:pt>
                <c:pt idx="870">
                  <c:v>44141</c:v>
                </c:pt>
                <c:pt idx="871">
                  <c:v>44140</c:v>
                </c:pt>
                <c:pt idx="872">
                  <c:v>44139</c:v>
                </c:pt>
                <c:pt idx="873">
                  <c:v>44138</c:v>
                </c:pt>
                <c:pt idx="874">
                  <c:v>44137</c:v>
                </c:pt>
                <c:pt idx="875">
                  <c:v>44134</c:v>
                </c:pt>
                <c:pt idx="876">
                  <c:v>44133</c:v>
                </c:pt>
                <c:pt idx="877">
                  <c:v>44132</c:v>
                </c:pt>
                <c:pt idx="878">
                  <c:v>44131</c:v>
                </c:pt>
                <c:pt idx="879">
                  <c:v>44130</c:v>
                </c:pt>
                <c:pt idx="880">
                  <c:v>44127</c:v>
                </c:pt>
                <c:pt idx="881">
                  <c:v>44126</c:v>
                </c:pt>
                <c:pt idx="882">
                  <c:v>44125</c:v>
                </c:pt>
                <c:pt idx="883">
                  <c:v>44124</c:v>
                </c:pt>
                <c:pt idx="884">
                  <c:v>44123</c:v>
                </c:pt>
                <c:pt idx="885">
                  <c:v>44120</c:v>
                </c:pt>
                <c:pt idx="886">
                  <c:v>44119</c:v>
                </c:pt>
                <c:pt idx="887">
                  <c:v>44118</c:v>
                </c:pt>
                <c:pt idx="888">
                  <c:v>44117</c:v>
                </c:pt>
                <c:pt idx="889">
                  <c:v>44116</c:v>
                </c:pt>
                <c:pt idx="890">
                  <c:v>44113</c:v>
                </c:pt>
                <c:pt idx="891">
                  <c:v>44112</c:v>
                </c:pt>
                <c:pt idx="892">
                  <c:v>44111</c:v>
                </c:pt>
                <c:pt idx="893">
                  <c:v>44110</c:v>
                </c:pt>
                <c:pt idx="894">
                  <c:v>44109</c:v>
                </c:pt>
                <c:pt idx="895">
                  <c:v>44106</c:v>
                </c:pt>
                <c:pt idx="896">
                  <c:v>44105</c:v>
                </c:pt>
                <c:pt idx="897">
                  <c:v>44104</c:v>
                </c:pt>
                <c:pt idx="898">
                  <c:v>44103</c:v>
                </c:pt>
                <c:pt idx="899">
                  <c:v>44102</c:v>
                </c:pt>
                <c:pt idx="900">
                  <c:v>44099</c:v>
                </c:pt>
                <c:pt idx="901">
                  <c:v>44098</c:v>
                </c:pt>
                <c:pt idx="902">
                  <c:v>44097</c:v>
                </c:pt>
                <c:pt idx="903">
                  <c:v>44096</c:v>
                </c:pt>
                <c:pt idx="904">
                  <c:v>44095</c:v>
                </c:pt>
                <c:pt idx="905">
                  <c:v>44092</c:v>
                </c:pt>
                <c:pt idx="906">
                  <c:v>44091</c:v>
                </c:pt>
                <c:pt idx="907">
                  <c:v>44090</c:v>
                </c:pt>
                <c:pt idx="908">
                  <c:v>44089</c:v>
                </c:pt>
                <c:pt idx="909">
                  <c:v>44088</c:v>
                </c:pt>
                <c:pt idx="910">
                  <c:v>44085</c:v>
                </c:pt>
                <c:pt idx="911">
                  <c:v>44084</c:v>
                </c:pt>
                <c:pt idx="912">
                  <c:v>44083</c:v>
                </c:pt>
                <c:pt idx="913">
                  <c:v>44082</c:v>
                </c:pt>
                <c:pt idx="914">
                  <c:v>44081</c:v>
                </c:pt>
                <c:pt idx="915">
                  <c:v>44078</c:v>
                </c:pt>
                <c:pt idx="916">
                  <c:v>44077</c:v>
                </c:pt>
                <c:pt idx="917">
                  <c:v>44076</c:v>
                </c:pt>
                <c:pt idx="918">
                  <c:v>44075</c:v>
                </c:pt>
                <c:pt idx="919">
                  <c:v>44074</c:v>
                </c:pt>
                <c:pt idx="920">
                  <c:v>44071</c:v>
                </c:pt>
                <c:pt idx="921">
                  <c:v>44070</c:v>
                </c:pt>
                <c:pt idx="922">
                  <c:v>44069</c:v>
                </c:pt>
                <c:pt idx="923">
                  <c:v>44068</c:v>
                </c:pt>
                <c:pt idx="924">
                  <c:v>44067</c:v>
                </c:pt>
                <c:pt idx="925">
                  <c:v>44064</c:v>
                </c:pt>
                <c:pt idx="926">
                  <c:v>44063</c:v>
                </c:pt>
                <c:pt idx="927">
                  <c:v>44062</c:v>
                </c:pt>
                <c:pt idx="928">
                  <c:v>44061</c:v>
                </c:pt>
                <c:pt idx="929">
                  <c:v>44060</c:v>
                </c:pt>
                <c:pt idx="930">
                  <c:v>44057</c:v>
                </c:pt>
                <c:pt idx="931">
                  <c:v>44056</c:v>
                </c:pt>
                <c:pt idx="932">
                  <c:v>44055</c:v>
                </c:pt>
                <c:pt idx="933">
                  <c:v>44054</c:v>
                </c:pt>
                <c:pt idx="934">
                  <c:v>44053</c:v>
                </c:pt>
                <c:pt idx="935">
                  <c:v>44050</c:v>
                </c:pt>
                <c:pt idx="936">
                  <c:v>44049</c:v>
                </c:pt>
                <c:pt idx="937">
                  <c:v>44048</c:v>
                </c:pt>
                <c:pt idx="938">
                  <c:v>44047</c:v>
                </c:pt>
                <c:pt idx="939">
                  <c:v>44046</c:v>
                </c:pt>
                <c:pt idx="940">
                  <c:v>44043</c:v>
                </c:pt>
                <c:pt idx="941">
                  <c:v>44042</c:v>
                </c:pt>
                <c:pt idx="942">
                  <c:v>44041</c:v>
                </c:pt>
                <c:pt idx="943">
                  <c:v>44040</c:v>
                </c:pt>
                <c:pt idx="944">
                  <c:v>44039</c:v>
                </c:pt>
                <c:pt idx="945">
                  <c:v>44036</c:v>
                </c:pt>
                <c:pt idx="946">
                  <c:v>44035</c:v>
                </c:pt>
                <c:pt idx="947">
                  <c:v>44034</c:v>
                </c:pt>
                <c:pt idx="948">
                  <c:v>44033</c:v>
                </c:pt>
                <c:pt idx="949">
                  <c:v>44032</c:v>
                </c:pt>
                <c:pt idx="950">
                  <c:v>44029</c:v>
                </c:pt>
                <c:pt idx="951">
                  <c:v>44028</c:v>
                </c:pt>
                <c:pt idx="952">
                  <c:v>44027</c:v>
                </c:pt>
                <c:pt idx="953">
                  <c:v>44026</c:v>
                </c:pt>
                <c:pt idx="954">
                  <c:v>44025</c:v>
                </c:pt>
                <c:pt idx="955">
                  <c:v>44022</c:v>
                </c:pt>
                <c:pt idx="956">
                  <c:v>44021</c:v>
                </c:pt>
                <c:pt idx="957">
                  <c:v>44020</c:v>
                </c:pt>
                <c:pt idx="958">
                  <c:v>44019</c:v>
                </c:pt>
                <c:pt idx="959">
                  <c:v>44018</c:v>
                </c:pt>
                <c:pt idx="960">
                  <c:v>44015</c:v>
                </c:pt>
                <c:pt idx="961">
                  <c:v>44014</c:v>
                </c:pt>
                <c:pt idx="962">
                  <c:v>44013</c:v>
                </c:pt>
                <c:pt idx="963">
                  <c:v>44012</c:v>
                </c:pt>
                <c:pt idx="964">
                  <c:v>44011</c:v>
                </c:pt>
                <c:pt idx="965">
                  <c:v>44008</c:v>
                </c:pt>
                <c:pt idx="966">
                  <c:v>44007</c:v>
                </c:pt>
                <c:pt idx="967">
                  <c:v>44006</c:v>
                </c:pt>
                <c:pt idx="968">
                  <c:v>44005</c:v>
                </c:pt>
                <c:pt idx="969">
                  <c:v>44004</c:v>
                </c:pt>
                <c:pt idx="970">
                  <c:v>44001</c:v>
                </c:pt>
                <c:pt idx="971">
                  <c:v>44000</c:v>
                </c:pt>
                <c:pt idx="972">
                  <c:v>43999</c:v>
                </c:pt>
                <c:pt idx="973">
                  <c:v>43998</c:v>
                </c:pt>
                <c:pt idx="974">
                  <c:v>43997</c:v>
                </c:pt>
                <c:pt idx="975">
                  <c:v>43994</c:v>
                </c:pt>
                <c:pt idx="976">
                  <c:v>43993</c:v>
                </c:pt>
                <c:pt idx="977">
                  <c:v>43992</c:v>
                </c:pt>
                <c:pt idx="978">
                  <c:v>43991</c:v>
                </c:pt>
                <c:pt idx="979">
                  <c:v>43990</c:v>
                </c:pt>
                <c:pt idx="980">
                  <c:v>43987</c:v>
                </c:pt>
                <c:pt idx="981">
                  <c:v>43986</c:v>
                </c:pt>
                <c:pt idx="982">
                  <c:v>43985</c:v>
                </c:pt>
                <c:pt idx="983">
                  <c:v>43984</c:v>
                </c:pt>
                <c:pt idx="984">
                  <c:v>43983</c:v>
                </c:pt>
                <c:pt idx="985">
                  <c:v>43980</c:v>
                </c:pt>
                <c:pt idx="986">
                  <c:v>43979</c:v>
                </c:pt>
                <c:pt idx="987">
                  <c:v>43978</c:v>
                </c:pt>
                <c:pt idx="988">
                  <c:v>43977</c:v>
                </c:pt>
                <c:pt idx="989">
                  <c:v>43976</c:v>
                </c:pt>
                <c:pt idx="990">
                  <c:v>43973</c:v>
                </c:pt>
                <c:pt idx="991">
                  <c:v>43972</c:v>
                </c:pt>
                <c:pt idx="992">
                  <c:v>43971</c:v>
                </c:pt>
                <c:pt idx="993">
                  <c:v>43970</c:v>
                </c:pt>
                <c:pt idx="994">
                  <c:v>43969</c:v>
                </c:pt>
                <c:pt idx="995">
                  <c:v>43966</c:v>
                </c:pt>
                <c:pt idx="996">
                  <c:v>43965</c:v>
                </c:pt>
                <c:pt idx="997">
                  <c:v>43964</c:v>
                </c:pt>
                <c:pt idx="998">
                  <c:v>43963</c:v>
                </c:pt>
                <c:pt idx="999">
                  <c:v>43962</c:v>
                </c:pt>
                <c:pt idx="1000">
                  <c:v>43959</c:v>
                </c:pt>
                <c:pt idx="1001">
                  <c:v>43958</c:v>
                </c:pt>
                <c:pt idx="1002">
                  <c:v>43957</c:v>
                </c:pt>
                <c:pt idx="1003">
                  <c:v>43956</c:v>
                </c:pt>
                <c:pt idx="1004">
                  <c:v>43955</c:v>
                </c:pt>
                <c:pt idx="1005">
                  <c:v>43952</c:v>
                </c:pt>
                <c:pt idx="1006">
                  <c:v>43951</c:v>
                </c:pt>
                <c:pt idx="1007">
                  <c:v>43950</c:v>
                </c:pt>
                <c:pt idx="1008">
                  <c:v>43949</c:v>
                </c:pt>
                <c:pt idx="1009">
                  <c:v>43948</c:v>
                </c:pt>
                <c:pt idx="1010">
                  <c:v>43945</c:v>
                </c:pt>
                <c:pt idx="1011">
                  <c:v>43944</c:v>
                </c:pt>
                <c:pt idx="1012">
                  <c:v>43943</c:v>
                </c:pt>
                <c:pt idx="1013">
                  <c:v>43942</c:v>
                </c:pt>
                <c:pt idx="1014">
                  <c:v>43941</c:v>
                </c:pt>
                <c:pt idx="1015">
                  <c:v>43938</c:v>
                </c:pt>
                <c:pt idx="1016">
                  <c:v>43937</c:v>
                </c:pt>
                <c:pt idx="1017">
                  <c:v>43936</c:v>
                </c:pt>
                <c:pt idx="1018">
                  <c:v>43935</c:v>
                </c:pt>
                <c:pt idx="1019">
                  <c:v>43934</c:v>
                </c:pt>
                <c:pt idx="1020">
                  <c:v>43931</c:v>
                </c:pt>
                <c:pt idx="1021">
                  <c:v>43930</c:v>
                </c:pt>
                <c:pt idx="1022">
                  <c:v>43929</c:v>
                </c:pt>
                <c:pt idx="1023">
                  <c:v>43928</c:v>
                </c:pt>
                <c:pt idx="1024">
                  <c:v>43927</c:v>
                </c:pt>
                <c:pt idx="1025">
                  <c:v>43924</c:v>
                </c:pt>
                <c:pt idx="1026">
                  <c:v>43923</c:v>
                </c:pt>
                <c:pt idx="1027">
                  <c:v>43922</c:v>
                </c:pt>
                <c:pt idx="1028">
                  <c:v>43921</c:v>
                </c:pt>
                <c:pt idx="1029">
                  <c:v>43920</c:v>
                </c:pt>
                <c:pt idx="1030">
                  <c:v>43917</c:v>
                </c:pt>
                <c:pt idx="1031">
                  <c:v>43916</c:v>
                </c:pt>
                <c:pt idx="1032">
                  <c:v>43915</c:v>
                </c:pt>
                <c:pt idx="1033">
                  <c:v>43914</c:v>
                </c:pt>
                <c:pt idx="1034">
                  <c:v>43913</c:v>
                </c:pt>
                <c:pt idx="1035">
                  <c:v>43910</c:v>
                </c:pt>
                <c:pt idx="1036">
                  <c:v>43909</c:v>
                </c:pt>
                <c:pt idx="1037">
                  <c:v>43908</c:v>
                </c:pt>
                <c:pt idx="1038">
                  <c:v>43907</c:v>
                </c:pt>
                <c:pt idx="1039">
                  <c:v>43906</c:v>
                </c:pt>
                <c:pt idx="1040">
                  <c:v>43903</c:v>
                </c:pt>
                <c:pt idx="1041">
                  <c:v>43902</c:v>
                </c:pt>
                <c:pt idx="1042">
                  <c:v>43901</c:v>
                </c:pt>
                <c:pt idx="1043">
                  <c:v>43900</c:v>
                </c:pt>
                <c:pt idx="1044">
                  <c:v>43899</c:v>
                </c:pt>
                <c:pt idx="1045">
                  <c:v>43896</c:v>
                </c:pt>
                <c:pt idx="1046">
                  <c:v>43895</c:v>
                </c:pt>
                <c:pt idx="1047">
                  <c:v>43894</c:v>
                </c:pt>
                <c:pt idx="1048">
                  <c:v>43893</c:v>
                </c:pt>
                <c:pt idx="1049">
                  <c:v>43892</c:v>
                </c:pt>
                <c:pt idx="1050">
                  <c:v>43889</c:v>
                </c:pt>
                <c:pt idx="1051">
                  <c:v>43888</c:v>
                </c:pt>
                <c:pt idx="1052">
                  <c:v>43887</c:v>
                </c:pt>
                <c:pt idx="1053">
                  <c:v>43886</c:v>
                </c:pt>
                <c:pt idx="1054">
                  <c:v>43885</c:v>
                </c:pt>
                <c:pt idx="1055">
                  <c:v>43882</c:v>
                </c:pt>
                <c:pt idx="1056">
                  <c:v>43881</c:v>
                </c:pt>
                <c:pt idx="1057">
                  <c:v>43880</c:v>
                </c:pt>
                <c:pt idx="1058">
                  <c:v>43879</c:v>
                </c:pt>
                <c:pt idx="1059">
                  <c:v>43878</c:v>
                </c:pt>
                <c:pt idx="1060">
                  <c:v>43875</c:v>
                </c:pt>
                <c:pt idx="1061">
                  <c:v>43874</c:v>
                </c:pt>
                <c:pt idx="1062">
                  <c:v>43873</c:v>
                </c:pt>
                <c:pt idx="1063">
                  <c:v>43872</c:v>
                </c:pt>
                <c:pt idx="1064">
                  <c:v>43871</c:v>
                </c:pt>
                <c:pt idx="1065">
                  <c:v>43868</c:v>
                </c:pt>
                <c:pt idx="1066">
                  <c:v>43867</c:v>
                </c:pt>
                <c:pt idx="1067">
                  <c:v>43866</c:v>
                </c:pt>
                <c:pt idx="1068">
                  <c:v>43865</c:v>
                </c:pt>
                <c:pt idx="1069">
                  <c:v>43864</c:v>
                </c:pt>
                <c:pt idx="1070">
                  <c:v>43861</c:v>
                </c:pt>
                <c:pt idx="1071">
                  <c:v>43860</c:v>
                </c:pt>
                <c:pt idx="1072">
                  <c:v>43859</c:v>
                </c:pt>
                <c:pt idx="1073">
                  <c:v>43858</c:v>
                </c:pt>
                <c:pt idx="1074">
                  <c:v>43857</c:v>
                </c:pt>
                <c:pt idx="1075">
                  <c:v>43854</c:v>
                </c:pt>
                <c:pt idx="1076">
                  <c:v>43853</c:v>
                </c:pt>
                <c:pt idx="1077">
                  <c:v>43852</c:v>
                </c:pt>
                <c:pt idx="1078">
                  <c:v>43851</c:v>
                </c:pt>
                <c:pt idx="1079">
                  <c:v>43850</c:v>
                </c:pt>
                <c:pt idx="1080">
                  <c:v>43847</c:v>
                </c:pt>
                <c:pt idx="1081">
                  <c:v>43846</c:v>
                </c:pt>
                <c:pt idx="1082">
                  <c:v>43845</c:v>
                </c:pt>
                <c:pt idx="1083">
                  <c:v>43844</c:v>
                </c:pt>
                <c:pt idx="1084">
                  <c:v>43843</c:v>
                </c:pt>
                <c:pt idx="1085">
                  <c:v>43840</c:v>
                </c:pt>
                <c:pt idx="1086">
                  <c:v>43839</c:v>
                </c:pt>
                <c:pt idx="1087">
                  <c:v>43838</c:v>
                </c:pt>
                <c:pt idx="1088">
                  <c:v>43837</c:v>
                </c:pt>
                <c:pt idx="1089">
                  <c:v>43836</c:v>
                </c:pt>
                <c:pt idx="1090">
                  <c:v>43833</c:v>
                </c:pt>
                <c:pt idx="1091">
                  <c:v>43832</c:v>
                </c:pt>
                <c:pt idx="1092">
                  <c:v>43831</c:v>
                </c:pt>
                <c:pt idx="1093">
                  <c:v>43830</c:v>
                </c:pt>
                <c:pt idx="1094">
                  <c:v>43829</c:v>
                </c:pt>
                <c:pt idx="1095">
                  <c:v>43826</c:v>
                </c:pt>
                <c:pt idx="1096">
                  <c:v>43825</c:v>
                </c:pt>
                <c:pt idx="1097">
                  <c:v>43824</c:v>
                </c:pt>
                <c:pt idx="1098">
                  <c:v>43823</c:v>
                </c:pt>
                <c:pt idx="1099">
                  <c:v>43822</c:v>
                </c:pt>
                <c:pt idx="1100">
                  <c:v>43819</c:v>
                </c:pt>
                <c:pt idx="1101">
                  <c:v>43818</c:v>
                </c:pt>
                <c:pt idx="1102">
                  <c:v>43817</c:v>
                </c:pt>
                <c:pt idx="1103">
                  <c:v>43816</c:v>
                </c:pt>
                <c:pt idx="1104">
                  <c:v>43815</c:v>
                </c:pt>
                <c:pt idx="1105">
                  <c:v>43812</c:v>
                </c:pt>
                <c:pt idx="1106">
                  <c:v>43811</c:v>
                </c:pt>
                <c:pt idx="1107">
                  <c:v>43810</c:v>
                </c:pt>
                <c:pt idx="1108">
                  <c:v>43809</c:v>
                </c:pt>
                <c:pt idx="1109">
                  <c:v>43808</c:v>
                </c:pt>
                <c:pt idx="1110">
                  <c:v>43805</c:v>
                </c:pt>
                <c:pt idx="1111">
                  <c:v>43804</c:v>
                </c:pt>
                <c:pt idx="1112">
                  <c:v>43803</c:v>
                </c:pt>
                <c:pt idx="1113">
                  <c:v>43802</c:v>
                </c:pt>
                <c:pt idx="1114">
                  <c:v>43801</c:v>
                </c:pt>
                <c:pt idx="1115">
                  <c:v>43798</c:v>
                </c:pt>
                <c:pt idx="1116">
                  <c:v>43797</c:v>
                </c:pt>
                <c:pt idx="1117">
                  <c:v>43796</c:v>
                </c:pt>
                <c:pt idx="1118">
                  <c:v>43795</c:v>
                </c:pt>
                <c:pt idx="1119">
                  <c:v>43794</c:v>
                </c:pt>
                <c:pt idx="1120">
                  <c:v>43791</c:v>
                </c:pt>
                <c:pt idx="1121">
                  <c:v>43790</c:v>
                </c:pt>
                <c:pt idx="1122">
                  <c:v>43789</c:v>
                </c:pt>
                <c:pt idx="1123">
                  <c:v>43788</c:v>
                </c:pt>
                <c:pt idx="1124">
                  <c:v>43787</c:v>
                </c:pt>
                <c:pt idx="1125">
                  <c:v>43784</c:v>
                </c:pt>
                <c:pt idx="1126">
                  <c:v>43783</c:v>
                </c:pt>
                <c:pt idx="1127">
                  <c:v>43782</c:v>
                </c:pt>
                <c:pt idx="1128">
                  <c:v>43781</c:v>
                </c:pt>
                <c:pt idx="1129">
                  <c:v>43780</c:v>
                </c:pt>
                <c:pt idx="1130">
                  <c:v>43777</c:v>
                </c:pt>
                <c:pt idx="1131">
                  <c:v>43776</c:v>
                </c:pt>
                <c:pt idx="1132">
                  <c:v>43775</c:v>
                </c:pt>
                <c:pt idx="1133">
                  <c:v>43774</c:v>
                </c:pt>
                <c:pt idx="1134">
                  <c:v>43773</c:v>
                </c:pt>
                <c:pt idx="1135">
                  <c:v>43770</c:v>
                </c:pt>
                <c:pt idx="1136">
                  <c:v>43769</c:v>
                </c:pt>
                <c:pt idx="1137">
                  <c:v>43768</c:v>
                </c:pt>
                <c:pt idx="1138">
                  <c:v>43767</c:v>
                </c:pt>
                <c:pt idx="1139">
                  <c:v>43766</c:v>
                </c:pt>
                <c:pt idx="1140">
                  <c:v>43763</c:v>
                </c:pt>
                <c:pt idx="1141">
                  <c:v>43762</c:v>
                </c:pt>
                <c:pt idx="1142">
                  <c:v>43761</c:v>
                </c:pt>
                <c:pt idx="1143">
                  <c:v>43760</c:v>
                </c:pt>
                <c:pt idx="1144">
                  <c:v>43759</c:v>
                </c:pt>
                <c:pt idx="1145">
                  <c:v>43756</c:v>
                </c:pt>
                <c:pt idx="1146">
                  <c:v>43755</c:v>
                </c:pt>
                <c:pt idx="1147">
                  <c:v>43754</c:v>
                </c:pt>
                <c:pt idx="1148">
                  <c:v>43753</c:v>
                </c:pt>
                <c:pt idx="1149">
                  <c:v>43752</c:v>
                </c:pt>
                <c:pt idx="1150">
                  <c:v>43749</c:v>
                </c:pt>
                <c:pt idx="1151">
                  <c:v>43748</c:v>
                </c:pt>
                <c:pt idx="1152">
                  <c:v>43747</c:v>
                </c:pt>
                <c:pt idx="1153">
                  <c:v>43746</c:v>
                </c:pt>
                <c:pt idx="1154">
                  <c:v>43745</c:v>
                </c:pt>
                <c:pt idx="1155">
                  <c:v>43742</c:v>
                </c:pt>
                <c:pt idx="1156">
                  <c:v>43741</c:v>
                </c:pt>
                <c:pt idx="1157">
                  <c:v>43740</c:v>
                </c:pt>
                <c:pt idx="1158">
                  <c:v>43739</c:v>
                </c:pt>
                <c:pt idx="1159">
                  <c:v>43738</c:v>
                </c:pt>
                <c:pt idx="1160">
                  <c:v>43735</c:v>
                </c:pt>
                <c:pt idx="1161">
                  <c:v>43734</c:v>
                </c:pt>
                <c:pt idx="1162">
                  <c:v>43733</c:v>
                </c:pt>
                <c:pt idx="1163">
                  <c:v>43732</c:v>
                </c:pt>
                <c:pt idx="1164">
                  <c:v>43731</c:v>
                </c:pt>
                <c:pt idx="1165">
                  <c:v>43728</c:v>
                </c:pt>
                <c:pt idx="1166">
                  <c:v>43727</c:v>
                </c:pt>
                <c:pt idx="1167">
                  <c:v>43726</c:v>
                </c:pt>
                <c:pt idx="1168">
                  <c:v>43725</c:v>
                </c:pt>
                <c:pt idx="1169">
                  <c:v>43724</c:v>
                </c:pt>
                <c:pt idx="1170">
                  <c:v>43721</c:v>
                </c:pt>
                <c:pt idx="1171">
                  <c:v>43720</c:v>
                </c:pt>
                <c:pt idx="1172">
                  <c:v>43719</c:v>
                </c:pt>
                <c:pt idx="1173">
                  <c:v>43718</c:v>
                </c:pt>
                <c:pt idx="1174">
                  <c:v>43717</c:v>
                </c:pt>
                <c:pt idx="1175">
                  <c:v>43714</c:v>
                </c:pt>
                <c:pt idx="1176">
                  <c:v>43713</c:v>
                </c:pt>
                <c:pt idx="1177">
                  <c:v>43712</c:v>
                </c:pt>
                <c:pt idx="1178">
                  <c:v>43711</c:v>
                </c:pt>
                <c:pt idx="1179">
                  <c:v>43710</c:v>
                </c:pt>
                <c:pt idx="1180">
                  <c:v>43707</c:v>
                </c:pt>
                <c:pt idx="1181">
                  <c:v>43706</c:v>
                </c:pt>
                <c:pt idx="1182">
                  <c:v>43705</c:v>
                </c:pt>
                <c:pt idx="1183">
                  <c:v>43704</c:v>
                </c:pt>
                <c:pt idx="1184">
                  <c:v>43703</c:v>
                </c:pt>
                <c:pt idx="1185">
                  <c:v>43700</c:v>
                </c:pt>
                <c:pt idx="1186">
                  <c:v>43699</c:v>
                </c:pt>
                <c:pt idx="1187">
                  <c:v>43698</c:v>
                </c:pt>
                <c:pt idx="1188">
                  <c:v>43697</c:v>
                </c:pt>
                <c:pt idx="1189">
                  <c:v>43696</c:v>
                </c:pt>
                <c:pt idx="1190">
                  <c:v>43693</c:v>
                </c:pt>
                <c:pt idx="1191">
                  <c:v>43692</c:v>
                </c:pt>
                <c:pt idx="1192">
                  <c:v>43691</c:v>
                </c:pt>
                <c:pt idx="1193">
                  <c:v>43690</c:v>
                </c:pt>
                <c:pt idx="1194">
                  <c:v>43689</c:v>
                </c:pt>
                <c:pt idx="1195">
                  <c:v>43686</c:v>
                </c:pt>
                <c:pt idx="1196">
                  <c:v>43685</c:v>
                </c:pt>
                <c:pt idx="1197">
                  <c:v>43684</c:v>
                </c:pt>
                <c:pt idx="1198">
                  <c:v>43683</c:v>
                </c:pt>
                <c:pt idx="1199">
                  <c:v>43682</c:v>
                </c:pt>
                <c:pt idx="1200">
                  <c:v>43679</c:v>
                </c:pt>
                <c:pt idx="1201">
                  <c:v>43678</c:v>
                </c:pt>
                <c:pt idx="1202">
                  <c:v>43677</c:v>
                </c:pt>
                <c:pt idx="1203">
                  <c:v>43676</c:v>
                </c:pt>
                <c:pt idx="1204">
                  <c:v>43675</c:v>
                </c:pt>
                <c:pt idx="1205">
                  <c:v>43672</c:v>
                </c:pt>
                <c:pt idx="1206">
                  <c:v>43671</c:v>
                </c:pt>
                <c:pt idx="1207">
                  <c:v>43670</c:v>
                </c:pt>
                <c:pt idx="1208">
                  <c:v>43669</c:v>
                </c:pt>
                <c:pt idx="1209">
                  <c:v>43668</c:v>
                </c:pt>
                <c:pt idx="1210">
                  <c:v>43665</c:v>
                </c:pt>
                <c:pt idx="1211">
                  <c:v>43664</c:v>
                </c:pt>
                <c:pt idx="1212">
                  <c:v>43663</c:v>
                </c:pt>
                <c:pt idx="1213">
                  <c:v>43662</c:v>
                </c:pt>
                <c:pt idx="1214">
                  <c:v>43661</c:v>
                </c:pt>
                <c:pt idx="1215">
                  <c:v>43658</c:v>
                </c:pt>
                <c:pt idx="1216">
                  <c:v>43657</c:v>
                </c:pt>
                <c:pt idx="1217">
                  <c:v>43656</c:v>
                </c:pt>
                <c:pt idx="1218">
                  <c:v>43655</c:v>
                </c:pt>
                <c:pt idx="1219">
                  <c:v>43654</c:v>
                </c:pt>
                <c:pt idx="1220">
                  <c:v>43651</c:v>
                </c:pt>
                <c:pt idx="1221">
                  <c:v>43650</c:v>
                </c:pt>
                <c:pt idx="1222">
                  <c:v>43649</c:v>
                </c:pt>
                <c:pt idx="1223">
                  <c:v>43648</c:v>
                </c:pt>
                <c:pt idx="1224">
                  <c:v>43647</c:v>
                </c:pt>
                <c:pt idx="1225">
                  <c:v>43644</c:v>
                </c:pt>
                <c:pt idx="1226">
                  <c:v>43643</c:v>
                </c:pt>
                <c:pt idx="1227">
                  <c:v>43642</c:v>
                </c:pt>
                <c:pt idx="1228">
                  <c:v>43641</c:v>
                </c:pt>
                <c:pt idx="1229">
                  <c:v>43640</c:v>
                </c:pt>
                <c:pt idx="1230">
                  <c:v>43637</c:v>
                </c:pt>
                <c:pt idx="1231">
                  <c:v>43636</c:v>
                </c:pt>
                <c:pt idx="1232">
                  <c:v>43635</c:v>
                </c:pt>
                <c:pt idx="1233">
                  <c:v>43634</c:v>
                </c:pt>
                <c:pt idx="1234">
                  <c:v>43633</c:v>
                </c:pt>
                <c:pt idx="1235">
                  <c:v>43630</c:v>
                </c:pt>
                <c:pt idx="1236">
                  <c:v>43629</c:v>
                </c:pt>
                <c:pt idx="1237">
                  <c:v>43628</c:v>
                </c:pt>
                <c:pt idx="1238">
                  <c:v>43627</c:v>
                </c:pt>
                <c:pt idx="1239">
                  <c:v>43626</c:v>
                </c:pt>
                <c:pt idx="1240">
                  <c:v>43623</c:v>
                </c:pt>
                <c:pt idx="1241">
                  <c:v>43622</c:v>
                </c:pt>
                <c:pt idx="1242">
                  <c:v>43621</c:v>
                </c:pt>
                <c:pt idx="1243">
                  <c:v>43620</c:v>
                </c:pt>
                <c:pt idx="1244">
                  <c:v>43619</c:v>
                </c:pt>
                <c:pt idx="1245">
                  <c:v>43616</c:v>
                </c:pt>
                <c:pt idx="1246">
                  <c:v>43615</c:v>
                </c:pt>
                <c:pt idx="1247">
                  <c:v>43614</c:v>
                </c:pt>
                <c:pt idx="1248">
                  <c:v>43613</c:v>
                </c:pt>
                <c:pt idx="1249">
                  <c:v>43612</c:v>
                </c:pt>
                <c:pt idx="1250">
                  <c:v>43609</c:v>
                </c:pt>
                <c:pt idx="1251">
                  <c:v>43608</c:v>
                </c:pt>
                <c:pt idx="1252">
                  <c:v>43607</c:v>
                </c:pt>
                <c:pt idx="1253">
                  <c:v>43606</c:v>
                </c:pt>
                <c:pt idx="1254">
                  <c:v>43605</c:v>
                </c:pt>
                <c:pt idx="1255">
                  <c:v>43602</c:v>
                </c:pt>
                <c:pt idx="1256">
                  <c:v>43601</c:v>
                </c:pt>
                <c:pt idx="1257">
                  <c:v>43600</c:v>
                </c:pt>
                <c:pt idx="1258">
                  <c:v>43599</c:v>
                </c:pt>
                <c:pt idx="1259">
                  <c:v>43598</c:v>
                </c:pt>
                <c:pt idx="1260">
                  <c:v>43595</c:v>
                </c:pt>
                <c:pt idx="1261">
                  <c:v>43594</c:v>
                </c:pt>
                <c:pt idx="1262">
                  <c:v>43593</c:v>
                </c:pt>
                <c:pt idx="1263">
                  <c:v>43592</c:v>
                </c:pt>
                <c:pt idx="1264">
                  <c:v>43591</c:v>
                </c:pt>
                <c:pt idx="1265">
                  <c:v>43588</c:v>
                </c:pt>
                <c:pt idx="1266">
                  <c:v>43587</c:v>
                </c:pt>
                <c:pt idx="1267">
                  <c:v>43586</c:v>
                </c:pt>
                <c:pt idx="1268">
                  <c:v>43585</c:v>
                </c:pt>
                <c:pt idx="1269">
                  <c:v>43584</c:v>
                </c:pt>
                <c:pt idx="1270">
                  <c:v>43581</c:v>
                </c:pt>
                <c:pt idx="1271">
                  <c:v>43580</c:v>
                </c:pt>
                <c:pt idx="1272">
                  <c:v>43579</c:v>
                </c:pt>
                <c:pt idx="1273">
                  <c:v>43578</c:v>
                </c:pt>
                <c:pt idx="1274">
                  <c:v>43577</c:v>
                </c:pt>
                <c:pt idx="1275">
                  <c:v>43574</c:v>
                </c:pt>
                <c:pt idx="1276">
                  <c:v>43573</c:v>
                </c:pt>
                <c:pt idx="1277">
                  <c:v>43572</c:v>
                </c:pt>
                <c:pt idx="1278">
                  <c:v>43571</c:v>
                </c:pt>
                <c:pt idx="1279">
                  <c:v>43570</c:v>
                </c:pt>
                <c:pt idx="1280">
                  <c:v>43567</c:v>
                </c:pt>
                <c:pt idx="1281">
                  <c:v>43566</c:v>
                </c:pt>
                <c:pt idx="1282">
                  <c:v>43565</c:v>
                </c:pt>
                <c:pt idx="1283">
                  <c:v>43564</c:v>
                </c:pt>
                <c:pt idx="1284">
                  <c:v>43563</c:v>
                </c:pt>
                <c:pt idx="1285">
                  <c:v>43560</c:v>
                </c:pt>
                <c:pt idx="1286">
                  <c:v>43559</c:v>
                </c:pt>
                <c:pt idx="1287">
                  <c:v>43558</c:v>
                </c:pt>
                <c:pt idx="1288">
                  <c:v>43557</c:v>
                </c:pt>
                <c:pt idx="1289">
                  <c:v>43556</c:v>
                </c:pt>
                <c:pt idx="1290">
                  <c:v>43553</c:v>
                </c:pt>
                <c:pt idx="1291">
                  <c:v>43552</c:v>
                </c:pt>
                <c:pt idx="1292">
                  <c:v>43551</c:v>
                </c:pt>
                <c:pt idx="1293">
                  <c:v>43550</c:v>
                </c:pt>
                <c:pt idx="1294">
                  <c:v>43549</c:v>
                </c:pt>
                <c:pt idx="1295">
                  <c:v>43546</c:v>
                </c:pt>
                <c:pt idx="1296">
                  <c:v>43545</c:v>
                </c:pt>
                <c:pt idx="1297">
                  <c:v>43544</c:v>
                </c:pt>
                <c:pt idx="1298">
                  <c:v>43543</c:v>
                </c:pt>
                <c:pt idx="1299">
                  <c:v>43542</c:v>
                </c:pt>
                <c:pt idx="1300">
                  <c:v>43539</c:v>
                </c:pt>
                <c:pt idx="1301">
                  <c:v>43538</c:v>
                </c:pt>
                <c:pt idx="1302">
                  <c:v>43537</c:v>
                </c:pt>
                <c:pt idx="1303">
                  <c:v>43536</c:v>
                </c:pt>
                <c:pt idx="1304">
                  <c:v>43535</c:v>
                </c:pt>
              </c:numCache>
            </c:numRef>
          </c:cat>
          <c:val>
            <c:numRef>
              <c:f>【2】Indice!$P$6:$P$1310</c:f>
              <c:numCache>
                <c:formatCode>General</c:formatCode>
                <c:ptCount val="1305"/>
                <c:pt idx="0">
                  <c:v>-162</c:v>
                </c:pt>
                <c:pt idx="1">
                  <c:v>-162</c:v>
                </c:pt>
                <c:pt idx="2">
                  <c:v>-162</c:v>
                </c:pt>
                <c:pt idx="3">
                  <c:v>-162</c:v>
                </c:pt>
                <c:pt idx="4">
                  <c:v>-162</c:v>
                </c:pt>
                <c:pt idx="5">
                  <c:v>-162</c:v>
                </c:pt>
                <c:pt idx="6">
                  <c:v>-162</c:v>
                </c:pt>
                <c:pt idx="7">
                  <c:v>-162</c:v>
                </c:pt>
                <c:pt idx="8">
                  <c:v>-162</c:v>
                </c:pt>
                <c:pt idx="9">
                  <c:v>-162</c:v>
                </c:pt>
                <c:pt idx="10">
                  <c:v>-162</c:v>
                </c:pt>
                <c:pt idx="11">
                  <c:v>-162</c:v>
                </c:pt>
                <c:pt idx="12">
                  <c:v>-162</c:v>
                </c:pt>
                <c:pt idx="13">
                  <c:v>-162</c:v>
                </c:pt>
                <c:pt idx="14">
                  <c:v>-162</c:v>
                </c:pt>
                <c:pt idx="15">
                  <c:v>-162</c:v>
                </c:pt>
                <c:pt idx="16">
                  <c:v>-162</c:v>
                </c:pt>
                <c:pt idx="17">
                  <c:v>-162</c:v>
                </c:pt>
                <c:pt idx="18">
                  <c:v>-162</c:v>
                </c:pt>
                <c:pt idx="19">
                  <c:v>-162</c:v>
                </c:pt>
                <c:pt idx="20">
                  <c:v>-162</c:v>
                </c:pt>
                <c:pt idx="21">
                  <c:v>-162</c:v>
                </c:pt>
                <c:pt idx="22">
                  <c:v>-162</c:v>
                </c:pt>
                <c:pt idx="23">
                  <c:v>-162</c:v>
                </c:pt>
                <c:pt idx="24">
                  <c:v>-162</c:v>
                </c:pt>
                <c:pt idx="25">
                  <c:v>-162</c:v>
                </c:pt>
                <c:pt idx="26">
                  <c:v>-162</c:v>
                </c:pt>
                <c:pt idx="27">
                  <c:v>-162</c:v>
                </c:pt>
                <c:pt idx="28">
                  <c:v>-162</c:v>
                </c:pt>
                <c:pt idx="29">
                  <c:v>-162</c:v>
                </c:pt>
                <c:pt idx="30">
                  <c:v>-162</c:v>
                </c:pt>
                <c:pt idx="31">
                  <c:v>-162</c:v>
                </c:pt>
                <c:pt idx="32">
                  <c:v>-162</c:v>
                </c:pt>
                <c:pt idx="33">
                  <c:v>-162</c:v>
                </c:pt>
                <c:pt idx="34">
                  <c:v>-162</c:v>
                </c:pt>
                <c:pt idx="35">
                  <c:v>-162</c:v>
                </c:pt>
                <c:pt idx="36">
                  <c:v>-162</c:v>
                </c:pt>
                <c:pt idx="37">
                  <c:v>-162</c:v>
                </c:pt>
                <c:pt idx="38">
                  <c:v>-162</c:v>
                </c:pt>
                <c:pt idx="39">
                  <c:v>-162</c:v>
                </c:pt>
                <c:pt idx="40">
                  <c:v>-162</c:v>
                </c:pt>
                <c:pt idx="41">
                  <c:v>-162</c:v>
                </c:pt>
                <c:pt idx="42">
                  <c:v>-162</c:v>
                </c:pt>
                <c:pt idx="43">
                  <c:v>-162</c:v>
                </c:pt>
                <c:pt idx="44">
                  <c:v>-162</c:v>
                </c:pt>
                <c:pt idx="45">
                  <c:v>-162</c:v>
                </c:pt>
                <c:pt idx="46">
                  <c:v>-162</c:v>
                </c:pt>
                <c:pt idx="47">
                  <c:v>-162</c:v>
                </c:pt>
                <c:pt idx="48">
                  <c:v>-162</c:v>
                </c:pt>
                <c:pt idx="49">
                  <c:v>-162</c:v>
                </c:pt>
                <c:pt idx="50">
                  <c:v>-162</c:v>
                </c:pt>
                <c:pt idx="51">
                  <c:v>-162</c:v>
                </c:pt>
                <c:pt idx="52">
                  <c:v>-162</c:v>
                </c:pt>
                <c:pt idx="53">
                  <c:v>-162</c:v>
                </c:pt>
                <c:pt idx="54">
                  <c:v>-162</c:v>
                </c:pt>
                <c:pt idx="55">
                  <c:v>-162</c:v>
                </c:pt>
                <c:pt idx="56">
                  <c:v>-162</c:v>
                </c:pt>
                <c:pt idx="57">
                  <c:v>-162</c:v>
                </c:pt>
                <c:pt idx="58">
                  <c:v>-162</c:v>
                </c:pt>
                <c:pt idx="59">
                  <c:v>-162</c:v>
                </c:pt>
                <c:pt idx="60">
                  <c:v>-162</c:v>
                </c:pt>
                <c:pt idx="61">
                  <c:v>-162</c:v>
                </c:pt>
                <c:pt idx="62">
                  <c:v>-162</c:v>
                </c:pt>
                <c:pt idx="63">
                  <c:v>-162</c:v>
                </c:pt>
                <c:pt idx="64">
                  <c:v>-162</c:v>
                </c:pt>
                <c:pt idx="65">
                  <c:v>-162</c:v>
                </c:pt>
                <c:pt idx="66">
                  <c:v>-162</c:v>
                </c:pt>
                <c:pt idx="67">
                  <c:v>-162</c:v>
                </c:pt>
                <c:pt idx="68">
                  <c:v>-162</c:v>
                </c:pt>
                <c:pt idx="69">
                  <c:v>-162</c:v>
                </c:pt>
                <c:pt idx="70">
                  <c:v>-162</c:v>
                </c:pt>
                <c:pt idx="71">
                  <c:v>-162</c:v>
                </c:pt>
                <c:pt idx="72">
                  <c:v>-162</c:v>
                </c:pt>
                <c:pt idx="73">
                  <c:v>-162</c:v>
                </c:pt>
                <c:pt idx="74">
                  <c:v>-162</c:v>
                </c:pt>
                <c:pt idx="75">
                  <c:v>-162</c:v>
                </c:pt>
                <c:pt idx="76">
                  <c:v>-162</c:v>
                </c:pt>
                <c:pt idx="77">
                  <c:v>-162</c:v>
                </c:pt>
                <c:pt idx="78">
                  <c:v>-162</c:v>
                </c:pt>
                <c:pt idx="79">
                  <c:v>-162</c:v>
                </c:pt>
                <c:pt idx="80">
                  <c:v>-162</c:v>
                </c:pt>
                <c:pt idx="81">
                  <c:v>-162</c:v>
                </c:pt>
                <c:pt idx="82">
                  <c:v>-162</c:v>
                </c:pt>
                <c:pt idx="83">
                  <c:v>-162</c:v>
                </c:pt>
                <c:pt idx="84">
                  <c:v>-162</c:v>
                </c:pt>
                <c:pt idx="85">
                  <c:v>-162</c:v>
                </c:pt>
                <c:pt idx="86">
                  <c:v>-162</c:v>
                </c:pt>
                <c:pt idx="87">
                  <c:v>-162</c:v>
                </c:pt>
                <c:pt idx="88">
                  <c:v>-162</c:v>
                </c:pt>
                <c:pt idx="89">
                  <c:v>-162</c:v>
                </c:pt>
                <c:pt idx="90">
                  <c:v>-162</c:v>
                </c:pt>
                <c:pt idx="91">
                  <c:v>-162</c:v>
                </c:pt>
                <c:pt idx="92">
                  <c:v>-162</c:v>
                </c:pt>
                <c:pt idx="93">
                  <c:v>-162</c:v>
                </c:pt>
                <c:pt idx="94">
                  <c:v>-162</c:v>
                </c:pt>
                <c:pt idx="95">
                  <c:v>-162</c:v>
                </c:pt>
                <c:pt idx="96">
                  <c:v>-162</c:v>
                </c:pt>
                <c:pt idx="97">
                  <c:v>-162</c:v>
                </c:pt>
                <c:pt idx="98">
                  <c:v>-162</c:v>
                </c:pt>
                <c:pt idx="99">
                  <c:v>-162</c:v>
                </c:pt>
                <c:pt idx="100">
                  <c:v>-162</c:v>
                </c:pt>
                <c:pt idx="101">
                  <c:v>-162</c:v>
                </c:pt>
                <c:pt idx="102">
                  <c:v>-162</c:v>
                </c:pt>
                <c:pt idx="103">
                  <c:v>-162</c:v>
                </c:pt>
                <c:pt idx="104">
                  <c:v>-162</c:v>
                </c:pt>
                <c:pt idx="105">
                  <c:v>-162</c:v>
                </c:pt>
                <c:pt idx="106">
                  <c:v>-162</c:v>
                </c:pt>
                <c:pt idx="107">
                  <c:v>-162</c:v>
                </c:pt>
                <c:pt idx="108">
                  <c:v>-162</c:v>
                </c:pt>
                <c:pt idx="109">
                  <c:v>-162</c:v>
                </c:pt>
                <c:pt idx="110">
                  <c:v>-162</c:v>
                </c:pt>
                <c:pt idx="111">
                  <c:v>-162</c:v>
                </c:pt>
                <c:pt idx="112">
                  <c:v>-162</c:v>
                </c:pt>
                <c:pt idx="113">
                  <c:v>-162</c:v>
                </c:pt>
                <c:pt idx="114">
                  <c:v>-162</c:v>
                </c:pt>
                <c:pt idx="115">
                  <c:v>-162</c:v>
                </c:pt>
                <c:pt idx="116">
                  <c:v>-162</c:v>
                </c:pt>
                <c:pt idx="117">
                  <c:v>-162</c:v>
                </c:pt>
                <c:pt idx="118">
                  <c:v>-162</c:v>
                </c:pt>
                <c:pt idx="119">
                  <c:v>-162</c:v>
                </c:pt>
                <c:pt idx="120">
                  <c:v>-162</c:v>
                </c:pt>
                <c:pt idx="121">
                  <c:v>-162</c:v>
                </c:pt>
                <c:pt idx="122">
                  <c:v>-162</c:v>
                </c:pt>
                <c:pt idx="123">
                  <c:v>-162</c:v>
                </c:pt>
                <c:pt idx="124">
                  <c:v>-162</c:v>
                </c:pt>
                <c:pt idx="125">
                  <c:v>-162</c:v>
                </c:pt>
                <c:pt idx="126">
                  <c:v>-162</c:v>
                </c:pt>
                <c:pt idx="127">
                  <c:v>-162</c:v>
                </c:pt>
                <c:pt idx="128">
                  <c:v>-162</c:v>
                </c:pt>
                <c:pt idx="129">
                  <c:v>-162</c:v>
                </c:pt>
                <c:pt idx="130">
                  <c:v>-162</c:v>
                </c:pt>
                <c:pt idx="131">
                  <c:v>-162</c:v>
                </c:pt>
                <c:pt idx="132">
                  <c:v>-162</c:v>
                </c:pt>
                <c:pt idx="133">
                  <c:v>-162</c:v>
                </c:pt>
                <c:pt idx="134">
                  <c:v>-162</c:v>
                </c:pt>
                <c:pt idx="135">
                  <c:v>-162</c:v>
                </c:pt>
                <c:pt idx="136">
                  <c:v>-162</c:v>
                </c:pt>
                <c:pt idx="137">
                  <c:v>-162</c:v>
                </c:pt>
                <c:pt idx="138">
                  <c:v>-162</c:v>
                </c:pt>
                <c:pt idx="139">
                  <c:v>-162</c:v>
                </c:pt>
                <c:pt idx="140">
                  <c:v>-162</c:v>
                </c:pt>
                <c:pt idx="141">
                  <c:v>-162</c:v>
                </c:pt>
                <c:pt idx="142">
                  <c:v>-162</c:v>
                </c:pt>
                <c:pt idx="143">
                  <c:v>-162</c:v>
                </c:pt>
                <c:pt idx="144">
                  <c:v>-162</c:v>
                </c:pt>
                <c:pt idx="145">
                  <c:v>-162</c:v>
                </c:pt>
                <c:pt idx="146">
                  <c:v>-162</c:v>
                </c:pt>
                <c:pt idx="147">
                  <c:v>-162</c:v>
                </c:pt>
                <c:pt idx="148">
                  <c:v>-162</c:v>
                </c:pt>
                <c:pt idx="149">
                  <c:v>-162</c:v>
                </c:pt>
                <c:pt idx="150">
                  <c:v>-162</c:v>
                </c:pt>
                <c:pt idx="151">
                  <c:v>-162</c:v>
                </c:pt>
                <c:pt idx="152">
                  <c:v>-162</c:v>
                </c:pt>
                <c:pt idx="153">
                  <c:v>-162</c:v>
                </c:pt>
                <c:pt idx="154">
                  <c:v>-162</c:v>
                </c:pt>
                <c:pt idx="155">
                  <c:v>-162</c:v>
                </c:pt>
                <c:pt idx="156">
                  <c:v>-162</c:v>
                </c:pt>
                <c:pt idx="157">
                  <c:v>-162</c:v>
                </c:pt>
                <c:pt idx="158">
                  <c:v>-162</c:v>
                </c:pt>
                <c:pt idx="159">
                  <c:v>-162</c:v>
                </c:pt>
                <c:pt idx="160">
                  <c:v>-162</c:v>
                </c:pt>
                <c:pt idx="161">
                  <c:v>-162</c:v>
                </c:pt>
                <c:pt idx="162">
                  <c:v>-162</c:v>
                </c:pt>
                <c:pt idx="163">
                  <c:v>-162</c:v>
                </c:pt>
                <c:pt idx="164">
                  <c:v>-162</c:v>
                </c:pt>
                <c:pt idx="165">
                  <c:v>-162</c:v>
                </c:pt>
                <c:pt idx="166">
                  <c:v>-162</c:v>
                </c:pt>
                <c:pt idx="167">
                  <c:v>-162</c:v>
                </c:pt>
                <c:pt idx="168">
                  <c:v>-162</c:v>
                </c:pt>
                <c:pt idx="169">
                  <c:v>-162</c:v>
                </c:pt>
                <c:pt idx="170">
                  <c:v>-162</c:v>
                </c:pt>
                <c:pt idx="171">
                  <c:v>-162</c:v>
                </c:pt>
                <c:pt idx="172">
                  <c:v>-162</c:v>
                </c:pt>
                <c:pt idx="173">
                  <c:v>-162</c:v>
                </c:pt>
                <c:pt idx="174">
                  <c:v>-162</c:v>
                </c:pt>
                <c:pt idx="175">
                  <c:v>-162</c:v>
                </c:pt>
                <c:pt idx="176">
                  <c:v>-162</c:v>
                </c:pt>
                <c:pt idx="177">
                  <c:v>-162</c:v>
                </c:pt>
                <c:pt idx="178">
                  <c:v>-162</c:v>
                </c:pt>
                <c:pt idx="179">
                  <c:v>-162</c:v>
                </c:pt>
                <c:pt idx="180">
                  <c:v>-162</c:v>
                </c:pt>
                <c:pt idx="181">
                  <c:v>-162</c:v>
                </c:pt>
                <c:pt idx="182">
                  <c:v>-162</c:v>
                </c:pt>
                <c:pt idx="183">
                  <c:v>-162</c:v>
                </c:pt>
                <c:pt idx="184">
                  <c:v>-162</c:v>
                </c:pt>
                <c:pt idx="185">
                  <c:v>-162</c:v>
                </c:pt>
                <c:pt idx="186">
                  <c:v>-162</c:v>
                </c:pt>
                <c:pt idx="187">
                  <c:v>-162</c:v>
                </c:pt>
                <c:pt idx="188">
                  <c:v>-162</c:v>
                </c:pt>
                <c:pt idx="189">
                  <c:v>-162</c:v>
                </c:pt>
                <c:pt idx="190">
                  <c:v>-162</c:v>
                </c:pt>
                <c:pt idx="191">
                  <c:v>-162</c:v>
                </c:pt>
                <c:pt idx="192">
                  <c:v>-162</c:v>
                </c:pt>
                <c:pt idx="193">
                  <c:v>-162</c:v>
                </c:pt>
                <c:pt idx="194">
                  <c:v>-162</c:v>
                </c:pt>
                <c:pt idx="195">
                  <c:v>-162</c:v>
                </c:pt>
                <c:pt idx="196">
                  <c:v>-162</c:v>
                </c:pt>
                <c:pt idx="197">
                  <c:v>-162</c:v>
                </c:pt>
                <c:pt idx="198">
                  <c:v>-162</c:v>
                </c:pt>
                <c:pt idx="199">
                  <c:v>-162</c:v>
                </c:pt>
                <c:pt idx="200">
                  <c:v>-162</c:v>
                </c:pt>
                <c:pt idx="201">
                  <c:v>-162</c:v>
                </c:pt>
                <c:pt idx="202">
                  <c:v>-162</c:v>
                </c:pt>
                <c:pt idx="203">
                  <c:v>-162</c:v>
                </c:pt>
                <c:pt idx="204">
                  <c:v>-162</c:v>
                </c:pt>
                <c:pt idx="205">
                  <c:v>-162</c:v>
                </c:pt>
                <c:pt idx="206">
                  <c:v>-162</c:v>
                </c:pt>
                <c:pt idx="207">
                  <c:v>-162</c:v>
                </c:pt>
                <c:pt idx="208">
                  <c:v>-162</c:v>
                </c:pt>
                <c:pt idx="209">
                  <c:v>-162</c:v>
                </c:pt>
                <c:pt idx="210">
                  <c:v>-162</c:v>
                </c:pt>
                <c:pt idx="211">
                  <c:v>-162</c:v>
                </c:pt>
                <c:pt idx="212">
                  <c:v>-162</c:v>
                </c:pt>
                <c:pt idx="213">
                  <c:v>-162</c:v>
                </c:pt>
                <c:pt idx="214">
                  <c:v>-162</c:v>
                </c:pt>
                <c:pt idx="215">
                  <c:v>-162</c:v>
                </c:pt>
                <c:pt idx="216">
                  <c:v>-162</c:v>
                </c:pt>
                <c:pt idx="217">
                  <c:v>-162</c:v>
                </c:pt>
                <c:pt idx="218">
                  <c:v>-162</c:v>
                </c:pt>
                <c:pt idx="219">
                  <c:v>-162</c:v>
                </c:pt>
                <c:pt idx="220">
                  <c:v>-162</c:v>
                </c:pt>
                <c:pt idx="221">
                  <c:v>-162</c:v>
                </c:pt>
                <c:pt idx="222">
                  <c:v>-162</c:v>
                </c:pt>
                <c:pt idx="223">
                  <c:v>-162</c:v>
                </c:pt>
                <c:pt idx="224">
                  <c:v>-162</c:v>
                </c:pt>
                <c:pt idx="225">
                  <c:v>-162</c:v>
                </c:pt>
                <c:pt idx="226">
                  <c:v>-162</c:v>
                </c:pt>
                <c:pt idx="227">
                  <c:v>-162</c:v>
                </c:pt>
                <c:pt idx="228">
                  <c:v>-162</c:v>
                </c:pt>
                <c:pt idx="229">
                  <c:v>-162</c:v>
                </c:pt>
                <c:pt idx="230">
                  <c:v>-162</c:v>
                </c:pt>
                <c:pt idx="231">
                  <c:v>-162</c:v>
                </c:pt>
                <c:pt idx="232">
                  <c:v>-162</c:v>
                </c:pt>
                <c:pt idx="233">
                  <c:v>-162</c:v>
                </c:pt>
                <c:pt idx="234">
                  <c:v>-162</c:v>
                </c:pt>
                <c:pt idx="235">
                  <c:v>-162</c:v>
                </c:pt>
                <c:pt idx="236">
                  <c:v>-162</c:v>
                </c:pt>
                <c:pt idx="237">
                  <c:v>-162</c:v>
                </c:pt>
                <c:pt idx="238">
                  <c:v>-162</c:v>
                </c:pt>
                <c:pt idx="239">
                  <c:v>-162</c:v>
                </c:pt>
                <c:pt idx="240">
                  <c:v>-162</c:v>
                </c:pt>
                <c:pt idx="241">
                  <c:v>-162</c:v>
                </c:pt>
                <c:pt idx="242">
                  <c:v>-162</c:v>
                </c:pt>
                <c:pt idx="243">
                  <c:v>-162</c:v>
                </c:pt>
                <c:pt idx="244">
                  <c:v>-162</c:v>
                </c:pt>
                <c:pt idx="245">
                  <c:v>-162</c:v>
                </c:pt>
                <c:pt idx="246">
                  <c:v>-162</c:v>
                </c:pt>
                <c:pt idx="247">
                  <c:v>-162</c:v>
                </c:pt>
                <c:pt idx="248">
                  <c:v>-162</c:v>
                </c:pt>
                <c:pt idx="249">
                  <c:v>-162</c:v>
                </c:pt>
                <c:pt idx="250">
                  <c:v>-162</c:v>
                </c:pt>
                <c:pt idx="251">
                  <c:v>-162</c:v>
                </c:pt>
                <c:pt idx="252">
                  <c:v>-162</c:v>
                </c:pt>
                <c:pt idx="253">
                  <c:v>-162</c:v>
                </c:pt>
                <c:pt idx="254">
                  <c:v>-162</c:v>
                </c:pt>
                <c:pt idx="255">
                  <c:v>-162</c:v>
                </c:pt>
                <c:pt idx="256">
                  <c:v>-162</c:v>
                </c:pt>
                <c:pt idx="257">
                  <c:v>-162</c:v>
                </c:pt>
                <c:pt idx="258">
                  <c:v>-162</c:v>
                </c:pt>
                <c:pt idx="259">
                  <c:v>-162</c:v>
                </c:pt>
                <c:pt idx="260">
                  <c:v>-162</c:v>
                </c:pt>
                <c:pt idx="261">
                  <c:v>-162</c:v>
                </c:pt>
                <c:pt idx="262">
                  <c:v>-162</c:v>
                </c:pt>
                <c:pt idx="263">
                  <c:v>-162</c:v>
                </c:pt>
                <c:pt idx="264">
                  <c:v>-162</c:v>
                </c:pt>
                <c:pt idx="265">
                  <c:v>-162</c:v>
                </c:pt>
                <c:pt idx="266">
                  <c:v>-162</c:v>
                </c:pt>
                <c:pt idx="267">
                  <c:v>-162</c:v>
                </c:pt>
                <c:pt idx="268">
                  <c:v>-162</c:v>
                </c:pt>
                <c:pt idx="269">
                  <c:v>-162</c:v>
                </c:pt>
                <c:pt idx="270">
                  <c:v>-162</c:v>
                </c:pt>
                <c:pt idx="271">
                  <c:v>-162</c:v>
                </c:pt>
                <c:pt idx="272">
                  <c:v>-162</c:v>
                </c:pt>
                <c:pt idx="273">
                  <c:v>-162</c:v>
                </c:pt>
                <c:pt idx="274">
                  <c:v>-162</c:v>
                </c:pt>
                <c:pt idx="275">
                  <c:v>-162</c:v>
                </c:pt>
                <c:pt idx="276">
                  <c:v>-162</c:v>
                </c:pt>
                <c:pt idx="277">
                  <c:v>-162</c:v>
                </c:pt>
                <c:pt idx="278">
                  <c:v>-162</c:v>
                </c:pt>
                <c:pt idx="279">
                  <c:v>-162</c:v>
                </c:pt>
                <c:pt idx="280">
                  <c:v>-162</c:v>
                </c:pt>
                <c:pt idx="281">
                  <c:v>-162</c:v>
                </c:pt>
                <c:pt idx="282">
                  <c:v>-162</c:v>
                </c:pt>
                <c:pt idx="283">
                  <c:v>-162</c:v>
                </c:pt>
                <c:pt idx="284">
                  <c:v>-162</c:v>
                </c:pt>
                <c:pt idx="285">
                  <c:v>-162</c:v>
                </c:pt>
                <c:pt idx="286">
                  <c:v>-162</c:v>
                </c:pt>
                <c:pt idx="287">
                  <c:v>-162</c:v>
                </c:pt>
                <c:pt idx="288">
                  <c:v>-162</c:v>
                </c:pt>
                <c:pt idx="289">
                  <c:v>-162</c:v>
                </c:pt>
                <c:pt idx="290">
                  <c:v>-162</c:v>
                </c:pt>
                <c:pt idx="291">
                  <c:v>-162</c:v>
                </c:pt>
                <c:pt idx="292">
                  <c:v>-162</c:v>
                </c:pt>
                <c:pt idx="293">
                  <c:v>-162</c:v>
                </c:pt>
                <c:pt idx="294">
                  <c:v>-162</c:v>
                </c:pt>
                <c:pt idx="295">
                  <c:v>-162</c:v>
                </c:pt>
                <c:pt idx="296">
                  <c:v>-162</c:v>
                </c:pt>
                <c:pt idx="297">
                  <c:v>-162</c:v>
                </c:pt>
                <c:pt idx="298">
                  <c:v>-162</c:v>
                </c:pt>
                <c:pt idx="299">
                  <c:v>-162</c:v>
                </c:pt>
                <c:pt idx="300">
                  <c:v>-162</c:v>
                </c:pt>
                <c:pt idx="301">
                  <c:v>-162</c:v>
                </c:pt>
                <c:pt idx="302">
                  <c:v>-162</c:v>
                </c:pt>
                <c:pt idx="303">
                  <c:v>-162</c:v>
                </c:pt>
                <c:pt idx="304">
                  <c:v>-162</c:v>
                </c:pt>
                <c:pt idx="305">
                  <c:v>-162</c:v>
                </c:pt>
                <c:pt idx="306">
                  <c:v>-162</c:v>
                </c:pt>
                <c:pt idx="307">
                  <c:v>-162</c:v>
                </c:pt>
                <c:pt idx="308">
                  <c:v>-162</c:v>
                </c:pt>
                <c:pt idx="309">
                  <c:v>-162</c:v>
                </c:pt>
                <c:pt idx="310">
                  <c:v>-162</c:v>
                </c:pt>
                <c:pt idx="311">
                  <c:v>-162</c:v>
                </c:pt>
                <c:pt idx="312">
                  <c:v>-162</c:v>
                </c:pt>
                <c:pt idx="313">
                  <c:v>-162</c:v>
                </c:pt>
                <c:pt idx="314">
                  <c:v>-162</c:v>
                </c:pt>
                <c:pt idx="315">
                  <c:v>-162</c:v>
                </c:pt>
                <c:pt idx="316">
                  <c:v>-162</c:v>
                </c:pt>
                <c:pt idx="317">
                  <c:v>-162</c:v>
                </c:pt>
                <c:pt idx="318">
                  <c:v>-162</c:v>
                </c:pt>
                <c:pt idx="319">
                  <c:v>-162</c:v>
                </c:pt>
                <c:pt idx="320">
                  <c:v>-162</c:v>
                </c:pt>
                <c:pt idx="321">
                  <c:v>-162</c:v>
                </c:pt>
                <c:pt idx="322">
                  <c:v>-162</c:v>
                </c:pt>
                <c:pt idx="323">
                  <c:v>-162</c:v>
                </c:pt>
                <c:pt idx="324">
                  <c:v>-162</c:v>
                </c:pt>
                <c:pt idx="325">
                  <c:v>-162</c:v>
                </c:pt>
                <c:pt idx="326">
                  <c:v>-162</c:v>
                </c:pt>
                <c:pt idx="327">
                  <c:v>-162</c:v>
                </c:pt>
                <c:pt idx="328">
                  <c:v>-162</c:v>
                </c:pt>
                <c:pt idx="329">
                  <c:v>-162</c:v>
                </c:pt>
                <c:pt idx="330">
                  <c:v>-162</c:v>
                </c:pt>
                <c:pt idx="331">
                  <c:v>-162</c:v>
                </c:pt>
                <c:pt idx="332">
                  <c:v>-162</c:v>
                </c:pt>
                <c:pt idx="333">
                  <c:v>-162</c:v>
                </c:pt>
                <c:pt idx="334">
                  <c:v>-162</c:v>
                </c:pt>
                <c:pt idx="335">
                  <c:v>-162</c:v>
                </c:pt>
                <c:pt idx="336">
                  <c:v>-162</c:v>
                </c:pt>
                <c:pt idx="337">
                  <c:v>-162</c:v>
                </c:pt>
                <c:pt idx="338">
                  <c:v>-162</c:v>
                </c:pt>
                <c:pt idx="339">
                  <c:v>-162</c:v>
                </c:pt>
                <c:pt idx="340">
                  <c:v>-162</c:v>
                </c:pt>
                <c:pt idx="341">
                  <c:v>-162</c:v>
                </c:pt>
                <c:pt idx="342">
                  <c:v>-162</c:v>
                </c:pt>
                <c:pt idx="343">
                  <c:v>-162</c:v>
                </c:pt>
                <c:pt idx="344">
                  <c:v>-162</c:v>
                </c:pt>
                <c:pt idx="345">
                  <c:v>-162</c:v>
                </c:pt>
                <c:pt idx="346">
                  <c:v>-162</c:v>
                </c:pt>
                <c:pt idx="347">
                  <c:v>-162</c:v>
                </c:pt>
                <c:pt idx="348">
                  <c:v>-162</c:v>
                </c:pt>
                <c:pt idx="349">
                  <c:v>-162</c:v>
                </c:pt>
                <c:pt idx="350">
                  <c:v>-162</c:v>
                </c:pt>
                <c:pt idx="351">
                  <c:v>-162</c:v>
                </c:pt>
                <c:pt idx="352">
                  <c:v>-162</c:v>
                </c:pt>
                <c:pt idx="353">
                  <c:v>-162</c:v>
                </c:pt>
                <c:pt idx="354">
                  <c:v>-162</c:v>
                </c:pt>
                <c:pt idx="355">
                  <c:v>-162</c:v>
                </c:pt>
                <c:pt idx="356">
                  <c:v>-162</c:v>
                </c:pt>
                <c:pt idx="357">
                  <c:v>-162</c:v>
                </c:pt>
                <c:pt idx="358">
                  <c:v>-162</c:v>
                </c:pt>
                <c:pt idx="359">
                  <c:v>-162</c:v>
                </c:pt>
                <c:pt idx="360">
                  <c:v>-162</c:v>
                </c:pt>
                <c:pt idx="361">
                  <c:v>-162</c:v>
                </c:pt>
                <c:pt idx="362">
                  <c:v>-162</c:v>
                </c:pt>
                <c:pt idx="363">
                  <c:v>-162</c:v>
                </c:pt>
                <c:pt idx="364">
                  <c:v>-162</c:v>
                </c:pt>
                <c:pt idx="365">
                  <c:v>-162</c:v>
                </c:pt>
                <c:pt idx="366">
                  <c:v>-162</c:v>
                </c:pt>
                <c:pt idx="367">
                  <c:v>-162</c:v>
                </c:pt>
                <c:pt idx="368">
                  <c:v>-162</c:v>
                </c:pt>
                <c:pt idx="369">
                  <c:v>-162</c:v>
                </c:pt>
                <c:pt idx="370">
                  <c:v>-162</c:v>
                </c:pt>
                <c:pt idx="371">
                  <c:v>-162</c:v>
                </c:pt>
                <c:pt idx="372">
                  <c:v>-162</c:v>
                </c:pt>
                <c:pt idx="373">
                  <c:v>-162</c:v>
                </c:pt>
                <c:pt idx="374">
                  <c:v>-162</c:v>
                </c:pt>
                <c:pt idx="375">
                  <c:v>-162</c:v>
                </c:pt>
                <c:pt idx="376">
                  <c:v>-162</c:v>
                </c:pt>
                <c:pt idx="377">
                  <c:v>-162</c:v>
                </c:pt>
                <c:pt idx="378">
                  <c:v>-162</c:v>
                </c:pt>
                <c:pt idx="379">
                  <c:v>-162</c:v>
                </c:pt>
                <c:pt idx="380">
                  <c:v>-162</c:v>
                </c:pt>
                <c:pt idx="381">
                  <c:v>-162</c:v>
                </c:pt>
                <c:pt idx="382">
                  <c:v>-162</c:v>
                </c:pt>
                <c:pt idx="383">
                  <c:v>-162</c:v>
                </c:pt>
                <c:pt idx="384">
                  <c:v>-162</c:v>
                </c:pt>
                <c:pt idx="385">
                  <c:v>-162</c:v>
                </c:pt>
                <c:pt idx="386">
                  <c:v>-162</c:v>
                </c:pt>
                <c:pt idx="387">
                  <c:v>-162</c:v>
                </c:pt>
                <c:pt idx="388">
                  <c:v>-162</c:v>
                </c:pt>
                <c:pt idx="389">
                  <c:v>-162</c:v>
                </c:pt>
                <c:pt idx="390">
                  <c:v>-162</c:v>
                </c:pt>
                <c:pt idx="391">
                  <c:v>-162</c:v>
                </c:pt>
                <c:pt idx="392">
                  <c:v>-162</c:v>
                </c:pt>
                <c:pt idx="393">
                  <c:v>-162</c:v>
                </c:pt>
                <c:pt idx="394">
                  <c:v>-162</c:v>
                </c:pt>
                <c:pt idx="395">
                  <c:v>-162</c:v>
                </c:pt>
                <c:pt idx="396">
                  <c:v>-162</c:v>
                </c:pt>
                <c:pt idx="397">
                  <c:v>-162</c:v>
                </c:pt>
                <c:pt idx="398">
                  <c:v>-162</c:v>
                </c:pt>
                <c:pt idx="399">
                  <c:v>-162</c:v>
                </c:pt>
                <c:pt idx="400">
                  <c:v>-162</c:v>
                </c:pt>
                <c:pt idx="401">
                  <c:v>-162</c:v>
                </c:pt>
                <c:pt idx="402">
                  <c:v>-162</c:v>
                </c:pt>
                <c:pt idx="403">
                  <c:v>-162</c:v>
                </c:pt>
                <c:pt idx="404">
                  <c:v>-162</c:v>
                </c:pt>
                <c:pt idx="405">
                  <c:v>-162</c:v>
                </c:pt>
                <c:pt idx="406">
                  <c:v>-162</c:v>
                </c:pt>
                <c:pt idx="407">
                  <c:v>-162</c:v>
                </c:pt>
                <c:pt idx="408">
                  <c:v>-162</c:v>
                </c:pt>
                <c:pt idx="409">
                  <c:v>-162</c:v>
                </c:pt>
                <c:pt idx="410">
                  <c:v>-162</c:v>
                </c:pt>
                <c:pt idx="411">
                  <c:v>-162</c:v>
                </c:pt>
                <c:pt idx="412">
                  <c:v>-162</c:v>
                </c:pt>
                <c:pt idx="413">
                  <c:v>-162</c:v>
                </c:pt>
                <c:pt idx="414">
                  <c:v>-162</c:v>
                </c:pt>
                <c:pt idx="415">
                  <c:v>-162</c:v>
                </c:pt>
                <c:pt idx="416">
                  <c:v>-162</c:v>
                </c:pt>
                <c:pt idx="417">
                  <c:v>-162</c:v>
                </c:pt>
                <c:pt idx="418">
                  <c:v>-162</c:v>
                </c:pt>
                <c:pt idx="419">
                  <c:v>-162</c:v>
                </c:pt>
                <c:pt idx="420">
                  <c:v>-162</c:v>
                </c:pt>
                <c:pt idx="421">
                  <c:v>-162</c:v>
                </c:pt>
                <c:pt idx="422">
                  <c:v>-162</c:v>
                </c:pt>
                <c:pt idx="423">
                  <c:v>-162</c:v>
                </c:pt>
                <c:pt idx="424">
                  <c:v>-162</c:v>
                </c:pt>
                <c:pt idx="425">
                  <c:v>-162</c:v>
                </c:pt>
                <c:pt idx="426">
                  <c:v>-162</c:v>
                </c:pt>
                <c:pt idx="427">
                  <c:v>-162</c:v>
                </c:pt>
                <c:pt idx="428">
                  <c:v>-162</c:v>
                </c:pt>
                <c:pt idx="429">
                  <c:v>-162</c:v>
                </c:pt>
                <c:pt idx="430">
                  <c:v>-162</c:v>
                </c:pt>
                <c:pt idx="431">
                  <c:v>-162</c:v>
                </c:pt>
                <c:pt idx="432">
                  <c:v>-162</c:v>
                </c:pt>
                <c:pt idx="433">
                  <c:v>-162</c:v>
                </c:pt>
                <c:pt idx="434">
                  <c:v>-162</c:v>
                </c:pt>
                <c:pt idx="435">
                  <c:v>-162</c:v>
                </c:pt>
                <c:pt idx="436">
                  <c:v>-162</c:v>
                </c:pt>
                <c:pt idx="437">
                  <c:v>-162</c:v>
                </c:pt>
                <c:pt idx="438">
                  <c:v>-162</c:v>
                </c:pt>
                <c:pt idx="439">
                  <c:v>-162</c:v>
                </c:pt>
                <c:pt idx="440">
                  <c:v>-162</c:v>
                </c:pt>
                <c:pt idx="441">
                  <c:v>-162</c:v>
                </c:pt>
                <c:pt idx="442">
                  <c:v>-162</c:v>
                </c:pt>
                <c:pt idx="443">
                  <c:v>-162</c:v>
                </c:pt>
                <c:pt idx="444">
                  <c:v>-162</c:v>
                </c:pt>
                <c:pt idx="445">
                  <c:v>-162</c:v>
                </c:pt>
                <c:pt idx="446">
                  <c:v>-162</c:v>
                </c:pt>
                <c:pt idx="447">
                  <c:v>-162</c:v>
                </c:pt>
                <c:pt idx="448">
                  <c:v>-162</c:v>
                </c:pt>
                <c:pt idx="449">
                  <c:v>-162</c:v>
                </c:pt>
                <c:pt idx="450">
                  <c:v>-162</c:v>
                </c:pt>
                <c:pt idx="451">
                  <c:v>-162</c:v>
                </c:pt>
                <c:pt idx="452">
                  <c:v>-162</c:v>
                </c:pt>
                <c:pt idx="453">
                  <c:v>-162</c:v>
                </c:pt>
                <c:pt idx="454">
                  <c:v>-162</c:v>
                </c:pt>
                <c:pt idx="455">
                  <c:v>-162</c:v>
                </c:pt>
                <c:pt idx="456">
                  <c:v>-162</c:v>
                </c:pt>
                <c:pt idx="457">
                  <c:v>-162</c:v>
                </c:pt>
                <c:pt idx="458">
                  <c:v>-162</c:v>
                </c:pt>
                <c:pt idx="459">
                  <c:v>-162</c:v>
                </c:pt>
                <c:pt idx="460">
                  <c:v>-162</c:v>
                </c:pt>
                <c:pt idx="461">
                  <c:v>-162</c:v>
                </c:pt>
                <c:pt idx="462">
                  <c:v>-162</c:v>
                </c:pt>
                <c:pt idx="463">
                  <c:v>-162</c:v>
                </c:pt>
                <c:pt idx="464">
                  <c:v>-162</c:v>
                </c:pt>
                <c:pt idx="465">
                  <c:v>-162</c:v>
                </c:pt>
                <c:pt idx="466">
                  <c:v>-162</c:v>
                </c:pt>
                <c:pt idx="467">
                  <c:v>-162</c:v>
                </c:pt>
                <c:pt idx="468">
                  <c:v>-162</c:v>
                </c:pt>
                <c:pt idx="469">
                  <c:v>-162</c:v>
                </c:pt>
                <c:pt idx="470">
                  <c:v>-162</c:v>
                </c:pt>
                <c:pt idx="471">
                  <c:v>-162</c:v>
                </c:pt>
                <c:pt idx="472">
                  <c:v>-162</c:v>
                </c:pt>
                <c:pt idx="473">
                  <c:v>-162</c:v>
                </c:pt>
                <c:pt idx="474">
                  <c:v>-162</c:v>
                </c:pt>
                <c:pt idx="475">
                  <c:v>-162</c:v>
                </c:pt>
                <c:pt idx="476">
                  <c:v>-162</c:v>
                </c:pt>
                <c:pt idx="477">
                  <c:v>-162</c:v>
                </c:pt>
                <c:pt idx="478">
                  <c:v>-162</c:v>
                </c:pt>
                <c:pt idx="479">
                  <c:v>-162</c:v>
                </c:pt>
                <c:pt idx="480">
                  <c:v>-162</c:v>
                </c:pt>
                <c:pt idx="481">
                  <c:v>-162</c:v>
                </c:pt>
                <c:pt idx="482">
                  <c:v>-162</c:v>
                </c:pt>
                <c:pt idx="483">
                  <c:v>-162</c:v>
                </c:pt>
                <c:pt idx="484">
                  <c:v>-162</c:v>
                </c:pt>
                <c:pt idx="485">
                  <c:v>-162</c:v>
                </c:pt>
                <c:pt idx="486">
                  <c:v>-162</c:v>
                </c:pt>
                <c:pt idx="487">
                  <c:v>-162</c:v>
                </c:pt>
                <c:pt idx="488">
                  <c:v>-162</c:v>
                </c:pt>
                <c:pt idx="489">
                  <c:v>-162</c:v>
                </c:pt>
                <c:pt idx="490">
                  <c:v>-162</c:v>
                </c:pt>
                <c:pt idx="491">
                  <c:v>-162</c:v>
                </c:pt>
                <c:pt idx="492">
                  <c:v>-162</c:v>
                </c:pt>
                <c:pt idx="493">
                  <c:v>-162</c:v>
                </c:pt>
                <c:pt idx="494">
                  <c:v>-162</c:v>
                </c:pt>
                <c:pt idx="495">
                  <c:v>-162</c:v>
                </c:pt>
                <c:pt idx="496">
                  <c:v>-162</c:v>
                </c:pt>
                <c:pt idx="497">
                  <c:v>-162</c:v>
                </c:pt>
                <c:pt idx="498">
                  <c:v>-162</c:v>
                </c:pt>
                <c:pt idx="499">
                  <c:v>-162</c:v>
                </c:pt>
                <c:pt idx="500">
                  <c:v>-162</c:v>
                </c:pt>
                <c:pt idx="501">
                  <c:v>-162</c:v>
                </c:pt>
                <c:pt idx="502">
                  <c:v>-162</c:v>
                </c:pt>
                <c:pt idx="503">
                  <c:v>-162</c:v>
                </c:pt>
                <c:pt idx="504">
                  <c:v>-162</c:v>
                </c:pt>
                <c:pt idx="505">
                  <c:v>-162</c:v>
                </c:pt>
                <c:pt idx="506">
                  <c:v>-162</c:v>
                </c:pt>
                <c:pt idx="507">
                  <c:v>-162</c:v>
                </c:pt>
                <c:pt idx="508">
                  <c:v>-162</c:v>
                </c:pt>
                <c:pt idx="509">
                  <c:v>-162</c:v>
                </c:pt>
                <c:pt idx="510">
                  <c:v>-162</c:v>
                </c:pt>
                <c:pt idx="511">
                  <c:v>143</c:v>
                </c:pt>
                <c:pt idx="512">
                  <c:v>143</c:v>
                </c:pt>
                <c:pt idx="513">
                  <c:v>143</c:v>
                </c:pt>
                <c:pt idx="514">
                  <c:v>143</c:v>
                </c:pt>
                <c:pt idx="515">
                  <c:v>143</c:v>
                </c:pt>
                <c:pt idx="516">
                  <c:v>143</c:v>
                </c:pt>
                <c:pt idx="517">
                  <c:v>143</c:v>
                </c:pt>
                <c:pt idx="518">
                  <c:v>143</c:v>
                </c:pt>
                <c:pt idx="519">
                  <c:v>143</c:v>
                </c:pt>
                <c:pt idx="520">
                  <c:v>143</c:v>
                </c:pt>
                <c:pt idx="521">
                  <c:v>143</c:v>
                </c:pt>
                <c:pt idx="522">
                  <c:v>143</c:v>
                </c:pt>
                <c:pt idx="523">
                  <c:v>143</c:v>
                </c:pt>
                <c:pt idx="524">
                  <c:v>143</c:v>
                </c:pt>
                <c:pt idx="525">
                  <c:v>143</c:v>
                </c:pt>
                <c:pt idx="526">
                  <c:v>143</c:v>
                </c:pt>
                <c:pt idx="527">
                  <c:v>143</c:v>
                </c:pt>
                <c:pt idx="528">
                  <c:v>143</c:v>
                </c:pt>
                <c:pt idx="529">
                  <c:v>143</c:v>
                </c:pt>
                <c:pt idx="530">
                  <c:v>143</c:v>
                </c:pt>
                <c:pt idx="531">
                  <c:v>143</c:v>
                </c:pt>
                <c:pt idx="532">
                  <c:v>143</c:v>
                </c:pt>
                <c:pt idx="533">
                  <c:v>143</c:v>
                </c:pt>
                <c:pt idx="534">
                  <c:v>143</c:v>
                </c:pt>
                <c:pt idx="535">
                  <c:v>143</c:v>
                </c:pt>
                <c:pt idx="536">
                  <c:v>143</c:v>
                </c:pt>
                <c:pt idx="537">
                  <c:v>143</c:v>
                </c:pt>
                <c:pt idx="538">
                  <c:v>143</c:v>
                </c:pt>
                <c:pt idx="539">
                  <c:v>143</c:v>
                </c:pt>
                <c:pt idx="540">
                  <c:v>143</c:v>
                </c:pt>
                <c:pt idx="541">
                  <c:v>143</c:v>
                </c:pt>
                <c:pt idx="542">
                  <c:v>143</c:v>
                </c:pt>
                <c:pt idx="543">
                  <c:v>143</c:v>
                </c:pt>
                <c:pt idx="544">
                  <c:v>143</c:v>
                </c:pt>
                <c:pt idx="545">
                  <c:v>143</c:v>
                </c:pt>
                <c:pt idx="546">
                  <c:v>143</c:v>
                </c:pt>
                <c:pt idx="547">
                  <c:v>143</c:v>
                </c:pt>
                <c:pt idx="548">
                  <c:v>143</c:v>
                </c:pt>
                <c:pt idx="549">
                  <c:v>143</c:v>
                </c:pt>
                <c:pt idx="550">
                  <c:v>143</c:v>
                </c:pt>
                <c:pt idx="551">
                  <c:v>143</c:v>
                </c:pt>
                <c:pt idx="552">
                  <c:v>143</c:v>
                </c:pt>
                <c:pt idx="553">
                  <c:v>143</c:v>
                </c:pt>
                <c:pt idx="554">
                  <c:v>143</c:v>
                </c:pt>
                <c:pt idx="555">
                  <c:v>143</c:v>
                </c:pt>
                <c:pt idx="556">
                  <c:v>143</c:v>
                </c:pt>
                <c:pt idx="557">
                  <c:v>143</c:v>
                </c:pt>
                <c:pt idx="558">
                  <c:v>143</c:v>
                </c:pt>
                <c:pt idx="559">
                  <c:v>143</c:v>
                </c:pt>
                <c:pt idx="560">
                  <c:v>143</c:v>
                </c:pt>
                <c:pt idx="561">
                  <c:v>143</c:v>
                </c:pt>
                <c:pt idx="562">
                  <c:v>143</c:v>
                </c:pt>
                <c:pt idx="563">
                  <c:v>143</c:v>
                </c:pt>
                <c:pt idx="564">
                  <c:v>143</c:v>
                </c:pt>
                <c:pt idx="565">
                  <c:v>143</c:v>
                </c:pt>
                <c:pt idx="566">
                  <c:v>143</c:v>
                </c:pt>
                <c:pt idx="567">
                  <c:v>143</c:v>
                </c:pt>
                <c:pt idx="568">
                  <c:v>143</c:v>
                </c:pt>
                <c:pt idx="569">
                  <c:v>143</c:v>
                </c:pt>
                <c:pt idx="570">
                  <c:v>143</c:v>
                </c:pt>
                <c:pt idx="571">
                  <c:v>143</c:v>
                </c:pt>
                <c:pt idx="572">
                  <c:v>143</c:v>
                </c:pt>
                <c:pt idx="573">
                  <c:v>143</c:v>
                </c:pt>
                <c:pt idx="574">
                  <c:v>143</c:v>
                </c:pt>
                <c:pt idx="575">
                  <c:v>143</c:v>
                </c:pt>
                <c:pt idx="576">
                  <c:v>143</c:v>
                </c:pt>
                <c:pt idx="577">
                  <c:v>143</c:v>
                </c:pt>
                <c:pt idx="578">
                  <c:v>143</c:v>
                </c:pt>
                <c:pt idx="579">
                  <c:v>143</c:v>
                </c:pt>
                <c:pt idx="580">
                  <c:v>143</c:v>
                </c:pt>
                <c:pt idx="581">
                  <c:v>143</c:v>
                </c:pt>
                <c:pt idx="582">
                  <c:v>143</c:v>
                </c:pt>
                <c:pt idx="583">
                  <c:v>143</c:v>
                </c:pt>
                <c:pt idx="584">
                  <c:v>143</c:v>
                </c:pt>
                <c:pt idx="585">
                  <c:v>143</c:v>
                </c:pt>
                <c:pt idx="586">
                  <c:v>143</c:v>
                </c:pt>
                <c:pt idx="587">
                  <c:v>143</c:v>
                </c:pt>
                <c:pt idx="588">
                  <c:v>143</c:v>
                </c:pt>
                <c:pt idx="589">
                  <c:v>143</c:v>
                </c:pt>
                <c:pt idx="590">
                  <c:v>143</c:v>
                </c:pt>
                <c:pt idx="591">
                  <c:v>143</c:v>
                </c:pt>
                <c:pt idx="592">
                  <c:v>143</c:v>
                </c:pt>
                <c:pt idx="593">
                  <c:v>143</c:v>
                </c:pt>
                <c:pt idx="594">
                  <c:v>143</c:v>
                </c:pt>
                <c:pt idx="595">
                  <c:v>143</c:v>
                </c:pt>
                <c:pt idx="596">
                  <c:v>143</c:v>
                </c:pt>
                <c:pt idx="597">
                  <c:v>143</c:v>
                </c:pt>
                <c:pt idx="598">
                  <c:v>143</c:v>
                </c:pt>
                <c:pt idx="599">
                  <c:v>143</c:v>
                </c:pt>
                <c:pt idx="600">
                  <c:v>143</c:v>
                </c:pt>
                <c:pt idx="601">
                  <c:v>143</c:v>
                </c:pt>
                <c:pt idx="602">
                  <c:v>143</c:v>
                </c:pt>
                <c:pt idx="603">
                  <c:v>143</c:v>
                </c:pt>
                <c:pt idx="604">
                  <c:v>143</c:v>
                </c:pt>
                <c:pt idx="605">
                  <c:v>143</c:v>
                </c:pt>
                <c:pt idx="606">
                  <c:v>143</c:v>
                </c:pt>
                <c:pt idx="607">
                  <c:v>143</c:v>
                </c:pt>
                <c:pt idx="608">
                  <c:v>143</c:v>
                </c:pt>
                <c:pt idx="609">
                  <c:v>143</c:v>
                </c:pt>
                <c:pt idx="610">
                  <c:v>143</c:v>
                </c:pt>
                <c:pt idx="611">
                  <c:v>143</c:v>
                </c:pt>
                <c:pt idx="612">
                  <c:v>143</c:v>
                </c:pt>
                <c:pt idx="613">
                  <c:v>143</c:v>
                </c:pt>
                <c:pt idx="614">
                  <c:v>143</c:v>
                </c:pt>
                <c:pt idx="615">
                  <c:v>143</c:v>
                </c:pt>
                <c:pt idx="616">
                  <c:v>143</c:v>
                </c:pt>
                <c:pt idx="617">
                  <c:v>143</c:v>
                </c:pt>
                <c:pt idx="618">
                  <c:v>143</c:v>
                </c:pt>
                <c:pt idx="619">
                  <c:v>143</c:v>
                </c:pt>
                <c:pt idx="620">
                  <c:v>143</c:v>
                </c:pt>
                <c:pt idx="621">
                  <c:v>143</c:v>
                </c:pt>
                <c:pt idx="622">
                  <c:v>143</c:v>
                </c:pt>
                <c:pt idx="623">
                  <c:v>143</c:v>
                </c:pt>
                <c:pt idx="624">
                  <c:v>143</c:v>
                </c:pt>
                <c:pt idx="625">
                  <c:v>143</c:v>
                </c:pt>
                <c:pt idx="626">
                  <c:v>143</c:v>
                </c:pt>
                <c:pt idx="627">
                  <c:v>143</c:v>
                </c:pt>
                <c:pt idx="628">
                  <c:v>143</c:v>
                </c:pt>
                <c:pt idx="629">
                  <c:v>143</c:v>
                </c:pt>
                <c:pt idx="630">
                  <c:v>143</c:v>
                </c:pt>
                <c:pt idx="631">
                  <c:v>143</c:v>
                </c:pt>
                <c:pt idx="632">
                  <c:v>143</c:v>
                </c:pt>
                <c:pt idx="633">
                  <c:v>143</c:v>
                </c:pt>
                <c:pt idx="634">
                  <c:v>143</c:v>
                </c:pt>
                <c:pt idx="635">
                  <c:v>143</c:v>
                </c:pt>
                <c:pt idx="636">
                  <c:v>143</c:v>
                </c:pt>
                <c:pt idx="637">
                  <c:v>143</c:v>
                </c:pt>
                <c:pt idx="638">
                  <c:v>143</c:v>
                </c:pt>
                <c:pt idx="639">
                  <c:v>143</c:v>
                </c:pt>
                <c:pt idx="640">
                  <c:v>143</c:v>
                </c:pt>
                <c:pt idx="641">
                  <c:v>143</c:v>
                </c:pt>
                <c:pt idx="642">
                  <c:v>143</c:v>
                </c:pt>
                <c:pt idx="643">
                  <c:v>143</c:v>
                </c:pt>
                <c:pt idx="644">
                  <c:v>143</c:v>
                </c:pt>
                <c:pt idx="645">
                  <c:v>143</c:v>
                </c:pt>
                <c:pt idx="646">
                  <c:v>143</c:v>
                </c:pt>
                <c:pt idx="647">
                  <c:v>143</c:v>
                </c:pt>
                <c:pt idx="648">
                  <c:v>143</c:v>
                </c:pt>
                <c:pt idx="649">
                  <c:v>143</c:v>
                </c:pt>
                <c:pt idx="650">
                  <c:v>143</c:v>
                </c:pt>
                <c:pt idx="651">
                  <c:v>143</c:v>
                </c:pt>
                <c:pt idx="652">
                  <c:v>143</c:v>
                </c:pt>
                <c:pt idx="653">
                  <c:v>143</c:v>
                </c:pt>
                <c:pt idx="654">
                  <c:v>143</c:v>
                </c:pt>
                <c:pt idx="655">
                  <c:v>143</c:v>
                </c:pt>
                <c:pt idx="656">
                  <c:v>143</c:v>
                </c:pt>
                <c:pt idx="657">
                  <c:v>143</c:v>
                </c:pt>
                <c:pt idx="658">
                  <c:v>143</c:v>
                </c:pt>
                <c:pt idx="659">
                  <c:v>143</c:v>
                </c:pt>
                <c:pt idx="660">
                  <c:v>143</c:v>
                </c:pt>
                <c:pt idx="661">
                  <c:v>143</c:v>
                </c:pt>
                <c:pt idx="662">
                  <c:v>143</c:v>
                </c:pt>
                <c:pt idx="663">
                  <c:v>143</c:v>
                </c:pt>
                <c:pt idx="664">
                  <c:v>143</c:v>
                </c:pt>
                <c:pt idx="665">
                  <c:v>143</c:v>
                </c:pt>
                <c:pt idx="666">
                  <c:v>143</c:v>
                </c:pt>
                <c:pt idx="667">
                  <c:v>143</c:v>
                </c:pt>
                <c:pt idx="668">
                  <c:v>143</c:v>
                </c:pt>
                <c:pt idx="669">
                  <c:v>143</c:v>
                </c:pt>
                <c:pt idx="670">
                  <c:v>143</c:v>
                </c:pt>
                <c:pt idx="671">
                  <c:v>143</c:v>
                </c:pt>
                <c:pt idx="672">
                  <c:v>143</c:v>
                </c:pt>
                <c:pt idx="673">
                  <c:v>143</c:v>
                </c:pt>
                <c:pt idx="674">
                  <c:v>143</c:v>
                </c:pt>
                <c:pt idx="675">
                  <c:v>143</c:v>
                </c:pt>
                <c:pt idx="676">
                  <c:v>143</c:v>
                </c:pt>
                <c:pt idx="677">
                  <c:v>143</c:v>
                </c:pt>
                <c:pt idx="678">
                  <c:v>143</c:v>
                </c:pt>
                <c:pt idx="679">
                  <c:v>143</c:v>
                </c:pt>
                <c:pt idx="680">
                  <c:v>143</c:v>
                </c:pt>
                <c:pt idx="681">
                  <c:v>143</c:v>
                </c:pt>
                <c:pt idx="682">
                  <c:v>143</c:v>
                </c:pt>
                <c:pt idx="683">
                  <c:v>143</c:v>
                </c:pt>
                <c:pt idx="684">
                  <c:v>143</c:v>
                </c:pt>
                <c:pt idx="685">
                  <c:v>143</c:v>
                </c:pt>
                <c:pt idx="686">
                  <c:v>143</c:v>
                </c:pt>
                <c:pt idx="687">
                  <c:v>143</c:v>
                </c:pt>
                <c:pt idx="688">
                  <c:v>143</c:v>
                </c:pt>
                <c:pt idx="689">
                  <c:v>143</c:v>
                </c:pt>
                <c:pt idx="690">
                  <c:v>143</c:v>
                </c:pt>
                <c:pt idx="691">
                  <c:v>143</c:v>
                </c:pt>
                <c:pt idx="692">
                  <c:v>143</c:v>
                </c:pt>
                <c:pt idx="693">
                  <c:v>143</c:v>
                </c:pt>
                <c:pt idx="694">
                  <c:v>143</c:v>
                </c:pt>
                <c:pt idx="695">
                  <c:v>143</c:v>
                </c:pt>
                <c:pt idx="696">
                  <c:v>143</c:v>
                </c:pt>
                <c:pt idx="697">
                  <c:v>143</c:v>
                </c:pt>
                <c:pt idx="698">
                  <c:v>143</c:v>
                </c:pt>
                <c:pt idx="699">
                  <c:v>143</c:v>
                </c:pt>
                <c:pt idx="700">
                  <c:v>143</c:v>
                </c:pt>
                <c:pt idx="701">
                  <c:v>143</c:v>
                </c:pt>
                <c:pt idx="702">
                  <c:v>143</c:v>
                </c:pt>
                <c:pt idx="703">
                  <c:v>143</c:v>
                </c:pt>
                <c:pt idx="704">
                  <c:v>143</c:v>
                </c:pt>
                <c:pt idx="705">
                  <c:v>143</c:v>
                </c:pt>
                <c:pt idx="706">
                  <c:v>143</c:v>
                </c:pt>
                <c:pt idx="707">
                  <c:v>143</c:v>
                </c:pt>
                <c:pt idx="708">
                  <c:v>143</c:v>
                </c:pt>
                <c:pt idx="709">
                  <c:v>143</c:v>
                </c:pt>
                <c:pt idx="710">
                  <c:v>143</c:v>
                </c:pt>
                <c:pt idx="711">
                  <c:v>143</c:v>
                </c:pt>
                <c:pt idx="712">
                  <c:v>143</c:v>
                </c:pt>
                <c:pt idx="713">
                  <c:v>143</c:v>
                </c:pt>
                <c:pt idx="714">
                  <c:v>143</c:v>
                </c:pt>
                <c:pt idx="715">
                  <c:v>143</c:v>
                </c:pt>
                <c:pt idx="716">
                  <c:v>143</c:v>
                </c:pt>
                <c:pt idx="717">
                  <c:v>143</c:v>
                </c:pt>
                <c:pt idx="718">
                  <c:v>143</c:v>
                </c:pt>
                <c:pt idx="719">
                  <c:v>143</c:v>
                </c:pt>
                <c:pt idx="720">
                  <c:v>143</c:v>
                </c:pt>
                <c:pt idx="721">
                  <c:v>143</c:v>
                </c:pt>
                <c:pt idx="722">
                  <c:v>143</c:v>
                </c:pt>
                <c:pt idx="723">
                  <c:v>143</c:v>
                </c:pt>
                <c:pt idx="724">
                  <c:v>143</c:v>
                </c:pt>
                <c:pt idx="725">
                  <c:v>143</c:v>
                </c:pt>
                <c:pt idx="726">
                  <c:v>143</c:v>
                </c:pt>
                <c:pt idx="727">
                  <c:v>143</c:v>
                </c:pt>
                <c:pt idx="728">
                  <c:v>143</c:v>
                </c:pt>
                <c:pt idx="729">
                  <c:v>143</c:v>
                </c:pt>
                <c:pt idx="730">
                  <c:v>143</c:v>
                </c:pt>
                <c:pt idx="731">
                  <c:v>143</c:v>
                </c:pt>
                <c:pt idx="732">
                  <c:v>143</c:v>
                </c:pt>
                <c:pt idx="733">
                  <c:v>143</c:v>
                </c:pt>
                <c:pt idx="734">
                  <c:v>143</c:v>
                </c:pt>
                <c:pt idx="735">
                  <c:v>143</c:v>
                </c:pt>
                <c:pt idx="736">
                  <c:v>143</c:v>
                </c:pt>
                <c:pt idx="737">
                  <c:v>143</c:v>
                </c:pt>
                <c:pt idx="738">
                  <c:v>143</c:v>
                </c:pt>
                <c:pt idx="739">
                  <c:v>143</c:v>
                </c:pt>
                <c:pt idx="740">
                  <c:v>143</c:v>
                </c:pt>
                <c:pt idx="741">
                  <c:v>143</c:v>
                </c:pt>
                <c:pt idx="742">
                  <c:v>143</c:v>
                </c:pt>
                <c:pt idx="743">
                  <c:v>143</c:v>
                </c:pt>
                <c:pt idx="744">
                  <c:v>143</c:v>
                </c:pt>
                <c:pt idx="745">
                  <c:v>143</c:v>
                </c:pt>
                <c:pt idx="746">
                  <c:v>143</c:v>
                </c:pt>
                <c:pt idx="747">
                  <c:v>143</c:v>
                </c:pt>
                <c:pt idx="748">
                  <c:v>143</c:v>
                </c:pt>
                <c:pt idx="749">
                  <c:v>143</c:v>
                </c:pt>
                <c:pt idx="750">
                  <c:v>143</c:v>
                </c:pt>
                <c:pt idx="751">
                  <c:v>143</c:v>
                </c:pt>
                <c:pt idx="752">
                  <c:v>143</c:v>
                </c:pt>
                <c:pt idx="753">
                  <c:v>143</c:v>
                </c:pt>
                <c:pt idx="754">
                  <c:v>143</c:v>
                </c:pt>
                <c:pt idx="755">
                  <c:v>143</c:v>
                </c:pt>
                <c:pt idx="756">
                  <c:v>143</c:v>
                </c:pt>
                <c:pt idx="757">
                  <c:v>143</c:v>
                </c:pt>
                <c:pt idx="758">
                  <c:v>143</c:v>
                </c:pt>
                <c:pt idx="759">
                  <c:v>143</c:v>
                </c:pt>
                <c:pt idx="760">
                  <c:v>143</c:v>
                </c:pt>
                <c:pt idx="761">
                  <c:v>143</c:v>
                </c:pt>
                <c:pt idx="762">
                  <c:v>143</c:v>
                </c:pt>
                <c:pt idx="763">
                  <c:v>143</c:v>
                </c:pt>
                <c:pt idx="764">
                  <c:v>143</c:v>
                </c:pt>
                <c:pt idx="765">
                  <c:v>143</c:v>
                </c:pt>
                <c:pt idx="766">
                  <c:v>143</c:v>
                </c:pt>
                <c:pt idx="767">
                  <c:v>143</c:v>
                </c:pt>
                <c:pt idx="768">
                  <c:v>143</c:v>
                </c:pt>
                <c:pt idx="769">
                  <c:v>143</c:v>
                </c:pt>
                <c:pt idx="770">
                  <c:v>143</c:v>
                </c:pt>
                <c:pt idx="771">
                  <c:v>143</c:v>
                </c:pt>
                <c:pt idx="772">
                  <c:v>143</c:v>
                </c:pt>
                <c:pt idx="773">
                  <c:v>143</c:v>
                </c:pt>
                <c:pt idx="774">
                  <c:v>143</c:v>
                </c:pt>
                <c:pt idx="775">
                  <c:v>143</c:v>
                </c:pt>
                <c:pt idx="776">
                  <c:v>143</c:v>
                </c:pt>
                <c:pt idx="777">
                  <c:v>143</c:v>
                </c:pt>
                <c:pt idx="778">
                  <c:v>143</c:v>
                </c:pt>
                <c:pt idx="779">
                  <c:v>143</c:v>
                </c:pt>
                <c:pt idx="780">
                  <c:v>143</c:v>
                </c:pt>
                <c:pt idx="781">
                  <c:v>143</c:v>
                </c:pt>
                <c:pt idx="782">
                  <c:v>143</c:v>
                </c:pt>
                <c:pt idx="783">
                  <c:v>143</c:v>
                </c:pt>
                <c:pt idx="784">
                  <c:v>143</c:v>
                </c:pt>
                <c:pt idx="785">
                  <c:v>143</c:v>
                </c:pt>
                <c:pt idx="786">
                  <c:v>143</c:v>
                </c:pt>
                <c:pt idx="787">
                  <c:v>143</c:v>
                </c:pt>
                <c:pt idx="788">
                  <c:v>143</c:v>
                </c:pt>
                <c:pt idx="789">
                  <c:v>143</c:v>
                </c:pt>
                <c:pt idx="790">
                  <c:v>143</c:v>
                </c:pt>
                <c:pt idx="791">
                  <c:v>143</c:v>
                </c:pt>
                <c:pt idx="792">
                  <c:v>143</c:v>
                </c:pt>
                <c:pt idx="793">
                  <c:v>143</c:v>
                </c:pt>
                <c:pt idx="794">
                  <c:v>143</c:v>
                </c:pt>
                <c:pt idx="795">
                  <c:v>143</c:v>
                </c:pt>
                <c:pt idx="796">
                  <c:v>143</c:v>
                </c:pt>
                <c:pt idx="797">
                  <c:v>143</c:v>
                </c:pt>
                <c:pt idx="798">
                  <c:v>143</c:v>
                </c:pt>
                <c:pt idx="799">
                  <c:v>143</c:v>
                </c:pt>
                <c:pt idx="800">
                  <c:v>143</c:v>
                </c:pt>
                <c:pt idx="801">
                  <c:v>143</c:v>
                </c:pt>
                <c:pt idx="802">
                  <c:v>143</c:v>
                </c:pt>
                <c:pt idx="803">
                  <c:v>143</c:v>
                </c:pt>
                <c:pt idx="804">
                  <c:v>143</c:v>
                </c:pt>
                <c:pt idx="805">
                  <c:v>143</c:v>
                </c:pt>
                <c:pt idx="806">
                  <c:v>143</c:v>
                </c:pt>
                <c:pt idx="807">
                  <c:v>143</c:v>
                </c:pt>
                <c:pt idx="808">
                  <c:v>143</c:v>
                </c:pt>
                <c:pt idx="809">
                  <c:v>143</c:v>
                </c:pt>
                <c:pt idx="810">
                  <c:v>143</c:v>
                </c:pt>
                <c:pt idx="811">
                  <c:v>143</c:v>
                </c:pt>
                <c:pt idx="812">
                  <c:v>143</c:v>
                </c:pt>
                <c:pt idx="813">
                  <c:v>143</c:v>
                </c:pt>
                <c:pt idx="814">
                  <c:v>143</c:v>
                </c:pt>
                <c:pt idx="815">
                  <c:v>143</c:v>
                </c:pt>
                <c:pt idx="816">
                  <c:v>143</c:v>
                </c:pt>
                <c:pt idx="817">
                  <c:v>143</c:v>
                </c:pt>
                <c:pt idx="818">
                  <c:v>143</c:v>
                </c:pt>
                <c:pt idx="819">
                  <c:v>143</c:v>
                </c:pt>
                <c:pt idx="820">
                  <c:v>143</c:v>
                </c:pt>
                <c:pt idx="821">
                  <c:v>143</c:v>
                </c:pt>
                <c:pt idx="822">
                  <c:v>143</c:v>
                </c:pt>
                <c:pt idx="823">
                  <c:v>143</c:v>
                </c:pt>
                <c:pt idx="824">
                  <c:v>143</c:v>
                </c:pt>
                <c:pt idx="825">
                  <c:v>143</c:v>
                </c:pt>
                <c:pt idx="826">
                  <c:v>143</c:v>
                </c:pt>
                <c:pt idx="827">
                  <c:v>143</c:v>
                </c:pt>
                <c:pt idx="828">
                  <c:v>143</c:v>
                </c:pt>
                <c:pt idx="829">
                  <c:v>143</c:v>
                </c:pt>
                <c:pt idx="830">
                  <c:v>143</c:v>
                </c:pt>
                <c:pt idx="831">
                  <c:v>143</c:v>
                </c:pt>
                <c:pt idx="832">
                  <c:v>143</c:v>
                </c:pt>
                <c:pt idx="833">
                  <c:v>143</c:v>
                </c:pt>
                <c:pt idx="834">
                  <c:v>143</c:v>
                </c:pt>
                <c:pt idx="835">
                  <c:v>143</c:v>
                </c:pt>
                <c:pt idx="836">
                  <c:v>143</c:v>
                </c:pt>
                <c:pt idx="837">
                  <c:v>143</c:v>
                </c:pt>
                <c:pt idx="838">
                  <c:v>143</c:v>
                </c:pt>
                <c:pt idx="839">
                  <c:v>143</c:v>
                </c:pt>
                <c:pt idx="840">
                  <c:v>143</c:v>
                </c:pt>
                <c:pt idx="841">
                  <c:v>143</c:v>
                </c:pt>
                <c:pt idx="842">
                  <c:v>143</c:v>
                </c:pt>
                <c:pt idx="843">
                  <c:v>143</c:v>
                </c:pt>
                <c:pt idx="844">
                  <c:v>143</c:v>
                </c:pt>
                <c:pt idx="845">
                  <c:v>143</c:v>
                </c:pt>
                <c:pt idx="846">
                  <c:v>143</c:v>
                </c:pt>
                <c:pt idx="847">
                  <c:v>143</c:v>
                </c:pt>
                <c:pt idx="848">
                  <c:v>143</c:v>
                </c:pt>
                <c:pt idx="849">
                  <c:v>143</c:v>
                </c:pt>
                <c:pt idx="850">
                  <c:v>143</c:v>
                </c:pt>
                <c:pt idx="851">
                  <c:v>143</c:v>
                </c:pt>
                <c:pt idx="852">
                  <c:v>143</c:v>
                </c:pt>
                <c:pt idx="853">
                  <c:v>143</c:v>
                </c:pt>
                <c:pt idx="854">
                  <c:v>143</c:v>
                </c:pt>
                <c:pt idx="855">
                  <c:v>143</c:v>
                </c:pt>
                <c:pt idx="856">
                  <c:v>143</c:v>
                </c:pt>
                <c:pt idx="857">
                  <c:v>143</c:v>
                </c:pt>
                <c:pt idx="858">
                  <c:v>143</c:v>
                </c:pt>
                <c:pt idx="859">
                  <c:v>143</c:v>
                </c:pt>
                <c:pt idx="860">
                  <c:v>143</c:v>
                </c:pt>
                <c:pt idx="861">
                  <c:v>143</c:v>
                </c:pt>
                <c:pt idx="862">
                  <c:v>143</c:v>
                </c:pt>
                <c:pt idx="863">
                  <c:v>143</c:v>
                </c:pt>
                <c:pt idx="864">
                  <c:v>143</c:v>
                </c:pt>
                <c:pt idx="865">
                  <c:v>143</c:v>
                </c:pt>
                <c:pt idx="866">
                  <c:v>143</c:v>
                </c:pt>
                <c:pt idx="867">
                  <c:v>143</c:v>
                </c:pt>
                <c:pt idx="868">
                  <c:v>143</c:v>
                </c:pt>
                <c:pt idx="869">
                  <c:v>143</c:v>
                </c:pt>
                <c:pt idx="870">
                  <c:v>143</c:v>
                </c:pt>
                <c:pt idx="871">
                  <c:v>143</c:v>
                </c:pt>
                <c:pt idx="872">
                  <c:v>143</c:v>
                </c:pt>
                <c:pt idx="873">
                  <c:v>143</c:v>
                </c:pt>
                <c:pt idx="874">
                  <c:v>143</c:v>
                </c:pt>
                <c:pt idx="875">
                  <c:v>143</c:v>
                </c:pt>
                <c:pt idx="876">
                  <c:v>143</c:v>
                </c:pt>
                <c:pt idx="877">
                  <c:v>143</c:v>
                </c:pt>
                <c:pt idx="878">
                  <c:v>143</c:v>
                </c:pt>
                <c:pt idx="879">
                  <c:v>143</c:v>
                </c:pt>
                <c:pt idx="880">
                  <c:v>143</c:v>
                </c:pt>
                <c:pt idx="881">
                  <c:v>143</c:v>
                </c:pt>
                <c:pt idx="882">
                  <c:v>143</c:v>
                </c:pt>
                <c:pt idx="883">
                  <c:v>143</c:v>
                </c:pt>
                <c:pt idx="884">
                  <c:v>143</c:v>
                </c:pt>
                <c:pt idx="885">
                  <c:v>143</c:v>
                </c:pt>
                <c:pt idx="886">
                  <c:v>143</c:v>
                </c:pt>
                <c:pt idx="887">
                  <c:v>143</c:v>
                </c:pt>
                <c:pt idx="888">
                  <c:v>143</c:v>
                </c:pt>
                <c:pt idx="889">
                  <c:v>143</c:v>
                </c:pt>
                <c:pt idx="890">
                  <c:v>143</c:v>
                </c:pt>
                <c:pt idx="891">
                  <c:v>143</c:v>
                </c:pt>
                <c:pt idx="892">
                  <c:v>143</c:v>
                </c:pt>
                <c:pt idx="893">
                  <c:v>143</c:v>
                </c:pt>
                <c:pt idx="894">
                  <c:v>143</c:v>
                </c:pt>
                <c:pt idx="895">
                  <c:v>143</c:v>
                </c:pt>
                <c:pt idx="896">
                  <c:v>143</c:v>
                </c:pt>
                <c:pt idx="897">
                  <c:v>143</c:v>
                </c:pt>
                <c:pt idx="898">
                  <c:v>143</c:v>
                </c:pt>
                <c:pt idx="899">
                  <c:v>143</c:v>
                </c:pt>
                <c:pt idx="900">
                  <c:v>143</c:v>
                </c:pt>
                <c:pt idx="901">
                  <c:v>143</c:v>
                </c:pt>
                <c:pt idx="902">
                  <c:v>143</c:v>
                </c:pt>
                <c:pt idx="903">
                  <c:v>143</c:v>
                </c:pt>
                <c:pt idx="904">
                  <c:v>143</c:v>
                </c:pt>
                <c:pt idx="905">
                  <c:v>143</c:v>
                </c:pt>
                <c:pt idx="906">
                  <c:v>143</c:v>
                </c:pt>
                <c:pt idx="907">
                  <c:v>143</c:v>
                </c:pt>
                <c:pt idx="908">
                  <c:v>143</c:v>
                </c:pt>
                <c:pt idx="909">
                  <c:v>143</c:v>
                </c:pt>
                <c:pt idx="910">
                  <c:v>143</c:v>
                </c:pt>
                <c:pt idx="911">
                  <c:v>143</c:v>
                </c:pt>
                <c:pt idx="912">
                  <c:v>143</c:v>
                </c:pt>
                <c:pt idx="913">
                  <c:v>143</c:v>
                </c:pt>
                <c:pt idx="914">
                  <c:v>143</c:v>
                </c:pt>
                <c:pt idx="915">
                  <c:v>143</c:v>
                </c:pt>
                <c:pt idx="916">
                  <c:v>143</c:v>
                </c:pt>
                <c:pt idx="917">
                  <c:v>143</c:v>
                </c:pt>
                <c:pt idx="918">
                  <c:v>143</c:v>
                </c:pt>
                <c:pt idx="919">
                  <c:v>143</c:v>
                </c:pt>
                <c:pt idx="920">
                  <c:v>143</c:v>
                </c:pt>
                <c:pt idx="921">
                  <c:v>143</c:v>
                </c:pt>
                <c:pt idx="922">
                  <c:v>143</c:v>
                </c:pt>
                <c:pt idx="923">
                  <c:v>143</c:v>
                </c:pt>
                <c:pt idx="924">
                  <c:v>143</c:v>
                </c:pt>
                <c:pt idx="925">
                  <c:v>143</c:v>
                </c:pt>
                <c:pt idx="926">
                  <c:v>143</c:v>
                </c:pt>
                <c:pt idx="927">
                  <c:v>143</c:v>
                </c:pt>
                <c:pt idx="928">
                  <c:v>143</c:v>
                </c:pt>
                <c:pt idx="929">
                  <c:v>143</c:v>
                </c:pt>
                <c:pt idx="930">
                  <c:v>143</c:v>
                </c:pt>
                <c:pt idx="931">
                  <c:v>143</c:v>
                </c:pt>
                <c:pt idx="932">
                  <c:v>143</c:v>
                </c:pt>
                <c:pt idx="933">
                  <c:v>143</c:v>
                </c:pt>
                <c:pt idx="934">
                  <c:v>143</c:v>
                </c:pt>
                <c:pt idx="935">
                  <c:v>143</c:v>
                </c:pt>
                <c:pt idx="936">
                  <c:v>143</c:v>
                </c:pt>
                <c:pt idx="937">
                  <c:v>143</c:v>
                </c:pt>
                <c:pt idx="938">
                  <c:v>143</c:v>
                </c:pt>
                <c:pt idx="939">
                  <c:v>143</c:v>
                </c:pt>
                <c:pt idx="940">
                  <c:v>143</c:v>
                </c:pt>
                <c:pt idx="941">
                  <c:v>143</c:v>
                </c:pt>
                <c:pt idx="942">
                  <c:v>143</c:v>
                </c:pt>
                <c:pt idx="943">
                  <c:v>143</c:v>
                </c:pt>
                <c:pt idx="944">
                  <c:v>143</c:v>
                </c:pt>
                <c:pt idx="945">
                  <c:v>143</c:v>
                </c:pt>
                <c:pt idx="946">
                  <c:v>143</c:v>
                </c:pt>
                <c:pt idx="947">
                  <c:v>143</c:v>
                </c:pt>
                <c:pt idx="948">
                  <c:v>143</c:v>
                </c:pt>
                <c:pt idx="949">
                  <c:v>143</c:v>
                </c:pt>
                <c:pt idx="950">
                  <c:v>143</c:v>
                </c:pt>
                <c:pt idx="951">
                  <c:v>143</c:v>
                </c:pt>
                <c:pt idx="952">
                  <c:v>143</c:v>
                </c:pt>
                <c:pt idx="953">
                  <c:v>143</c:v>
                </c:pt>
                <c:pt idx="954">
                  <c:v>143</c:v>
                </c:pt>
                <c:pt idx="955">
                  <c:v>143</c:v>
                </c:pt>
                <c:pt idx="956">
                  <c:v>143</c:v>
                </c:pt>
                <c:pt idx="957">
                  <c:v>143</c:v>
                </c:pt>
                <c:pt idx="958">
                  <c:v>143</c:v>
                </c:pt>
                <c:pt idx="959">
                  <c:v>143</c:v>
                </c:pt>
                <c:pt idx="960">
                  <c:v>143</c:v>
                </c:pt>
                <c:pt idx="961">
                  <c:v>143</c:v>
                </c:pt>
                <c:pt idx="962">
                  <c:v>143</c:v>
                </c:pt>
                <c:pt idx="963">
                  <c:v>143</c:v>
                </c:pt>
                <c:pt idx="964">
                  <c:v>143</c:v>
                </c:pt>
                <c:pt idx="965">
                  <c:v>143</c:v>
                </c:pt>
                <c:pt idx="966">
                  <c:v>143</c:v>
                </c:pt>
                <c:pt idx="967">
                  <c:v>143</c:v>
                </c:pt>
                <c:pt idx="968">
                  <c:v>143</c:v>
                </c:pt>
                <c:pt idx="969">
                  <c:v>143</c:v>
                </c:pt>
                <c:pt idx="970">
                  <c:v>143</c:v>
                </c:pt>
                <c:pt idx="971">
                  <c:v>143</c:v>
                </c:pt>
                <c:pt idx="972">
                  <c:v>143</c:v>
                </c:pt>
                <c:pt idx="973">
                  <c:v>143</c:v>
                </c:pt>
                <c:pt idx="974">
                  <c:v>143</c:v>
                </c:pt>
                <c:pt idx="975">
                  <c:v>143</c:v>
                </c:pt>
                <c:pt idx="976">
                  <c:v>143</c:v>
                </c:pt>
                <c:pt idx="977">
                  <c:v>143</c:v>
                </c:pt>
                <c:pt idx="978">
                  <c:v>143</c:v>
                </c:pt>
                <c:pt idx="979">
                  <c:v>143</c:v>
                </c:pt>
                <c:pt idx="980">
                  <c:v>143</c:v>
                </c:pt>
                <c:pt idx="981">
                  <c:v>143</c:v>
                </c:pt>
                <c:pt idx="982">
                  <c:v>143</c:v>
                </c:pt>
                <c:pt idx="983">
                  <c:v>143</c:v>
                </c:pt>
                <c:pt idx="984">
                  <c:v>143</c:v>
                </c:pt>
                <c:pt idx="985">
                  <c:v>143</c:v>
                </c:pt>
                <c:pt idx="986">
                  <c:v>143</c:v>
                </c:pt>
                <c:pt idx="987">
                  <c:v>143</c:v>
                </c:pt>
                <c:pt idx="988">
                  <c:v>143</c:v>
                </c:pt>
                <c:pt idx="989">
                  <c:v>143</c:v>
                </c:pt>
                <c:pt idx="990">
                  <c:v>143</c:v>
                </c:pt>
                <c:pt idx="991">
                  <c:v>143</c:v>
                </c:pt>
                <c:pt idx="992">
                  <c:v>143</c:v>
                </c:pt>
                <c:pt idx="993">
                  <c:v>143</c:v>
                </c:pt>
                <c:pt idx="994">
                  <c:v>143</c:v>
                </c:pt>
                <c:pt idx="995">
                  <c:v>143</c:v>
                </c:pt>
                <c:pt idx="996">
                  <c:v>143</c:v>
                </c:pt>
                <c:pt idx="997">
                  <c:v>143</c:v>
                </c:pt>
                <c:pt idx="998">
                  <c:v>143</c:v>
                </c:pt>
                <c:pt idx="999">
                  <c:v>143</c:v>
                </c:pt>
                <c:pt idx="1000">
                  <c:v>143</c:v>
                </c:pt>
                <c:pt idx="1001">
                  <c:v>143</c:v>
                </c:pt>
                <c:pt idx="1002">
                  <c:v>143</c:v>
                </c:pt>
                <c:pt idx="1003">
                  <c:v>143</c:v>
                </c:pt>
                <c:pt idx="1004">
                  <c:v>143</c:v>
                </c:pt>
                <c:pt idx="1005">
                  <c:v>143</c:v>
                </c:pt>
                <c:pt idx="1006">
                  <c:v>143</c:v>
                </c:pt>
                <c:pt idx="1007">
                  <c:v>143</c:v>
                </c:pt>
                <c:pt idx="1008">
                  <c:v>143</c:v>
                </c:pt>
                <c:pt idx="1009">
                  <c:v>143</c:v>
                </c:pt>
                <c:pt idx="1010">
                  <c:v>143</c:v>
                </c:pt>
                <c:pt idx="1011">
                  <c:v>143</c:v>
                </c:pt>
                <c:pt idx="1012">
                  <c:v>143</c:v>
                </c:pt>
                <c:pt idx="1013">
                  <c:v>143</c:v>
                </c:pt>
                <c:pt idx="1014">
                  <c:v>143</c:v>
                </c:pt>
                <c:pt idx="1015">
                  <c:v>143</c:v>
                </c:pt>
                <c:pt idx="1016">
                  <c:v>143</c:v>
                </c:pt>
                <c:pt idx="1017">
                  <c:v>143</c:v>
                </c:pt>
                <c:pt idx="1018">
                  <c:v>143</c:v>
                </c:pt>
                <c:pt idx="1019">
                  <c:v>143</c:v>
                </c:pt>
                <c:pt idx="1020">
                  <c:v>143</c:v>
                </c:pt>
                <c:pt idx="1021">
                  <c:v>143</c:v>
                </c:pt>
                <c:pt idx="1022">
                  <c:v>143</c:v>
                </c:pt>
                <c:pt idx="1023">
                  <c:v>143</c:v>
                </c:pt>
                <c:pt idx="1024">
                  <c:v>143</c:v>
                </c:pt>
                <c:pt idx="1025">
                  <c:v>143</c:v>
                </c:pt>
                <c:pt idx="1026">
                  <c:v>143</c:v>
                </c:pt>
                <c:pt idx="1027">
                  <c:v>143</c:v>
                </c:pt>
                <c:pt idx="1028">
                  <c:v>143</c:v>
                </c:pt>
                <c:pt idx="1029">
                  <c:v>143</c:v>
                </c:pt>
                <c:pt idx="1030">
                  <c:v>143</c:v>
                </c:pt>
                <c:pt idx="1031">
                  <c:v>143</c:v>
                </c:pt>
                <c:pt idx="1032">
                  <c:v>143</c:v>
                </c:pt>
                <c:pt idx="1033">
                  <c:v>143</c:v>
                </c:pt>
                <c:pt idx="1034">
                  <c:v>143</c:v>
                </c:pt>
                <c:pt idx="1035">
                  <c:v>143</c:v>
                </c:pt>
                <c:pt idx="1036">
                  <c:v>143</c:v>
                </c:pt>
                <c:pt idx="1037">
                  <c:v>143</c:v>
                </c:pt>
                <c:pt idx="1038">
                  <c:v>143</c:v>
                </c:pt>
                <c:pt idx="1039">
                  <c:v>143</c:v>
                </c:pt>
                <c:pt idx="1040">
                  <c:v>143</c:v>
                </c:pt>
                <c:pt idx="1041">
                  <c:v>143</c:v>
                </c:pt>
                <c:pt idx="1042">
                  <c:v>143</c:v>
                </c:pt>
                <c:pt idx="1043">
                  <c:v>143</c:v>
                </c:pt>
                <c:pt idx="1044">
                  <c:v>143</c:v>
                </c:pt>
                <c:pt idx="1045">
                  <c:v>143</c:v>
                </c:pt>
                <c:pt idx="1046">
                  <c:v>143</c:v>
                </c:pt>
                <c:pt idx="1047">
                  <c:v>143</c:v>
                </c:pt>
                <c:pt idx="1048">
                  <c:v>143</c:v>
                </c:pt>
                <c:pt idx="1049">
                  <c:v>143</c:v>
                </c:pt>
                <c:pt idx="1050">
                  <c:v>143</c:v>
                </c:pt>
                <c:pt idx="1051">
                  <c:v>143</c:v>
                </c:pt>
                <c:pt idx="1052">
                  <c:v>143</c:v>
                </c:pt>
                <c:pt idx="1053">
                  <c:v>143</c:v>
                </c:pt>
                <c:pt idx="1054">
                  <c:v>143</c:v>
                </c:pt>
                <c:pt idx="1055">
                  <c:v>143</c:v>
                </c:pt>
                <c:pt idx="1056">
                  <c:v>143</c:v>
                </c:pt>
                <c:pt idx="1057">
                  <c:v>143</c:v>
                </c:pt>
                <c:pt idx="1058">
                  <c:v>143</c:v>
                </c:pt>
                <c:pt idx="1059">
                  <c:v>143</c:v>
                </c:pt>
                <c:pt idx="1060">
                  <c:v>143</c:v>
                </c:pt>
                <c:pt idx="1061">
                  <c:v>143</c:v>
                </c:pt>
                <c:pt idx="1062">
                  <c:v>143</c:v>
                </c:pt>
                <c:pt idx="1063">
                  <c:v>143</c:v>
                </c:pt>
                <c:pt idx="1064">
                  <c:v>143</c:v>
                </c:pt>
                <c:pt idx="1065">
                  <c:v>143</c:v>
                </c:pt>
                <c:pt idx="1066">
                  <c:v>143</c:v>
                </c:pt>
                <c:pt idx="1067">
                  <c:v>143</c:v>
                </c:pt>
                <c:pt idx="1068">
                  <c:v>143</c:v>
                </c:pt>
                <c:pt idx="1069">
                  <c:v>143</c:v>
                </c:pt>
                <c:pt idx="1070">
                  <c:v>143</c:v>
                </c:pt>
                <c:pt idx="1071">
                  <c:v>143</c:v>
                </c:pt>
                <c:pt idx="1072">
                  <c:v>143</c:v>
                </c:pt>
                <c:pt idx="1073">
                  <c:v>143</c:v>
                </c:pt>
                <c:pt idx="1074">
                  <c:v>143</c:v>
                </c:pt>
                <c:pt idx="1075">
                  <c:v>143</c:v>
                </c:pt>
                <c:pt idx="1076">
                  <c:v>143</c:v>
                </c:pt>
                <c:pt idx="1077">
                  <c:v>143</c:v>
                </c:pt>
                <c:pt idx="1078">
                  <c:v>143</c:v>
                </c:pt>
                <c:pt idx="1079">
                  <c:v>143</c:v>
                </c:pt>
                <c:pt idx="1080">
                  <c:v>143</c:v>
                </c:pt>
                <c:pt idx="1081">
                  <c:v>143</c:v>
                </c:pt>
                <c:pt idx="1082">
                  <c:v>143</c:v>
                </c:pt>
                <c:pt idx="1083">
                  <c:v>143</c:v>
                </c:pt>
                <c:pt idx="1084">
                  <c:v>143</c:v>
                </c:pt>
                <c:pt idx="1085">
                  <c:v>143</c:v>
                </c:pt>
                <c:pt idx="1086">
                  <c:v>143</c:v>
                </c:pt>
                <c:pt idx="1087">
                  <c:v>143</c:v>
                </c:pt>
                <c:pt idx="1088">
                  <c:v>143</c:v>
                </c:pt>
                <c:pt idx="1089">
                  <c:v>143</c:v>
                </c:pt>
                <c:pt idx="1090">
                  <c:v>143</c:v>
                </c:pt>
                <c:pt idx="1091">
                  <c:v>143</c:v>
                </c:pt>
                <c:pt idx="1092">
                  <c:v>143</c:v>
                </c:pt>
                <c:pt idx="1093">
                  <c:v>143</c:v>
                </c:pt>
                <c:pt idx="1094">
                  <c:v>143</c:v>
                </c:pt>
                <c:pt idx="1095">
                  <c:v>143</c:v>
                </c:pt>
                <c:pt idx="1096">
                  <c:v>143</c:v>
                </c:pt>
                <c:pt idx="1097">
                  <c:v>143</c:v>
                </c:pt>
                <c:pt idx="1098">
                  <c:v>143</c:v>
                </c:pt>
                <c:pt idx="1099">
                  <c:v>143</c:v>
                </c:pt>
                <c:pt idx="1100">
                  <c:v>143</c:v>
                </c:pt>
                <c:pt idx="1101">
                  <c:v>143</c:v>
                </c:pt>
                <c:pt idx="1102">
                  <c:v>143</c:v>
                </c:pt>
                <c:pt idx="1103">
                  <c:v>143</c:v>
                </c:pt>
                <c:pt idx="1104">
                  <c:v>143</c:v>
                </c:pt>
                <c:pt idx="1105">
                  <c:v>143</c:v>
                </c:pt>
                <c:pt idx="1106">
                  <c:v>143</c:v>
                </c:pt>
                <c:pt idx="1107">
                  <c:v>143</c:v>
                </c:pt>
                <c:pt idx="1108">
                  <c:v>143</c:v>
                </c:pt>
                <c:pt idx="1109">
                  <c:v>143</c:v>
                </c:pt>
                <c:pt idx="1110">
                  <c:v>143</c:v>
                </c:pt>
                <c:pt idx="1111">
                  <c:v>143</c:v>
                </c:pt>
                <c:pt idx="1112">
                  <c:v>143</c:v>
                </c:pt>
                <c:pt idx="1113">
                  <c:v>143</c:v>
                </c:pt>
                <c:pt idx="1114">
                  <c:v>143</c:v>
                </c:pt>
                <c:pt idx="1115">
                  <c:v>143</c:v>
                </c:pt>
                <c:pt idx="1116">
                  <c:v>143</c:v>
                </c:pt>
                <c:pt idx="1117">
                  <c:v>143</c:v>
                </c:pt>
                <c:pt idx="1118">
                  <c:v>143</c:v>
                </c:pt>
                <c:pt idx="1119">
                  <c:v>143</c:v>
                </c:pt>
                <c:pt idx="1120">
                  <c:v>143</c:v>
                </c:pt>
                <c:pt idx="1121">
                  <c:v>143</c:v>
                </c:pt>
                <c:pt idx="1122">
                  <c:v>143</c:v>
                </c:pt>
                <c:pt idx="1123">
                  <c:v>143</c:v>
                </c:pt>
                <c:pt idx="1124">
                  <c:v>143</c:v>
                </c:pt>
                <c:pt idx="1125">
                  <c:v>143</c:v>
                </c:pt>
                <c:pt idx="1126">
                  <c:v>143</c:v>
                </c:pt>
                <c:pt idx="1127">
                  <c:v>143</c:v>
                </c:pt>
                <c:pt idx="1128">
                  <c:v>143</c:v>
                </c:pt>
                <c:pt idx="1129">
                  <c:v>143</c:v>
                </c:pt>
                <c:pt idx="1130">
                  <c:v>143</c:v>
                </c:pt>
                <c:pt idx="1131">
                  <c:v>143</c:v>
                </c:pt>
                <c:pt idx="1132">
                  <c:v>143</c:v>
                </c:pt>
                <c:pt idx="1133">
                  <c:v>143</c:v>
                </c:pt>
                <c:pt idx="1134">
                  <c:v>143</c:v>
                </c:pt>
                <c:pt idx="1135">
                  <c:v>143</c:v>
                </c:pt>
                <c:pt idx="1136">
                  <c:v>143</c:v>
                </c:pt>
                <c:pt idx="1137">
                  <c:v>143</c:v>
                </c:pt>
                <c:pt idx="1138">
                  <c:v>143</c:v>
                </c:pt>
                <c:pt idx="1139">
                  <c:v>143</c:v>
                </c:pt>
                <c:pt idx="1140">
                  <c:v>143</c:v>
                </c:pt>
                <c:pt idx="1141">
                  <c:v>143</c:v>
                </c:pt>
                <c:pt idx="1142">
                  <c:v>143</c:v>
                </c:pt>
                <c:pt idx="1143">
                  <c:v>143</c:v>
                </c:pt>
                <c:pt idx="1144">
                  <c:v>143</c:v>
                </c:pt>
                <c:pt idx="1145">
                  <c:v>143</c:v>
                </c:pt>
                <c:pt idx="1146">
                  <c:v>143</c:v>
                </c:pt>
                <c:pt idx="1147">
                  <c:v>143</c:v>
                </c:pt>
                <c:pt idx="1148">
                  <c:v>143</c:v>
                </c:pt>
                <c:pt idx="1149">
                  <c:v>143</c:v>
                </c:pt>
                <c:pt idx="1150">
                  <c:v>143</c:v>
                </c:pt>
                <c:pt idx="1151">
                  <c:v>143</c:v>
                </c:pt>
                <c:pt idx="1152">
                  <c:v>143</c:v>
                </c:pt>
                <c:pt idx="1153">
                  <c:v>143</c:v>
                </c:pt>
                <c:pt idx="1154">
                  <c:v>143</c:v>
                </c:pt>
                <c:pt idx="1155">
                  <c:v>143</c:v>
                </c:pt>
                <c:pt idx="1156">
                  <c:v>143</c:v>
                </c:pt>
                <c:pt idx="1157">
                  <c:v>143</c:v>
                </c:pt>
                <c:pt idx="1158">
                  <c:v>143</c:v>
                </c:pt>
                <c:pt idx="1159">
                  <c:v>143</c:v>
                </c:pt>
                <c:pt idx="1160">
                  <c:v>143</c:v>
                </c:pt>
                <c:pt idx="1161">
                  <c:v>143</c:v>
                </c:pt>
                <c:pt idx="1162">
                  <c:v>143</c:v>
                </c:pt>
                <c:pt idx="1163">
                  <c:v>143</c:v>
                </c:pt>
                <c:pt idx="1164">
                  <c:v>143</c:v>
                </c:pt>
                <c:pt idx="1165">
                  <c:v>143</c:v>
                </c:pt>
                <c:pt idx="1166">
                  <c:v>143</c:v>
                </c:pt>
                <c:pt idx="1167">
                  <c:v>143</c:v>
                </c:pt>
                <c:pt idx="1168">
                  <c:v>143</c:v>
                </c:pt>
                <c:pt idx="1169">
                  <c:v>143</c:v>
                </c:pt>
                <c:pt idx="1170">
                  <c:v>143</c:v>
                </c:pt>
                <c:pt idx="1171">
                  <c:v>143</c:v>
                </c:pt>
                <c:pt idx="1172">
                  <c:v>143</c:v>
                </c:pt>
                <c:pt idx="1173">
                  <c:v>143</c:v>
                </c:pt>
                <c:pt idx="1174">
                  <c:v>143</c:v>
                </c:pt>
                <c:pt idx="1175">
                  <c:v>143</c:v>
                </c:pt>
                <c:pt idx="1176">
                  <c:v>143</c:v>
                </c:pt>
                <c:pt idx="1177">
                  <c:v>143</c:v>
                </c:pt>
                <c:pt idx="1178">
                  <c:v>143</c:v>
                </c:pt>
                <c:pt idx="1179">
                  <c:v>143</c:v>
                </c:pt>
                <c:pt idx="1180">
                  <c:v>143</c:v>
                </c:pt>
                <c:pt idx="1181">
                  <c:v>143</c:v>
                </c:pt>
                <c:pt idx="1182">
                  <c:v>143</c:v>
                </c:pt>
                <c:pt idx="1183">
                  <c:v>143</c:v>
                </c:pt>
                <c:pt idx="1184">
                  <c:v>143</c:v>
                </c:pt>
                <c:pt idx="1185">
                  <c:v>143</c:v>
                </c:pt>
                <c:pt idx="1186">
                  <c:v>143</c:v>
                </c:pt>
                <c:pt idx="1187">
                  <c:v>143</c:v>
                </c:pt>
                <c:pt idx="1188">
                  <c:v>143</c:v>
                </c:pt>
                <c:pt idx="1189">
                  <c:v>143</c:v>
                </c:pt>
                <c:pt idx="1190">
                  <c:v>143</c:v>
                </c:pt>
                <c:pt idx="1191">
                  <c:v>143</c:v>
                </c:pt>
                <c:pt idx="1192">
                  <c:v>143</c:v>
                </c:pt>
                <c:pt idx="1193">
                  <c:v>143</c:v>
                </c:pt>
                <c:pt idx="1194">
                  <c:v>143</c:v>
                </c:pt>
                <c:pt idx="1195">
                  <c:v>143</c:v>
                </c:pt>
                <c:pt idx="1196">
                  <c:v>143</c:v>
                </c:pt>
                <c:pt idx="1197">
                  <c:v>143</c:v>
                </c:pt>
                <c:pt idx="1198">
                  <c:v>143</c:v>
                </c:pt>
                <c:pt idx="1199">
                  <c:v>143</c:v>
                </c:pt>
                <c:pt idx="1200">
                  <c:v>143</c:v>
                </c:pt>
                <c:pt idx="1201">
                  <c:v>143</c:v>
                </c:pt>
                <c:pt idx="1202">
                  <c:v>143</c:v>
                </c:pt>
                <c:pt idx="1203">
                  <c:v>143</c:v>
                </c:pt>
                <c:pt idx="1204">
                  <c:v>143</c:v>
                </c:pt>
                <c:pt idx="1205">
                  <c:v>143</c:v>
                </c:pt>
                <c:pt idx="1206">
                  <c:v>143</c:v>
                </c:pt>
                <c:pt idx="1207">
                  <c:v>143</c:v>
                </c:pt>
                <c:pt idx="1208">
                  <c:v>143</c:v>
                </c:pt>
                <c:pt idx="1209">
                  <c:v>143</c:v>
                </c:pt>
                <c:pt idx="1210">
                  <c:v>143</c:v>
                </c:pt>
                <c:pt idx="1211">
                  <c:v>143</c:v>
                </c:pt>
                <c:pt idx="1212">
                  <c:v>143</c:v>
                </c:pt>
                <c:pt idx="1213">
                  <c:v>143</c:v>
                </c:pt>
                <c:pt idx="1214">
                  <c:v>143</c:v>
                </c:pt>
                <c:pt idx="1215">
                  <c:v>143</c:v>
                </c:pt>
                <c:pt idx="1216">
                  <c:v>143</c:v>
                </c:pt>
                <c:pt idx="1217">
                  <c:v>143</c:v>
                </c:pt>
                <c:pt idx="1218">
                  <c:v>143</c:v>
                </c:pt>
                <c:pt idx="1219">
                  <c:v>143</c:v>
                </c:pt>
                <c:pt idx="1220">
                  <c:v>143</c:v>
                </c:pt>
                <c:pt idx="1221">
                  <c:v>143</c:v>
                </c:pt>
                <c:pt idx="1222">
                  <c:v>143</c:v>
                </c:pt>
                <c:pt idx="1223">
                  <c:v>143</c:v>
                </c:pt>
                <c:pt idx="1224">
                  <c:v>143</c:v>
                </c:pt>
                <c:pt idx="1225">
                  <c:v>143</c:v>
                </c:pt>
                <c:pt idx="1226">
                  <c:v>143</c:v>
                </c:pt>
                <c:pt idx="1227">
                  <c:v>143</c:v>
                </c:pt>
                <c:pt idx="1228">
                  <c:v>143</c:v>
                </c:pt>
                <c:pt idx="1229">
                  <c:v>143</c:v>
                </c:pt>
                <c:pt idx="1230">
                  <c:v>143</c:v>
                </c:pt>
                <c:pt idx="1231">
                  <c:v>143</c:v>
                </c:pt>
                <c:pt idx="1232">
                  <c:v>143</c:v>
                </c:pt>
                <c:pt idx="1233">
                  <c:v>143</c:v>
                </c:pt>
                <c:pt idx="1234">
                  <c:v>143</c:v>
                </c:pt>
                <c:pt idx="1235">
                  <c:v>143</c:v>
                </c:pt>
                <c:pt idx="1236">
                  <c:v>143</c:v>
                </c:pt>
                <c:pt idx="1237">
                  <c:v>143</c:v>
                </c:pt>
                <c:pt idx="1238">
                  <c:v>143</c:v>
                </c:pt>
                <c:pt idx="1239">
                  <c:v>143</c:v>
                </c:pt>
                <c:pt idx="1240">
                  <c:v>143</c:v>
                </c:pt>
                <c:pt idx="1241">
                  <c:v>143</c:v>
                </c:pt>
                <c:pt idx="1242">
                  <c:v>143</c:v>
                </c:pt>
                <c:pt idx="1243">
                  <c:v>143</c:v>
                </c:pt>
                <c:pt idx="1244">
                  <c:v>143</c:v>
                </c:pt>
                <c:pt idx="1245">
                  <c:v>143</c:v>
                </c:pt>
                <c:pt idx="1246">
                  <c:v>143</c:v>
                </c:pt>
                <c:pt idx="1247">
                  <c:v>143</c:v>
                </c:pt>
                <c:pt idx="1248">
                  <c:v>143</c:v>
                </c:pt>
                <c:pt idx="1249">
                  <c:v>143</c:v>
                </c:pt>
                <c:pt idx="1250">
                  <c:v>143</c:v>
                </c:pt>
                <c:pt idx="1251">
                  <c:v>143</c:v>
                </c:pt>
                <c:pt idx="1252">
                  <c:v>143</c:v>
                </c:pt>
                <c:pt idx="1253">
                  <c:v>143</c:v>
                </c:pt>
                <c:pt idx="1254">
                  <c:v>143</c:v>
                </c:pt>
                <c:pt idx="1255">
                  <c:v>143</c:v>
                </c:pt>
                <c:pt idx="1256">
                  <c:v>143</c:v>
                </c:pt>
                <c:pt idx="1257">
                  <c:v>143</c:v>
                </c:pt>
                <c:pt idx="1258">
                  <c:v>143</c:v>
                </c:pt>
                <c:pt idx="1259">
                  <c:v>143</c:v>
                </c:pt>
                <c:pt idx="1260">
                  <c:v>143</c:v>
                </c:pt>
                <c:pt idx="1261">
                  <c:v>143</c:v>
                </c:pt>
                <c:pt idx="1262">
                  <c:v>143</c:v>
                </c:pt>
                <c:pt idx="1263">
                  <c:v>143</c:v>
                </c:pt>
                <c:pt idx="1264">
                  <c:v>143</c:v>
                </c:pt>
                <c:pt idx="1265">
                  <c:v>143</c:v>
                </c:pt>
                <c:pt idx="1266">
                  <c:v>143</c:v>
                </c:pt>
                <c:pt idx="1267">
                  <c:v>143</c:v>
                </c:pt>
                <c:pt idx="1268">
                  <c:v>143</c:v>
                </c:pt>
                <c:pt idx="1269">
                  <c:v>143</c:v>
                </c:pt>
                <c:pt idx="1270">
                  <c:v>143</c:v>
                </c:pt>
                <c:pt idx="1271">
                  <c:v>143</c:v>
                </c:pt>
                <c:pt idx="1272">
                  <c:v>143</c:v>
                </c:pt>
                <c:pt idx="1273">
                  <c:v>143</c:v>
                </c:pt>
                <c:pt idx="1274">
                  <c:v>143</c:v>
                </c:pt>
                <c:pt idx="1275">
                  <c:v>143</c:v>
                </c:pt>
                <c:pt idx="1276">
                  <c:v>143</c:v>
                </c:pt>
                <c:pt idx="1277">
                  <c:v>143</c:v>
                </c:pt>
                <c:pt idx="1278">
                  <c:v>143</c:v>
                </c:pt>
                <c:pt idx="1279">
                  <c:v>143</c:v>
                </c:pt>
                <c:pt idx="1280">
                  <c:v>143</c:v>
                </c:pt>
                <c:pt idx="1281">
                  <c:v>143</c:v>
                </c:pt>
                <c:pt idx="1282">
                  <c:v>143</c:v>
                </c:pt>
                <c:pt idx="1283">
                  <c:v>143</c:v>
                </c:pt>
                <c:pt idx="1284">
                  <c:v>143</c:v>
                </c:pt>
                <c:pt idx="1285">
                  <c:v>143</c:v>
                </c:pt>
                <c:pt idx="1286">
                  <c:v>143</c:v>
                </c:pt>
                <c:pt idx="1287">
                  <c:v>143</c:v>
                </c:pt>
                <c:pt idx="1288">
                  <c:v>143</c:v>
                </c:pt>
                <c:pt idx="1289">
                  <c:v>143</c:v>
                </c:pt>
                <c:pt idx="1290">
                  <c:v>143</c:v>
                </c:pt>
                <c:pt idx="1291">
                  <c:v>143</c:v>
                </c:pt>
                <c:pt idx="1292">
                  <c:v>143</c:v>
                </c:pt>
                <c:pt idx="1293">
                  <c:v>143</c:v>
                </c:pt>
                <c:pt idx="1294">
                  <c:v>143</c:v>
                </c:pt>
                <c:pt idx="1295">
                  <c:v>143</c:v>
                </c:pt>
                <c:pt idx="1296">
                  <c:v>143</c:v>
                </c:pt>
                <c:pt idx="1297">
                  <c:v>143</c:v>
                </c:pt>
                <c:pt idx="1298">
                  <c:v>143</c:v>
                </c:pt>
                <c:pt idx="1299">
                  <c:v>143</c:v>
                </c:pt>
                <c:pt idx="1300">
                  <c:v>143</c:v>
                </c:pt>
                <c:pt idx="1301">
                  <c:v>143</c:v>
                </c:pt>
                <c:pt idx="1302">
                  <c:v>143</c:v>
                </c:pt>
                <c:pt idx="1303">
                  <c:v>143</c:v>
                </c:pt>
                <c:pt idx="1304">
                  <c:v>143</c:v>
                </c:pt>
              </c:numCache>
            </c:numRef>
          </c:val>
          <c:smooth val="0"/>
          <c:extLst>
            <c:ext xmlns:c16="http://schemas.microsoft.com/office/drawing/2014/chart" uri="{C3380CC4-5D6E-409C-BE32-E72D297353CC}">
              <c16:uniqueId val="{00000003-E6C5-48A2-B6D6-87B11FE35137}"/>
            </c:ext>
          </c:extLst>
        </c:ser>
        <c:dLbls>
          <c:showLegendKey val="0"/>
          <c:showVal val="0"/>
          <c:showCatName val="0"/>
          <c:showSerName val="0"/>
          <c:showPercent val="0"/>
          <c:showBubbleSize val="0"/>
        </c:dLbls>
        <c:marker val="1"/>
        <c:smooth val="0"/>
        <c:axId val="1126729519"/>
        <c:axId val="380020095"/>
      </c:lineChart>
      <c:dateAx>
        <c:axId val="437464296"/>
        <c:scaling>
          <c:orientation val="minMax"/>
          <c:max val="45253"/>
        </c:scaling>
        <c:delete val="0"/>
        <c:axPos val="b"/>
        <c:numFmt formatCode="yy&quot;年&quot;m&quot;月&quot;;@" sourceLinked="0"/>
        <c:majorTickMark val="none"/>
        <c:minorTickMark val="none"/>
        <c:tickLblPos val="nextTo"/>
        <c:txPr>
          <a:bodyPr/>
          <a:lstStyle/>
          <a:p>
            <a:pPr>
              <a:defRPr sz="600"/>
            </a:pPr>
            <a:endParaRPr lang="en-US"/>
          </a:p>
        </c:txPr>
        <c:crossAx val="581058128"/>
        <c:crosses val="autoZero"/>
        <c:auto val="0"/>
        <c:lblOffset val="100"/>
        <c:baseTimeUnit val="days"/>
        <c:majorUnit val="6"/>
        <c:majorTimeUnit val="months"/>
      </c:dateAx>
      <c:valAx>
        <c:axId val="581058128"/>
        <c:scaling>
          <c:orientation val="minMax"/>
          <c:max val="5.000000000000001E-2"/>
          <c:min val="0"/>
        </c:scaling>
        <c:delete val="0"/>
        <c:axPos val="l"/>
        <c:numFmt formatCode="0%" sourceLinked="0"/>
        <c:majorTickMark val="none"/>
        <c:minorTickMark val="none"/>
        <c:tickLblPos val="nextTo"/>
        <c:spPr>
          <a:ln>
            <a:noFill/>
          </a:ln>
        </c:spPr>
        <c:txPr>
          <a:bodyPr/>
          <a:lstStyle/>
          <a:p>
            <a:pPr>
              <a:defRPr sz="800">
                <a:solidFill>
                  <a:srgbClr val="808080"/>
                </a:solidFill>
              </a:defRPr>
            </a:pPr>
            <a:endParaRPr lang="en-US"/>
          </a:p>
        </c:txPr>
        <c:crossAx val="437464296"/>
        <c:crosses val="autoZero"/>
        <c:crossBetween val="between"/>
        <c:majorUnit val="1.0000000000000002E-2"/>
      </c:valAx>
      <c:valAx>
        <c:axId val="380020095"/>
        <c:scaling>
          <c:orientation val="minMax"/>
        </c:scaling>
        <c:delete val="0"/>
        <c:axPos val="r"/>
        <c:numFmt formatCode="0" sourceLinked="0"/>
        <c:majorTickMark val="out"/>
        <c:minorTickMark val="none"/>
        <c:tickLblPos val="nextTo"/>
        <c:spPr>
          <a:solidFill>
            <a:schemeClr val="bg1"/>
          </a:solidFill>
          <a:ln>
            <a:solidFill>
              <a:schemeClr val="bg1"/>
            </a:solidFill>
          </a:ln>
        </c:spPr>
        <c:txPr>
          <a:bodyPr/>
          <a:lstStyle/>
          <a:p>
            <a:pPr>
              <a:defRPr sz="800">
                <a:solidFill>
                  <a:srgbClr val="C49162"/>
                </a:solidFill>
                <a:latin typeface="Arial" panose="020B0604020202020204" pitchFamily="34" charset="0"/>
                <a:cs typeface="Arial" panose="020B0604020202020204" pitchFamily="34" charset="0"/>
              </a:defRPr>
            </a:pPr>
            <a:endParaRPr lang="en-US"/>
          </a:p>
        </c:txPr>
        <c:crossAx val="1126729519"/>
        <c:crosses val="max"/>
        <c:crossBetween val="between"/>
      </c:valAx>
      <c:dateAx>
        <c:axId val="1126729519"/>
        <c:scaling>
          <c:orientation val="minMax"/>
        </c:scaling>
        <c:delete val="1"/>
        <c:axPos val="b"/>
        <c:numFmt formatCode="m/d/yyyy" sourceLinked="1"/>
        <c:majorTickMark val="out"/>
        <c:minorTickMark val="none"/>
        <c:tickLblPos val="nextTo"/>
        <c:crossAx val="380020095"/>
        <c:crosses val="autoZero"/>
        <c:auto val="1"/>
        <c:lblOffset val="100"/>
        <c:baseTimeUnit val="days"/>
      </c:dateAx>
      <c:spPr>
        <a:noFill/>
        <a:ln>
          <a:noFill/>
        </a:ln>
      </c:spPr>
    </c:plotArea>
    <c:legend>
      <c:legendPos val="l"/>
      <c:overlay val="0"/>
      <c:txPr>
        <a:bodyPr/>
        <a:lstStyle/>
        <a:p>
          <a:pPr>
            <a:defRPr sz="800"/>
          </a:pPr>
          <a:endParaRPr lang="en-US"/>
        </a:p>
      </c:txPr>
    </c:legend>
    <c:plotVisOnly val="1"/>
    <c:dispBlanksAs val="gap"/>
    <c:showDLblsOverMax val="0"/>
  </c:chart>
  <c:spPr>
    <a:noFill/>
    <a:ln>
      <a:noFill/>
    </a:ln>
  </c:spPr>
  <c:txPr>
    <a:bodyPr/>
    <a:lstStyle/>
    <a:p>
      <a:pPr>
        <a:defRPr sz="700" b="0">
          <a:solidFill>
            <a:schemeClr val="tx1">
              <a:lumMod val="75000"/>
              <a:lumOff val="25000"/>
            </a:schemeClr>
          </a:solidFill>
          <a:latin typeface="Arial" panose="020B0604020202020204" pitchFamily="34" charset="0"/>
          <a:ea typeface="楷体" pitchFamily="49" charset="-122"/>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0"/>
          <c:order val="0"/>
          <c:tx>
            <c:strRef>
              <c:f>Pie!$BI$6</c:f>
              <c:strCache>
                <c:ptCount val="1"/>
                <c:pt idx="0">
                  <c:v>笔数</c:v>
                </c:pt>
              </c:strCache>
            </c:strRef>
          </c:tx>
          <c:spPr>
            <a:solidFill>
              <a:schemeClr val="tx2">
                <a:lumMod val="25000"/>
                <a:lumOff val="75000"/>
                <a:alpha val="47000"/>
              </a:schemeClr>
            </a:solidFill>
            <a:ln w="12700">
              <a:solidFill>
                <a:schemeClr val="accent1">
                  <a:lumMod val="75000"/>
                </a:schemeClr>
              </a:solidFill>
            </a:ln>
            <a:effectLst/>
          </c:spPr>
          <c:invertIfNegative val="0"/>
          <c:cat>
            <c:strRef>
              <c:f>Pie!$BG$7:$BG$16</c:f>
              <c:strCache>
                <c:ptCount val="10"/>
                <c:pt idx="0">
                  <c:v>上海银行</c:v>
                </c:pt>
                <c:pt idx="1">
                  <c:v>邮储银行</c:v>
                </c:pt>
                <c:pt idx="2">
                  <c:v>江苏银行</c:v>
                </c:pt>
                <c:pt idx="3">
                  <c:v>渤海银行</c:v>
                </c:pt>
                <c:pt idx="4">
                  <c:v>南京银行</c:v>
                </c:pt>
                <c:pt idx="5">
                  <c:v>浙商银行</c:v>
                </c:pt>
                <c:pt idx="6">
                  <c:v>杭州银行</c:v>
                </c:pt>
                <c:pt idx="7">
                  <c:v>恒丰银行</c:v>
                </c:pt>
                <c:pt idx="8">
                  <c:v>宁波银行</c:v>
                </c:pt>
                <c:pt idx="9">
                  <c:v>天津银行</c:v>
                </c:pt>
              </c:strCache>
            </c:strRef>
          </c:cat>
          <c:val>
            <c:numRef>
              <c:f>Pie!$BI$7:$BI$16</c:f>
              <c:numCache>
                <c:formatCode>General</c:formatCode>
                <c:ptCount val="10"/>
                <c:pt idx="0">
                  <c:v>41</c:v>
                </c:pt>
                <c:pt idx="1">
                  <c:v>34</c:v>
                </c:pt>
                <c:pt idx="2">
                  <c:v>33</c:v>
                </c:pt>
                <c:pt idx="3">
                  <c:v>27</c:v>
                </c:pt>
                <c:pt idx="4">
                  <c:v>25</c:v>
                </c:pt>
                <c:pt idx="5">
                  <c:v>22</c:v>
                </c:pt>
                <c:pt idx="6">
                  <c:v>22</c:v>
                </c:pt>
                <c:pt idx="7">
                  <c:v>18</c:v>
                </c:pt>
                <c:pt idx="8">
                  <c:v>17</c:v>
                </c:pt>
                <c:pt idx="9">
                  <c:v>14</c:v>
                </c:pt>
              </c:numCache>
            </c:numRef>
          </c:val>
          <c:extLst>
            <c:ext xmlns:c16="http://schemas.microsoft.com/office/drawing/2014/chart" uri="{C3380CC4-5D6E-409C-BE32-E72D297353CC}">
              <c16:uniqueId val="{00000000-FA49-4A32-87D8-842F96C3C766}"/>
            </c:ext>
          </c:extLst>
        </c:ser>
        <c:dLbls>
          <c:showLegendKey val="0"/>
          <c:showVal val="0"/>
          <c:showCatName val="0"/>
          <c:showSerName val="0"/>
          <c:showPercent val="0"/>
          <c:showBubbleSize val="0"/>
        </c:dLbls>
        <c:gapWidth val="100"/>
        <c:axId val="86368640"/>
        <c:axId val="685772784"/>
      </c:barChart>
      <c:catAx>
        <c:axId val="86368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772784"/>
        <c:crosses val="autoZero"/>
        <c:auto val="1"/>
        <c:lblAlgn val="ctr"/>
        <c:lblOffset val="100"/>
        <c:noMultiLvlLbl val="0"/>
      </c:catAx>
      <c:valAx>
        <c:axId val="685772784"/>
        <c:scaling>
          <c:orientation val="minMax"/>
        </c:scaling>
        <c:delete val="1"/>
        <c:axPos val="l"/>
        <c:numFmt formatCode="General" sourceLinked="1"/>
        <c:majorTickMark val="none"/>
        <c:minorTickMark val="none"/>
        <c:tickLblPos val="nextTo"/>
        <c:crossAx val="86368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0277777777777778"/>
          <c:y val="1.8829205225321348E-4"/>
          <c:w val="0.63223298155230989"/>
          <c:h val="0.99499377421440149"/>
        </c:manualLayout>
      </c:layout>
      <c:doughnutChart>
        <c:varyColors val="1"/>
        <c:ser>
          <c:idx val="0"/>
          <c:order val="0"/>
          <c:dPt>
            <c:idx val="0"/>
            <c:bubble3D val="0"/>
            <c:spPr>
              <a:solidFill>
                <a:srgbClr val="00B0F0"/>
              </a:solidFill>
              <a:ln w="19050">
                <a:solidFill>
                  <a:schemeClr val="lt1"/>
                </a:solidFill>
              </a:ln>
              <a:effectLst/>
            </c:spPr>
            <c:extLst>
              <c:ext xmlns:c16="http://schemas.microsoft.com/office/drawing/2014/chart" uri="{C3380CC4-5D6E-409C-BE32-E72D297353CC}">
                <c16:uniqueId val="{00000002-719C-4DF0-9C5F-9701C4DDD1B3}"/>
              </c:ext>
            </c:extLst>
          </c:dPt>
          <c:dPt>
            <c:idx val="1"/>
            <c:bubble3D val="0"/>
            <c:spPr>
              <a:solidFill>
                <a:srgbClr val="0F141E">
                  <a:lumMod val="50000"/>
                  <a:lumOff val="50000"/>
                </a:srgbClr>
              </a:solidFill>
              <a:ln w="19050">
                <a:solidFill>
                  <a:schemeClr val="lt1"/>
                </a:solidFill>
              </a:ln>
              <a:effectLst/>
            </c:spPr>
            <c:extLst>
              <c:ext xmlns:c16="http://schemas.microsoft.com/office/drawing/2014/chart" uri="{C3380CC4-5D6E-409C-BE32-E72D297353CC}">
                <c16:uniqueId val="{00000006-719C-4DF0-9C5F-9701C4DDD1B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19C-4DF0-9C5F-9701C4DDD1B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719C-4DF0-9C5F-9701C4DDD1B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3-719C-4DF0-9C5F-9701C4DDD1B3}"/>
              </c:ext>
            </c:extLst>
          </c:dPt>
          <c:dLbls>
            <c:dLbl>
              <c:idx val="0"/>
              <c:tx>
                <c:rich>
                  <a:bodyPr/>
                  <a:lstStyle/>
                  <a:p>
                    <a:fld id="{50DB5914-95CE-4646-BCD3-9EA9AFA7AC65}" type="CATEGORYNAME">
                      <a:rPr lang="zh-CN" altLang="en-US" sz="900" baseline="0">
                        <a:solidFill>
                          <a:schemeClr val="bg1"/>
                        </a:solidFill>
                      </a:rPr>
                      <a:pPr/>
                      <a:t>[CATEGORY NAME]</a:t>
                    </a:fld>
                    <a:fld id="{D74A9965-66C3-4F95-98A4-A63E579760BA}" type="CELLRANGE">
                      <a:rPr lang="en-US" altLang="zh-CN" sz="900" b="0" i="0" u="none" strike="noStrike" kern="1200" baseline="0">
                        <a:solidFill>
                          <a:schemeClr val="bg1"/>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9C-4DF0-9C5F-9701C4DDD1B3}"/>
                </c:ext>
              </c:extLst>
            </c:dLbl>
            <c:dLbl>
              <c:idx val="1"/>
              <c:tx>
                <c:rich>
                  <a:bodyPr/>
                  <a:lstStyle/>
                  <a:p>
                    <a:fld id="{50DB5914-95CE-4646-BCD3-9EA9AFA7AC65}" type="CATEGORYNAME">
                      <a:rPr lang="zh-CN" altLang="en-US" sz="900" baseline="0">
                        <a:solidFill>
                          <a:schemeClr val="bg1"/>
                        </a:solidFill>
                      </a:rPr>
                      <a:pPr/>
                      <a:t>[CATEGORY NAME]</a:t>
                    </a:fld>
                    <a:fld id="{D74A9965-66C3-4F95-98A4-A63E579760BA}" type="CELLRANGE">
                      <a:rPr lang="en-US" altLang="zh-CN" sz="900" b="0" i="0" u="none" strike="noStrike" kern="1200" baseline="0">
                        <a:solidFill>
                          <a:schemeClr val="bg1"/>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719C-4DF0-9C5F-9701C4DDD1B3}"/>
                </c:ext>
              </c:extLst>
            </c:dLbl>
            <c:dLbl>
              <c:idx val="2"/>
              <c:tx>
                <c:rich>
                  <a:bodyPr/>
                  <a:lstStyle/>
                  <a:p>
                    <a:fld id="{50DB5914-95CE-4646-BCD3-9EA9AFA7AC65}" type="CATEGORYNAME">
                      <a:rPr lang="zh-CN" altLang="en-US" sz="900" baseline="0">
                        <a:solidFill>
                          <a:schemeClr val="bg1"/>
                        </a:solidFill>
                      </a:rPr>
                      <a:pPr/>
                      <a:t>[CATEGORY NAME]</a:t>
                    </a:fld>
                    <a:fld id="{D74A9965-66C3-4F95-98A4-A63E579760BA}" type="CELLRANGE">
                      <a:rPr lang="en-US" altLang="zh-CN" sz="900" b="0" i="0" u="none" strike="noStrike" kern="1200" baseline="0">
                        <a:solidFill>
                          <a:schemeClr val="bg1"/>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719C-4DF0-9C5F-9701C4DDD1B3}"/>
                </c:ext>
              </c:extLst>
            </c:dLbl>
            <c:dLbl>
              <c:idx val="3"/>
              <c:layout>
                <c:manualLayout>
                  <c:x val="0"/>
                  <c:y val="1.7480357321046525E-2"/>
                </c:manualLayout>
              </c:layout>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50DB5914-95CE-4646-BCD3-9EA9AFA7AC65}" type="CATEGORYNAME">
                      <a:rPr lang="zh-CN" altLang="en-US" sz="900" b="1" baseline="0">
                        <a:solidFill>
                          <a:schemeClr val="bg1"/>
                        </a:solidFill>
                      </a:rPr>
                      <a:pPr>
                        <a:defRPr b="1">
                          <a:solidFill>
                            <a:sysClr val="windowText" lastClr="000000"/>
                          </a:solidFill>
                        </a:defRPr>
                      </a:pPr>
                      <a:t>[CATEGORY NAME]</a:t>
                    </a:fld>
                    <a:endParaRPr lang="zh-CN" altLang="en-US" sz="900" b="1" baseline="0">
                      <a:solidFill>
                        <a:schemeClr val="bg1"/>
                      </a:solidFill>
                    </a:endParaRPr>
                  </a:p>
                  <a:p>
                    <a:pPr>
                      <a:defRPr b="1">
                        <a:solidFill>
                          <a:sysClr val="windowText" lastClr="000000"/>
                        </a:solidFill>
                      </a:defRPr>
                    </a:pPr>
                    <a:fld id="{D74A9965-66C3-4F95-98A4-A63E579760BA}" type="CELLRANGE">
                      <a:rPr lang="en-US" altLang="zh-CN" sz="900" b="1" i="0" u="none" strike="noStrike" kern="1200" baseline="0">
                        <a:solidFill>
                          <a:schemeClr val="bg1"/>
                        </a:solidFill>
                      </a:rPr>
                      <a:pPr>
                        <a:defRPr b="1">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719C-4DF0-9C5F-9701C4DDD1B3}"/>
                </c:ext>
              </c:extLst>
            </c:dLbl>
            <c:dLbl>
              <c:idx val="4"/>
              <c:layout>
                <c:manualLayout>
                  <c:x val="-0.18555755206280122"/>
                  <c:y val="6.611914461610538E-2"/>
                </c:manualLayout>
              </c:layout>
              <c:tx>
                <c:rich>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fld id="{50DB5914-95CE-4646-BCD3-9EA9AFA7AC65}" type="CATEGORYNAME">
                      <a:rPr lang="zh-CN" altLang="en-US" sz="900" b="1" baseline="0">
                        <a:solidFill>
                          <a:sysClr val="windowText" lastClr="000000"/>
                        </a:solidFill>
                      </a:rPr>
                      <a:pPr>
                        <a:defRPr b="1">
                          <a:solidFill>
                            <a:sysClr val="windowText" lastClr="000000"/>
                          </a:solidFill>
                        </a:defRPr>
                      </a:pPr>
                      <a:t>[CATEGORY NAME]</a:t>
                    </a:fld>
                    <a:fld id="{D74A9965-66C3-4F95-98A4-A63E579760BA}" type="CELLRANGE">
                      <a:rPr lang="en-US" altLang="zh-CN" sz="900" b="1" i="0" u="none" strike="noStrike" kern="1200" baseline="0">
                        <a:solidFill>
                          <a:sysClr val="windowText" lastClr="000000"/>
                        </a:solidFill>
                      </a:rPr>
                      <a:pPr>
                        <a:defRPr b="1">
                          <a:solidFill>
                            <a:sysClr val="windowText" lastClr="00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719C-4DF0-9C5F-9701C4DDD1B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Pie!$AK$7:$AK$11</c:f>
              <c:strCache>
                <c:ptCount val="5"/>
                <c:pt idx="0">
                  <c:v>直发</c:v>
                </c:pt>
                <c:pt idx="1">
                  <c:v>备证</c:v>
                </c:pt>
                <c:pt idx="2">
                  <c:v>担保</c:v>
                </c:pt>
                <c:pt idx="3">
                  <c:v>维好</c:v>
                </c:pt>
                <c:pt idx="4">
                  <c:v>红筹</c:v>
                </c:pt>
              </c:strCache>
            </c:strRef>
          </c:cat>
          <c:val>
            <c:numRef>
              <c:f>Pie!$AL$7:$AL$11</c:f>
              <c:numCache>
                <c:formatCode>General</c:formatCode>
                <c:ptCount val="5"/>
                <c:pt idx="0">
                  <c:v>413</c:v>
                </c:pt>
                <c:pt idx="1">
                  <c:v>400</c:v>
                </c:pt>
                <c:pt idx="2">
                  <c:v>240</c:v>
                </c:pt>
                <c:pt idx="3">
                  <c:v>50</c:v>
                </c:pt>
                <c:pt idx="4">
                  <c:v>5</c:v>
                </c:pt>
              </c:numCache>
            </c:numRef>
          </c:val>
          <c:extLst>
            <c:ext xmlns:c15="http://schemas.microsoft.com/office/drawing/2012/chart" uri="{02D57815-91ED-43cb-92C2-25804820EDAC}">
              <c15:datalabelsRange>
                <c15:f>Pie!$AM$7:$AM$11</c15:f>
                <c15:dlblRangeCache>
                  <c:ptCount val="5"/>
                  <c:pt idx="0">
                    <c:v>37%</c:v>
                  </c:pt>
                  <c:pt idx="1">
                    <c:v>36%</c:v>
                  </c:pt>
                  <c:pt idx="2">
                    <c:v>22%</c:v>
                  </c:pt>
                  <c:pt idx="3">
                    <c:v>5%</c:v>
                  </c:pt>
                  <c:pt idx="4">
                    <c:v>0%</c:v>
                  </c:pt>
                </c15:dlblRangeCache>
              </c15:datalabelsRange>
            </c:ext>
            <c:ext xmlns:c16="http://schemas.microsoft.com/office/drawing/2014/chart" uri="{C3380CC4-5D6E-409C-BE32-E72D297353CC}">
              <c16:uniqueId val="{00000000-719C-4DF0-9C5F-9701C4DDD1B3}"/>
            </c:ext>
          </c:extLst>
        </c:ser>
        <c:dLbls>
          <c:showLegendKey val="0"/>
          <c:showVal val="0"/>
          <c:showCatName val="0"/>
          <c:showSerName val="0"/>
          <c:showPercent val="0"/>
          <c:showBubbleSize val="0"/>
          <c:showLeaderLines val="1"/>
        </c:dLbls>
        <c:firstSliceAng val="226"/>
        <c:holeSize val="60"/>
        <c:extLst/>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7424300087489064"/>
          <c:y val="7.8387655213905179E-4"/>
          <c:w val="0.64448772481390726"/>
          <c:h val="0.99921612344786093"/>
        </c:manualLayout>
      </c:layout>
      <c:doughnutChart>
        <c:varyColors val="1"/>
        <c:ser>
          <c:idx val="0"/>
          <c:order val="0"/>
          <c:dPt>
            <c:idx val="0"/>
            <c:bubble3D val="0"/>
            <c:spPr>
              <a:solidFill>
                <a:srgbClr val="879AC3"/>
              </a:solidFill>
              <a:ln w="19050">
                <a:solidFill>
                  <a:schemeClr val="lt1"/>
                </a:solidFill>
              </a:ln>
              <a:effectLst/>
            </c:spPr>
            <c:extLst>
              <c:ext xmlns:c16="http://schemas.microsoft.com/office/drawing/2014/chart" uri="{C3380CC4-5D6E-409C-BE32-E72D297353CC}">
                <c16:uniqueId val="{00000008-9E95-486A-B8EB-8074F9479308}"/>
              </c:ext>
            </c:extLst>
          </c:dPt>
          <c:dPt>
            <c:idx val="1"/>
            <c:bubble3D val="0"/>
            <c:spPr>
              <a:solidFill>
                <a:srgbClr val="0F141E">
                  <a:lumMod val="25000"/>
                  <a:lumOff val="75000"/>
                </a:srgbClr>
              </a:solidFill>
              <a:ln w="19050">
                <a:solidFill>
                  <a:schemeClr val="lt1"/>
                </a:solidFill>
              </a:ln>
              <a:effectLst/>
            </c:spPr>
            <c:extLst>
              <c:ext xmlns:c16="http://schemas.microsoft.com/office/drawing/2014/chart" uri="{C3380CC4-5D6E-409C-BE32-E72D297353CC}">
                <c16:uniqueId val="{00000006-9E95-486A-B8EB-8074F9479308}"/>
              </c:ext>
            </c:extLst>
          </c:dPt>
          <c:dPt>
            <c:idx val="2"/>
            <c:bubble3D val="0"/>
            <c:spPr>
              <a:solidFill>
                <a:srgbClr val="0F141E">
                  <a:lumMod val="50000"/>
                  <a:lumOff val="50000"/>
                </a:srgbClr>
              </a:solidFill>
              <a:ln w="19050">
                <a:solidFill>
                  <a:schemeClr val="lt1"/>
                </a:solidFill>
              </a:ln>
              <a:effectLst/>
            </c:spPr>
            <c:extLst>
              <c:ext xmlns:c16="http://schemas.microsoft.com/office/drawing/2014/chart" uri="{C3380CC4-5D6E-409C-BE32-E72D297353CC}">
                <c16:uniqueId val="{00000005-9E95-486A-B8EB-8074F9479308}"/>
              </c:ext>
            </c:extLst>
          </c:dPt>
          <c:dPt>
            <c:idx val="3"/>
            <c:bubble3D val="0"/>
            <c:spPr>
              <a:solidFill>
                <a:srgbClr val="0F141E">
                  <a:lumMod val="10000"/>
                  <a:lumOff val="90000"/>
                </a:srgbClr>
              </a:solidFill>
              <a:ln w="19050">
                <a:solidFill>
                  <a:schemeClr val="lt1"/>
                </a:solidFill>
              </a:ln>
              <a:effectLst/>
            </c:spPr>
            <c:extLst>
              <c:ext xmlns:c16="http://schemas.microsoft.com/office/drawing/2014/chart" uri="{C3380CC4-5D6E-409C-BE32-E72D297353CC}">
                <c16:uniqueId val="{00000007-F304-4E7E-ACCB-72E33F07BCCC}"/>
              </c:ext>
            </c:extLst>
          </c:dPt>
          <c:dLbls>
            <c:dLbl>
              <c:idx val="0"/>
              <c:layout>
                <c:manualLayout>
                  <c:x val="1.6666666666666666E-2"/>
                  <c:y val="-4.6296296296296384E-2"/>
                </c:manualLayout>
              </c:layout>
              <c:tx>
                <c:rich>
                  <a:bodyPr/>
                  <a:lstStyle/>
                  <a:p>
                    <a:fld id="{31172CF4-0FAB-4373-9FD3-82B6B51BC825}" type="CATEGORYNAME">
                      <a:rPr lang="zh-CN" altLang="en-US" sz="700" baseline="0"/>
                      <a:pPr/>
                      <a:t>[CATEGORY NAME]</a:t>
                    </a:fld>
                    <a:fld id="{1EB2BD14-C37F-471A-8F51-41E7D06C0F32}" type="CELLRANGE">
                      <a:rPr lang="en-US" altLang="zh-CN" sz="700" b="1" i="0" u="none" strike="noStrike" kern="1200" baseline="0">
                        <a:solidFill>
                          <a:sysClr val="windowText" lastClr="000000"/>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9E95-486A-B8EB-8074F9479308}"/>
                </c:ext>
              </c:extLst>
            </c:dLbl>
            <c:dLbl>
              <c:idx val="1"/>
              <c:layout>
                <c:manualLayout>
                  <c:x val="3.0555555555555555E-2"/>
                  <c:y val="-2.3148148148148147E-2"/>
                </c:manualLayout>
              </c:layout>
              <c:tx>
                <c:rich>
                  <a:bodyPr/>
                  <a:lstStyle/>
                  <a:p>
                    <a:fld id="{31172CF4-0FAB-4373-9FD3-82B6B51BC825}" type="CATEGORYNAME">
                      <a:rPr lang="zh-CN" altLang="en-US" sz="700" baseline="0"/>
                      <a:pPr/>
                      <a:t>[CATEGORY NAME]</a:t>
                    </a:fld>
                    <a:endParaRPr lang="zh-CN" altLang="en-US" sz="700" baseline="0"/>
                  </a:p>
                  <a:p>
                    <a:fld id="{1EB2BD14-C37F-471A-8F51-41E7D06C0F32}" type="CELLRANGE">
                      <a:rPr lang="en-US" altLang="zh-CN" sz="700" b="1" i="0" u="none" strike="noStrike" kern="1200" baseline="0">
                        <a:solidFill>
                          <a:sysClr val="windowText" lastClr="000000"/>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E95-486A-B8EB-8074F9479308}"/>
                </c:ext>
              </c:extLst>
            </c:dLbl>
            <c:dLbl>
              <c:idx val="2"/>
              <c:delete val="1"/>
              <c:extLst>
                <c:ext xmlns:c15="http://schemas.microsoft.com/office/drawing/2012/chart" uri="{CE6537A1-D6FC-4f65-9D91-7224C49458BB}"/>
                <c:ext xmlns:c16="http://schemas.microsoft.com/office/drawing/2014/chart" uri="{C3380CC4-5D6E-409C-BE32-E72D297353CC}">
                  <c16:uniqueId val="{00000005-9E95-486A-B8EB-8074F9479308}"/>
                </c:ext>
              </c:extLst>
            </c:dLbl>
            <c:dLbl>
              <c:idx val="3"/>
              <c:layout>
                <c:manualLayout>
                  <c:x val="-2.2192426834342781E-3"/>
                  <c:y val="-1.7507804977738971E-2"/>
                </c:manualLayout>
              </c:layout>
              <c:tx>
                <c:rich>
                  <a:bodyPr/>
                  <a:lstStyle/>
                  <a:p>
                    <a:fld id="{31172CF4-0FAB-4373-9FD3-82B6B51BC825}" type="CATEGORYNAME">
                      <a:rPr lang="zh-CN" altLang="en-US" sz="700" baseline="0"/>
                      <a:pPr/>
                      <a:t>[CATEGORY NAME]</a:t>
                    </a:fld>
                    <a:endParaRPr lang="zh-CN" altLang="en-US" sz="700" baseline="0"/>
                  </a:p>
                  <a:p>
                    <a:fld id="{1EB2BD14-C37F-471A-8F51-41E7D06C0F32}" type="CELLRANGE">
                      <a:rPr lang="en-US" altLang="zh-CN" sz="700" b="1" i="0" u="none" strike="noStrike" kern="1200" baseline="0">
                        <a:solidFill>
                          <a:sysClr val="windowText" lastClr="000000"/>
                        </a:solidFill>
                      </a:rPr>
                      <a:pPr/>
                      <a:t>[CELLRANGE]</a:t>
                    </a:fld>
                    <a:endParaRPr lang="en-US"/>
                  </a:p>
                </c:rich>
              </c:tx>
              <c:showLegendKey val="0"/>
              <c:showVal val="0"/>
              <c:showCatName val="1"/>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304-4E7E-ACCB-72E33F07BC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Pie!$AK$12:$AK$15</c:f>
              <c:strCache>
                <c:ptCount val="4"/>
                <c:pt idx="0">
                  <c:v>备证</c:v>
                </c:pt>
                <c:pt idx="1">
                  <c:v>备证+担保</c:v>
                </c:pt>
                <c:pt idx="2">
                  <c:v>备证+担保+维好</c:v>
                </c:pt>
                <c:pt idx="3">
                  <c:v>备证+维好</c:v>
                </c:pt>
              </c:strCache>
            </c:strRef>
          </c:cat>
          <c:val>
            <c:numRef>
              <c:f>Pie!$AL$12:$AL$15</c:f>
              <c:numCache>
                <c:formatCode>General</c:formatCode>
                <c:ptCount val="4"/>
                <c:pt idx="0">
                  <c:v>305</c:v>
                </c:pt>
                <c:pt idx="1">
                  <c:v>67</c:v>
                </c:pt>
                <c:pt idx="2">
                  <c:v>2</c:v>
                </c:pt>
                <c:pt idx="3">
                  <c:v>26</c:v>
                </c:pt>
              </c:numCache>
            </c:numRef>
          </c:val>
          <c:extLst>
            <c:ext xmlns:c15="http://schemas.microsoft.com/office/drawing/2012/chart" uri="{02D57815-91ED-43cb-92C2-25804820EDAC}">
              <c15:datalabelsRange>
                <c15:f>Pie!$AM$12:$AM$15</c15:f>
                <c15:dlblRangeCache>
                  <c:ptCount val="4"/>
                  <c:pt idx="0">
                    <c:v>76%</c:v>
                  </c:pt>
                  <c:pt idx="1">
                    <c:v>17%</c:v>
                  </c:pt>
                  <c:pt idx="2">
                    <c:v>1%</c:v>
                  </c:pt>
                  <c:pt idx="3">
                    <c:v>7%</c:v>
                  </c:pt>
                </c15:dlblRangeCache>
              </c15:datalabelsRange>
            </c:ext>
            <c:ext xmlns:c16="http://schemas.microsoft.com/office/drawing/2014/chart" uri="{C3380CC4-5D6E-409C-BE32-E72D297353CC}">
              <c16:uniqueId val="{00000000-9E95-486A-B8EB-8074F9479308}"/>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1111111111111111"/>
          <c:y val="7.4931114168362315E-3"/>
          <c:w val="0.60335830634483389"/>
          <c:h val="0.99052724848694307"/>
        </c:manualLayout>
      </c:layout>
      <c:doughnutChart>
        <c:varyColors val="1"/>
        <c:ser>
          <c:idx val="0"/>
          <c:order val="0"/>
          <c:tx>
            <c:strRef>
              <c:f>Pie!$AL$6</c:f>
              <c:strCache>
                <c:ptCount val="1"/>
                <c:pt idx="0">
                  <c:v>笔数</c:v>
                </c:pt>
              </c:strCache>
            </c:strRef>
          </c:tx>
          <c:dPt>
            <c:idx val="0"/>
            <c:bubble3D val="0"/>
            <c:spPr>
              <a:solidFill>
                <a:srgbClr val="0F141E">
                  <a:lumMod val="50000"/>
                  <a:lumOff val="50000"/>
                </a:srgbClr>
              </a:solidFill>
              <a:ln w="19050">
                <a:solidFill>
                  <a:schemeClr val="lt1"/>
                </a:solidFill>
              </a:ln>
              <a:effectLst/>
            </c:spPr>
            <c:extLst>
              <c:ext xmlns:c16="http://schemas.microsoft.com/office/drawing/2014/chart" uri="{C3380CC4-5D6E-409C-BE32-E72D297353CC}">
                <c16:uniqueId val="{00000003-E178-4F40-A8A6-0445D88D50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E178-4F40-A8A6-0445D88D50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E178-4F40-A8A6-0445D88D504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AB-4359-AB9B-C1D8F67AC01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Pie!$AK$16:$AK$19</c:f>
              <c:strCache>
                <c:ptCount val="4"/>
                <c:pt idx="0">
                  <c:v>3年</c:v>
                </c:pt>
                <c:pt idx="1">
                  <c:v>2.9年</c:v>
                </c:pt>
                <c:pt idx="2">
                  <c:v>其他</c:v>
                </c:pt>
                <c:pt idx="3">
                  <c:v>1年</c:v>
                </c:pt>
              </c:strCache>
            </c:strRef>
          </c:cat>
          <c:val>
            <c:numRef>
              <c:f>Pie!$AL$16:$AL$19</c:f>
              <c:numCache>
                <c:formatCode>General</c:formatCode>
                <c:ptCount val="4"/>
                <c:pt idx="0">
                  <c:v>340</c:v>
                </c:pt>
                <c:pt idx="1">
                  <c:v>26</c:v>
                </c:pt>
                <c:pt idx="2">
                  <c:v>14</c:v>
                </c:pt>
                <c:pt idx="3">
                  <c:v>20</c:v>
                </c:pt>
              </c:numCache>
            </c:numRef>
          </c:val>
          <c:extLst>
            <c:ext xmlns:c16="http://schemas.microsoft.com/office/drawing/2014/chart" uri="{C3380CC4-5D6E-409C-BE32-E72D297353CC}">
              <c16:uniqueId val="{00000000-E178-4F40-A8A6-0445D88D5041}"/>
            </c:ext>
          </c:extLst>
        </c:ser>
        <c:dLbls>
          <c:showLegendKey val="0"/>
          <c:showVal val="1"/>
          <c:showCatName val="0"/>
          <c:showSerName val="0"/>
          <c:showPercent val="0"/>
          <c:showBubbleSize val="0"/>
          <c:showLeaderLines val="0"/>
        </c:dLbls>
        <c:firstSliceAng val="0"/>
        <c:holeSize val="60"/>
        <c:extLst/>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881999125109359"/>
          <c:y val="6.2648037679314999E-3"/>
          <c:w val="0.66788982411681297"/>
          <c:h val="0.99373519623206852"/>
        </c:manualLayout>
      </c:layout>
      <c:doughnutChart>
        <c:varyColors val="1"/>
        <c:ser>
          <c:idx val="0"/>
          <c:order val="0"/>
          <c:dPt>
            <c:idx val="0"/>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2-F024-46E9-836F-436F81142A41}"/>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F024-46E9-836F-436F81142A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24-46E9-836F-436F81142A41}"/>
              </c:ext>
            </c:extLst>
          </c:dPt>
          <c:dLbls>
            <c:spPr>
              <a:noFill/>
              <a:ln>
                <a:noFill/>
              </a:ln>
              <a:effectLst/>
            </c:spPr>
            <c:txPr>
              <a:bodyPr wrap="square" lIns="38100" tIns="19050" rIns="38100" bIns="19050" anchor="ctr">
                <a:spAutoFit/>
              </a:bodyPr>
              <a:lstStyle/>
              <a:p>
                <a:pPr>
                  <a:defRPr sz="900">
                    <a:solidFill>
                      <a:schemeClr val="bg1"/>
                    </a:solidFill>
                  </a:defRPr>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Pie!$BA$7:$BA$9</c:f>
              <c:strCache>
                <c:ptCount val="3"/>
                <c:pt idx="0">
                  <c:v>地方平台</c:v>
                </c:pt>
                <c:pt idx="1">
                  <c:v>产业</c:v>
                </c:pt>
                <c:pt idx="2">
                  <c:v>房地产</c:v>
                </c:pt>
              </c:strCache>
            </c:strRef>
          </c:cat>
          <c:val>
            <c:numRef>
              <c:f>Pie!$BB$7:$BB$9</c:f>
              <c:numCache>
                <c:formatCode>General</c:formatCode>
                <c:ptCount val="3"/>
                <c:pt idx="0">
                  <c:v>266.48699999999997</c:v>
                </c:pt>
                <c:pt idx="1">
                  <c:v>17.776999999999997</c:v>
                </c:pt>
                <c:pt idx="2">
                  <c:v>8.33</c:v>
                </c:pt>
              </c:numCache>
            </c:numRef>
          </c:val>
          <c:extLst>
            <c:ext xmlns:c16="http://schemas.microsoft.com/office/drawing/2014/chart" uri="{C3380CC4-5D6E-409C-BE32-E72D297353CC}">
              <c16:uniqueId val="{00000000-F024-46E9-836F-436F81142A41}"/>
            </c:ext>
          </c:extLst>
        </c:ser>
        <c:dLbls>
          <c:showLegendKey val="0"/>
          <c:showVal val="1"/>
          <c:showCatName val="0"/>
          <c:showSerName val="0"/>
          <c:showPercent val="0"/>
          <c:showBubbleSize val="0"/>
          <c:showLeaderLines val="1"/>
        </c:dLbls>
        <c:firstSliceAng val="0"/>
        <c:holeSize val="60"/>
        <c:extLst/>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Pie!$N$6</c:f>
              <c:strCache>
                <c:ptCount val="1"/>
                <c:pt idx="0">
                  <c:v>点心债_发行规模(亿)</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1-347F-4A9B-9A04-2052AD704B6F}"/>
              </c:ext>
            </c:extLst>
          </c:dPt>
          <c:dLbls>
            <c:numFmt formatCode="#,##0&quot;亿&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Pie!$M$8:$M$9</c:f>
              <c:strCache>
                <c:ptCount val="2"/>
                <c:pt idx="0">
                  <c:v>23年</c:v>
                </c:pt>
                <c:pt idx="1">
                  <c:v>24年</c:v>
                </c:pt>
              </c:strCache>
            </c:strRef>
          </c:cat>
          <c:val>
            <c:numRef>
              <c:f>Pie!$N$8:$N$9</c:f>
              <c:numCache>
                <c:formatCode>General</c:formatCode>
                <c:ptCount val="2"/>
                <c:pt idx="0">
                  <c:v>1504.77</c:v>
                </c:pt>
                <c:pt idx="1">
                  <c:v>430.85</c:v>
                </c:pt>
              </c:numCache>
            </c:numRef>
          </c:val>
          <c:extLst>
            <c:ext xmlns:c16="http://schemas.microsoft.com/office/drawing/2014/chart" uri="{C3380CC4-5D6E-409C-BE32-E72D297353CC}">
              <c16:uniqueId val="{00000004-347F-4A9B-9A04-2052AD704B6F}"/>
            </c:ext>
          </c:extLst>
        </c:ser>
        <c:ser>
          <c:idx val="1"/>
          <c:order val="1"/>
          <c:tx>
            <c:strRef>
              <c:f>Pie!$P$6</c:f>
              <c:strCache>
                <c:ptCount val="1"/>
                <c:pt idx="0">
                  <c:v>自贸债_发行规模(亿)</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6-347F-4A9B-9A04-2052AD704B6F}"/>
              </c:ext>
            </c:extLst>
          </c:dPt>
          <c:dLbls>
            <c:dLbl>
              <c:idx val="1"/>
              <c:delete val="1"/>
              <c:extLst>
                <c:ext xmlns:c15="http://schemas.microsoft.com/office/drawing/2012/chart" uri="{CE6537A1-D6FC-4f65-9D91-7224C49458BB}"/>
                <c:ext xmlns:c16="http://schemas.microsoft.com/office/drawing/2014/chart" uri="{C3380CC4-5D6E-409C-BE32-E72D297353CC}">
                  <c16:uniqueId val="{00000008-347F-4A9B-9A04-2052AD704B6F}"/>
                </c:ext>
              </c:extLst>
            </c:dLbl>
            <c:numFmt formatCode="#,##0&quot;亿&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Pie!$M$8:$M$9</c:f>
              <c:strCache>
                <c:ptCount val="2"/>
                <c:pt idx="0">
                  <c:v>23年</c:v>
                </c:pt>
                <c:pt idx="1">
                  <c:v>24年</c:v>
                </c:pt>
              </c:strCache>
            </c:strRef>
          </c:cat>
          <c:val>
            <c:numRef>
              <c:f>Pie!$P$8:$P$9</c:f>
              <c:numCache>
                <c:formatCode>General</c:formatCode>
                <c:ptCount val="2"/>
                <c:pt idx="0">
                  <c:v>830.74</c:v>
                </c:pt>
                <c:pt idx="1">
                  <c:v>0</c:v>
                </c:pt>
              </c:numCache>
            </c:numRef>
          </c:val>
          <c:extLst>
            <c:ext xmlns:c16="http://schemas.microsoft.com/office/drawing/2014/chart" uri="{C3380CC4-5D6E-409C-BE32-E72D297353CC}">
              <c16:uniqueId val="{00000009-347F-4A9B-9A04-2052AD704B6F}"/>
            </c:ext>
          </c:extLst>
        </c:ser>
        <c:dLbls>
          <c:dLblPos val="ctr"/>
          <c:showLegendKey val="0"/>
          <c:showVal val="1"/>
          <c:showCatName val="0"/>
          <c:showSerName val="0"/>
          <c:showPercent val="0"/>
          <c:showBubbleSize val="0"/>
        </c:dLbls>
        <c:gapWidth val="150"/>
        <c:overlap val="100"/>
        <c:axId val="1917568448"/>
        <c:axId val="840174048"/>
      </c:barChart>
      <c:catAx>
        <c:axId val="191756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174048"/>
        <c:crosses val="autoZero"/>
        <c:auto val="1"/>
        <c:lblAlgn val="ctr"/>
        <c:lblOffset val="100"/>
        <c:noMultiLvlLbl val="0"/>
      </c:catAx>
      <c:valAx>
        <c:axId val="84017404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175684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904039849199876E-2"/>
          <c:y val="0.16744681474328346"/>
          <c:w val="0.95277777871673863"/>
          <c:h val="0.72363919380433805"/>
        </c:manualLayout>
      </c:layout>
      <c:lineChart>
        <c:grouping val="standard"/>
        <c:varyColors val="0"/>
        <c:ser>
          <c:idx val="0"/>
          <c:order val="0"/>
          <c:tx>
            <c:strRef>
              <c:f>Pie!$CC$6</c:f>
              <c:strCache>
                <c:ptCount val="1"/>
                <c:pt idx="0">
                  <c:v>USD</c:v>
                </c:pt>
              </c:strCache>
            </c:strRef>
          </c:tx>
          <c:spPr>
            <a:ln w="14605" cap="rnd">
              <a:solidFill>
                <a:srgbClr val="16468D"/>
              </a:solidFill>
              <a:round/>
            </a:ln>
            <a:effectLst/>
          </c:spPr>
          <c:marker>
            <c:symbol val="circle"/>
            <c:size val="5"/>
            <c:spPr>
              <a:solidFill>
                <a:srgbClr val="16468D"/>
              </a:solidFill>
              <a:ln w="9525">
                <a:noFill/>
              </a:ln>
              <a:effectLst/>
            </c:spPr>
          </c:marker>
          <c:dLbls>
            <c:numFmt formatCode="#,##0&quot;bps&quot;"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Pie!$CB$7:$CB$10</c:f>
              <c:strCache>
                <c:ptCount val="4"/>
                <c:pt idx="0">
                  <c:v>23Q2</c:v>
                </c:pt>
                <c:pt idx="1">
                  <c:v>23Q3</c:v>
                </c:pt>
                <c:pt idx="2">
                  <c:v>23Q4</c:v>
                </c:pt>
                <c:pt idx="3">
                  <c:v>24Q1</c:v>
                </c:pt>
              </c:strCache>
            </c:strRef>
          </c:cat>
          <c:val>
            <c:numRef>
              <c:f>Pie!$CC$7:$CC$10</c:f>
              <c:numCache>
                <c:formatCode>General</c:formatCode>
                <c:ptCount val="4"/>
                <c:pt idx="0">
                  <c:v>38</c:v>
                </c:pt>
                <c:pt idx="1">
                  <c:v>37</c:v>
                </c:pt>
                <c:pt idx="2">
                  <c:v>40</c:v>
                </c:pt>
                <c:pt idx="3">
                  <c:v>42</c:v>
                </c:pt>
              </c:numCache>
            </c:numRef>
          </c:val>
          <c:smooth val="0"/>
          <c:extLst>
            <c:ext xmlns:c16="http://schemas.microsoft.com/office/drawing/2014/chart" uri="{C3380CC4-5D6E-409C-BE32-E72D297353CC}">
              <c16:uniqueId val="{00000000-D97A-4D66-80A0-DD91EECD71F9}"/>
            </c:ext>
          </c:extLst>
        </c:ser>
        <c:ser>
          <c:idx val="1"/>
          <c:order val="1"/>
          <c:tx>
            <c:strRef>
              <c:f>Pie!$CD$6</c:f>
              <c:strCache>
                <c:ptCount val="1"/>
                <c:pt idx="0">
                  <c:v>CNH</c:v>
                </c:pt>
              </c:strCache>
            </c:strRef>
          </c:tx>
          <c:spPr>
            <a:ln w="14605" cap="rnd">
              <a:solidFill>
                <a:srgbClr val="C79756"/>
              </a:solidFill>
              <a:round/>
            </a:ln>
            <a:effectLst/>
          </c:spPr>
          <c:marker>
            <c:symbol val="circle"/>
            <c:size val="5"/>
            <c:spPr>
              <a:solidFill>
                <a:srgbClr val="C79756"/>
              </a:solidFill>
              <a:ln w="9525">
                <a:noFill/>
              </a:ln>
              <a:effectLst/>
            </c:spPr>
          </c:marker>
          <c:dLbls>
            <c:dLbl>
              <c:idx val="0"/>
              <c:layout>
                <c:manualLayout>
                  <c:x val="-9.4623445826547817E-2"/>
                  <c:y val="-8.22786855935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BB-4D5B-B782-E58CC4C3B9CB}"/>
                </c:ext>
              </c:extLst>
            </c:dLbl>
            <c:numFmt formatCode="#,##0&quot;bps&quot;" sourceLinked="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Pie!$CB$7:$CB$10</c:f>
              <c:strCache>
                <c:ptCount val="4"/>
                <c:pt idx="0">
                  <c:v>23Q2</c:v>
                </c:pt>
                <c:pt idx="1">
                  <c:v>23Q3</c:v>
                </c:pt>
                <c:pt idx="2">
                  <c:v>23Q4</c:v>
                </c:pt>
                <c:pt idx="3">
                  <c:v>24Q1</c:v>
                </c:pt>
              </c:strCache>
            </c:strRef>
          </c:cat>
          <c:val>
            <c:numRef>
              <c:f>Pie!$CD$7:$CD$10</c:f>
              <c:numCache>
                <c:formatCode>General</c:formatCode>
                <c:ptCount val="4"/>
                <c:pt idx="0">
                  <c:v>26</c:v>
                </c:pt>
                <c:pt idx="1">
                  <c:v>31</c:v>
                </c:pt>
                <c:pt idx="2">
                  <c:v>29</c:v>
                </c:pt>
                <c:pt idx="3">
                  <c:v>29</c:v>
                </c:pt>
              </c:numCache>
            </c:numRef>
          </c:val>
          <c:smooth val="0"/>
          <c:extLst>
            <c:ext xmlns:c16="http://schemas.microsoft.com/office/drawing/2014/chart" uri="{C3380CC4-5D6E-409C-BE32-E72D297353CC}">
              <c16:uniqueId val="{00000001-D97A-4D66-80A0-DD91EECD71F9}"/>
            </c:ext>
          </c:extLst>
        </c:ser>
        <c:dLbls>
          <c:dLblPos val="t"/>
          <c:showLegendKey val="0"/>
          <c:showVal val="1"/>
          <c:showCatName val="0"/>
          <c:showSerName val="0"/>
          <c:showPercent val="0"/>
          <c:showBubbleSize val="0"/>
        </c:dLbls>
        <c:marker val="1"/>
        <c:smooth val="0"/>
        <c:axId val="324397167"/>
        <c:axId val="869862271"/>
      </c:lineChart>
      <c:catAx>
        <c:axId val="3243971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9862271"/>
        <c:crosses val="autoZero"/>
        <c:auto val="0"/>
        <c:lblAlgn val="ctr"/>
        <c:lblOffset val="100"/>
        <c:tickMarkSkip val="1"/>
        <c:noMultiLvlLbl val="0"/>
      </c:catAx>
      <c:valAx>
        <c:axId val="869862271"/>
        <c:scaling>
          <c:orientation val="minMax"/>
          <c:max val="45"/>
          <c:min val="15"/>
        </c:scaling>
        <c:delete val="1"/>
        <c:axPos val="r"/>
        <c:majorGridlines>
          <c:spPr>
            <a:ln w="9525" cap="flat" cmpd="sng" algn="ctr">
              <a:noFill/>
              <a:round/>
            </a:ln>
            <a:effectLst/>
          </c:spPr>
        </c:majorGridlines>
        <c:numFmt formatCode="General" sourceLinked="1"/>
        <c:majorTickMark val="out"/>
        <c:minorTickMark val="none"/>
        <c:tickLblPos val="nextTo"/>
        <c:crossAx val="324397167"/>
        <c:crosses val="max"/>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0546569774153758E-2"/>
          <c:y val="0.16406412250190919"/>
          <c:w val="0.85168454286946849"/>
          <c:h val="0.77933835060322021"/>
        </c:manualLayout>
      </c:layout>
      <c:barChart>
        <c:barDir val="col"/>
        <c:grouping val="stacked"/>
        <c:varyColors val="0"/>
        <c:ser>
          <c:idx val="0"/>
          <c:order val="0"/>
          <c:tx>
            <c:v>点心债发行规模</c:v>
          </c:tx>
          <c:spPr>
            <a:pattFill prst="wdUpDiag">
              <a:fgClr>
                <a:srgbClr val="56CA95"/>
              </a:fgClr>
              <a:bgClr>
                <a:srgbClr val="FFFFFF"/>
              </a:bgClr>
            </a:pattFill>
            <a:ln w="9525">
              <a:solidFill>
                <a:srgbClr val="56CA95"/>
              </a:solidFill>
            </a:ln>
            <a:effectLst/>
          </c:spPr>
          <c:invertIfNegative val="0"/>
          <c:dLbls>
            <c:numFmt formatCode="#,##0&quot;亿&quot;" sourceLinked="0"/>
            <c:spPr>
              <a:solidFill>
                <a:srgbClr val="FFFFFF"/>
              </a:solidFill>
              <a:ln>
                <a:noFill/>
              </a:ln>
              <a:effectLst/>
            </c:spPr>
            <c:txPr>
              <a:bodyPr wrap="square" lIns="0" tIns="0" rIns="0" bIns="0" anchor="ctr">
                <a:spAutoFit/>
              </a:bodyPr>
              <a:lstStyle/>
              <a:p>
                <a:pPr>
                  <a:defRPr sz="800" b="1" baseline="0">
                    <a:latin typeface="+mn-lt"/>
                    <a:ea typeface="+mn-ea"/>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Pie!$M$22:$M$35</c:f>
              <c:strCache>
                <c:ptCount val="14"/>
                <c:pt idx="0">
                  <c:v>23年01月</c:v>
                </c:pt>
                <c:pt idx="1">
                  <c:v>23年02月</c:v>
                </c:pt>
                <c:pt idx="2">
                  <c:v>23年03月</c:v>
                </c:pt>
                <c:pt idx="3">
                  <c:v>23年04月</c:v>
                </c:pt>
                <c:pt idx="4">
                  <c:v>23年05月</c:v>
                </c:pt>
                <c:pt idx="5">
                  <c:v>23年06月</c:v>
                </c:pt>
                <c:pt idx="6">
                  <c:v>23年07月</c:v>
                </c:pt>
                <c:pt idx="7">
                  <c:v>23年08月</c:v>
                </c:pt>
                <c:pt idx="8">
                  <c:v>23年09月</c:v>
                </c:pt>
                <c:pt idx="9">
                  <c:v>23年10月</c:v>
                </c:pt>
                <c:pt idx="10">
                  <c:v>23年11月</c:v>
                </c:pt>
                <c:pt idx="11">
                  <c:v>23年12月</c:v>
                </c:pt>
                <c:pt idx="12">
                  <c:v>24年01月</c:v>
                </c:pt>
                <c:pt idx="13">
                  <c:v>24年02月</c:v>
                </c:pt>
              </c:strCache>
            </c:strRef>
          </c:cat>
          <c:val>
            <c:numRef>
              <c:f>Pie!$N$22:$N$35</c:f>
              <c:numCache>
                <c:formatCode>General</c:formatCode>
                <c:ptCount val="14"/>
                <c:pt idx="0">
                  <c:v>74.28</c:v>
                </c:pt>
                <c:pt idx="1">
                  <c:v>38</c:v>
                </c:pt>
                <c:pt idx="2">
                  <c:v>20.5</c:v>
                </c:pt>
                <c:pt idx="3">
                  <c:v>40</c:v>
                </c:pt>
                <c:pt idx="4">
                  <c:v>71.5</c:v>
                </c:pt>
                <c:pt idx="5">
                  <c:v>119.7</c:v>
                </c:pt>
                <c:pt idx="6">
                  <c:v>53.98</c:v>
                </c:pt>
                <c:pt idx="7">
                  <c:v>220.22</c:v>
                </c:pt>
                <c:pt idx="8">
                  <c:v>246.46</c:v>
                </c:pt>
                <c:pt idx="9">
                  <c:v>286.64999999999998</c:v>
                </c:pt>
                <c:pt idx="10">
                  <c:v>118.39</c:v>
                </c:pt>
                <c:pt idx="11">
                  <c:v>215.08</c:v>
                </c:pt>
                <c:pt idx="12">
                  <c:v>210.46</c:v>
                </c:pt>
                <c:pt idx="13">
                  <c:v>128.4</c:v>
                </c:pt>
              </c:numCache>
            </c:numRef>
          </c:val>
          <c:extLst>
            <c:ext xmlns:c16="http://schemas.microsoft.com/office/drawing/2014/chart" uri="{C3380CC4-5D6E-409C-BE32-E72D297353CC}">
              <c16:uniqueId val="{00000000-A885-4254-BE12-DC388FB99DB6}"/>
            </c:ext>
          </c:extLst>
        </c:ser>
        <c:ser>
          <c:idx val="2"/>
          <c:order val="2"/>
          <c:tx>
            <c:v>自贸债发行规模</c:v>
          </c:tx>
          <c:spPr>
            <a:pattFill prst="wdUpDiag">
              <a:fgClr>
                <a:srgbClr val="404040">
                  <a:lumMod val="40000"/>
                  <a:lumOff val="60000"/>
                </a:srgbClr>
              </a:fgClr>
              <a:bgClr>
                <a:srgbClr val="FFFFFF"/>
              </a:bgClr>
            </a:pattFill>
            <a:ln w="9525">
              <a:solidFill>
                <a:srgbClr val="B1B1B1"/>
              </a:solidFill>
            </a:ln>
            <a:effectLst/>
          </c:spPr>
          <c:invertIfNegative val="0"/>
          <c:dLbls>
            <c:dLbl>
              <c:idx val="5"/>
              <c:delete val="1"/>
              <c:extLst>
                <c:ext xmlns:c15="http://schemas.microsoft.com/office/drawing/2012/chart" uri="{CE6537A1-D6FC-4f65-9D91-7224C49458BB}"/>
                <c:ext xmlns:c16="http://schemas.microsoft.com/office/drawing/2014/chart" uri="{C3380CC4-5D6E-409C-BE32-E72D297353CC}">
                  <c16:uniqueId val="{00000000-F56D-48BC-A293-3A37B09B9EF0}"/>
                </c:ext>
              </c:extLst>
            </c:dLbl>
            <c:dLbl>
              <c:idx val="6"/>
              <c:delete val="1"/>
              <c:extLst>
                <c:ext xmlns:c15="http://schemas.microsoft.com/office/drawing/2012/chart" uri="{CE6537A1-D6FC-4f65-9D91-7224C49458BB}"/>
                <c:ext xmlns:c16="http://schemas.microsoft.com/office/drawing/2014/chart" uri="{C3380CC4-5D6E-409C-BE32-E72D297353CC}">
                  <c16:uniqueId val="{00000001-A885-4254-BE12-DC388FB99DB6}"/>
                </c:ext>
              </c:extLst>
            </c:dLbl>
            <c:dLbl>
              <c:idx val="7"/>
              <c:delete val="1"/>
              <c:extLst>
                <c:ext xmlns:c15="http://schemas.microsoft.com/office/drawing/2012/chart" uri="{CE6537A1-D6FC-4f65-9D91-7224C49458BB}"/>
                <c:ext xmlns:c16="http://schemas.microsoft.com/office/drawing/2014/chart" uri="{C3380CC4-5D6E-409C-BE32-E72D297353CC}">
                  <c16:uniqueId val="{00000002-A885-4254-BE12-DC388FB99DB6}"/>
                </c:ext>
              </c:extLst>
            </c:dLbl>
            <c:dLbl>
              <c:idx val="8"/>
              <c:delete val="1"/>
              <c:extLst>
                <c:ext xmlns:c15="http://schemas.microsoft.com/office/drawing/2012/chart" uri="{CE6537A1-D6FC-4f65-9D91-7224C49458BB}"/>
                <c:ext xmlns:c16="http://schemas.microsoft.com/office/drawing/2014/chart" uri="{C3380CC4-5D6E-409C-BE32-E72D297353CC}">
                  <c16:uniqueId val="{00000003-A885-4254-BE12-DC388FB99DB6}"/>
                </c:ext>
              </c:extLst>
            </c:dLbl>
            <c:dLbl>
              <c:idx val="9"/>
              <c:delete val="1"/>
              <c:extLst>
                <c:ext xmlns:c15="http://schemas.microsoft.com/office/drawing/2012/chart" uri="{CE6537A1-D6FC-4f65-9D91-7224C49458BB}"/>
                <c:ext xmlns:c16="http://schemas.microsoft.com/office/drawing/2014/chart" uri="{C3380CC4-5D6E-409C-BE32-E72D297353CC}">
                  <c16:uniqueId val="{00000004-A885-4254-BE12-DC388FB99DB6}"/>
                </c:ext>
              </c:extLst>
            </c:dLbl>
            <c:dLbl>
              <c:idx val="10"/>
              <c:delete val="1"/>
              <c:extLst>
                <c:ext xmlns:c15="http://schemas.microsoft.com/office/drawing/2012/chart" uri="{CE6537A1-D6FC-4f65-9D91-7224C49458BB}"/>
                <c:ext xmlns:c16="http://schemas.microsoft.com/office/drawing/2014/chart" uri="{C3380CC4-5D6E-409C-BE32-E72D297353CC}">
                  <c16:uniqueId val="{00000005-A885-4254-BE12-DC388FB99DB6}"/>
                </c:ext>
              </c:extLst>
            </c:dLbl>
            <c:dLbl>
              <c:idx val="11"/>
              <c:delete val="1"/>
              <c:extLst>
                <c:ext xmlns:c15="http://schemas.microsoft.com/office/drawing/2012/chart" uri="{CE6537A1-D6FC-4f65-9D91-7224C49458BB}"/>
                <c:ext xmlns:c16="http://schemas.microsoft.com/office/drawing/2014/chart" uri="{C3380CC4-5D6E-409C-BE32-E72D297353CC}">
                  <c16:uniqueId val="{00000001-40C4-4A3B-9D5F-FD4293E49123}"/>
                </c:ext>
              </c:extLst>
            </c:dLbl>
            <c:dLbl>
              <c:idx val="12"/>
              <c:delete val="1"/>
              <c:extLst>
                <c:ext xmlns:c15="http://schemas.microsoft.com/office/drawing/2012/chart" uri="{CE6537A1-D6FC-4f65-9D91-7224C49458BB}"/>
                <c:ext xmlns:c16="http://schemas.microsoft.com/office/drawing/2014/chart" uri="{C3380CC4-5D6E-409C-BE32-E72D297353CC}">
                  <c16:uniqueId val="{00000000-40C4-4A3B-9D5F-FD4293E49123}"/>
                </c:ext>
              </c:extLst>
            </c:dLbl>
            <c:numFmt formatCode="#,##0&quot;亿&quot;" sourceLinked="0"/>
            <c:spPr>
              <a:solidFill>
                <a:srgbClr val="FFFFFF"/>
              </a:solidFill>
              <a:ln>
                <a:noFill/>
              </a:ln>
              <a:effectLst/>
            </c:spPr>
            <c:txPr>
              <a:bodyPr wrap="square" lIns="0" tIns="0" rIns="0" bIns="0" anchor="ctr">
                <a:spAutoFit/>
              </a:bodyPr>
              <a:lstStyle/>
              <a:p>
                <a:pPr>
                  <a:defRPr sz="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Pie!$M$22:$M$35</c:f>
              <c:strCache>
                <c:ptCount val="14"/>
                <c:pt idx="0">
                  <c:v>23年01月</c:v>
                </c:pt>
                <c:pt idx="1">
                  <c:v>23年02月</c:v>
                </c:pt>
                <c:pt idx="2">
                  <c:v>23年03月</c:v>
                </c:pt>
                <c:pt idx="3">
                  <c:v>23年04月</c:v>
                </c:pt>
                <c:pt idx="4">
                  <c:v>23年05月</c:v>
                </c:pt>
                <c:pt idx="5">
                  <c:v>23年06月</c:v>
                </c:pt>
                <c:pt idx="6">
                  <c:v>23年07月</c:v>
                </c:pt>
                <c:pt idx="7">
                  <c:v>23年08月</c:v>
                </c:pt>
                <c:pt idx="8">
                  <c:v>23年09月</c:v>
                </c:pt>
                <c:pt idx="9">
                  <c:v>23年10月</c:v>
                </c:pt>
                <c:pt idx="10">
                  <c:v>23年11月</c:v>
                </c:pt>
                <c:pt idx="11">
                  <c:v>23年12月</c:v>
                </c:pt>
                <c:pt idx="12">
                  <c:v>24年01月</c:v>
                </c:pt>
                <c:pt idx="13">
                  <c:v>24年02月</c:v>
                </c:pt>
              </c:strCache>
            </c:strRef>
          </c:cat>
          <c:val>
            <c:numRef>
              <c:f>Pie!$P$22:$P$34</c:f>
              <c:numCache>
                <c:formatCode>General</c:formatCode>
                <c:ptCount val="13"/>
                <c:pt idx="0">
                  <c:v>135.47999999999999</c:v>
                </c:pt>
                <c:pt idx="1">
                  <c:v>77.33</c:v>
                </c:pt>
                <c:pt idx="2">
                  <c:v>219.36</c:v>
                </c:pt>
                <c:pt idx="3">
                  <c:v>145.24</c:v>
                </c:pt>
                <c:pt idx="4">
                  <c:v>153.88999999999999</c:v>
                </c:pt>
                <c:pt idx="5">
                  <c:v>93.44</c:v>
                </c:pt>
                <c:pt idx="6">
                  <c:v>0</c:v>
                </c:pt>
                <c:pt idx="7">
                  <c:v>0</c:v>
                </c:pt>
                <c:pt idx="8">
                  <c:v>0</c:v>
                </c:pt>
                <c:pt idx="9">
                  <c:v>6</c:v>
                </c:pt>
                <c:pt idx="10">
                  <c:v>0</c:v>
                </c:pt>
                <c:pt idx="11">
                  <c:v>0</c:v>
                </c:pt>
                <c:pt idx="12">
                  <c:v>0</c:v>
                </c:pt>
              </c:numCache>
            </c:numRef>
          </c:val>
          <c:extLst>
            <c:ext xmlns:c16="http://schemas.microsoft.com/office/drawing/2014/chart" uri="{C3380CC4-5D6E-409C-BE32-E72D297353CC}">
              <c16:uniqueId val="{00000007-A885-4254-BE12-DC388FB99DB6}"/>
            </c:ext>
          </c:extLst>
        </c:ser>
        <c:dLbls>
          <c:showLegendKey val="0"/>
          <c:showVal val="1"/>
          <c:showCatName val="0"/>
          <c:showSerName val="0"/>
          <c:showPercent val="0"/>
          <c:showBubbleSize val="0"/>
        </c:dLbls>
        <c:gapWidth val="57"/>
        <c:overlap val="100"/>
        <c:axId val="1050974335"/>
        <c:axId val="1047508031"/>
      </c:barChart>
      <c:lineChart>
        <c:grouping val="standard"/>
        <c:varyColors val="0"/>
        <c:ser>
          <c:idx val="1"/>
          <c:order val="1"/>
          <c:tx>
            <c:v>点心债笔数</c:v>
          </c:tx>
          <c:spPr>
            <a:ln w="14605" cap="rnd">
              <a:solidFill>
                <a:srgbClr val="56CA95"/>
              </a:solidFill>
              <a:round/>
            </a:ln>
            <a:effectLst/>
          </c:spPr>
          <c:marker>
            <c:symbol val="circle"/>
            <c:size val="3"/>
            <c:spPr>
              <a:solidFill>
                <a:srgbClr val="56CA95"/>
              </a:solidFill>
              <a:ln w="9525">
                <a:solidFill>
                  <a:srgbClr val="56CA95"/>
                </a:solidFill>
              </a:ln>
              <a:effectLst/>
            </c:spPr>
          </c:marker>
          <c:dLbls>
            <c:numFmt formatCode="#,##0&quot;笔&quot;" sourceLinked="0"/>
            <c:spPr>
              <a:noFill/>
              <a:ln>
                <a:noFill/>
              </a:ln>
              <a:effectLst/>
            </c:spPr>
            <c:txPr>
              <a:bodyPr wrap="square" lIns="38100" tIns="19050" rIns="38100" bIns="19050" anchor="ctr">
                <a:spAutoFit/>
              </a:bodyPr>
              <a:lstStyle/>
              <a:p>
                <a:pPr>
                  <a:defRPr sz="900">
                    <a:solidFill>
                      <a:schemeClr val="accent3"/>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Pie!$M$22:$M$34</c:f>
              <c:strCache>
                <c:ptCount val="13"/>
                <c:pt idx="0">
                  <c:v>23年01月</c:v>
                </c:pt>
                <c:pt idx="1">
                  <c:v>23年02月</c:v>
                </c:pt>
                <c:pt idx="2">
                  <c:v>23年03月</c:v>
                </c:pt>
                <c:pt idx="3">
                  <c:v>23年04月</c:v>
                </c:pt>
                <c:pt idx="4">
                  <c:v>23年05月</c:v>
                </c:pt>
                <c:pt idx="5">
                  <c:v>23年06月</c:v>
                </c:pt>
                <c:pt idx="6">
                  <c:v>23年07月</c:v>
                </c:pt>
                <c:pt idx="7">
                  <c:v>23年08月</c:v>
                </c:pt>
                <c:pt idx="8">
                  <c:v>23年09月</c:v>
                </c:pt>
                <c:pt idx="9">
                  <c:v>23年10月</c:v>
                </c:pt>
                <c:pt idx="10">
                  <c:v>23年11月</c:v>
                </c:pt>
                <c:pt idx="11">
                  <c:v>23年12月</c:v>
                </c:pt>
                <c:pt idx="12">
                  <c:v>24年01月</c:v>
                </c:pt>
              </c:strCache>
            </c:strRef>
          </c:cat>
          <c:val>
            <c:numRef>
              <c:f>Pie!$O$22:$O$35</c:f>
              <c:numCache>
                <c:formatCode>General</c:formatCode>
                <c:ptCount val="14"/>
                <c:pt idx="0">
                  <c:v>4</c:v>
                </c:pt>
                <c:pt idx="1">
                  <c:v>1</c:v>
                </c:pt>
                <c:pt idx="2">
                  <c:v>2</c:v>
                </c:pt>
                <c:pt idx="3">
                  <c:v>4</c:v>
                </c:pt>
                <c:pt idx="4">
                  <c:v>4</c:v>
                </c:pt>
                <c:pt idx="5">
                  <c:v>7</c:v>
                </c:pt>
                <c:pt idx="6">
                  <c:v>7</c:v>
                </c:pt>
                <c:pt idx="7">
                  <c:v>19</c:v>
                </c:pt>
                <c:pt idx="8">
                  <c:v>21</c:v>
                </c:pt>
                <c:pt idx="9">
                  <c:v>19</c:v>
                </c:pt>
                <c:pt idx="10">
                  <c:v>23</c:v>
                </c:pt>
                <c:pt idx="11">
                  <c:v>39</c:v>
                </c:pt>
                <c:pt idx="12">
                  <c:v>37</c:v>
                </c:pt>
                <c:pt idx="13">
                  <c:v>19</c:v>
                </c:pt>
              </c:numCache>
            </c:numRef>
          </c:val>
          <c:smooth val="0"/>
          <c:extLst>
            <c:ext xmlns:c16="http://schemas.microsoft.com/office/drawing/2014/chart" uri="{C3380CC4-5D6E-409C-BE32-E72D297353CC}">
              <c16:uniqueId val="{0000000A-A885-4254-BE12-DC388FB99DB6}"/>
            </c:ext>
          </c:extLst>
        </c:ser>
        <c:ser>
          <c:idx val="3"/>
          <c:order val="3"/>
          <c:tx>
            <c:v>自贸债笔数</c:v>
          </c:tx>
          <c:spPr>
            <a:ln w="14605" cap="rnd">
              <a:solidFill>
                <a:srgbClr val="B1B1B1"/>
              </a:solidFill>
              <a:round/>
            </a:ln>
            <a:effectLst/>
          </c:spPr>
          <c:marker>
            <c:symbol val="circle"/>
            <c:size val="3"/>
            <c:spPr>
              <a:solidFill>
                <a:srgbClr val="B1B1B1"/>
              </a:solidFill>
              <a:ln w="9525">
                <a:solidFill>
                  <a:srgbClr val="B1B1B1"/>
                </a:solidFill>
              </a:ln>
              <a:effectLst/>
            </c:spPr>
          </c:marker>
          <c:dLbls>
            <c:dLbl>
              <c:idx val="5"/>
              <c:delete val="1"/>
              <c:extLst>
                <c:ext xmlns:c15="http://schemas.microsoft.com/office/drawing/2012/chart" uri="{CE6537A1-D6FC-4f65-9D91-7224C49458BB}"/>
                <c:ext xmlns:c16="http://schemas.microsoft.com/office/drawing/2014/chart" uri="{C3380CC4-5D6E-409C-BE32-E72D297353CC}">
                  <c16:uniqueId val="{00000003-F56D-48BC-A293-3A37B09B9EF0}"/>
                </c:ext>
              </c:extLst>
            </c:dLbl>
            <c:dLbl>
              <c:idx val="6"/>
              <c:delete val="1"/>
              <c:extLst>
                <c:ext xmlns:c15="http://schemas.microsoft.com/office/drawing/2012/chart" uri="{CE6537A1-D6FC-4f65-9D91-7224C49458BB}"/>
                <c:ext xmlns:c16="http://schemas.microsoft.com/office/drawing/2014/chart" uri="{C3380CC4-5D6E-409C-BE32-E72D297353CC}">
                  <c16:uniqueId val="{0000000B-A885-4254-BE12-DC388FB99DB6}"/>
                </c:ext>
              </c:extLst>
            </c:dLbl>
            <c:dLbl>
              <c:idx val="7"/>
              <c:delete val="1"/>
              <c:extLst>
                <c:ext xmlns:c15="http://schemas.microsoft.com/office/drawing/2012/chart" uri="{CE6537A1-D6FC-4f65-9D91-7224C49458BB}"/>
                <c:ext xmlns:c16="http://schemas.microsoft.com/office/drawing/2014/chart" uri="{C3380CC4-5D6E-409C-BE32-E72D297353CC}">
                  <c16:uniqueId val="{0000000C-A885-4254-BE12-DC388FB99DB6}"/>
                </c:ext>
              </c:extLst>
            </c:dLbl>
            <c:dLbl>
              <c:idx val="8"/>
              <c:delete val="1"/>
              <c:extLst>
                <c:ext xmlns:c15="http://schemas.microsoft.com/office/drawing/2012/chart" uri="{CE6537A1-D6FC-4f65-9D91-7224C49458BB}"/>
                <c:ext xmlns:c16="http://schemas.microsoft.com/office/drawing/2014/chart" uri="{C3380CC4-5D6E-409C-BE32-E72D297353CC}">
                  <c16:uniqueId val="{0000000D-A885-4254-BE12-DC388FB99DB6}"/>
                </c:ext>
              </c:extLst>
            </c:dLbl>
            <c:dLbl>
              <c:idx val="9"/>
              <c:delete val="1"/>
              <c:extLst>
                <c:ext xmlns:c15="http://schemas.microsoft.com/office/drawing/2012/chart" uri="{CE6537A1-D6FC-4f65-9D91-7224C49458BB}"/>
                <c:ext xmlns:c16="http://schemas.microsoft.com/office/drawing/2014/chart" uri="{C3380CC4-5D6E-409C-BE32-E72D297353CC}">
                  <c16:uniqueId val="{0000000E-A885-4254-BE12-DC388FB99DB6}"/>
                </c:ext>
              </c:extLst>
            </c:dLbl>
            <c:dLbl>
              <c:idx val="10"/>
              <c:delete val="1"/>
              <c:extLst>
                <c:ext xmlns:c15="http://schemas.microsoft.com/office/drawing/2012/chart" uri="{CE6537A1-D6FC-4f65-9D91-7224C49458BB}"/>
                <c:ext xmlns:c16="http://schemas.microsoft.com/office/drawing/2014/chart" uri="{C3380CC4-5D6E-409C-BE32-E72D297353CC}">
                  <c16:uniqueId val="{0000000F-A885-4254-BE12-DC388FB99DB6}"/>
                </c:ext>
              </c:extLst>
            </c:dLbl>
            <c:dLbl>
              <c:idx val="11"/>
              <c:delete val="1"/>
              <c:extLst>
                <c:ext xmlns:c15="http://schemas.microsoft.com/office/drawing/2012/chart" uri="{CE6537A1-D6FC-4f65-9D91-7224C49458BB}"/>
                <c:ext xmlns:c16="http://schemas.microsoft.com/office/drawing/2014/chart" uri="{C3380CC4-5D6E-409C-BE32-E72D297353CC}">
                  <c16:uniqueId val="{00000010-A885-4254-BE12-DC388FB99DB6}"/>
                </c:ext>
              </c:extLst>
            </c:dLbl>
            <c:dLbl>
              <c:idx val="12"/>
              <c:delete val="1"/>
              <c:extLst>
                <c:ext xmlns:c15="http://schemas.microsoft.com/office/drawing/2012/chart" uri="{CE6537A1-D6FC-4f65-9D91-7224C49458BB}"/>
                <c:ext xmlns:c16="http://schemas.microsoft.com/office/drawing/2014/chart" uri="{C3380CC4-5D6E-409C-BE32-E72D297353CC}">
                  <c16:uniqueId val="{00000000-E879-4AFA-8669-5158A98BAB09}"/>
                </c:ext>
              </c:extLst>
            </c:dLbl>
            <c:dLbl>
              <c:idx val="13"/>
              <c:delete val="1"/>
              <c:extLst>
                <c:ext xmlns:c15="http://schemas.microsoft.com/office/drawing/2012/chart" uri="{CE6537A1-D6FC-4f65-9D91-7224C49458BB}"/>
                <c:ext xmlns:c16="http://schemas.microsoft.com/office/drawing/2014/chart" uri="{C3380CC4-5D6E-409C-BE32-E72D297353CC}">
                  <c16:uniqueId val="{00000000-4F86-4C17-9C46-E783F9048B30}"/>
                </c:ext>
              </c:extLst>
            </c:dLbl>
            <c:numFmt formatCode="#,##0&quot;笔&quot;" sourceLinked="0"/>
            <c:spPr>
              <a:noFill/>
              <a:ln>
                <a:noFill/>
              </a:ln>
              <a:effectLst/>
            </c:spPr>
            <c:txPr>
              <a:bodyPr wrap="square" lIns="38100" tIns="19050" rIns="38100" bIns="19050" anchor="ctr">
                <a:spAutoFit/>
              </a:bodyPr>
              <a:lstStyle/>
              <a:p>
                <a:pPr>
                  <a:defRPr sz="900">
                    <a:solidFill>
                      <a:schemeClr val="bg1">
                        <a:lumMod val="50000"/>
                      </a:schemeClr>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Pie!$M$22:$M$34</c:f>
              <c:strCache>
                <c:ptCount val="13"/>
                <c:pt idx="0">
                  <c:v>23年01月</c:v>
                </c:pt>
                <c:pt idx="1">
                  <c:v>23年02月</c:v>
                </c:pt>
                <c:pt idx="2">
                  <c:v>23年03月</c:v>
                </c:pt>
                <c:pt idx="3">
                  <c:v>23年04月</c:v>
                </c:pt>
                <c:pt idx="4">
                  <c:v>23年05月</c:v>
                </c:pt>
                <c:pt idx="5">
                  <c:v>23年06月</c:v>
                </c:pt>
                <c:pt idx="6">
                  <c:v>23年07月</c:v>
                </c:pt>
                <c:pt idx="7">
                  <c:v>23年08月</c:v>
                </c:pt>
                <c:pt idx="8">
                  <c:v>23年09月</c:v>
                </c:pt>
                <c:pt idx="9">
                  <c:v>23年10月</c:v>
                </c:pt>
                <c:pt idx="10">
                  <c:v>23年11月</c:v>
                </c:pt>
                <c:pt idx="11">
                  <c:v>23年12月</c:v>
                </c:pt>
                <c:pt idx="12">
                  <c:v>24年01月</c:v>
                </c:pt>
              </c:strCache>
            </c:strRef>
          </c:cat>
          <c:val>
            <c:numRef>
              <c:f>Pie!$Q$22:$Q$35</c:f>
              <c:numCache>
                <c:formatCode>General</c:formatCode>
                <c:ptCount val="14"/>
                <c:pt idx="0">
                  <c:v>15</c:v>
                </c:pt>
                <c:pt idx="1">
                  <c:v>15</c:v>
                </c:pt>
                <c:pt idx="2">
                  <c:v>34</c:v>
                </c:pt>
                <c:pt idx="3">
                  <c:v>18</c:v>
                </c:pt>
                <c:pt idx="4">
                  <c:v>23</c:v>
                </c:pt>
                <c:pt idx="5">
                  <c:v>14</c:v>
                </c:pt>
                <c:pt idx="6">
                  <c:v>0</c:v>
                </c:pt>
                <c:pt idx="7">
                  <c:v>0</c:v>
                </c:pt>
                <c:pt idx="8">
                  <c:v>0</c:v>
                </c:pt>
                <c:pt idx="9">
                  <c:v>1</c:v>
                </c:pt>
                <c:pt idx="10">
                  <c:v>0</c:v>
                </c:pt>
                <c:pt idx="11">
                  <c:v>0</c:v>
                </c:pt>
                <c:pt idx="12">
                  <c:v>0</c:v>
                </c:pt>
                <c:pt idx="13">
                  <c:v>0</c:v>
                </c:pt>
              </c:numCache>
            </c:numRef>
          </c:val>
          <c:smooth val="0"/>
          <c:extLst>
            <c:ext xmlns:c16="http://schemas.microsoft.com/office/drawing/2014/chart" uri="{C3380CC4-5D6E-409C-BE32-E72D297353CC}">
              <c16:uniqueId val="{00000011-A885-4254-BE12-DC388FB99DB6}"/>
            </c:ext>
          </c:extLst>
        </c:ser>
        <c:dLbls>
          <c:showLegendKey val="0"/>
          <c:showVal val="1"/>
          <c:showCatName val="0"/>
          <c:showSerName val="0"/>
          <c:showPercent val="0"/>
          <c:showBubbleSize val="0"/>
        </c:dLbls>
        <c:marker val="1"/>
        <c:smooth val="0"/>
        <c:axId val="1050959135"/>
        <c:axId val="1047501791"/>
      </c:lineChart>
      <c:catAx>
        <c:axId val="105097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lumMod val="50000"/>
                  </a:schemeClr>
                </a:solidFill>
                <a:latin typeface="+mn-lt"/>
                <a:ea typeface="+mn-ea"/>
                <a:cs typeface="+mn-cs"/>
              </a:defRPr>
            </a:pPr>
            <a:endParaRPr lang="en-US"/>
          </a:p>
        </c:txPr>
        <c:crossAx val="1047508031"/>
        <c:crosses val="autoZero"/>
        <c:auto val="1"/>
        <c:lblAlgn val="ctr"/>
        <c:lblOffset val="100"/>
        <c:noMultiLvlLbl val="0"/>
      </c:catAx>
      <c:valAx>
        <c:axId val="1047508031"/>
        <c:scaling>
          <c:orientation val="minMax"/>
          <c:max val="35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50974335"/>
        <c:crosses val="autoZero"/>
        <c:crossBetween val="between"/>
      </c:valAx>
      <c:valAx>
        <c:axId val="1047501791"/>
        <c:scaling>
          <c:orientation val="minMax"/>
          <c:max val="40"/>
          <c:min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50959135"/>
        <c:crosses val="max"/>
        <c:crossBetween val="between"/>
      </c:valAx>
      <c:catAx>
        <c:axId val="1050959135"/>
        <c:scaling>
          <c:orientation val="minMax"/>
        </c:scaling>
        <c:delete val="1"/>
        <c:axPos val="b"/>
        <c:numFmt formatCode="General" sourceLinked="1"/>
        <c:majorTickMark val="out"/>
        <c:minorTickMark val="none"/>
        <c:tickLblPos val="nextTo"/>
        <c:crossAx val="1047501791"/>
        <c:crosses val="autoZero"/>
        <c:auto val="1"/>
        <c:lblAlgn val="ctr"/>
        <c:lblOffset val="100"/>
        <c:noMultiLvlLbl val="0"/>
      </c:catAx>
      <c:spPr>
        <a:noFill/>
        <a:ln>
          <a:noFill/>
        </a:ln>
        <a:effectLst/>
      </c:spPr>
    </c:plotArea>
    <c:legend>
      <c:legendPos val="t"/>
      <c:layout>
        <c:manualLayout>
          <c:xMode val="edge"/>
          <c:yMode val="edge"/>
          <c:x val="3.3777118532895509E-4"/>
          <c:y val="1.0316067090320126E-2"/>
          <c:w val="0.99676193101010446"/>
          <c:h val="0.112794113572909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411609996943233"/>
          <c:y val="3.8739622869632714E-2"/>
          <c:w val="0.89588390003056761"/>
          <c:h val="0.89164600924281334"/>
        </c:manualLayout>
      </c:layout>
      <c:barChart>
        <c:barDir val="col"/>
        <c:grouping val="stacked"/>
        <c:varyColors val="0"/>
        <c:ser>
          <c:idx val="0"/>
          <c:order val="0"/>
          <c:tx>
            <c:strRef>
              <c:f>Pie!$N$61</c:f>
              <c:strCache>
                <c:ptCount val="1"/>
                <c:pt idx="0">
                  <c:v>点心债_发行规模(亿)</c:v>
                </c:pt>
              </c:strCache>
            </c:strRef>
          </c:tx>
          <c:spPr>
            <a:solidFill>
              <a:srgbClr val="56CA95"/>
            </a:solidFill>
          </c:spPr>
          <c:invertIfNegative val="0"/>
          <c:dLbls>
            <c:numFmt formatCode="#,##0\亿" sourceLinked="0"/>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Pie!$M$62:$M$63</c:f>
              <c:strCache>
                <c:ptCount val="2"/>
                <c:pt idx="0">
                  <c:v>22年</c:v>
                </c:pt>
                <c:pt idx="1">
                  <c:v>23年至今</c:v>
                </c:pt>
              </c:strCache>
            </c:strRef>
          </c:cat>
          <c:val>
            <c:numRef>
              <c:f>Pie!$N$62:$N$63</c:f>
              <c:numCache>
                <c:formatCode>General</c:formatCode>
                <c:ptCount val="2"/>
                <c:pt idx="0">
                  <c:v>609.84</c:v>
                </c:pt>
                <c:pt idx="1">
                  <c:v>1935.62</c:v>
                </c:pt>
              </c:numCache>
            </c:numRef>
          </c:val>
          <c:extLst>
            <c:ext xmlns:c16="http://schemas.microsoft.com/office/drawing/2014/chart" uri="{C3380CC4-5D6E-409C-BE32-E72D297353CC}">
              <c16:uniqueId val="{00000000-F452-497F-AA61-6243381EB54B}"/>
            </c:ext>
          </c:extLst>
        </c:ser>
        <c:ser>
          <c:idx val="1"/>
          <c:order val="1"/>
          <c:tx>
            <c:strRef>
              <c:f>Pie!$P$61</c:f>
              <c:strCache>
                <c:ptCount val="1"/>
                <c:pt idx="0">
                  <c:v>自贸债_发行规模(亿)</c:v>
                </c:pt>
              </c:strCache>
            </c:strRef>
          </c:tx>
          <c:spPr>
            <a:solidFill>
              <a:srgbClr val="58B6E5"/>
            </a:solidFill>
          </c:spPr>
          <c:invertIfNegative val="0"/>
          <c:dLbls>
            <c:numFmt formatCode="#,##0\亿" sourceLinked="0"/>
            <c:spPr>
              <a:noFill/>
              <a:ln>
                <a:noFill/>
              </a:ln>
              <a:effectLst/>
            </c:spPr>
            <c:txPr>
              <a:bodyPr wrap="square" lIns="38100" tIns="19050" rIns="38100" bIns="19050" anchor="ctr">
                <a:spAutoFit/>
              </a:bodyPr>
              <a:lstStyle/>
              <a:p>
                <a:pPr>
                  <a:defRPr b="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Pie!$M$62:$M$63</c:f>
              <c:strCache>
                <c:ptCount val="2"/>
                <c:pt idx="0">
                  <c:v>22年</c:v>
                </c:pt>
                <c:pt idx="1">
                  <c:v>23年至今</c:v>
                </c:pt>
              </c:strCache>
            </c:strRef>
          </c:cat>
          <c:val>
            <c:numRef>
              <c:f>Pie!$P$62:$P$63</c:f>
              <c:numCache>
                <c:formatCode>General</c:formatCode>
                <c:ptCount val="2"/>
                <c:pt idx="0">
                  <c:v>362.35</c:v>
                </c:pt>
                <c:pt idx="1">
                  <c:v>830.74</c:v>
                </c:pt>
              </c:numCache>
            </c:numRef>
          </c:val>
          <c:extLst>
            <c:ext xmlns:c16="http://schemas.microsoft.com/office/drawing/2014/chart" uri="{C3380CC4-5D6E-409C-BE32-E72D297353CC}">
              <c16:uniqueId val="{00000001-F452-497F-AA61-6243381EB54B}"/>
            </c:ext>
          </c:extLst>
        </c:ser>
        <c:dLbls>
          <c:showLegendKey val="0"/>
          <c:showVal val="1"/>
          <c:showCatName val="0"/>
          <c:showSerName val="0"/>
          <c:showPercent val="0"/>
          <c:showBubbleSize val="0"/>
        </c:dLbls>
        <c:gapWidth val="150"/>
        <c:overlap val="100"/>
        <c:axId val="709040655"/>
        <c:axId val="1655814191"/>
      </c:barChart>
      <c:catAx>
        <c:axId val="709040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5814191"/>
        <c:crosses val="autoZero"/>
        <c:auto val="1"/>
        <c:lblAlgn val="ctr"/>
        <c:lblOffset val="100"/>
        <c:noMultiLvlLbl val="0"/>
      </c:catAx>
      <c:valAx>
        <c:axId val="1655814191"/>
        <c:scaling>
          <c:orientation val="minMax"/>
          <c:max val="2500"/>
          <c:min val="0"/>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9040655"/>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7424300087489064"/>
          <c:y val="4.6296296296296294E-3"/>
          <c:w val="0.59444444444444444"/>
          <c:h val="0.9907407407407407"/>
        </c:manualLayout>
      </c:layout>
      <c:doughnutChart>
        <c:varyColors val="1"/>
        <c:ser>
          <c:idx val="0"/>
          <c:order val="0"/>
          <c:dPt>
            <c:idx val="0"/>
            <c:bubble3D val="0"/>
            <c:spPr>
              <a:solidFill>
                <a:srgbClr val="0F141E">
                  <a:lumMod val="50000"/>
                  <a:lumOff val="50000"/>
                </a:srgbClr>
              </a:solidFill>
              <a:ln w="19050">
                <a:solidFill>
                  <a:schemeClr val="lt1"/>
                </a:solidFill>
              </a:ln>
              <a:effectLst/>
            </c:spPr>
            <c:extLst>
              <c:ext xmlns:c16="http://schemas.microsoft.com/office/drawing/2014/chart" uri="{C3380CC4-5D6E-409C-BE32-E72D297353CC}">
                <c16:uniqueId val="{00000001-0FAA-4B93-A8A9-6603949E83B6}"/>
              </c:ext>
            </c:extLst>
          </c:dPt>
          <c:dPt>
            <c:idx val="1"/>
            <c:bubble3D val="0"/>
            <c:spPr>
              <a:solidFill>
                <a:srgbClr val="58B6E5"/>
              </a:solidFill>
              <a:ln w="19050">
                <a:solidFill>
                  <a:schemeClr val="lt1"/>
                </a:solidFill>
              </a:ln>
              <a:effectLst/>
            </c:spPr>
            <c:extLst>
              <c:ext xmlns:c16="http://schemas.microsoft.com/office/drawing/2014/chart" uri="{C3380CC4-5D6E-409C-BE32-E72D297353CC}">
                <c16:uniqueId val="{00000003-0FAA-4B93-A8A9-6603949E83B6}"/>
              </c:ext>
            </c:extLst>
          </c:dPt>
          <c:dPt>
            <c:idx val="2"/>
            <c:bubble3D val="0"/>
            <c:spPr>
              <a:solidFill>
                <a:srgbClr val="56CA95"/>
              </a:solidFill>
              <a:ln w="19050">
                <a:solidFill>
                  <a:schemeClr val="lt1"/>
                </a:solidFill>
              </a:ln>
              <a:effectLst/>
            </c:spPr>
            <c:extLst>
              <c:ext xmlns:c16="http://schemas.microsoft.com/office/drawing/2014/chart" uri="{C3380CC4-5D6E-409C-BE32-E72D297353CC}">
                <c16:uniqueId val="{00000005-0FAA-4B93-A8A9-6603949E83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FAA-4B93-A8A9-6603949E83B6}"/>
              </c:ext>
            </c:extLst>
          </c:dPt>
          <c:dLbls>
            <c:dLbl>
              <c:idx val="2"/>
              <c:delete val="1"/>
              <c:extLst>
                <c:ext xmlns:c15="http://schemas.microsoft.com/office/drawing/2012/chart" uri="{CE6537A1-D6FC-4f65-9D91-7224C49458BB}"/>
                <c:ext xmlns:c16="http://schemas.microsoft.com/office/drawing/2014/chart" uri="{C3380CC4-5D6E-409C-BE32-E72D297353CC}">
                  <c16:uniqueId val="{00000005-0FAA-4B93-A8A9-6603949E83B6}"/>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Pie!$AR$7:$AR$10</c:f>
              <c:strCache>
                <c:ptCount val="4"/>
                <c:pt idx="0">
                  <c:v>CNH</c:v>
                </c:pt>
                <c:pt idx="1">
                  <c:v>USD</c:v>
                </c:pt>
                <c:pt idx="2">
                  <c:v>JPY</c:v>
                </c:pt>
                <c:pt idx="3">
                  <c:v>EUR</c:v>
                </c:pt>
              </c:strCache>
            </c:strRef>
          </c:cat>
          <c:val>
            <c:numRef>
              <c:f>Pie!$AS$7:$AS$10</c:f>
              <c:numCache>
                <c:formatCode>General</c:formatCode>
                <c:ptCount val="4"/>
                <c:pt idx="0">
                  <c:v>25.19</c:v>
                </c:pt>
                <c:pt idx="1">
                  <c:v>111.63</c:v>
                </c:pt>
                <c:pt idx="2">
                  <c:v>0</c:v>
                </c:pt>
                <c:pt idx="3">
                  <c:v>24.94</c:v>
                </c:pt>
              </c:numCache>
            </c:numRef>
          </c:val>
          <c:extLst>
            <c:ext xmlns:c16="http://schemas.microsoft.com/office/drawing/2014/chart" uri="{C3380CC4-5D6E-409C-BE32-E72D297353CC}">
              <c16:uniqueId val="{00000008-0FAA-4B93-A8A9-6603949E83B6}"/>
            </c:ext>
          </c:extLst>
        </c:ser>
        <c:ser>
          <c:idx val="1"/>
          <c:order val="1"/>
          <c:dPt>
            <c:idx val="0"/>
            <c:bubble3D val="0"/>
            <c:spPr>
              <a:solidFill>
                <a:srgbClr val="647EB1"/>
              </a:solidFill>
              <a:ln w="19050">
                <a:solidFill>
                  <a:schemeClr val="lt1"/>
                </a:solidFill>
              </a:ln>
              <a:effectLst/>
            </c:spPr>
            <c:extLst>
              <c:ext xmlns:c16="http://schemas.microsoft.com/office/drawing/2014/chart" uri="{C3380CC4-5D6E-409C-BE32-E72D297353CC}">
                <c16:uniqueId val="{0000000A-0FAA-4B93-A8A9-6603949E83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0FAA-4B93-A8A9-6603949E83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0FAA-4B93-A8A9-6603949E83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0FAA-4B93-A8A9-6603949E83B6}"/>
              </c:ext>
            </c:extLst>
          </c:dPt>
          <c:dLbls>
            <c:dLbl>
              <c:idx val="3"/>
              <c:layout>
                <c:manualLayout>
                  <c:x val="-0.1103794489110459"/>
                  <c:y val="-8.1699346405228763E-3"/>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0-0FAA-4B93-A8A9-6603949E83B6}"/>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Pie!$AR$7:$AR$10</c:f>
              <c:strCache>
                <c:ptCount val="4"/>
                <c:pt idx="0">
                  <c:v>CNH</c:v>
                </c:pt>
                <c:pt idx="1">
                  <c:v>USD</c:v>
                </c:pt>
                <c:pt idx="2">
                  <c:v>JPY</c:v>
                </c:pt>
                <c:pt idx="3">
                  <c:v>EUR</c:v>
                </c:pt>
              </c:strCache>
            </c:strRef>
          </c:cat>
          <c:val>
            <c:numRef>
              <c:f>Pie!$AV$7:$AV$10</c:f>
              <c:numCache>
                <c:formatCode>General</c:formatCode>
                <c:ptCount val="4"/>
                <c:pt idx="0">
                  <c:v>95.64</c:v>
                </c:pt>
                <c:pt idx="1">
                  <c:v>21.950000000000003</c:v>
                </c:pt>
                <c:pt idx="2">
                  <c:v>11.19</c:v>
                </c:pt>
                <c:pt idx="3">
                  <c:v>2.06</c:v>
                </c:pt>
              </c:numCache>
            </c:numRef>
          </c:val>
          <c:extLst>
            <c:ext xmlns:c16="http://schemas.microsoft.com/office/drawing/2014/chart" uri="{C3380CC4-5D6E-409C-BE32-E72D297353CC}">
              <c16:uniqueId val="{00000011-0FAA-4B93-A8A9-6603949E83B6}"/>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0533193577306683"/>
          <c:y val="0.23121686995007976"/>
          <c:w val="9.5326560206991887E-2"/>
          <c:h val="0.5212263908187947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5072871338547125E-2"/>
          <c:y val="9.6225086125700122E-3"/>
          <c:w val="0.51577613564740377"/>
          <c:h val="0.97877526088416456"/>
        </c:manualLayout>
      </c:layout>
      <c:doughnutChart>
        <c:varyColors val="1"/>
        <c:ser>
          <c:idx val="0"/>
          <c:order val="0"/>
          <c:tx>
            <c:strRef>
              <c:f>Pie!$E$20</c:f>
              <c:strCache>
                <c:ptCount val="1"/>
                <c:pt idx="0">
                  <c:v>23年亿美元</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5E-4716-BFC7-A714AB0D59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5E-4716-BFC7-A714AB0D59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5E-4716-BFC7-A714AB0D59E1}"/>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Pie!$C$21:$C$23</c:f>
              <c:strCache>
                <c:ptCount val="3"/>
                <c:pt idx="0">
                  <c:v>美元债</c:v>
                </c:pt>
                <c:pt idx="1">
                  <c:v>自贸债</c:v>
                </c:pt>
                <c:pt idx="2">
                  <c:v>点心债</c:v>
                </c:pt>
              </c:strCache>
            </c:strRef>
          </c:cat>
          <c:val>
            <c:numRef>
              <c:f>Pie!$E$21:$E$23</c:f>
              <c:numCache>
                <c:formatCode>General</c:formatCode>
                <c:ptCount val="3"/>
                <c:pt idx="0">
                  <c:v>484.6</c:v>
                </c:pt>
                <c:pt idx="1">
                  <c:v>120.39</c:v>
                </c:pt>
                <c:pt idx="2">
                  <c:v>230.87</c:v>
                </c:pt>
              </c:numCache>
            </c:numRef>
          </c:val>
          <c:extLst>
            <c:ext xmlns:c16="http://schemas.microsoft.com/office/drawing/2014/chart" uri="{C3380CC4-5D6E-409C-BE32-E72D297353CC}">
              <c16:uniqueId val="{00000006-5C5E-4716-BFC7-A714AB0D59E1}"/>
            </c:ext>
          </c:extLst>
        </c:ser>
        <c:ser>
          <c:idx val="1"/>
          <c:order val="1"/>
          <c:tx>
            <c:strRef>
              <c:f>Pie!$F$20</c:f>
              <c:strCache>
                <c:ptCount val="1"/>
                <c:pt idx="0">
                  <c:v>24年亿美元</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5C5E-4716-BFC7-A714AB0D59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5C5E-4716-BFC7-A714AB0D59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5C5E-4716-BFC7-A714AB0D59E1}"/>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Pie!$C$21:$C$23</c:f>
              <c:strCache>
                <c:ptCount val="3"/>
                <c:pt idx="0">
                  <c:v>美元债</c:v>
                </c:pt>
                <c:pt idx="1">
                  <c:v>自贸债</c:v>
                </c:pt>
                <c:pt idx="2">
                  <c:v>点心债</c:v>
                </c:pt>
              </c:strCache>
            </c:strRef>
          </c:cat>
          <c:val>
            <c:numRef>
              <c:f>Pie!$F$21:$F$23</c:f>
              <c:numCache>
                <c:formatCode>General</c:formatCode>
                <c:ptCount val="3"/>
                <c:pt idx="0">
                  <c:v>78.489999999999995</c:v>
                </c:pt>
                <c:pt idx="1">
                  <c:v>0</c:v>
                </c:pt>
                <c:pt idx="2">
                  <c:v>67.53</c:v>
                </c:pt>
              </c:numCache>
            </c:numRef>
          </c:val>
          <c:extLst>
            <c:ext xmlns:c16="http://schemas.microsoft.com/office/drawing/2014/chart" uri="{C3380CC4-5D6E-409C-BE32-E72D297353CC}">
              <c16:uniqueId val="{0000000D-5C5E-4716-BFC7-A714AB0D59E1}"/>
            </c:ext>
          </c:extLst>
        </c:ser>
        <c:dLbls>
          <c:showLegendKey val="0"/>
          <c:showVal val="1"/>
          <c:showCatName val="0"/>
          <c:showSerName val="0"/>
          <c:showPercent val="0"/>
          <c:showBubbleSize val="0"/>
          <c:showLeaderLines val="0"/>
        </c:dLbls>
        <c:firstSliceAng val="0"/>
        <c:holeSize val="45"/>
      </c:doughnutChart>
      <c:spPr>
        <a:noFill/>
        <a:ln>
          <a:noFill/>
        </a:ln>
        <a:effectLst/>
      </c:spPr>
    </c:plotArea>
    <c:legend>
      <c:legendPos val="r"/>
      <c:layout>
        <c:manualLayout>
          <c:xMode val="edge"/>
          <c:yMode val="edge"/>
          <c:x val="0.66061587405462741"/>
          <c:y val="0.34027211244805278"/>
          <c:w val="0.24175186533936105"/>
          <c:h val="0.3783303152445519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2.8025525260342243E-2"/>
          <c:y val="0"/>
          <c:w val="0.51238157495114089"/>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F73-4ACA-98F3-4A53DC7B48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F73-4ACA-98F3-4A53DC7B48F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F73-4ACA-98F3-4A53DC7B48F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F73-4ACA-98F3-4A53DC7B48F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F73-4ACA-98F3-4A53DC7B48F2}"/>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Pie!$C$29:$C$33</c:f>
              <c:strCache>
                <c:ptCount val="5"/>
                <c:pt idx="0">
                  <c:v>≤1年</c:v>
                </c:pt>
                <c:pt idx="1">
                  <c:v>1-3年</c:v>
                </c:pt>
                <c:pt idx="2">
                  <c:v>3-5年</c:v>
                </c:pt>
                <c:pt idx="3">
                  <c:v>&gt;5年</c:v>
                </c:pt>
                <c:pt idx="4">
                  <c:v>永续</c:v>
                </c:pt>
              </c:strCache>
            </c:strRef>
          </c:cat>
          <c:val>
            <c:numRef>
              <c:f>Pie!$E$29:$E$33</c:f>
              <c:numCache>
                <c:formatCode>General</c:formatCode>
                <c:ptCount val="5"/>
                <c:pt idx="0">
                  <c:v>91.7</c:v>
                </c:pt>
                <c:pt idx="1">
                  <c:v>630.07000000000005</c:v>
                </c:pt>
                <c:pt idx="2">
                  <c:v>47.32</c:v>
                </c:pt>
                <c:pt idx="3">
                  <c:v>9.11</c:v>
                </c:pt>
                <c:pt idx="4">
                  <c:v>57.67</c:v>
                </c:pt>
              </c:numCache>
            </c:numRef>
          </c:val>
          <c:extLst>
            <c:ext xmlns:c16="http://schemas.microsoft.com/office/drawing/2014/chart" uri="{C3380CC4-5D6E-409C-BE32-E72D297353CC}">
              <c16:uniqueId val="{0000000A-0F73-4ACA-98F3-4A53DC7B48F2}"/>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C-0F73-4ACA-98F3-4A53DC7B48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0F73-4ACA-98F3-4A53DC7B48F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0F73-4ACA-98F3-4A53DC7B48F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0F73-4ACA-98F3-4A53DC7B48F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0F73-4ACA-98F3-4A53DC7B48F2}"/>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Pie!$C$29:$C$33</c:f>
              <c:strCache>
                <c:ptCount val="5"/>
                <c:pt idx="0">
                  <c:v>≤1年</c:v>
                </c:pt>
                <c:pt idx="1">
                  <c:v>1-3年</c:v>
                </c:pt>
                <c:pt idx="2">
                  <c:v>3-5年</c:v>
                </c:pt>
                <c:pt idx="3">
                  <c:v>&gt;5年</c:v>
                </c:pt>
                <c:pt idx="4">
                  <c:v>永续</c:v>
                </c:pt>
              </c:strCache>
            </c:strRef>
          </c:cat>
          <c:val>
            <c:numRef>
              <c:f>Pie!$F$29:$F$33</c:f>
              <c:numCache>
                <c:formatCode>General</c:formatCode>
                <c:ptCount val="5"/>
                <c:pt idx="0">
                  <c:v>14.24</c:v>
                </c:pt>
                <c:pt idx="1">
                  <c:v>121.74</c:v>
                </c:pt>
                <c:pt idx="2">
                  <c:v>5.04</c:v>
                </c:pt>
                <c:pt idx="3">
                  <c:v>0</c:v>
                </c:pt>
                <c:pt idx="4">
                  <c:v>5</c:v>
                </c:pt>
              </c:numCache>
            </c:numRef>
          </c:val>
          <c:extLst>
            <c:ext xmlns:c16="http://schemas.microsoft.com/office/drawing/2014/chart" uri="{C3380CC4-5D6E-409C-BE32-E72D297353CC}">
              <c16:uniqueId val="{00000015-0F73-4ACA-98F3-4A53DC7B48F2}"/>
            </c:ext>
          </c:extLst>
        </c:ser>
        <c:dLbls>
          <c:showLegendKey val="0"/>
          <c:showVal val="1"/>
          <c:showCatName val="0"/>
          <c:showSerName val="0"/>
          <c:showPercent val="0"/>
          <c:showBubbleSize val="0"/>
          <c:showLeaderLines val="0"/>
        </c:dLbls>
        <c:firstSliceAng val="0"/>
        <c:holeSize val="45"/>
      </c:doughnutChart>
      <c:spPr>
        <a:noFill/>
        <a:ln>
          <a:noFill/>
        </a:ln>
        <a:effectLst/>
      </c:spPr>
    </c:plotArea>
    <c:legend>
      <c:legendPos val="r"/>
      <c:layout>
        <c:manualLayout>
          <c:xMode val="edge"/>
          <c:yMode val="edge"/>
          <c:x val="0.56685248396844101"/>
          <c:y val="0.21640995074818836"/>
          <c:w val="0.24785950477113458"/>
          <c:h val="0.57628154635105611"/>
        </c:manualLayout>
      </c:layout>
      <c:overlay val="0"/>
      <c:spPr>
        <a:noFill/>
        <a:ln>
          <a:noFill/>
        </a:ln>
        <a:effectLst/>
      </c:spPr>
      <c:txPr>
        <a:bodyPr rot="0" spcFirstLastPara="1" vertOverflow="ellipsis" vert="horz" wrap="square" anchor="ctr" anchorCtr="1"/>
        <a:lstStyle/>
        <a:p>
          <a:pPr rtl="0">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2825378488067503E-2"/>
          <c:y val="0"/>
          <c:w val="0.51238157495114089"/>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0E-4E02-B789-3EA3245FF0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0E-4E02-B789-3EA3245FF0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0E-4E02-B789-3EA3245FF0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E0E-4E02-B789-3EA3245FF0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E0E-4E02-B789-3EA3245FF086}"/>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Pie!$C$24:$C$28</c:f>
              <c:strCache>
                <c:ptCount val="5"/>
                <c:pt idx="0">
                  <c:v>主权/政府</c:v>
                </c:pt>
                <c:pt idx="1">
                  <c:v>金融机构</c:v>
                </c:pt>
                <c:pt idx="2">
                  <c:v>地方平台</c:v>
                </c:pt>
                <c:pt idx="3">
                  <c:v>产业</c:v>
                </c:pt>
                <c:pt idx="4">
                  <c:v>房地产</c:v>
                </c:pt>
              </c:strCache>
            </c:strRef>
          </c:cat>
          <c:val>
            <c:numRef>
              <c:f>Pie!$E$24:$E$28</c:f>
              <c:numCache>
                <c:formatCode>General</c:formatCode>
                <c:ptCount val="5"/>
                <c:pt idx="0">
                  <c:v>85.02</c:v>
                </c:pt>
                <c:pt idx="1">
                  <c:v>391.56</c:v>
                </c:pt>
                <c:pt idx="2">
                  <c:v>312.67</c:v>
                </c:pt>
                <c:pt idx="3">
                  <c:v>22.46</c:v>
                </c:pt>
                <c:pt idx="4">
                  <c:v>24.16</c:v>
                </c:pt>
              </c:numCache>
            </c:numRef>
          </c:val>
          <c:extLst>
            <c:ext xmlns:c16="http://schemas.microsoft.com/office/drawing/2014/chart" uri="{C3380CC4-5D6E-409C-BE32-E72D297353CC}">
              <c16:uniqueId val="{0000000A-CE0E-4E02-B789-3EA3245FF086}"/>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C-CE0E-4E02-B789-3EA3245FF0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CE0E-4E02-B789-3EA3245FF0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CE0E-4E02-B789-3EA3245FF0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CE0E-4E02-B789-3EA3245FF0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4-CE0E-4E02-B789-3EA3245FF086}"/>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Pie!$C$24:$C$28</c:f>
              <c:strCache>
                <c:ptCount val="5"/>
                <c:pt idx="0">
                  <c:v>主权/政府</c:v>
                </c:pt>
                <c:pt idx="1">
                  <c:v>金融机构</c:v>
                </c:pt>
                <c:pt idx="2">
                  <c:v>地方平台</c:v>
                </c:pt>
                <c:pt idx="3">
                  <c:v>产业</c:v>
                </c:pt>
                <c:pt idx="4">
                  <c:v>房地产</c:v>
                </c:pt>
              </c:strCache>
            </c:strRef>
          </c:cat>
          <c:val>
            <c:numRef>
              <c:f>Pie!$F$24:$F$28</c:f>
              <c:numCache>
                <c:formatCode>General</c:formatCode>
                <c:ptCount val="5"/>
                <c:pt idx="0">
                  <c:v>0</c:v>
                </c:pt>
                <c:pt idx="1">
                  <c:v>64.569999999999993</c:v>
                </c:pt>
                <c:pt idx="2">
                  <c:v>78.599999999999994</c:v>
                </c:pt>
                <c:pt idx="3">
                  <c:v>1.87</c:v>
                </c:pt>
                <c:pt idx="4">
                  <c:v>0.98</c:v>
                </c:pt>
              </c:numCache>
            </c:numRef>
          </c:val>
          <c:extLst>
            <c:ext xmlns:c16="http://schemas.microsoft.com/office/drawing/2014/chart" uri="{C3380CC4-5D6E-409C-BE32-E72D297353CC}">
              <c16:uniqueId val="{00000015-CE0E-4E02-B789-3EA3245FF086}"/>
            </c:ext>
          </c:extLst>
        </c:ser>
        <c:dLbls>
          <c:showLegendKey val="0"/>
          <c:showVal val="1"/>
          <c:showCatName val="0"/>
          <c:showSerName val="0"/>
          <c:showPercent val="0"/>
          <c:showBubbleSize val="0"/>
          <c:showLeaderLines val="0"/>
        </c:dLbls>
        <c:firstSliceAng val="0"/>
        <c:holeSize val="45"/>
      </c:doughnutChart>
      <c:spPr>
        <a:noFill/>
        <a:ln>
          <a:noFill/>
        </a:ln>
        <a:effectLst/>
      </c:spPr>
    </c:plotArea>
    <c:legend>
      <c:legendPos val="r"/>
      <c:layout>
        <c:manualLayout>
          <c:xMode val="edge"/>
          <c:yMode val="edge"/>
          <c:x val="0.57808610935203952"/>
          <c:y val="0.23701784806512488"/>
          <c:w val="0.31365044030014616"/>
          <c:h val="0.57628154635105611"/>
        </c:manualLayout>
      </c:layout>
      <c:overlay val="0"/>
      <c:spPr>
        <a:noFill/>
        <a:ln>
          <a:noFill/>
        </a:ln>
        <a:effectLst/>
      </c:spPr>
      <c:txPr>
        <a:bodyPr rot="0" spcFirstLastPara="1" vertOverflow="ellipsis" vert="horz" wrap="square" anchor="ctr" anchorCtr="1"/>
        <a:lstStyle/>
        <a:p>
          <a:pPr rtl="0">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1.6434034773951021E-2"/>
          <c:w val="0.78214512074087528"/>
          <c:h val="0.983565965226049"/>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E1B-4051-B045-F0B79FD949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E1B-4051-B045-F0B79FD949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E1B-4051-B045-F0B79FD94965}"/>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Pie!$C$34:$C$36</c:f>
              <c:strCache>
                <c:ptCount val="3"/>
                <c:pt idx="0">
                  <c:v>无评级</c:v>
                </c:pt>
                <c:pt idx="1">
                  <c:v>投资级</c:v>
                </c:pt>
                <c:pt idx="2">
                  <c:v>高收益</c:v>
                </c:pt>
              </c:strCache>
            </c:strRef>
          </c:cat>
          <c:val>
            <c:numRef>
              <c:f>Pie!$E$34:$E$36</c:f>
              <c:numCache>
                <c:formatCode>General</c:formatCode>
                <c:ptCount val="3"/>
                <c:pt idx="0">
                  <c:v>525.41</c:v>
                </c:pt>
                <c:pt idx="1">
                  <c:v>297.45</c:v>
                </c:pt>
                <c:pt idx="2">
                  <c:v>12</c:v>
                </c:pt>
              </c:numCache>
            </c:numRef>
          </c:val>
          <c:extLst>
            <c:ext xmlns:c16="http://schemas.microsoft.com/office/drawing/2014/chart" uri="{C3380CC4-5D6E-409C-BE32-E72D297353CC}">
              <c16:uniqueId val="{00000006-CE1B-4051-B045-F0B79FD94965}"/>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8-CE1B-4051-B045-F0B79FD949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A-CE1B-4051-B045-F0B79FD949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C-CE1B-4051-B045-F0B79FD94965}"/>
              </c:ext>
            </c:extLst>
          </c:dPt>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Pie!$C$34:$C$36</c:f>
              <c:strCache>
                <c:ptCount val="3"/>
                <c:pt idx="0">
                  <c:v>无评级</c:v>
                </c:pt>
                <c:pt idx="1">
                  <c:v>投资级</c:v>
                </c:pt>
                <c:pt idx="2">
                  <c:v>高收益</c:v>
                </c:pt>
              </c:strCache>
            </c:strRef>
          </c:cat>
          <c:val>
            <c:numRef>
              <c:f>Pie!$F$34:$F$36</c:f>
              <c:numCache>
                <c:formatCode>General</c:formatCode>
                <c:ptCount val="3"/>
                <c:pt idx="0">
                  <c:v>79.58</c:v>
                </c:pt>
                <c:pt idx="1">
                  <c:v>66.430000000000007</c:v>
                </c:pt>
                <c:pt idx="2">
                  <c:v>0</c:v>
                </c:pt>
              </c:numCache>
            </c:numRef>
          </c:val>
          <c:extLst>
            <c:ext xmlns:c16="http://schemas.microsoft.com/office/drawing/2014/chart" uri="{C3380CC4-5D6E-409C-BE32-E72D297353CC}">
              <c16:uniqueId val="{0000000D-CE1B-4051-B045-F0B79FD94965}"/>
            </c:ext>
          </c:extLst>
        </c:ser>
        <c:dLbls>
          <c:showLegendKey val="0"/>
          <c:showVal val="1"/>
          <c:showCatName val="0"/>
          <c:showSerName val="0"/>
          <c:showPercent val="0"/>
          <c:showBubbleSize val="0"/>
          <c:showLeaderLines val="0"/>
        </c:dLbls>
        <c:firstSliceAng val="0"/>
        <c:holeSize val="45"/>
      </c:doughnutChart>
      <c:spPr>
        <a:noFill/>
        <a:ln>
          <a:noFill/>
        </a:ln>
        <a:effectLst/>
      </c:spPr>
    </c:plotArea>
    <c:legend>
      <c:legendPos val="r"/>
      <c:layout>
        <c:manualLayout>
          <c:xMode val="edge"/>
          <c:yMode val="edge"/>
          <c:x val="0.69135534793873243"/>
          <c:y val="0.38691350563008314"/>
          <c:w val="0.26479488242235549"/>
          <c:h val="0.2997742316476156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212358061081518E-2"/>
          <c:y val="3.4375438131056237E-2"/>
          <c:w val="0.95115290199244329"/>
          <c:h val="0.84464633943125211"/>
        </c:manualLayout>
      </c:layout>
      <c:barChart>
        <c:barDir val="col"/>
        <c:grouping val="clustered"/>
        <c:varyColors val="0"/>
        <c:ser>
          <c:idx val="0"/>
          <c:order val="0"/>
          <c:tx>
            <c:strRef>
              <c:f>Pie!$D$6</c:f>
              <c:strCache>
                <c:ptCount val="1"/>
                <c:pt idx="0">
                  <c:v>22年亿美元</c:v>
                </c:pt>
              </c:strCache>
            </c:strRef>
          </c:tx>
          <c:spPr>
            <a:solidFill>
              <a:srgbClr val="234473"/>
            </a:solidFill>
            <a:ln w="19050">
              <a:solidFill>
                <a:schemeClr val="bg1"/>
              </a:solidFill>
            </a:ln>
          </c:spPr>
          <c:invertIfNegative val="0"/>
          <c:dLbls>
            <c:dLbl>
              <c:idx val="0"/>
              <c:tx>
                <c:rich>
                  <a:bodyPr/>
                  <a:lstStyle/>
                  <a:p>
                    <a:r>
                      <a:rPr lang="en-US" altLang="zh-TW"/>
                      <a:t>143</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5F-4B12-A941-2704FD25B4B3}"/>
                </c:ext>
              </c:extLst>
            </c:dLbl>
            <c:dLbl>
              <c:idx val="1"/>
              <c:tx>
                <c:rich>
                  <a:bodyPr/>
                  <a:lstStyle/>
                  <a:p>
                    <a:r>
                      <a:rPr lang="en-US" altLang="zh-TW"/>
                      <a:t>158</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5F-4B12-A941-2704FD25B4B3}"/>
                </c:ext>
              </c:extLst>
            </c:dLbl>
            <c:dLbl>
              <c:idx val="2"/>
              <c:tx>
                <c:rich>
                  <a:bodyPr/>
                  <a:lstStyle/>
                  <a:p>
                    <a:r>
                      <a:rPr lang="en-US" altLang="zh-TW"/>
                      <a:t>120</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5F-4B12-A941-2704FD25B4B3}"/>
                </c:ext>
              </c:extLst>
            </c:dLbl>
            <c:dLbl>
              <c:idx val="3"/>
              <c:tx>
                <c:rich>
                  <a:bodyPr/>
                  <a:lstStyle/>
                  <a:p>
                    <a:r>
                      <a:rPr lang="en-US" altLang="zh-TW"/>
                      <a:t>110</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5F-4B12-A941-2704FD25B4B3}"/>
                </c:ext>
              </c:extLst>
            </c:dLbl>
            <c:dLbl>
              <c:idx val="4"/>
              <c:tx>
                <c:rich>
                  <a:bodyPr/>
                  <a:lstStyle/>
                  <a:p>
                    <a:r>
                      <a:rPr lang="en-US" altLang="zh-TW"/>
                      <a:t>137</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5F-4B12-A941-2704FD25B4B3}"/>
                </c:ext>
              </c:extLst>
            </c:dLbl>
            <c:dLbl>
              <c:idx val="5"/>
              <c:tx>
                <c:rich>
                  <a:bodyPr/>
                  <a:lstStyle/>
                  <a:p>
                    <a:r>
                      <a:rPr lang="en-US" altLang="zh-TW"/>
                      <a:t>116</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05F-4B12-A941-2704FD25B4B3}"/>
                </c:ext>
              </c:extLst>
            </c:dLbl>
            <c:dLbl>
              <c:idx val="6"/>
              <c:tx>
                <c:rich>
                  <a:bodyPr/>
                  <a:lstStyle/>
                  <a:p>
                    <a:r>
                      <a:rPr lang="en-US" altLang="zh-TW"/>
                      <a:t>74</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05F-4B12-A941-2704FD25B4B3}"/>
                </c:ext>
              </c:extLst>
            </c:dLbl>
            <c:dLbl>
              <c:idx val="7"/>
              <c:tx>
                <c:rich>
                  <a:bodyPr/>
                  <a:lstStyle/>
                  <a:p>
                    <a:r>
                      <a:rPr lang="en-US" altLang="zh-TW"/>
                      <a:t>76</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05F-4B12-A941-2704FD25B4B3}"/>
                </c:ext>
              </c:extLst>
            </c:dLbl>
            <c:dLbl>
              <c:idx val="8"/>
              <c:tx>
                <c:rich>
                  <a:bodyPr/>
                  <a:lstStyle/>
                  <a:p>
                    <a:r>
                      <a:rPr lang="en-US" altLang="zh-TW"/>
                      <a:t>85</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05F-4B12-A941-2704FD25B4B3}"/>
                </c:ext>
              </c:extLst>
            </c:dLbl>
            <c:dLbl>
              <c:idx val="9"/>
              <c:tx>
                <c:rich>
                  <a:bodyPr/>
                  <a:lstStyle/>
                  <a:p>
                    <a:r>
                      <a:rPr lang="en-US" altLang="zh-TW"/>
                      <a:t>46</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05F-4B12-A941-2704FD25B4B3}"/>
                </c:ext>
              </c:extLst>
            </c:dLbl>
            <c:dLbl>
              <c:idx val="10"/>
              <c:tx>
                <c:rich>
                  <a:bodyPr/>
                  <a:lstStyle/>
                  <a:p>
                    <a:r>
                      <a:rPr lang="en-US" altLang="zh-TW"/>
                      <a:t>112</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05F-4B12-A941-2704FD25B4B3}"/>
                </c:ext>
              </c:extLst>
            </c:dLbl>
            <c:dLbl>
              <c:idx val="11"/>
              <c:tx>
                <c:rich>
                  <a:bodyPr/>
                  <a:lstStyle/>
                  <a:p>
                    <a:r>
                      <a:rPr lang="en-US" altLang="zh-TW"/>
                      <a:t>97</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05F-4B12-A941-2704FD25B4B3}"/>
                </c:ext>
              </c:extLst>
            </c:dLbl>
            <c:spPr>
              <a:noFill/>
              <a:ln>
                <a:noFill/>
              </a:ln>
              <a:effectLst/>
            </c:spPr>
            <c:txPr>
              <a:bodyPr wrap="square" lIns="38100" tIns="19050" rIns="38100" bIns="19050" anchor="ctr">
                <a:spAutoFit/>
              </a:bodyPr>
              <a:lstStyle/>
              <a:p>
                <a:pPr>
                  <a:defRPr sz="600">
                    <a:solidFill>
                      <a:srgbClr val="234473"/>
                    </a:solidFill>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Pie!$C$7:$C$18</c:f>
              <c:strCache>
                <c:ptCount val="12"/>
                <c:pt idx="0">
                  <c:v>一月</c:v>
                </c:pt>
                <c:pt idx="1">
                  <c:v>二月</c:v>
                </c:pt>
                <c:pt idx="2">
                  <c:v>三月</c:v>
                </c:pt>
                <c:pt idx="3">
                  <c:v>四月</c:v>
                </c:pt>
                <c:pt idx="4">
                  <c:v>五月</c:v>
                </c:pt>
                <c:pt idx="5">
                  <c:v>六月</c:v>
                </c:pt>
                <c:pt idx="6">
                  <c:v>七月</c:v>
                </c:pt>
                <c:pt idx="7">
                  <c:v>八月</c:v>
                </c:pt>
                <c:pt idx="8">
                  <c:v>九月</c:v>
                </c:pt>
                <c:pt idx="9">
                  <c:v>十月</c:v>
                </c:pt>
                <c:pt idx="10">
                  <c:v>十一月</c:v>
                </c:pt>
                <c:pt idx="11">
                  <c:v>十二月</c:v>
                </c:pt>
              </c:strCache>
            </c:strRef>
          </c:cat>
          <c:val>
            <c:numRef>
              <c:f>Pie!$D$7:$D$18</c:f>
              <c:numCache>
                <c:formatCode>General</c:formatCode>
                <c:ptCount val="12"/>
                <c:pt idx="0">
                  <c:v>143.16999999999999</c:v>
                </c:pt>
                <c:pt idx="1">
                  <c:v>157.91999999999999</c:v>
                </c:pt>
                <c:pt idx="2">
                  <c:v>115.48</c:v>
                </c:pt>
                <c:pt idx="3">
                  <c:v>108.09</c:v>
                </c:pt>
                <c:pt idx="4">
                  <c:v>131.75</c:v>
                </c:pt>
                <c:pt idx="5">
                  <c:v>98.48</c:v>
                </c:pt>
                <c:pt idx="6">
                  <c:v>76.739999999999995</c:v>
                </c:pt>
                <c:pt idx="7">
                  <c:v>83.51</c:v>
                </c:pt>
                <c:pt idx="8">
                  <c:v>79.33</c:v>
                </c:pt>
                <c:pt idx="9">
                  <c:v>50.27</c:v>
                </c:pt>
                <c:pt idx="10">
                  <c:v>113.1</c:v>
                </c:pt>
                <c:pt idx="11">
                  <c:v>105.85</c:v>
                </c:pt>
              </c:numCache>
            </c:numRef>
          </c:val>
          <c:extLst>
            <c:ext xmlns:c16="http://schemas.microsoft.com/office/drawing/2014/chart" uri="{C3380CC4-5D6E-409C-BE32-E72D297353CC}">
              <c16:uniqueId val="{0000000C-505F-4B12-A941-2704FD25B4B3}"/>
            </c:ext>
          </c:extLst>
        </c:ser>
        <c:ser>
          <c:idx val="1"/>
          <c:order val="1"/>
          <c:tx>
            <c:strRef>
              <c:f>Pie!$E$6</c:f>
              <c:strCache>
                <c:ptCount val="1"/>
                <c:pt idx="0">
                  <c:v>23年亿美元</c:v>
                </c:pt>
              </c:strCache>
            </c:strRef>
          </c:tx>
          <c:spPr>
            <a:solidFill>
              <a:srgbClr val="C1B49B"/>
            </a:solidFill>
            <a:ln w="19050">
              <a:solidFill>
                <a:schemeClr val="bg1"/>
              </a:solidFill>
            </a:ln>
          </c:spPr>
          <c:invertIfNegative val="0"/>
          <c:dLbls>
            <c:dLbl>
              <c:idx val="0"/>
              <c:tx>
                <c:rich>
                  <a:bodyPr/>
                  <a:lstStyle/>
                  <a:p>
                    <a:r>
                      <a:rPr lang="en-US" altLang="zh-TW"/>
                      <a:t>62</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505F-4B12-A941-2704FD25B4B3}"/>
                </c:ext>
              </c:extLst>
            </c:dLbl>
            <c:dLbl>
              <c:idx val="1"/>
              <c:tx>
                <c:rich>
                  <a:bodyPr/>
                  <a:lstStyle/>
                  <a:p>
                    <a:fld id="{A175F141-3ABE-48C9-9E42-263EF3DB40C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05F-4B12-A941-2704FD25B4B3}"/>
                </c:ext>
              </c:extLst>
            </c:dLbl>
            <c:dLbl>
              <c:idx val="2"/>
              <c:tx>
                <c:rich>
                  <a:bodyPr/>
                  <a:lstStyle/>
                  <a:p>
                    <a:fld id="{0048E64A-50C2-47D7-A398-E4F7C9166E6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05F-4B12-A941-2704FD25B4B3}"/>
                </c:ext>
              </c:extLst>
            </c:dLbl>
            <c:dLbl>
              <c:idx val="3"/>
              <c:tx>
                <c:rich>
                  <a:bodyPr/>
                  <a:lstStyle/>
                  <a:p>
                    <a:fld id="{97828474-958C-4FF0-A94F-912BC6C4C7C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05F-4B12-A941-2704FD25B4B3}"/>
                </c:ext>
              </c:extLst>
            </c:dLbl>
            <c:dLbl>
              <c:idx val="4"/>
              <c:tx>
                <c:rich>
                  <a:bodyPr/>
                  <a:lstStyle/>
                  <a:p>
                    <a:fld id="{4BA88313-DA54-431F-AAA0-57FCA2E4F30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05F-4B12-A941-2704FD25B4B3}"/>
                </c:ext>
              </c:extLst>
            </c:dLbl>
            <c:dLbl>
              <c:idx val="5"/>
              <c:tx>
                <c:rich>
                  <a:bodyPr/>
                  <a:lstStyle/>
                  <a:p>
                    <a:fld id="{BD7D43E4-008B-4AB8-A0B8-0252CFCD1C6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05F-4B12-A941-2704FD25B4B3}"/>
                </c:ext>
              </c:extLst>
            </c:dLbl>
            <c:dLbl>
              <c:idx val="6"/>
              <c:tx>
                <c:rich>
                  <a:bodyPr/>
                  <a:lstStyle/>
                  <a:p>
                    <a:fld id="{38ED1E70-D3A8-44E6-B395-320D800CB82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05F-4B12-A941-2704FD25B4B3}"/>
                </c:ext>
              </c:extLst>
            </c:dLbl>
            <c:dLbl>
              <c:idx val="7"/>
              <c:tx>
                <c:rich>
                  <a:bodyPr/>
                  <a:lstStyle/>
                  <a:p>
                    <a:fld id="{57583683-2161-4BC8-AA97-5CB9305A4DE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05F-4B12-A941-2704FD25B4B3}"/>
                </c:ext>
              </c:extLst>
            </c:dLbl>
            <c:dLbl>
              <c:idx val="8"/>
              <c:tx>
                <c:rich>
                  <a:bodyPr/>
                  <a:lstStyle/>
                  <a:p>
                    <a:fld id="{5327E8A5-E80A-4126-8A70-62338A0C30A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05F-4B12-A941-2704FD25B4B3}"/>
                </c:ext>
              </c:extLst>
            </c:dLbl>
            <c:dLbl>
              <c:idx val="9"/>
              <c:tx>
                <c:rich>
                  <a:bodyPr/>
                  <a:lstStyle/>
                  <a:p>
                    <a:fld id="{01327181-2D19-4C70-AB2E-3B6F553105B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05F-4B12-A941-2704FD25B4B3}"/>
                </c:ext>
              </c:extLst>
            </c:dLbl>
            <c:dLbl>
              <c:idx val="10"/>
              <c:tx>
                <c:rich>
                  <a:bodyPr/>
                  <a:lstStyle/>
                  <a:p>
                    <a:fld id="{EA80C82B-23EA-41F3-874C-8C31D2FFF5D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05F-4B12-A941-2704FD25B4B3}"/>
                </c:ext>
              </c:extLst>
            </c:dLbl>
            <c:dLbl>
              <c:idx val="11"/>
              <c:tx>
                <c:rich>
                  <a:bodyPr/>
                  <a:lstStyle/>
                  <a:p>
                    <a:fld id="{49DA3560-3E5A-4A76-9A10-E60AFCBF01F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05F-4B12-A941-2704FD25B4B3}"/>
                </c:ext>
              </c:extLst>
            </c:dLbl>
            <c:spPr>
              <a:noFill/>
              <a:ln>
                <a:noFill/>
              </a:ln>
              <a:effectLst/>
            </c:spPr>
            <c:txPr>
              <a:bodyPr wrap="square" lIns="38100" tIns="19050" rIns="38100" bIns="19050" anchor="ctr">
                <a:spAutoFit/>
              </a:bodyPr>
              <a:lstStyle/>
              <a:p>
                <a:pPr>
                  <a:defRPr sz="600">
                    <a:solidFill>
                      <a:srgbClr val="C2B59B"/>
                    </a:solidFill>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Pie!$C$7:$C$18</c:f>
              <c:strCache>
                <c:ptCount val="12"/>
                <c:pt idx="0">
                  <c:v>一月</c:v>
                </c:pt>
                <c:pt idx="1">
                  <c:v>二月</c:v>
                </c:pt>
                <c:pt idx="2">
                  <c:v>三月</c:v>
                </c:pt>
                <c:pt idx="3">
                  <c:v>四月</c:v>
                </c:pt>
                <c:pt idx="4">
                  <c:v>五月</c:v>
                </c:pt>
                <c:pt idx="5">
                  <c:v>六月</c:v>
                </c:pt>
                <c:pt idx="6">
                  <c:v>七月</c:v>
                </c:pt>
                <c:pt idx="7">
                  <c:v>八月</c:v>
                </c:pt>
                <c:pt idx="8">
                  <c:v>九月</c:v>
                </c:pt>
                <c:pt idx="9">
                  <c:v>十月</c:v>
                </c:pt>
                <c:pt idx="10">
                  <c:v>十一月</c:v>
                </c:pt>
                <c:pt idx="11">
                  <c:v>十二月</c:v>
                </c:pt>
              </c:strCache>
            </c:strRef>
          </c:cat>
          <c:val>
            <c:numRef>
              <c:f>Pie!$E$7:$E$18</c:f>
              <c:numCache>
                <c:formatCode>General</c:formatCode>
                <c:ptCount val="12"/>
                <c:pt idx="0">
                  <c:v>62.29</c:v>
                </c:pt>
                <c:pt idx="1">
                  <c:v>61.42</c:v>
                </c:pt>
                <c:pt idx="2">
                  <c:v>78.62</c:v>
                </c:pt>
                <c:pt idx="3">
                  <c:v>43.84</c:v>
                </c:pt>
                <c:pt idx="4">
                  <c:v>71.45</c:v>
                </c:pt>
                <c:pt idx="5">
                  <c:v>73.56</c:v>
                </c:pt>
                <c:pt idx="6">
                  <c:v>37.049999999999997</c:v>
                </c:pt>
                <c:pt idx="7">
                  <c:v>111.49</c:v>
                </c:pt>
                <c:pt idx="8">
                  <c:v>75.05</c:v>
                </c:pt>
                <c:pt idx="9">
                  <c:v>82.87</c:v>
                </c:pt>
                <c:pt idx="10">
                  <c:v>80.83</c:v>
                </c:pt>
                <c:pt idx="11">
                  <c:v>57.39</c:v>
                </c:pt>
              </c:numCache>
            </c:numRef>
          </c:val>
          <c:extLst>
            <c:ext xmlns:c15="http://schemas.microsoft.com/office/drawing/2012/chart" uri="{02D57815-91ED-43cb-92C2-25804820EDAC}">
              <c15:datalabelsRange>
                <c15:f>Pie!$H$7:$H$18</c15:f>
                <c15:dlblRangeCache>
                  <c:ptCount val="12"/>
                  <c:pt idx="0">
                    <c:v>62亿</c:v>
                  </c:pt>
                  <c:pt idx="1">
                    <c:v>61亿</c:v>
                  </c:pt>
                  <c:pt idx="2">
                    <c:v>79亿</c:v>
                  </c:pt>
                  <c:pt idx="3">
                    <c:v>44亿</c:v>
                  </c:pt>
                  <c:pt idx="4">
                    <c:v>71亿</c:v>
                  </c:pt>
                  <c:pt idx="5">
                    <c:v>74亿</c:v>
                  </c:pt>
                  <c:pt idx="6">
                    <c:v>37亿</c:v>
                  </c:pt>
                  <c:pt idx="7">
                    <c:v>111亿</c:v>
                  </c:pt>
                  <c:pt idx="8">
                    <c:v>75亿</c:v>
                  </c:pt>
                  <c:pt idx="9">
                    <c:v>83亿</c:v>
                  </c:pt>
                  <c:pt idx="10">
                    <c:v>81亿</c:v>
                  </c:pt>
                  <c:pt idx="11">
                    <c:v>57亿</c:v>
                  </c:pt>
                </c15:dlblRangeCache>
              </c15:datalabelsRange>
            </c:ext>
            <c:ext xmlns:c16="http://schemas.microsoft.com/office/drawing/2014/chart" uri="{C3380CC4-5D6E-409C-BE32-E72D297353CC}">
              <c16:uniqueId val="{00000019-505F-4B12-A941-2704FD25B4B3}"/>
            </c:ext>
          </c:extLst>
        </c:ser>
        <c:ser>
          <c:idx val="2"/>
          <c:order val="2"/>
          <c:tx>
            <c:strRef>
              <c:f>Pie!$F$6</c:f>
              <c:strCache>
                <c:ptCount val="1"/>
                <c:pt idx="0">
                  <c:v>24年亿美元</c:v>
                </c:pt>
              </c:strCache>
            </c:strRef>
          </c:tx>
          <c:spPr>
            <a:solidFill>
              <a:srgbClr val="2B7968"/>
            </a:solidFill>
            <a:ln w="19050">
              <a:solidFill>
                <a:srgbClr val="FFFFFF"/>
              </a:solidFill>
            </a:ln>
          </c:spPr>
          <c:invertIfNegative val="0"/>
          <c:dLbls>
            <c:dLbl>
              <c:idx val="0"/>
              <c:tx>
                <c:rich>
                  <a:bodyPr/>
                  <a:lstStyle/>
                  <a:p>
                    <a:r>
                      <a:rPr lang="en-US" altLang="zh-TW"/>
                      <a:t>93</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505F-4B12-A941-2704FD25B4B3}"/>
                </c:ext>
              </c:extLst>
            </c:dLbl>
            <c:dLbl>
              <c:idx val="1"/>
              <c:tx>
                <c:rich>
                  <a:bodyPr/>
                  <a:lstStyle/>
                  <a:p>
                    <a:r>
                      <a:rPr lang="en-US" altLang="zh-TW"/>
                      <a:t>7</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505F-4B12-A941-2704FD25B4B3}"/>
                </c:ext>
              </c:extLst>
            </c:dLbl>
            <c:dLbl>
              <c:idx val="2"/>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505F-4B12-A941-2704FD25B4B3}"/>
                </c:ext>
              </c:extLst>
            </c:dLbl>
            <c:dLbl>
              <c:idx val="3"/>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505F-4B12-A941-2704FD25B4B3}"/>
                </c:ext>
              </c:extLst>
            </c:dLbl>
            <c:dLbl>
              <c:idx val="4"/>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505F-4B12-A941-2704FD25B4B3}"/>
                </c:ext>
              </c:extLst>
            </c:dLbl>
            <c:dLbl>
              <c:idx val="5"/>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505F-4B12-A941-2704FD25B4B3}"/>
                </c:ext>
              </c:extLst>
            </c:dLbl>
            <c:dLbl>
              <c:idx val="6"/>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505F-4B12-A941-2704FD25B4B3}"/>
                </c:ext>
              </c:extLst>
            </c:dLbl>
            <c:dLbl>
              <c:idx val="7"/>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505F-4B12-A941-2704FD25B4B3}"/>
                </c:ext>
              </c:extLst>
            </c:dLbl>
            <c:dLbl>
              <c:idx val="8"/>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505F-4B12-A941-2704FD25B4B3}"/>
                </c:ext>
              </c:extLst>
            </c:dLbl>
            <c:dLbl>
              <c:idx val="9"/>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505F-4B12-A941-2704FD25B4B3}"/>
                </c:ext>
              </c:extLst>
            </c:dLbl>
            <c:dLbl>
              <c:idx val="10"/>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505F-4B12-A941-2704FD25B4B3}"/>
                </c:ext>
              </c:extLst>
            </c:dLbl>
            <c:dLbl>
              <c:idx val="11"/>
              <c:tx>
                <c:rich>
                  <a:bodyPr/>
                  <a:lstStyle/>
                  <a:p>
                    <a:r>
                      <a:rPr lang="en-US"/>
                      <a:t>​</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505F-4B12-A941-2704FD25B4B3}"/>
                </c:ext>
              </c:extLst>
            </c:dLbl>
            <c:spPr>
              <a:noFill/>
              <a:ln>
                <a:noFill/>
              </a:ln>
              <a:effectLst/>
            </c:spPr>
            <c:txPr>
              <a:bodyPr wrap="square" lIns="38100" tIns="19050" rIns="38100" bIns="19050" anchor="ctr">
                <a:spAutoFit/>
              </a:bodyPr>
              <a:lstStyle/>
              <a:p>
                <a:pPr>
                  <a:defRPr sz="600">
                    <a:solidFill>
                      <a:srgbClr val="2B7968"/>
                    </a:solidFill>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Pie!$C$7:$C$18</c:f>
              <c:strCache>
                <c:ptCount val="12"/>
                <c:pt idx="0">
                  <c:v>一月</c:v>
                </c:pt>
                <c:pt idx="1">
                  <c:v>二月</c:v>
                </c:pt>
                <c:pt idx="2">
                  <c:v>三月</c:v>
                </c:pt>
                <c:pt idx="3">
                  <c:v>四月</c:v>
                </c:pt>
                <c:pt idx="4">
                  <c:v>五月</c:v>
                </c:pt>
                <c:pt idx="5">
                  <c:v>六月</c:v>
                </c:pt>
                <c:pt idx="6">
                  <c:v>七月</c:v>
                </c:pt>
                <c:pt idx="7">
                  <c:v>八月</c:v>
                </c:pt>
                <c:pt idx="8">
                  <c:v>九月</c:v>
                </c:pt>
                <c:pt idx="9">
                  <c:v>十月</c:v>
                </c:pt>
                <c:pt idx="10">
                  <c:v>十一月</c:v>
                </c:pt>
                <c:pt idx="11">
                  <c:v>十二月</c:v>
                </c:pt>
              </c:strCache>
            </c:strRef>
          </c:cat>
          <c:val>
            <c:numRef>
              <c:f>Pie!$F$7:$F$18</c:f>
              <c:numCache>
                <c:formatCode>General</c:formatCode>
                <c:ptCount val="12"/>
                <c:pt idx="0">
                  <c:v>93.24</c:v>
                </c:pt>
                <c:pt idx="1">
                  <c:v>33.5</c:v>
                </c:pt>
                <c:pt idx="2">
                  <c:v>19.27</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6-505F-4B12-A941-2704FD25B4B3}"/>
            </c:ext>
          </c:extLst>
        </c:ser>
        <c:dLbls>
          <c:dLblPos val="outEnd"/>
          <c:showLegendKey val="0"/>
          <c:showVal val="1"/>
          <c:showCatName val="0"/>
          <c:showSerName val="0"/>
          <c:showPercent val="0"/>
          <c:showBubbleSize val="0"/>
        </c:dLbls>
        <c:gapWidth val="60"/>
        <c:axId val="509286463"/>
        <c:axId val="981586335"/>
      </c:barChart>
      <c:catAx>
        <c:axId val="509286463"/>
        <c:scaling>
          <c:orientation val="minMax"/>
        </c:scaling>
        <c:delete val="0"/>
        <c:axPos val="b"/>
        <c:numFmt formatCode="General" sourceLinked="1"/>
        <c:majorTickMark val="out"/>
        <c:minorTickMark val="none"/>
        <c:tickLblPos val="nextTo"/>
        <c:txPr>
          <a:bodyPr/>
          <a:lstStyle/>
          <a:p>
            <a:pPr>
              <a:defRPr sz="700">
                <a:solidFill>
                  <a:srgbClr val="7F7F7F"/>
                </a:solidFill>
              </a:defRPr>
            </a:pPr>
            <a:endParaRPr lang="en-US"/>
          </a:p>
        </c:txPr>
        <c:crossAx val="981586335"/>
        <c:crosses val="autoZero"/>
        <c:auto val="1"/>
        <c:lblAlgn val="ctr"/>
        <c:lblOffset val="100"/>
        <c:noMultiLvlLbl val="0"/>
      </c:catAx>
      <c:valAx>
        <c:axId val="981586335"/>
        <c:scaling>
          <c:orientation val="minMax"/>
          <c:max val="200"/>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509286463"/>
        <c:crosses val="autoZero"/>
        <c:crossBetween val="between"/>
        <c:majorUnit val="50"/>
        <c:minorUnit val="20"/>
      </c:valAx>
      <c:spPr>
        <a:noFill/>
        <a:ln>
          <a:noFill/>
        </a:ln>
        <a:effectLst/>
      </c:spPr>
    </c:plotArea>
    <c:legend>
      <c:legendPos val="r"/>
      <c:legendEntry>
        <c:idx val="0"/>
        <c:txPr>
          <a:bodyPr rot="0" spcFirstLastPara="1" vertOverflow="ellipsis" vert="horz" wrap="square" anchor="ctr" anchorCtr="1"/>
          <a:lstStyle/>
          <a:p>
            <a:pPr>
              <a:defRPr sz="700" b="0" i="0" u="none" strike="noStrike" kern="1200" baseline="0">
                <a:solidFill>
                  <a:srgbClr val="234370"/>
                </a:solidFill>
                <a:latin typeface="+mn-lt"/>
                <a:ea typeface="+mn-ea"/>
                <a:cs typeface="+mn-cs"/>
              </a:defRPr>
            </a:pPr>
            <a:endParaRPr lang="en-US"/>
          </a:p>
        </c:txPr>
      </c:legendEntry>
      <c:legendEntry>
        <c:idx val="1"/>
        <c:txPr>
          <a:bodyPr rot="0" spcFirstLastPara="1" vertOverflow="ellipsis" vert="horz" wrap="square" anchor="ctr" anchorCtr="1"/>
          <a:lstStyle/>
          <a:p>
            <a:pPr>
              <a:defRPr sz="700" b="1" i="0" u="none" strike="noStrike" kern="1200" baseline="0">
                <a:solidFill>
                  <a:srgbClr val="C1B49B"/>
                </a:solidFill>
                <a:latin typeface="+mn-lt"/>
                <a:ea typeface="+mn-ea"/>
                <a:cs typeface="+mn-cs"/>
              </a:defRPr>
            </a:pPr>
            <a:endParaRPr lang="en-US"/>
          </a:p>
        </c:txPr>
      </c:legendEntry>
      <c:legendEntry>
        <c:idx val="2"/>
        <c:txPr>
          <a:bodyPr rot="0" spcFirstLastPara="1" vertOverflow="ellipsis" vert="horz" wrap="square" anchor="ctr" anchorCtr="1"/>
          <a:lstStyle/>
          <a:p>
            <a:pPr>
              <a:defRPr sz="700" b="0" i="0" u="none" strike="noStrike" kern="1200" baseline="0">
                <a:solidFill>
                  <a:srgbClr val="2B7968"/>
                </a:solidFill>
                <a:latin typeface="+mn-lt"/>
                <a:ea typeface="+mn-ea"/>
                <a:cs typeface="+mn-cs"/>
              </a:defRPr>
            </a:pPr>
            <a:endParaRPr lang="en-US"/>
          </a:p>
        </c:txPr>
      </c:legendEntry>
      <c:layout>
        <c:manualLayout>
          <c:xMode val="edge"/>
          <c:yMode val="edge"/>
          <c:x val="0.63244523058464341"/>
          <c:y val="0"/>
          <c:w val="0.34998670324030579"/>
          <c:h val="0.1027023933558975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7212358061081518E-2"/>
          <c:y val="3.4375438131056237E-2"/>
          <c:w val="0.95115290199244329"/>
          <c:h val="0.84464633943125211"/>
        </c:manualLayout>
      </c:layout>
      <c:barChart>
        <c:barDir val="col"/>
        <c:grouping val="clustered"/>
        <c:varyColors val="0"/>
        <c:ser>
          <c:idx val="0"/>
          <c:order val="0"/>
          <c:tx>
            <c:strRef>
              <c:f>Pie!$E$6</c:f>
              <c:strCache>
                <c:ptCount val="1"/>
                <c:pt idx="0">
                  <c:v>23年亿美元</c:v>
                </c:pt>
              </c:strCache>
            </c:strRef>
          </c:tx>
          <c:spPr>
            <a:solidFill>
              <a:srgbClr val="234370"/>
            </a:solidFill>
            <a:ln w="19050">
              <a:solidFill>
                <a:schemeClr val="bg1"/>
              </a:solidFill>
            </a:ln>
          </c:spPr>
          <c:invertIfNegative val="0"/>
          <c:dLbls>
            <c:dLbl>
              <c:idx val="0"/>
              <c:tx>
                <c:rich>
                  <a:bodyPr/>
                  <a:lstStyle/>
                  <a:p>
                    <a:r>
                      <a:rPr lang="en-US" altLang="zh-TW"/>
                      <a:t>62</a:t>
                    </a:r>
                    <a:r>
                      <a:rPr lang="zh-TW" altLang="en-US"/>
                      <a:t>亿</a:t>
                    </a:r>
                  </a:p>
                </c:rich>
              </c:tx>
              <c:dLblPos val="outEnd"/>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EB-4E59-BB93-D3C9851C8464}"/>
                </c:ext>
              </c:extLst>
            </c:dLbl>
            <c:dLbl>
              <c:idx val="1"/>
              <c:tx>
                <c:rich>
                  <a:bodyPr/>
                  <a:lstStyle/>
                  <a:p>
                    <a:fld id="{593879B1-32B7-40B0-A5AD-DC4353FB56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6EB-4E59-BB93-D3C9851C8464}"/>
                </c:ext>
              </c:extLst>
            </c:dLbl>
            <c:dLbl>
              <c:idx val="2"/>
              <c:tx>
                <c:rich>
                  <a:bodyPr/>
                  <a:lstStyle/>
                  <a:p>
                    <a:fld id="{247646EA-D0AE-47FD-BC49-6D37783CCBA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6EB-4E59-BB93-D3C9851C8464}"/>
                </c:ext>
              </c:extLst>
            </c:dLbl>
            <c:dLbl>
              <c:idx val="3"/>
              <c:tx>
                <c:rich>
                  <a:bodyPr/>
                  <a:lstStyle/>
                  <a:p>
                    <a:fld id="{0D808659-79CB-4A8B-81F3-3412219AAAF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6EB-4E59-BB93-D3C9851C8464}"/>
                </c:ext>
              </c:extLst>
            </c:dLbl>
            <c:dLbl>
              <c:idx val="4"/>
              <c:tx>
                <c:rich>
                  <a:bodyPr/>
                  <a:lstStyle/>
                  <a:p>
                    <a:fld id="{5567410F-6D65-4FD7-9137-47C5822DC6A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6EB-4E59-BB93-D3C9851C8464}"/>
                </c:ext>
              </c:extLst>
            </c:dLbl>
            <c:dLbl>
              <c:idx val="5"/>
              <c:tx>
                <c:rich>
                  <a:bodyPr/>
                  <a:lstStyle/>
                  <a:p>
                    <a:fld id="{4C422327-A405-4357-B778-F0D2E52F807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6EB-4E59-BB93-D3C9851C8464}"/>
                </c:ext>
              </c:extLst>
            </c:dLbl>
            <c:dLbl>
              <c:idx val="6"/>
              <c:tx>
                <c:rich>
                  <a:bodyPr/>
                  <a:lstStyle/>
                  <a:p>
                    <a:fld id="{A2B7A054-B44D-4E71-97CA-924C80F0180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6EB-4E59-BB93-D3C9851C8464}"/>
                </c:ext>
              </c:extLst>
            </c:dLbl>
            <c:dLbl>
              <c:idx val="7"/>
              <c:tx>
                <c:rich>
                  <a:bodyPr/>
                  <a:lstStyle/>
                  <a:p>
                    <a:fld id="{C85BAFA7-4378-4BB3-B5EE-30B71153CAC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EB-4E59-BB93-D3C9851C8464}"/>
                </c:ext>
              </c:extLst>
            </c:dLbl>
            <c:dLbl>
              <c:idx val="8"/>
              <c:tx>
                <c:rich>
                  <a:bodyPr/>
                  <a:lstStyle/>
                  <a:p>
                    <a:fld id="{6ED9F894-7A1B-42B2-AFB1-01576B2B88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6EB-4E59-BB93-D3C9851C8464}"/>
                </c:ext>
              </c:extLst>
            </c:dLbl>
            <c:dLbl>
              <c:idx val="9"/>
              <c:tx>
                <c:rich>
                  <a:bodyPr/>
                  <a:lstStyle/>
                  <a:p>
                    <a:fld id="{5888196A-CA2D-4C98-9931-3AD857DAFF7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6EB-4E59-BB93-D3C9851C8464}"/>
                </c:ext>
              </c:extLst>
            </c:dLbl>
            <c:dLbl>
              <c:idx val="10"/>
              <c:tx>
                <c:rich>
                  <a:bodyPr/>
                  <a:lstStyle/>
                  <a:p>
                    <a:fld id="{2112D3A9-146B-416F-A777-2AFDBE31331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6EB-4E59-BB93-D3C9851C8464}"/>
                </c:ext>
              </c:extLst>
            </c:dLbl>
            <c:dLbl>
              <c:idx val="11"/>
              <c:tx>
                <c:rich>
                  <a:bodyPr/>
                  <a:lstStyle/>
                  <a:p>
                    <a:fld id="{BF87A2B4-45C0-45D2-AED7-72E209835C1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6EB-4E59-BB93-D3C9851C8464}"/>
                </c:ext>
              </c:extLst>
            </c:dLbl>
            <c:spPr>
              <a:noFill/>
              <a:ln>
                <a:noFill/>
              </a:ln>
              <a:effectLst/>
            </c:spPr>
            <c:txPr>
              <a:bodyPr wrap="square" lIns="38100" tIns="19050" rIns="38100" bIns="19050" anchor="ctr">
                <a:spAutoFit/>
              </a:bodyPr>
              <a:lstStyle/>
              <a:p>
                <a:pPr>
                  <a:defRPr sz="600">
                    <a:solidFill>
                      <a:srgbClr val="234370"/>
                    </a:solidFill>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Pie!$C$7:$C$18</c:f>
              <c:strCache>
                <c:ptCount val="12"/>
                <c:pt idx="0">
                  <c:v>一月</c:v>
                </c:pt>
                <c:pt idx="1">
                  <c:v>二月</c:v>
                </c:pt>
                <c:pt idx="2">
                  <c:v>三月</c:v>
                </c:pt>
                <c:pt idx="3">
                  <c:v>四月</c:v>
                </c:pt>
                <c:pt idx="4">
                  <c:v>五月</c:v>
                </c:pt>
                <c:pt idx="5">
                  <c:v>六月</c:v>
                </c:pt>
                <c:pt idx="6">
                  <c:v>七月</c:v>
                </c:pt>
                <c:pt idx="7">
                  <c:v>八月</c:v>
                </c:pt>
                <c:pt idx="8">
                  <c:v>九月</c:v>
                </c:pt>
                <c:pt idx="9">
                  <c:v>十月</c:v>
                </c:pt>
                <c:pt idx="10">
                  <c:v>十一月</c:v>
                </c:pt>
                <c:pt idx="11">
                  <c:v>十二月</c:v>
                </c:pt>
              </c:strCache>
            </c:strRef>
          </c:cat>
          <c:val>
            <c:numRef>
              <c:f>Pie!$E$7:$E$18</c:f>
              <c:numCache>
                <c:formatCode>General</c:formatCode>
                <c:ptCount val="12"/>
                <c:pt idx="0">
                  <c:v>62.29</c:v>
                </c:pt>
                <c:pt idx="1">
                  <c:v>61.42</c:v>
                </c:pt>
                <c:pt idx="2">
                  <c:v>78.62</c:v>
                </c:pt>
                <c:pt idx="3">
                  <c:v>43.84</c:v>
                </c:pt>
                <c:pt idx="4">
                  <c:v>71.45</c:v>
                </c:pt>
                <c:pt idx="5">
                  <c:v>73.56</c:v>
                </c:pt>
                <c:pt idx="6">
                  <c:v>37.049999999999997</c:v>
                </c:pt>
                <c:pt idx="7">
                  <c:v>111.49</c:v>
                </c:pt>
                <c:pt idx="8">
                  <c:v>75.05</c:v>
                </c:pt>
                <c:pt idx="9">
                  <c:v>82.87</c:v>
                </c:pt>
                <c:pt idx="10">
                  <c:v>80.83</c:v>
                </c:pt>
                <c:pt idx="11">
                  <c:v>57.39</c:v>
                </c:pt>
              </c:numCache>
            </c:numRef>
          </c:val>
          <c:extLst>
            <c:ext xmlns:c15="http://schemas.microsoft.com/office/drawing/2012/chart" uri="{02D57815-91ED-43cb-92C2-25804820EDAC}">
              <c15:datalabelsRange>
                <c15:f>Pie!$H$7:$H$18</c15:f>
                <c15:dlblRangeCache>
                  <c:ptCount val="12"/>
                  <c:pt idx="0">
                    <c:v>62亿</c:v>
                  </c:pt>
                  <c:pt idx="1">
                    <c:v>61亿</c:v>
                  </c:pt>
                  <c:pt idx="2">
                    <c:v>79亿</c:v>
                  </c:pt>
                  <c:pt idx="3">
                    <c:v>44亿</c:v>
                  </c:pt>
                  <c:pt idx="4">
                    <c:v>71亿</c:v>
                  </c:pt>
                  <c:pt idx="5">
                    <c:v>74亿</c:v>
                  </c:pt>
                  <c:pt idx="6">
                    <c:v>37亿</c:v>
                  </c:pt>
                  <c:pt idx="7">
                    <c:v>111亿</c:v>
                  </c:pt>
                  <c:pt idx="8">
                    <c:v>75亿</c:v>
                  </c:pt>
                  <c:pt idx="9">
                    <c:v>83亿</c:v>
                  </c:pt>
                  <c:pt idx="10">
                    <c:v>81亿</c:v>
                  </c:pt>
                  <c:pt idx="11">
                    <c:v>57亿</c:v>
                  </c:pt>
                </c15:dlblRangeCache>
              </c15:datalabelsRange>
            </c:ext>
            <c:ext xmlns:c16="http://schemas.microsoft.com/office/drawing/2014/chart" uri="{C3380CC4-5D6E-409C-BE32-E72D297353CC}">
              <c16:uniqueId val="{0000000C-16EB-4E59-BB93-D3C9851C8464}"/>
            </c:ext>
          </c:extLst>
        </c:ser>
        <c:ser>
          <c:idx val="1"/>
          <c:order val="1"/>
          <c:tx>
            <c:strRef>
              <c:f>Pie!$F$6</c:f>
              <c:strCache>
                <c:ptCount val="1"/>
                <c:pt idx="0">
                  <c:v>24年亿美元</c:v>
                </c:pt>
              </c:strCache>
            </c:strRef>
          </c:tx>
          <c:spPr>
            <a:solidFill>
              <a:srgbClr val="C1B49B"/>
            </a:solidFill>
            <a:ln w="19050">
              <a:solidFill>
                <a:srgbClr val="FFFFFF"/>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F-16EB-4E59-BB93-D3C9851C8464}"/>
                </c:ext>
              </c:extLst>
            </c:dLbl>
            <c:dLbl>
              <c:idx val="3"/>
              <c:delete val="1"/>
              <c:extLst>
                <c:ext xmlns:c15="http://schemas.microsoft.com/office/drawing/2012/chart" uri="{CE6537A1-D6FC-4f65-9D91-7224C49458BB}"/>
                <c:ext xmlns:c16="http://schemas.microsoft.com/office/drawing/2014/chart" uri="{C3380CC4-5D6E-409C-BE32-E72D297353CC}">
                  <c16:uniqueId val="{00000010-16EB-4E59-BB93-D3C9851C8464}"/>
                </c:ext>
              </c:extLst>
            </c:dLbl>
            <c:dLbl>
              <c:idx val="4"/>
              <c:delete val="1"/>
              <c:extLst>
                <c:ext xmlns:c15="http://schemas.microsoft.com/office/drawing/2012/chart" uri="{CE6537A1-D6FC-4f65-9D91-7224C49458BB}"/>
                <c:ext xmlns:c16="http://schemas.microsoft.com/office/drawing/2014/chart" uri="{C3380CC4-5D6E-409C-BE32-E72D297353CC}">
                  <c16:uniqueId val="{00000011-16EB-4E59-BB93-D3C9851C8464}"/>
                </c:ext>
              </c:extLst>
            </c:dLbl>
            <c:dLbl>
              <c:idx val="5"/>
              <c:delete val="1"/>
              <c:extLst>
                <c:ext xmlns:c15="http://schemas.microsoft.com/office/drawing/2012/chart" uri="{CE6537A1-D6FC-4f65-9D91-7224C49458BB}"/>
                <c:ext xmlns:c16="http://schemas.microsoft.com/office/drawing/2014/chart" uri="{C3380CC4-5D6E-409C-BE32-E72D297353CC}">
                  <c16:uniqueId val="{00000012-16EB-4E59-BB93-D3C9851C8464}"/>
                </c:ext>
              </c:extLst>
            </c:dLbl>
            <c:dLbl>
              <c:idx val="6"/>
              <c:delete val="1"/>
              <c:extLst>
                <c:ext xmlns:c15="http://schemas.microsoft.com/office/drawing/2012/chart" uri="{CE6537A1-D6FC-4f65-9D91-7224C49458BB}"/>
                <c:ext xmlns:c16="http://schemas.microsoft.com/office/drawing/2014/chart" uri="{C3380CC4-5D6E-409C-BE32-E72D297353CC}">
                  <c16:uniqueId val="{00000013-16EB-4E59-BB93-D3C9851C8464}"/>
                </c:ext>
              </c:extLst>
            </c:dLbl>
            <c:dLbl>
              <c:idx val="7"/>
              <c:delete val="1"/>
              <c:extLst>
                <c:ext xmlns:c15="http://schemas.microsoft.com/office/drawing/2012/chart" uri="{CE6537A1-D6FC-4f65-9D91-7224C49458BB}"/>
                <c:ext xmlns:c16="http://schemas.microsoft.com/office/drawing/2014/chart" uri="{C3380CC4-5D6E-409C-BE32-E72D297353CC}">
                  <c16:uniqueId val="{00000014-16EB-4E59-BB93-D3C9851C8464}"/>
                </c:ext>
              </c:extLst>
            </c:dLbl>
            <c:dLbl>
              <c:idx val="8"/>
              <c:delete val="1"/>
              <c:extLst>
                <c:ext xmlns:c15="http://schemas.microsoft.com/office/drawing/2012/chart" uri="{CE6537A1-D6FC-4f65-9D91-7224C49458BB}"/>
                <c:ext xmlns:c16="http://schemas.microsoft.com/office/drawing/2014/chart" uri="{C3380CC4-5D6E-409C-BE32-E72D297353CC}">
                  <c16:uniqueId val="{00000015-16EB-4E59-BB93-D3C9851C8464}"/>
                </c:ext>
              </c:extLst>
            </c:dLbl>
            <c:dLbl>
              <c:idx val="9"/>
              <c:delete val="1"/>
              <c:extLst>
                <c:ext xmlns:c15="http://schemas.microsoft.com/office/drawing/2012/chart" uri="{CE6537A1-D6FC-4f65-9D91-7224C49458BB}"/>
                <c:ext xmlns:c16="http://schemas.microsoft.com/office/drawing/2014/chart" uri="{C3380CC4-5D6E-409C-BE32-E72D297353CC}">
                  <c16:uniqueId val="{00000016-16EB-4E59-BB93-D3C9851C8464}"/>
                </c:ext>
              </c:extLst>
            </c:dLbl>
            <c:dLbl>
              <c:idx val="10"/>
              <c:delete val="1"/>
              <c:extLst>
                <c:ext xmlns:c15="http://schemas.microsoft.com/office/drawing/2012/chart" uri="{CE6537A1-D6FC-4f65-9D91-7224C49458BB}"/>
                <c:ext xmlns:c16="http://schemas.microsoft.com/office/drawing/2014/chart" uri="{C3380CC4-5D6E-409C-BE32-E72D297353CC}">
                  <c16:uniqueId val="{00000017-16EB-4E59-BB93-D3C9851C8464}"/>
                </c:ext>
              </c:extLst>
            </c:dLbl>
            <c:dLbl>
              <c:idx val="11"/>
              <c:delete val="1"/>
              <c:extLst>
                <c:ext xmlns:c15="http://schemas.microsoft.com/office/drawing/2012/chart" uri="{CE6537A1-D6FC-4f65-9D91-7224C49458BB}"/>
                <c:ext xmlns:c16="http://schemas.microsoft.com/office/drawing/2014/chart" uri="{C3380CC4-5D6E-409C-BE32-E72D297353CC}">
                  <c16:uniqueId val="{00000018-16EB-4E59-BB93-D3C9851C8464}"/>
                </c:ext>
              </c:extLst>
            </c:dLbl>
            <c:numFmt formatCode="#,##0\亿" sourceLinked="0"/>
            <c:spPr>
              <a:noFill/>
              <a:ln>
                <a:noFill/>
              </a:ln>
              <a:effectLst/>
            </c:spPr>
            <c:txPr>
              <a:bodyPr wrap="square" lIns="38100" tIns="19050" rIns="38100" bIns="19050" anchor="ctr">
                <a:spAutoFit/>
              </a:bodyPr>
              <a:lstStyle/>
              <a:p>
                <a:pPr>
                  <a:defRPr sz="600">
                    <a:solidFill>
                      <a:srgbClr val="C2B59B"/>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Pie!$C$7:$C$18</c:f>
              <c:strCache>
                <c:ptCount val="12"/>
                <c:pt idx="0">
                  <c:v>一月</c:v>
                </c:pt>
                <c:pt idx="1">
                  <c:v>二月</c:v>
                </c:pt>
                <c:pt idx="2">
                  <c:v>三月</c:v>
                </c:pt>
                <c:pt idx="3">
                  <c:v>四月</c:v>
                </c:pt>
                <c:pt idx="4">
                  <c:v>五月</c:v>
                </c:pt>
                <c:pt idx="5">
                  <c:v>六月</c:v>
                </c:pt>
                <c:pt idx="6">
                  <c:v>七月</c:v>
                </c:pt>
                <c:pt idx="7">
                  <c:v>八月</c:v>
                </c:pt>
                <c:pt idx="8">
                  <c:v>九月</c:v>
                </c:pt>
                <c:pt idx="9">
                  <c:v>十月</c:v>
                </c:pt>
                <c:pt idx="10">
                  <c:v>十一月</c:v>
                </c:pt>
                <c:pt idx="11">
                  <c:v>十二月</c:v>
                </c:pt>
              </c:strCache>
            </c:strRef>
          </c:cat>
          <c:val>
            <c:numRef>
              <c:f>Pie!$F$7:$F$18</c:f>
              <c:numCache>
                <c:formatCode>General</c:formatCode>
                <c:ptCount val="12"/>
                <c:pt idx="0">
                  <c:v>93.24</c:v>
                </c:pt>
                <c:pt idx="1">
                  <c:v>33.5</c:v>
                </c:pt>
                <c:pt idx="2">
                  <c:v>19.27</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9-16EB-4E59-BB93-D3C9851C8464}"/>
            </c:ext>
          </c:extLst>
        </c:ser>
        <c:dLbls>
          <c:dLblPos val="outEnd"/>
          <c:showLegendKey val="0"/>
          <c:showVal val="1"/>
          <c:showCatName val="0"/>
          <c:showSerName val="0"/>
          <c:showPercent val="0"/>
          <c:showBubbleSize val="0"/>
        </c:dLbls>
        <c:gapWidth val="60"/>
        <c:axId val="509286463"/>
        <c:axId val="981586335"/>
      </c:barChart>
      <c:catAx>
        <c:axId val="509286463"/>
        <c:scaling>
          <c:orientation val="minMax"/>
        </c:scaling>
        <c:delete val="0"/>
        <c:axPos val="b"/>
        <c:numFmt formatCode="General" sourceLinked="1"/>
        <c:majorTickMark val="out"/>
        <c:minorTickMark val="none"/>
        <c:tickLblPos val="nextTo"/>
        <c:txPr>
          <a:bodyPr/>
          <a:lstStyle/>
          <a:p>
            <a:pPr>
              <a:defRPr sz="700">
                <a:solidFill>
                  <a:srgbClr val="7F7F7F"/>
                </a:solidFill>
              </a:defRPr>
            </a:pPr>
            <a:endParaRPr lang="en-US"/>
          </a:p>
        </c:txPr>
        <c:crossAx val="981586335"/>
        <c:crosses val="autoZero"/>
        <c:auto val="1"/>
        <c:lblAlgn val="ctr"/>
        <c:lblOffset val="100"/>
        <c:noMultiLvlLbl val="0"/>
      </c:catAx>
      <c:valAx>
        <c:axId val="981586335"/>
        <c:scaling>
          <c:orientation val="minMax"/>
          <c:max val="150"/>
        </c:scaling>
        <c:delete val="0"/>
        <c:axPos val="l"/>
        <c:majorGridlines>
          <c:spPr>
            <a:ln w="9525" cap="flat" cmpd="sng" algn="ctr">
              <a:no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509286463"/>
        <c:crosses val="autoZero"/>
        <c:crossBetween val="between"/>
        <c:majorUnit val="50"/>
        <c:minorUnit val="20"/>
      </c:valAx>
      <c:spPr>
        <a:noFill/>
        <a:ln>
          <a:noFill/>
        </a:ln>
        <a:effectLst/>
      </c:spPr>
    </c:plotArea>
    <c:legend>
      <c:legendPos val="r"/>
      <c:legendEntry>
        <c:idx val="0"/>
        <c:txPr>
          <a:bodyPr rot="0" spcFirstLastPara="1" vertOverflow="ellipsis" vert="horz" wrap="square" anchor="ctr" anchorCtr="1"/>
          <a:lstStyle/>
          <a:p>
            <a:pPr>
              <a:defRPr sz="700" b="0" i="0" u="none" strike="noStrike" kern="1200" baseline="0">
                <a:solidFill>
                  <a:srgbClr val="234370"/>
                </a:solidFill>
                <a:latin typeface="+mn-lt"/>
                <a:ea typeface="+mn-ea"/>
                <a:cs typeface="+mn-cs"/>
              </a:defRPr>
            </a:pPr>
            <a:endParaRPr lang="en-US"/>
          </a:p>
        </c:txPr>
      </c:legendEntry>
      <c:legendEntry>
        <c:idx val="1"/>
        <c:txPr>
          <a:bodyPr rot="0" spcFirstLastPara="1" vertOverflow="ellipsis" vert="horz" wrap="square" anchor="ctr" anchorCtr="1"/>
          <a:lstStyle/>
          <a:p>
            <a:pPr>
              <a:defRPr sz="700" b="1" i="0" u="none" strike="noStrike" kern="1200" baseline="0">
                <a:solidFill>
                  <a:srgbClr val="C1B49B"/>
                </a:solidFill>
                <a:latin typeface="+mn-lt"/>
                <a:ea typeface="+mn-ea"/>
                <a:cs typeface="+mn-cs"/>
              </a:defRPr>
            </a:pPr>
            <a:endParaRPr lang="en-US"/>
          </a:p>
        </c:txPr>
      </c:legendEntry>
      <c:layout>
        <c:manualLayout>
          <c:xMode val="edge"/>
          <c:yMode val="edge"/>
          <c:x val="0.71592081348811931"/>
          <c:y val="0"/>
          <c:w val="0.26651112033682994"/>
          <c:h val="0.1027023933558975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258452208324702E-2"/>
          <c:y val="0"/>
          <c:w val="0.73961957026422753"/>
          <c:h val="1"/>
        </c:manualLayout>
      </c:layout>
      <c:doughnutChart>
        <c:varyColors val="1"/>
        <c:ser>
          <c:idx val="1"/>
          <c:order val="0"/>
          <c:dPt>
            <c:idx val="0"/>
            <c:bubble3D val="0"/>
            <c:spPr>
              <a:solidFill>
                <a:srgbClr val="57CA95"/>
              </a:solidFill>
              <a:ln w="19050">
                <a:solidFill>
                  <a:schemeClr val="lt1"/>
                </a:solidFill>
              </a:ln>
              <a:effectLst/>
            </c:spPr>
            <c:extLst>
              <c:ext xmlns:c16="http://schemas.microsoft.com/office/drawing/2014/chart" uri="{C3380CC4-5D6E-409C-BE32-E72D297353CC}">
                <c16:uniqueId val="{00000001-6400-4E50-A2DD-3AB2375897F9}"/>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3-6400-4E50-A2DD-3AB2375897F9}"/>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5-6400-4E50-A2DD-3AB2375897F9}"/>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07-6400-4E50-A2DD-3AB2375897F9}"/>
              </c:ext>
            </c:extLst>
          </c:dPt>
          <c:dPt>
            <c:idx val="4"/>
            <c:bubble3D val="0"/>
            <c:spPr>
              <a:solidFill>
                <a:srgbClr val="58B6E5"/>
              </a:solidFill>
              <a:ln w="19050">
                <a:solidFill>
                  <a:schemeClr val="lt1"/>
                </a:solidFill>
              </a:ln>
              <a:effectLst/>
            </c:spPr>
            <c:extLst>
              <c:ext xmlns:c16="http://schemas.microsoft.com/office/drawing/2014/chart" uri="{C3380CC4-5D6E-409C-BE32-E72D297353CC}">
                <c16:uniqueId val="{00000009-6400-4E50-A2DD-3AB2375897F9}"/>
              </c:ext>
            </c:extLst>
          </c:dPt>
          <c:dLbls>
            <c:dLbl>
              <c:idx val="3"/>
              <c:layout>
                <c:manualLayout>
                  <c:x val="-4.6672524619756307E-3"/>
                  <c:y val="0.10843187542484475"/>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400-4E50-A2DD-3AB2375897F9}"/>
                </c:ext>
              </c:extLst>
            </c:dLbl>
            <c:dLbl>
              <c:idx val="4"/>
              <c:layout>
                <c:manualLayout>
                  <c:x val="1.4001757385926978E-2"/>
                  <c:y val="0.10843187542484475"/>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400-4E50-A2DD-3AB2375897F9}"/>
                </c:ext>
              </c:extLst>
            </c:dLbl>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Pie!$Z$12:$Z$16</c:f>
              <c:strCache>
                <c:ptCount val="5"/>
                <c:pt idx="0">
                  <c:v>地方平台</c:v>
                </c:pt>
                <c:pt idx="1">
                  <c:v>金融机构</c:v>
                </c:pt>
                <c:pt idx="2">
                  <c:v>主权/政府</c:v>
                </c:pt>
                <c:pt idx="3">
                  <c:v>产业</c:v>
                </c:pt>
                <c:pt idx="4">
                  <c:v>房地产</c:v>
                </c:pt>
              </c:strCache>
            </c:strRef>
          </c:cat>
          <c:val>
            <c:numRef>
              <c:f>Pie!$AB$12:$AB$16</c:f>
              <c:numCache>
                <c:formatCode>General</c:formatCode>
                <c:ptCount val="5"/>
                <c:pt idx="0">
                  <c:v>108</c:v>
                </c:pt>
                <c:pt idx="1">
                  <c:v>16</c:v>
                </c:pt>
                <c:pt idx="2">
                  <c:v>18</c:v>
                </c:pt>
                <c:pt idx="3">
                  <c:v>4</c:v>
                </c:pt>
                <c:pt idx="4">
                  <c:v>4</c:v>
                </c:pt>
              </c:numCache>
            </c:numRef>
          </c:val>
          <c:extLst>
            <c:ext xmlns:c16="http://schemas.microsoft.com/office/drawing/2014/chart" uri="{C3380CC4-5D6E-409C-BE32-E72D297353CC}">
              <c16:uniqueId val="{0000000A-6400-4E50-A2DD-3AB2375897F9}"/>
            </c:ext>
          </c:extLst>
        </c:ser>
        <c:ser>
          <c:idx val="0"/>
          <c:order val="1"/>
          <c:dPt>
            <c:idx val="0"/>
            <c:bubble3D val="0"/>
            <c:spPr>
              <a:solidFill>
                <a:srgbClr val="56CA95"/>
              </a:solidFill>
              <a:ln w="19050">
                <a:solidFill>
                  <a:schemeClr val="lt1"/>
                </a:solidFill>
              </a:ln>
              <a:effectLst/>
            </c:spPr>
            <c:extLst xmlns:c15="http://schemas.microsoft.com/office/drawing/2012/chart">
              <c:ext xmlns:c16="http://schemas.microsoft.com/office/drawing/2014/chart" uri="{C3380CC4-5D6E-409C-BE32-E72D297353CC}">
                <c16:uniqueId val="{0000000C-6400-4E50-A2DD-3AB2375897F9}"/>
              </c:ext>
            </c:extLst>
          </c:dPt>
          <c:dPt>
            <c:idx val="1"/>
            <c:bubble3D val="0"/>
            <c:spPr>
              <a:solidFill>
                <a:srgbClr val="FFBA55"/>
              </a:solidFill>
              <a:ln w="19050">
                <a:solidFill>
                  <a:schemeClr val="lt1"/>
                </a:solidFill>
              </a:ln>
              <a:effectLst/>
            </c:spPr>
            <c:extLst xmlns:c15="http://schemas.microsoft.com/office/drawing/2012/chart">
              <c:ext xmlns:c16="http://schemas.microsoft.com/office/drawing/2014/chart" uri="{C3380CC4-5D6E-409C-BE32-E72D297353CC}">
                <c16:uniqueId val="{0000000E-6400-4E50-A2DD-3AB2375897F9}"/>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10-6400-4E50-A2DD-3AB2375897F9}"/>
              </c:ext>
            </c:extLst>
          </c:dPt>
          <c:dPt>
            <c:idx val="3"/>
            <c:bubble3D val="0"/>
            <c:spPr>
              <a:solidFill>
                <a:srgbClr val="16468D"/>
              </a:solidFill>
              <a:ln w="19050">
                <a:solidFill>
                  <a:schemeClr val="lt1"/>
                </a:solidFill>
              </a:ln>
              <a:effectLst/>
            </c:spPr>
            <c:extLst xmlns:c15="http://schemas.microsoft.com/office/drawing/2012/chart">
              <c:ext xmlns:c16="http://schemas.microsoft.com/office/drawing/2014/chart" uri="{C3380CC4-5D6E-409C-BE32-E72D297353CC}">
                <c16:uniqueId val="{00000012-6400-4E50-A2DD-3AB2375897F9}"/>
              </c:ext>
            </c:extLst>
          </c:dPt>
          <c:dPt>
            <c:idx val="4"/>
            <c:bubble3D val="0"/>
            <c:spPr>
              <a:solidFill>
                <a:srgbClr val="58B6E5"/>
              </a:solidFill>
              <a:ln w="19050">
                <a:solidFill>
                  <a:schemeClr val="lt1"/>
                </a:solidFill>
              </a:ln>
              <a:effectLst/>
            </c:spPr>
            <c:extLst xmlns:c15="http://schemas.microsoft.com/office/drawing/2012/chart">
              <c:ext xmlns:c16="http://schemas.microsoft.com/office/drawing/2014/chart" uri="{C3380CC4-5D6E-409C-BE32-E72D297353CC}">
                <c16:uniqueId val="{00000014-6400-4E50-A2DD-3AB2375897F9}"/>
              </c:ext>
            </c:extLst>
          </c:dPt>
          <c:dLbls>
            <c:dLbl>
              <c:idx val="1"/>
              <c:layout>
                <c:manualLayout>
                  <c:x val="-7.9343291853586434E-2"/>
                  <c:y val="-4.1704567471094141E-2"/>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E-6400-4E50-A2DD-3AB2375897F9}"/>
                </c:ext>
              </c:extLst>
            </c:dLbl>
            <c:dLbl>
              <c:idx val="2"/>
              <c:delete val="1"/>
              <c:extLst>
                <c:ext xmlns:c15="http://schemas.microsoft.com/office/drawing/2012/chart" uri="{CE6537A1-D6FC-4f65-9D91-7224C49458BB}"/>
                <c:ext xmlns:c16="http://schemas.microsoft.com/office/drawing/2014/chart" uri="{C3380CC4-5D6E-409C-BE32-E72D297353CC}">
                  <c16:uniqueId val="{00000010-6400-4E50-A2DD-3AB2375897F9}"/>
                </c:ext>
              </c:extLst>
            </c:dLbl>
            <c:dLbl>
              <c:idx val="4"/>
              <c:layout>
                <c:manualLayout>
                  <c:x val="1.8669009847902696E-2"/>
                  <c:y val="0"/>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4-6400-4E50-A2DD-3AB2375897F9}"/>
                </c:ext>
              </c:extLst>
            </c:dLbl>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f>Pie!$Z$12:$Z$16</c:f>
              <c:strCache>
                <c:ptCount val="5"/>
                <c:pt idx="0">
                  <c:v>地方平台</c:v>
                </c:pt>
                <c:pt idx="1">
                  <c:v>金融机构</c:v>
                </c:pt>
                <c:pt idx="2">
                  <c:v>主权/政府</c:v>
                </c:pt>
                <c:pt idx="3">
                  <c:v>产业</c:v>
                </c:pt>
                <c:pt idx="4">
                  <c:v>房地产</c:v>
                </c:pt>
              </c:strCache>
            </c:strRef>
          </c:cat>
          <c:val>
            <c:numRef>
              <c:f>Pie!$AC$12:$AC$16</c:f>
              <c:numCache>
                <c:formatCode>General</c:formatCode>
                <c:ptCount val="5"/>
                <c:pt idx="0">
                  <c:v>66</c:v>
                </c:pt>
                <c:pt idx="1">
                  <c:v>2</c:v>
                </c:pt>
                <c:pt idx="2">
                  <c:v>0</c:v>
                </c:pt>
                <c:pt idx="3">
                  <c:v>2</c:v>
                </c:pt>
                <c:pt idx="4">
                  <c:v>1</c:v>
                </c:pt>
              </c:numCache>
            </c:numRef>
          </c:val>
          <c:extLst xmlns:c15="http://schemas.microsoft.com/office/drawing/2012/chart">
            <c:ext xmlns:c16="http://schemas.microsoft.com/office/drawing/2014/chart" uri="{C3380CC4-5D6E-409C-BE32-E72D297353CC}">
              <c16:uniqueId val="{00000015-6400-4E50-A2DD-3AB2375897F9}"/>
            </c:ext>
          </c:extLst>
        </c:ser>
        <c:dLbls>
          <c:showLegendKey val="0"/>
          <c:showVal val="1"/>
          <c:showCatName val="0"/>
          <c:showSerName val="0"/>
          <c:showPercent val="0"/>
          <c:showBubbleSize val="0"/>
          <c:showLeaderLines val="1"/>
        </c:dLbls>
        <c:firstSliceAng val="0"/>
        <c:holeSize val="45"/>
        <c:extLst/>
      </c:doughnutChart>
      <c:spPr>
        <a:noFill/>
        <a:ln>
          <a:noFill/>
        </a:ln>
        <a:effectLst/>
      </c:spPr>
    </c:plotArea>
    <c:legend>
      <c:legendPos val="r"/>
      <c:layout>
        <c:manualLayout>
          <c:xMode val="edge"/>
          <c:yMode val="edge"/>
          <c:x val="0.62638417232736721"/>
          <c:y val="0.20819256265345781"/>
          <c:w val="0.37361586019467935"/>
          <c:h val="0.542608574123895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4.5353303269061417E-3"/>
          <c:y val="0"/>
          <c:w val="0.90798683253395296"/>
          <c:h val="1"/>
        </c:manualLayout>
      </c:layout>
      <c:doughnutChart>
        <c:varyColors val="1"/>
        <c:ser>
          <c:idx val="1"/>
          <c:order val="0"/>
          <c:dPt>
            <c:idx val="0"/>
            <c:bubble3D val="0"/>
            <c:spPr>
              <a:solidFill>
                <a:srgbClr val="56CA95"/>
              </a:solidFill>
              <a:ln w="19050">
                <a:solidFill>
                  <a:schemeClr val="lt1"/>
                </a:solidFill>
              </a:ln>
              <a:effectLst/>
            </c:spPr>
            <c:extLst>
              <c:ext xmlns:c16="http://schemas.microsoft.com/office/drawing/2014/chart" uri="{C3380CC4-5D6E-409C-BE32-E72D297353CC}">
                <c16:uniqueId val="{00000001-62BA-4449-8551-554D18C55067}"/>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3-62BA-4449-8551-554D18C55067}"/>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5-62BA-4449-8551-554D18C55067}"/>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07-62BA-4449-8551-554D18C55067}"/>
              </c:ext>
            </c:extLst>
          </c:dPt>
          <c:dLbls>
            <c:dLbl>
              <c:idx val="3"/>
              <c:layout>
                <c:manualLayout>
                  <c:x val="1.0873487825332401E-2"/>
                  <c:y val="0.10015226561642603"/>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BA-4449-8551-554D18C55067}"/>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Pie!$Z$21:$Z$24</c:f>
              <c:strCache>
                <c:ptCount val="4"/>
                <c:pt idx="0">
                  <c:v>3年</c:v>
                </c:pt>
                <c:pt idx="1">
                  <c:v>2年</c:v>
                </c:pt>
                <c:pt idx="2">
                  <c:v>其他</c:v>
                </c:pt>
                <c:pt idx="3">
                  <c:v>5年</c:v>
                </c:pt>
              </c:strCache>
            </c:strRef>
          </c:cat>
          <c:val>
            <c:numRef>
              <c:f>Pie!$AB$21:$AB$24</c:f>
              <c:numCache>
                <c:formatCode>General</c:formatCode>
                <c:ptCount val="4"/>
                <c:pt idx="0">
                  <c:v>96</c:v>
                </c:pt>
                <c:pt idx="1">
                  <c:v>22</c:v>
                </c:pt>
                <c:pt idx="2">
                  <c:v>27</c:v>
                </c:pt>
                <c:pt idx="3">
                  <c:v>5</c:v>
                </c:pt>
              </c:numCache>
            </c:numRef>
          </c:val>
          <c:extLst>
            <c:ext xmlns:c16="http://schemas.microsoft.com/office/drawing/2014/chart" uri="{C3380CC4-5D6E-409C-BE32-E72D297353CC}">
              <c16:uniqueId val="{00000008-62BA-4449-8551-554D18C55067}"/>
            </c:ext>
          </c:extLst>
        </c:ser>
        <c:ser>
          <c:idx val="2"/>
          <c:order val="1"/>
          <c:dPt>
            <c:idx val="0"/>
            <c:bubble3D val="0"/>
            <c:spPr>
              <a:solidFill>
                <a:srgbClr val="56CA95"/>
              </a:solidFill>
              <a:ln w="19050">
                <a:solidFill>
                  <a:schemeClr val="lt1"/>
                </a:solidFill>
              </a:ln>
              <a:effectLst/>
            </c:spPr>
            <c:extLst>
              <c:ext xmlns:c16="http://schemas.microsoft.com/office/drawing/2014/chart" uri="{C3380CC4-5D6E-409C-BE32-E72D297353CC}">
                <c16:uniqueId val="{0000000A-62BA-4449-8551-554D18C55067}"/>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C-62BA-4449-8551-554D18C55067}"/>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E-62BA-4449-8551-554D18C550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62BA-4449-8551-554D18C55067}"/>
              </c:ext>
            </c:extLst>
          </c:dPt>
          <c:dLbls>
            <c:dLbl>
              <c:idx val="3"/>
              <c:delete val="1"/>
              <c:extLst>
                <c:ext xmlns:c15="http://schemas.microsoft.com/office/drawing/2012/chart" uri="{CE6537A1-D6FC-4f65-9D91-7224C49458BB}"/>
                <c:ext xmlns:c16="http://schemas.microsoft.com/office/drawing/2014/chart" uri="{C3380CC4-5D6E-409C-BE32-E72D297353CC}">
                  <c16:uniqueId val="{00000010-62BA-4449-8551-554D18C55067}"/>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Pie!$Z$21:$Z$24</c:f>
              <c:strCache>
                <c:ptCount val="4"/>
                <c:pt idx="0">
                  <c:v>3年</c:v>
                </c:pt>
                <c:pt idx="1">
                  <c:v>2年</c:v>
                </c:pt>
                <c:pt idx="2">
                  <c:v>其他</c:v>
                </c:pt>
                <c:pt idx="3">
                  <c:v>5年</c:v>
                </c:pt>
              </c:strCache>
            </c:strRef>
          </c:cat>
          <c:val>
            <c:numRef>
              <c:f>Pie!$AC$21:$AC$24</c:f>
              <c:numCache>
                <c:formatCode>General</c:formatCode>
                <c:ptCount val="4"/>
                <c:pt idx="0">
                  <c:v>45</c:v>
                </c:pt>
                <c:pt idx="1">
                  <c:v>15</c:v>
                </c:pt>
                <c:pt idx="2">
                  <c:v>11</c:v>
                </c:pt>
                <c:pt idx="3">
                  <c:v>0</c:v>
                </c:pt>
              </c:numCache>
            </c:numRef>
          </c:val>
          <c:extLst>
            <c:ext xmlns:c16="http://schemas.microsoft.com/office/drawing/2014/chart" uri="{C3380CC4-5D6E-409C-BE32-E72D297353CC}">
              <c16:uniqueId val="{00000011-62BA-4449-8551-554D18C55067}"/>
            </c:ext>
          </c:extLst>
        </c:ser>
        <c:dLbls>
          <c:showLegendKey val="0"/>
          <c:showVal val="1"/>
          <c:showCatName val="0"/>
          <c:showSerName val="0"/>
          <c:showPercent val="0"/>
          <c:showBubbleSize val="0"/>
          <c:showLeaderLines val="1"/>
        </c:dLbls>
        <c:firstSliceAng val="0"/>
        <c:holeSize val="45"/>
        <c:extLst/>
      </c:doughnutChart>
      <c:spPr>
        <a:noFill/>
        <a:ln>
          <a:noFill/>
        </a:ln>
        <a:effectLst/>
      </c:spPr>
    </c:plotArea>
    <c:legend>
      <c:legendPos val="r"/>
      <c:layout>
        <c:manualLayout>
          <c:xMode val="edge"/>
          <c:yMode val="edge"/>
          <c:x val="0.77201829655566223"/>
          <c:y val="0.25691882832589119"/>
          <c:w val="0.19800434519853977"/>
          <c:h val="0.459833641237762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7167748377561576"/>
          <c:y val="0"/>
          <c:w val="0.64988934349630301"/>
          <c:h val="1"/>
        </c:manualLayout>
      </c:layout>
      <c:doughnutChart>
        <c:varyColors val="1"/>
        <c:ser>
          <c:idx val="1"/>
          <c:order val="0"/>
          <c:dPt>
            <c:idx val="0"/>
            <c:bubble3D val="0"/>
            <c:spPr>
              <a:solidFill>
                <a:srgbClr val="56CA95"/>
              </a:solidFill>
              <a:ln w="19050">
                <a:solidFill>
                  <a:schemeClr val="lt1"/>
                </a:solidFill>
              </a:ln>
              <a:effectLst/>
            </c:spPr>
            <c:extLst>
              <c:ext xmlns:c16="http://schemas.microsoft.com/office/drawing/2014/chart" uri="{C3380CC4-5D6E-409C-BE32-E72D297353CC}">
                <c16:uniqueId val="{00000001-02DA-4C56-9202-5871F386AB54}"/>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3-02DA-4C56-9202-5871F386AB54}"/>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5-02DA-4C56-9202-5871F386AB54}"/>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07-02DA-4C56-9202-5871F386AB54}"/>
              </c:ext>
            </c:extLst>
          </c:dPt>
          <c:dLbls>
            <c:dLbl>
              <c:idx val="2"/>
              <c:layout>
                <c:manualLayout>
                  <c:x val="-2.8852132980746636E-2"/>
                  <c:y val="0.13210391741424785"/>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2DA-4C56-9202-5871F386AB54}"/>
                </c:ext>
              </c:extLst>
            </c:dLbl>
            <c:dLbl>
              <c:idx val="3"/>
              <c:layout>
                <c:manualLayout>
                  <c:x val="8.24346656592761E-3"/>
                  <c:y val="0.12384742257585732"/>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2DA-4C56-9202-5871F386AB54}"/>
                </c:ext>
              </c:extLst>
            </c:dLbl>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Pie!$Z$17:$Z$20</c:f>
              <c:strCache>
                <c:ptCount val="4"/>
                <c:pt idx="0">
                  <c:v>CMU</c:v>
                </c:pt>
                <c:pt idx="1">
                  <c:v>欧清/明讯</c:v>
                </c:pt>
                <c:pt idx="2">
                  <c:v>MCSD</c:v>
                </c:pt>
                <c:pt idx="3">
                  <c:v>上清所</c:v>
                </c:pt>
              </c:strCache>
            </c:strRef>
          </c:cat>
          <c:val>
            <c:numRef>
              <c:f>Pie!$AB$17:$AB$20</c:f>
              <c:numCache>
                <c:formatCode>General</c:formatCode>
                <c:ptCount val="4"/>
                <c:pt idx="0">
                  <c:v>84</c:v>
                </c:pt>
                <c:pt idx="1">
                  <c:v>60</c:v>
                </c:pt>
                <c:pt idx="2">
                  <c:v>5</c:v>
                </c:pt>
                <c:pt idx="3">
                  <c:v>1</c:v>
                </c:pt>
              </c:numCache>
            </c:numRef>
          </c:val>
          <c:extLst>
            <c:ext xmlns:c16="http://schemas.microsoft.com/office/drawing/2014/chart" uri="{C3380CC4-5D6E-409C-BE32-E72D297353CC}">
              <c16:uniqueId val="{00000008-02DA-4C56-9202-5871F386AB54}"/>
            </c:ext>
          </c:extLst>
        </c:ser>
        <c:ser>
          <c:idx val="2"/>
          <c:order val="1"/>
          <c:dPt>
            <c:idx val="0"/>
            <c:bubble3D val="0"/>
            <c:spPr>
              <a:solidFill>
                <a:srgbClr val="56CA95"/>
              </a:solidFill>
              <a:ln w="19050">
                <a:solidFill>
                  <a:schemeClr val="lt1"/>
                </a:solidFill>
              </a:ln>
              <a:effectLst/>
            </c:spPr>
            <c:extLst>
              <c:ext xmlns:c16="http://schemas.microsoft.com/office/drawing/2014/chart" uri="{C3380CC4-5D6E-409C-BE32-E72D297353CC}">
                <c16:uniqueId val="{0000000A-02DA-4C56-9202-5871F386AB54}"/>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C-02DA-4C56-9202-5871F386AB54}"/>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E-02DA-4C56-9202-5871F386AB54}"/>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10-02DA-4C56-9202-5871F386AB54}"/>
              </c:ext>
            </c:extLst>
          </c:dPt>
          <c:dLbls>
            <c:dLbl>
              <c:idx val="2"/>
              <c:delete val="1"/>
              <c:extLst>
                <c:ext xmlns:c15="http://schemas.microsoft.com/office/drawing/2012/chart" uri="{CE6537A1-D6FC-4f65-9D91-7224C49458BB}"/>
                <c:ext xmlns:c16="http://schemas.microsoft.com/office/drawing/2014/chart" uri="{C3380CC4-5D6E-409C-BE32-E72D297353CC}">
                  <c16:uniqueId val="{0000000E-02DA-4C56-9202-5871F386AB54}"/>
                </c:ext>
              </c:extLst>
            </c:dLbl>
            <c:dLbl>
              <c:idx val="3"/>
              <c:layout>
                <c:manualLayout>
                  <c:x val="-0.11540853192298663"/>
                  <c:y val="-8.2564948383904938E-3"/>
                </c:manualLayout>
              </c:layout>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0-02DA-4C56-9202-5871F386AB54}"/>
                </c:ext>
              </c:extLst>
            </c:dLbl>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Pie!$Z$17:$Z$20</c:f>
              <c:strCache>
                <c:ptCount val="4"/>
                <c:pt idx="0">
                  <c:v>CMU</c:v>
                </c:pt>
                <c:pt idx="1">
                  <c:v>欧清/明讯</c:v>
                </c:pt>
                <c:pt idx="2">
                  <c:v>MCSD</c:v>
                </c:pt>
                <c:pt idx="3">
                  <c:v>上清所</c:v>
                </c:pt>
              </c:strCache>
            </c:strRef>
          </c:cat>
          <c:val>
            <c:numRef>
              <c:f>Pie!$AC$17:$AC$20</c:f>
              <c:numCache>
                <c:formatCode>General</c:formatCode>
                <c:ptCount val="4"/>
                <c:pt idx="0">
                  <c:v>38</c:v>
                </c:pt>
                <c:pt idx="1">
                  <c:v>30</c:v>
                </c:pt>
                <c:pt idx="2">
                  <c:v>2</c:v>
                </c:pt>
                <c:pt idx="3">
                  <c:v>1</c:v>
                </c:pt>
              </c:numCache>
            </c:numRef>
          </c:val>
          <c:extLst>
            <c:ext xmlns:c16="http://schemas.microsoft.com/office/drawing/2014/chart" uri="{C3380CC4-5D6E-409C-BE32-E72D297353CC}">
              <c16:uniqueId val="{00000011-02DA-4C56-9202-5871F386AB54}"/>
            </c:ext>
          </c:extLst>
        </c:ser>
        <c:dLbls>
          <c:showLegendKey val="0"/>
          <c:showVal val="1"/>
          <c:showCatName val="0"/>
          <c:showSerName val="0"/>
          <c:showPercent val="0"/>
          <c:showBubbleSize val="0"/>
          <c:showLeaderLines val="1"/>
        </c:dLbls>
        <c:firstSliceAng val="0"/>
        <c:holeSize val="45"/>
        <c:extLst/>
      </c:doughnutChart>
      <c:spPr>
        <a:noFill/>
        <a:ln>
          <a:noFill/>
        </a:ln>
        <a:effectLst/>
      </c:spPr>
    </c:plotArea>
    <c:legend>
      <c:legendPos val="r"/>
      <c:layout>
        <c:manualLayout>
          <c:xMode val="edge"/>
          <c:yMode val="edge"/>
          <c:x val="0.73689958418119084"/>
          <c:y val="0.23134102543633173"/>
          <c:w val="0.26310034961225132"/>
          <c:h val="0.555436733265268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2.2453588379207169E-2"/>
          <c:y val="0"/>
          <c:w val="0.78843293650793655"/>
          <c:h val="1"/>
        </c:manualLayout>
      </c:layout>
      <c:doughnutChart>
        <c:varyColors val="1"/>
        <c:ser>
          <c:idx val="1"/>
          <c:order val="0"/>
          <c:dPt>
            <c:idx val="0"/>
            <c:bubble3D val="0"/>
            <c:spPr>
              <a:solidFill>
                <a:srgbClr val="56CA95"/>
              </a:solidFill>
              <a:ln w="19050">
                <a:solidFill>
                  <a:schemeClr val="lt1"/>
                </a:solidFill>
              </a:ln>
              <a:effectLst/>
            </c:spPr>
            <c:extLst>
              <c:ext xmlns:c16="http://schemas.microsoft.com/office/drawing/2014/chart" uri="{C3380CC4-5D6E-409C-BE32-E72D297353CC}">
                <c16:uniqueId val="{00000001-819D-45D6-AE2A-AD80518DA699}"/>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3-819D-45D6-AE2A-AD80518DA699}"/>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05-819D-45D6-AE2A-AD80518DA699}"/>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07-819D-45D6-AE2A-AD80518DA699}"/>
              </c:ext>
            </c:extLst>
          </c:dPt>
          <c:dPt>
            <c:idx val="4"/>
            <c:bubble3D val="0"/>
            <c:spPr>
              <a:solidFill>
                <a:srgbClr val="58B6E5"/>
              </a:solidFill>
              <a:ln w="19050">
                <a:solidFill>
                  <a:schemeClr val="lt1"/>
                </a:solidFill>
              </a:ln>
              <a:effectLst/>
            </c:spPr>
            <c:extLst>
              <c:ext xmlns:c16="http://schemas.microsoft.com/office/drawing/2014/chart" uri="{C3380CC4-5D6E-409C-BE32-E72D297353CC}">
                <c16:uniqueId val="{00000009-819D-45D6-AE2A-AD80518DA699}"/>
              </c:ext>
            </c:extLst>
          </c:dPt>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Pie!$Z$7:$Z$11</c:f>
              <c:strCache>
                <c:ptCount val="5"/>
                <c:pt idx="0">
                  <c:v>港交所</c:v>
                </c:pt>
                <c:pt idx="1">
                  <c:v>澳交所</c:v>
                </c:pt>
                <c:pt idx="2">
                  <c:v>未上市</c:v>
                </c:pt>
                <c:pt idx="3">
                  <c:v>多地上市</c:v>
                </c:pt>
                <c:pt idx="4">
                  <c:v>新交所</c:v>
                </c:pt>
              </c:strCache>
            </c:strRef>
          </c:cat>
          <c:val>
            <c:numRef>
              <c:f>Pie!$AB$7:$AB$11</c:f>
              <c:numCache>
                <c:formatCode>General</c:formatCode>
                <c:ptCount val="5"/>
                <c:pt idx="0">
                  <c:v>48</c:v>
                </c:pt>
                <c:pt idx="1">
                  <c:v>67</c:v>
                </c:pt>
                <c:pt idx="2">
                  <c:v>20</c:v>
                </c:pt>
                <c:pt idx="3">
                  <c:v>10</c:v>
                </c:pt>
                <c:pt idx="4">
                  <c:v>5</c:v>
                </c:pt>
              </c:numCache>
            </c:numRef>
          </c:val>
          <c:extLst>
            <c:ext xmlns:c16="http://schemas.microsoft.com/office/drawing/2014/chart" uri="{C3380CC4-5D6E-409C-BE32-E72D297353CC}">
              <c16:uniqueId val="{0000000A-819D-45D6-AE2A-AD80518DA699}"/>
            </c:ext>
          </c:extLst>
        </c:ser>
        <c:ser>
          <c:idx val="2"/>
          <c:order val="1"/>
          <c:dPt>
            <c:idx val="0"/>
            <c:bubble3D val="0"/>
            <c:spPr>
              <a:solidFill>
                <a:srgbClr val="56CA95"/>
              </a:solidFill>
              <a:ln w="19050">
                <a:solidFill>
                  <a:schemeClr val="lt1"/>
                </a:solidFill>
              </a:ln>
              <a:effectLst/>
            </c:spPr>
            <c:extLst>
              <c:ext xmlns:c16="http://schemas.microsoft.com/office/drawing/2014/chart" uri="{C3380CC4-5D6E-409C-BE32-E72D297353CC}">
                <c16:uniqueId val="{0000000C-819D-45D6-AE2A-AD80518DA699}"/>
              </c:ext>
            </c:extLst>
          </c:dPt>
          <c:dPt>
            <c:idx val="1"/>
            <c:bubble3D val="0"/>
            <c:spPr>
              <a:solidFill>
                <a:srgbClr val="FFBA55"/>
              </a:solidFill>
              <a:ln w="19050">
                <a:solidFill>
                  <a:schemeClr val="lt1"/>
                </a:solidFill>
              </a:ln>
              <a:effectLst/>
            </c:spPr>
            <c:extLst>
              <c:ext xmlns:c16="http://schemas.microsoft.com/office/drawing/2014/chart" uri="{C3380CC4-5D6E-409C-BE32-E72D297353CC}">
                <c16:uniqueId val="{0000000E-819D-45D6-AE2A-AD80518DA699}"/>
              </c:ext>
            </c:extLst>
          </c:dPt>
          <c:dPt>
            <c:idx val="2"/>
            <c:bubble3D val="0"/>
            <c:spPr>
              <a:solidFill>
                <a:srgbClr val="657FB1"/>
              </a:solidFill>
              <a:ln w="19050">
                <a:solidFill>
                  <a:schemeClr val="lt1"/>
                </a:solidFill>
              </a:ln>
              <a:effectLst/>
            </c:spPr>
            <c:extLst>
              <c:ext xmlns:c16="http://schemas.microsoft.com/office/drawing/2014/chart" uri="{C3380CC4-5D6E-409C-BE32-E72D297353CC}">
                <c16:uniqueId val="{00000010-819D-45D6-AE2A-AD80518DA699}"/>
              </c:ext>
            </c:extLst>
          </c:dPt>
          <c:dPt>
            <c:idx val="3"/>
            <c:bubble3D val="0"/>
            <c:spPr>
              <a:solidFill>
                <a:srgbClr val="16468D"/>
              </a:solidFill>
              <a:ln w="19050">
                <a:solidFill>
                  <a:schemeClr val="lt1"/>
                </a:solidFill>
              </a:ln>
              <a:effectLst/>
            </c:spPr>
            <c:extLst>
              <c:ext xmlns:c16="http://schemas.microsoft.com/office/drawing/2014/chart" uri="{C3380CC4-5D6E-409C-BE32-E72D297353CC}">
                <c16:uniqueId val="{00000012-819D-45D6-AE2A-AD80518DA699}"/>
              </c:ext>
            </c:extLst>
          </c:dPt>
          <c:dPt>
            <c:idx val="4"/>
            <c:bubble3D val="0"/>
            <c:spPr>
              <a:solidFill>
                <a:srgbClr val="58B6E5"/>
              </a:solidFill>
              <a:ln w="19050">
                <a:solidFill>
                  <a:schemeClr val="lt1"/>
                </a:solidFill>
              </a:ln>
              <a:effectLst/>
            </c:spPr>
            <c:extLst>
              <c:ext xmlns:c16="http://schemas.microsoft.com/office/drawing/2014/chart" uri="{C3380CC4-5D6E-409C-BE32-E72D297353CC}">
                <c16:uniqueId val="{00000014-819D-45D6-AE2A-AD80518DA699}"/>
              </c:ext>
            </c:extLst>
          </c:dPt>
          <c:dPt>
            <c:idx val="5"/>
            <c:bubble3D val="0"/>
            <c:spPr>
              <a:solidFill>
                <a:schemeClr val="accent3"/>
              </a:solidFill>
              <a:ln w="19050">
                <a:solidFill>
                  <a:schemeClr val="lt1"/>
                </a:solidFill>
              </a:ln>
              <a:effectLst/>
            </c:spPr>
            <c:extLst>
              <c:ext xmlns:c16="http://schemas.microsoft.com/office/drawing/2014/chart" uri="{C3380CC4-5D6E-409C-BE32-E72D297353CC}">
                <c16:uniqueId val="{00000016-819D-45D6-AE2A-AD80518DA699}"/>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Pie!$Z$7:$Z$11</c:f>
              <c:strCache>
                <c:ptCount val="5"/>
                <c:pt idx="0">
                  <c:v>港交所</c:v>
                </c:pt>
                <c:pt idx="1">
                  <c:v>澳交所</c:v>
                </c:pt>
                <c:pt idx="2">
                  <c:v>未上市</c:v>
                </c:pt>
                <c:pt idx="3">
                  <c:v>多地上市</c:v>
                </c:pt>
                <c:pt idx="4">
                  <c:v>新交所</c:v>
                </c:pt>
              </c:strCache>
            </c:strRef>
          </c:cat>
          <c:val>
            <c:numRef>
              <c:f>Pie!$AC$7:$AC$11</c:f>
              <c:numCache>
                <c:formatCode>General</c:formatCode>
                <c:ptCount val="5"/>
                <c:pt idx="0">
                  <c:v>12</c:v>
                </c:pt>
                <c:pt idx="1">
                  <c:v>42</c:v>
                </c:pt>
                <c:pt idx="2">
                  <c:v>9</c:v>
                </c:pt>
                <c:pt idx="3">
                  <c:v>3</c:v>
                </c:pt>
                <c:pt idx="4">
                  <c:v>3</c:v>
                </c:pt>
              </c:numCache>
            </c:numRef>
          </c:val>
          <c:extLst>
            <c:ext xmlns:c16="http://schemas.microsoft.com/office/drawing/2014/chart" uri="{C3380CC4-5D6E-409C-BE32-E72D297353CC}">
              <c16:uniqueId val="{00000017-819D-45D6-AE2A-AD80518DA699}"/>
            </c:ext>
          </c:extLst>
        </c:ser>
        <c:dLbls>
          <c:showLegendKey val="0"/>
          <c:showVal val="1"/>
          <c:showCatName val="0"/>
          <c:showSerName val="0"/>
          <c:showPercent val="0"/>
          <c:showBubbleSize val="0"/>
          <c:showLeaderLines val="1"/>
        </c:dLbls>
        <c:firstSliceAng val="0"/>
        <c:holeSize val="45"/>
        <c:extLst/>
      </c:doughnutChart>
      <c:spPr>
        <a:noFill/>
        <a:ln>
          <a:noFill/>
        </a:ln>
        <a:effectLst/>
      </c:spPr>
    </c:plotArea>
    <c:legend>
      <c:legendPos val="r"/>
      <c:layout>
        <c:manualLayout>
          <c:xMode val="edge"/>
          <c:yMode val="edge"/>
          <c:x val="0.73447475021416364"/>
          <c:y val="0.12209127365953519"/>
          <c:w val="0.21571451123096794"/>
          <c:h val="0.75581809845466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18" Type="http://schemas.openxmlformats.org/officeDocument/2006/relationships/chart" Target="../charts/chart29.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17" Type="http://schemas.openxmlformats.org/officeDocument/2006/relationships/chart" Target="../charts/chart28.xml"/><Relationship Id="rId2" Type="http://schemas.openxmlformats.org/officeDocument/2006/relationships/chart" Target="../charts/chart13.xml"/><Relationship Id="rId16" Type="http://schemas.openxmlformats.org/officeDocument/2006/relationships/chart" Target="../charts/chart27.xml"/><Relationship Id="rId20" Type="http://schemas.openxmlformats.org/officeDocument/2006/relationships/chart" Target="../charts/chart31.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5" Type="http://schemas.openxmlformats.org/officeDocument/2006/relationships/chart" Target="../charts/chart26.xml"/><Relationship Id="rId10" Type="http://schemas.openxmlformats.org/officeDocument/2006/relationships/chart" Target="../charts/chart21.xml"/><Relationship Id="rId19" Type="http://schemas.openxmlformats.org/officeDocument/2006/relationships/chart" Target="../charts/chart30.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5</xdr:row>
          <xdr:rowOff>114300</xdr:rowOff>
        </xdr:from>
        <xdr:to>
          <xdr:col>5</xdr:col>
          <xdr:colOff>0</xdr:colOff>
          <xdr:row>12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000" b="0" i="0" u="none" strike="noStrike" baseline="0">
                  <a:solidFill>
                    <a:srgbClr val="FF9900"/>
                  </a:solidFill>
                  <a:latin typeface="Arial"/>
                  <a:cs typeface="Arial"/>
                </a:rPr>
                <a:t>Step 1</a:t>
              </a:r>
            </a:p>
            <a:p>
              <a:pPr algn="ctr" rtl="0">
                <a:defRPr sz="1000"/>
              </a:pPr>
              <a:r>
                <a:rPr lang="en-US" sz="2000" b="0" i="0" u="none" strike="noStrike" baseline="0">
                  <a:solidFill>
                    <a:srgbClr val="FF9900"/>
                  </a:solidFill>
                  <a:latin typeface="Arial"/>
                  <a:cs typeface="Arial"/>
                </a:rPr>
                <a:t>Refresh </a:t>
              </a:r>
            </a:p>
            <a:p>
              <a:pPr algn="ctr" rtl="0">
                <a:defRPr sz="1000"/>
              </a:pPr>
              <a:r>
                <a:rPr lang="en-US" sz="2000" b="0" i="0" u="none" strike="noStrike" baseline="0">
                  <a:solidFill>
                    <a:srgbClr val="FF9900"/>
                  </a:solidFill>
                  <a:latin typeface="KaiTi"/>
                  <a:ea typeface="KaiTi"/>
                </a:rPr>
                <a:t>【</a:t>
              </a:r>
              <a:r>
                <a:rPr lang="en-US" sz="2000" b="0" i="0" u="none" strike="noStrike" baseline="0">
                  <a:solidFill>
                    <a:srgbClr val="FF9900"/>
                  </a:solidFill>
                  <a:latin typeface="Arial"/>
                  <a:ea typeface="KaiTi"/>
                  <a:cs typeface="Arial"/>
                </a:rPr>
                <a:t>ECON</a:t>
              </a:r>
              <a:r>
                <a:rPr lang="en-US" sz="2000" b="0" i="0" u="none" strike="noStrike" baseline="0">
                  <a:solidFill>
                    <a:srgbClr val="FF9900"/>
                  </a:solidFill>
                  <a:latin typeface="KaiTi"/>
                  <a:ea typeface="KaiTi"/>
                  <a:cs typeface="Arial"/>
                </a:rPr>
                <a:t>】</a:t>
              </a:r>
              <a:endParaRPr lang="en-US" sz="2000" b="0" i="0" u="none" strike="noStrike" baseline="0">
                <a:solidFill>
                  <a:srgbClr val="FF9900"/>
                </a:solidFill>
                <a:latin typeface="KaiTi"/>
                <a:ea typeface="KaiTi"/>
              </a:endParaRPr>
            </a:p>
          </xdr:txBody>
        </xdr:sp>
        <xdr:clientData fPrintsWithSheet="0"/>
      </xdr:twoCellAnchor>
    </mc:Choice>
    <mc:Fallback/>
  </mc:AlternateContent>
  <xdr:twoCellAnchor editAs="oneCell">
    <xdr:from>
      <xdr:col>7</xdr:col>
      <xdr:colOff>335156</xdr:colOff>
      <xdr:row>0</xdr:row>
      <xdr:rowOff>441104</xdr:rowOff>
    </xdr:from>
    <xdr:to>
      <xdr:col>28</xdr:col>
      <xdr:colOff>194218</xdr:colOff>
      <xdr:row>2</xdr:row>
      <xdr:rowOff>34637</xdr:rowOff>
    </xdr:to>
    <xdr:sp macro="" textlink="" fLocksText="0">
      <xdr:nvSpPr>
        <xdr:cNvPr id="3" name="TextBox 2">
          <a:extLst>
            <a:ext uri="{FF2B5EF4-FFF2-40B4-BE49-F238E27FC236}">
              <a16:creationId xmlns:a16="http://schemas.microsoft.com/office/drawing/2014/main" id="{00000000-0008-0000-0000-000003000000}"/>
            </a:ext>
          </a:extLst>
        </xdr:cNvPr>
        <xdr:cNvSpPr txBox="1"/>
      </xdr:nvSpPr>
      <xdr:spPr>
        <a:xfrm>
          <a:off x="7937838" y="441104"/>
          <a:ext cx="13017161" cy="10828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3200">
              <a:solidFill>
                <a:srgbClr val="C79756"/>
              </a:solidFill>
              <a:latin typeface="Microsoft JhengHei UI" panose="020B0604030504040204" pitchFamily="34" charset="-120"/>
              <a:ea typeface="Microsoft JhengHei UI" panose="020B0604030504040204" pitchFamily="34" charset="-120"/>
            </a:rPr>
            <a:t>S</a:t>
          </a:r>
          <a:r>
            <a:rPr lang="en-US" altLang="zh-CN" sz="3200">
              <a:solidFill>
                <a:srgbClr val="C79756"/>
              </a:solidFill>
              <a:latin typeface="Microsoft JhengHei UI" panose="020B0604030504040204" pitchFamily="34" charset="-120"/>
              <a:ea typeface="Microsoft JhengHei UI" panose="020B0604030504040204" pitchFamily="34" charset="-120"/>
            </a:rPr>
            <a:t>elect "Y" For </a:t>
          </a:r>
          <a:r>
            <a:rPr lang="en-US" sz="3200">
              <a:solidFill>
                <a:srgbClr val="C79756"/>
              </a:solidFill>
              <a:latin typeface="Microsoft JhengHei UI" panose="020B0604030504040204" pitchFamily="34" charset="-120"/>
              <a:ea typeface="Microsoft JhengHei UI" panose="020B0604030504040204" pitchFamily="34" charset="-120"/>
            </a:rPr>
            <a:t>Important</a:t>
          </a:r>
          <a:r>
            <a:rPr lang="en-US" sz="3200" baseline="0">
              <a:solidFill>
                <a:srgbClr val="C79756"/>
              </a:solidFill>
              <a:latin typeface="Microsoft JhengHei UI" panose="020B0604030504040204" pitchFamily="34" charset="-120"/>
              <a:ea typeface="Microsoft JhengHei UI" panose="020B0604030504040204" pitchFamily="34" charset="-120"/>
            </a:rPr>
            <a:t> Econ Events</a:t>
          </a:r>
          <a:endParaRPr lang="en-US" sz="3200">
            <a:solidFill>
              <a:srgbClr val="C79756"/>
            </a:solidFill>
            <a:latin typeface="Microsoft JhengHei UI" panose="020B0604030504040204" pitchFamily="34" charset="-120"/>
            <a:ea typeface="Microsoft JhengHei UI" panose="020B0604030504040204" pitchFamily="34" charset="-120"/>
          </a:endParaRPr>
        </a:p>
      </xdr:txBody>
    </xdr:sp>
    <xdr:clientData fLocksWithSheet="0"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133350</xdr:rowOff>
        </xdr:from>
        <xdr:to>
          <xdr:col>5</xdr:col>
          <xdr:colOff>381000</xdr:colOff>
          <xdr:row>2</xdr:row>
          <xdr:rowOff>123825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100-000001A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FF"/>
                  </a:solidFill>
                  <a:latin typeface="Arial"/>
                  <a:cs typeface="Arial"/>
                </a:rPr>
                <a:t>Step 2</a:t>
              </a:r>
            </a:p>
            <a:p>
              <a:pPr algn="ctr" rtl="0">
                <a:defRPr sz="1000"/>
              </a:pPr>
              <a:r>
                <a:rPr lang="en-US" sz="1800" b="0" i="0" u="none" strike="noStrike" baseline="0">
                  <a:solidFill>
                    <a:srgbClr val="0000FF"/>
                  </a:solidFill>
                  <a:latin typeface="Arial"/>
                  <a:cs typeface="Arial"/>
                </a:rPr>
                <a:t>Refresh </a:t>
              </a:r>
              <a:r>
                <a:rPr lang="en-US" sz="1800" b="0" i="0" u="none" strike="noStrike" baseline="0">
                  <a:solidFill>
                    <a:srgbClr val="0000FF"/>
                  </a:solidFill>
                  <a:latin typeface="KaiTi"/>
                  <a:ea typeface="KaiTi"/>
                  <a:cs typeface="Arial"/>
                </a:rPr>
                <a:t>【</a:t>
              </a:r>
              <a:r>
                <a:rPr lang="en-US" sz="1800" b="0" i="0" u="none" strike="noStrike" baseline="0">
                  <a:solidFill>
                    <a:srgbClr val="0000FF"/>
                  </a:solidFill>
                  <a:latin typeface="Arial"/>
                  <a:ea typeface="KaiTi"/>
                  <a:cs typeface="Arial"/>
                </a:rPr>
                <a:t>Indice</a:t>
              </a:r>
              <a:r>
                <a:rPr lang="en-US" sz="1800" b="0" i="0" u="none" strike="noStrike" baseline="0">
                  <a:solidFill>
                    <a:srgbClr val="0000FF"/>
                  </a:solidFill>
                  <a:latin typeface="KaiTi"/>
                  <a:ea typeface="KaiTi"/>
                  <a:cs typeface="Arial"/>
                </a:rPr>
                <a:t>】</a:t>
              </a:r>
              <a:endParaRPr lang="en-US" sz="1800" b="0" i="0" u="none" strike="noStrike" baseline="0">
                <a:solidFill>
                  <a:srgbClr val="0000FF"/>
                </a:solidFill>
                <a:latin typeface="KaiTi"/>
                <a:ea typeface="KaiT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381000</xdr:colOff>
      <xdr:row>2</xdr:row>
      <xdr:rowOff>66675</xdr:rowOff>
    </xdr:from>
    <xdr:to>
      <xdr:col>5</xdr:col>
      <xdr:colOff>564397</xdr:colOff>
      <xdr:row>16</xdr:row>
      <xdr:rowOff>103266</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34</xdr:row>
      <xdr:rowOff>0</xdr:rowOff>
    </xdr:from>
    <xdr:to>
      <xdr:col>4</xdr:col>
      <xdr:colOff>323160</xdr:colOff>
      <xdr:row>42</xdr:row>
      <xdr:rowOff>124185</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56029</xdr:colOff>
      <xdr:row>17</xdr:row>
      <xdr:rowOff>56030</xdr:rowOff>
    </xdr:from>
    <xdr:to>
      <xdr:col>5</xdr:col>
      <xdr:colOff>603149</xdr:colOff>
      <xdr:row>26</xdr:row>
      <xdr:rowOff>176099</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616325</xdr:colOff>
      <xdr:row>26</xdr:row>
      <xdr:rowOff>145677</xdr:rowOff>
    </xdr:from>
    <xdr:to>
      <xdr:col>31</xdr:col>
      <xdr:colOff>622754</xdr:colOff>
      <xdr:row>41</xdr:row>
      <xdr:rowOff>47988</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26</xdr:col>
      <xdr:colOff>44824</xdr:colOff>
      <xdr:row>9</xdr:row>
      <xdr:rowOff>67234</xdr:rowOff>
    </xdr:from>
    <xdr:to>
      <xdr:col>32</xdr:col>
      <xdr:colOff>51254</xdr:colOff>
      <xdr:row>22</xdr:row>
      <xdr:rowOff>84439</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248931</xdr:colOff>
      <xdr:row>17</xdr:row>
      <xdr:rowOff>100053</xdr:rowOff>
    </xdr:from>
    <xdr:to>
      <xdr:col>2</xdr:col>
      <xdr:colOff>46802</xdr:colOff>
      <xdr:row>26</xdr:row>
      <xdr:rowOff>47345</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122464</xdr:colOff>
      <xdr:row>10</xdr:row>
      <xdr:rowOff>136072</xdr:rowOff>
    </xdr:from>
    <xdr:to>
      <xdr:col>25</xdr:col>
      <xdr:colOff>109044</xdr:colOff>
      <xdr:row>21</xdr:row>
      <xdr:rowOff>39527</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258536</xdr:colOff>
      <xdr:row>42</xdr:row>
      <xdr:rowOff>108857</xdr:rowOff>
    </xdr:from>
    <xdr:to>
      <xdr:col>31</xdr:col>
      <xdr:colOff>99152</xdr:colOff>
      <xdr:row>54</xdr:row>
      <xdr:rowOff>44395</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503465</xdr:colOff>
      <xdr:row>26</xdr:row>
      <xdr:rowOff>68035</xdr:rowOff>
    </xdr:from>
    <xdr:to>
      <xdr:col>24</xdr:col>
      <xdr:colOff>466788</xdr:colOff>
      <xdr:row>39</xdr:row>
      <xdr:rowOff>121467</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435429</xdr:colOff>
      <xdr:row>35</xdr:row>
      <xdr:rowOff>0</xdr:rowOff>
    </xdr:from>
    <xdr:to>
      <xdr:col>13</xdr:col>
      <xdr:colOff>621847</xdr:colOff>
      <xdr:row>48</xdr:row>
      <xdr:rowOff>96306</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13608</xdr:colOff>
      <xdr:row>13</xdr:row>
      <xdr:rowOff>80042</xdr:rowOff>
    </xdr:from>
    <xdr:to>
      <xdr:col>15</xdr:col>
      <xdr:colOff>12931</xdr:colOff>
      <xdr:row>26</xdr:row>
      <xdr:rowOff>161579</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0</xdr:row>
          <xdr:rowOff>104775</xdr:rowOff>
        </xdr:from>
        <xdr:to>
          <xdr:col>0</xdr:col>
          <xdr:colOff>2771775</xdr:colOff>
          <xdr:row>13</xdr:row>
          <xdr:rowOff>57150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US" sz="2800" b="0" i="0" u="none" strike="noStrike" baseline="0">
                  <a:solidFill>
                    <a:srgbClr val="000080"/>
                  </a:solidFill>
                  <a:latin typeface="Arial"/>
                  <a:cs typeface="Arial"/>
                </a:rPr>
                <a:t>Step 3</a:t>
              </a:r>
            </a:p>
            <a:p>
              <a:pPr algn="ctr" rtl="0">
                <a:defRPr sz="1000"/>
              </a:pPr>
              <a:endParaRPr lang="en-US" sz="2800" b="0" i="0" u="none" strike="noStrike" baseline="0">
                <a:solidFill>
                  <a:srgbClr val="000080"/>
                </a:solidFill>
                <a:latin typeface="Arial"/>
                <a:cs typeface="Arial"/>
              </a:endParaRPr>
            </a:p>
            <a:p>
              <a:pPr algn="ctr" rtl="0">
                <a:defRPr sz="1000"/>
              </a:pPr>
              <a:r>
                <a:rPr lang="en-US" sz="2800" b="0" i="0" u="none" strike="noStrike" baseline="0">
                  <a:solidFill>
                    <a:srgbClr val="000080"/>
                  </a:solidFill>
                  <a:latin typeface="Arial"/>
                  <a:cs typeface="Arial"/>
                </a:rPr>
                <a:t>Refresh </a:t>
              </a:r>
            </a:p>
            <a:p>
              <a:pPr algn="ctr" rtl="0">
                <a:defRPr sz="1000"/>
              </a:pPr>
              <a:r>
                <a:rPr lang="en-US" sz="2800" b="0" i="0" u="none" strike="noStrike" baseline="0">
                  <a:solidFill>
                    <a:srgbClr val="000080"/>
                  </a:solidFill>
                  <a:latin typeface="KaiTi"/>
                  <a:ea typeface="KaiTi"/>
                </a:rPr>
                <a:t>【</a:t>
              </a:r>
              <a:r>
                <a:rPr lang="en-US" sz="2800" b="0" i="0" u="none" strike="noStrike" baseline="0">
                  <a:solidFill>
                    <a:srgbClr val="000080"/>
                  </a:solidFill>
                  <a:latin typeface="Arial"/>
                  <a:ea typeface="KaiTi"/>
                  <a:cs typeface="Arial"/>
                </a:rPr>
                <a:t>DEAL</a:t>
              </a:r>
              <a:r>
                <a:rPr lang="en-US" sz="2800" b="0" i="0" u="none" strike="noStrike" baseline="0">
                  <a:solidFill>
                    <a:srgbClr val="000080"/>
                  </a:solidFill>
                  <a:latin typeface="KaiTi"/>
                  <a:ea typeface="KaiTi"/>
                  <a:cs typeface="Arial"/>
                </a:rPr>
                <a:t>】</a:t>
              </a:r>
              <a:endParaRPr lang="en-US" sz="2800" b="0" i="0" u="none" strike="noStrike" baseline="0">
                <a:solidFill>
                  <a:srgbClr val="000080"/>
                </a:solidFill>
                <a:latin typeface="KaiTi"/>
                <a:ea typeface="KaiT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63</xdr:col>
      <xdr:colOff>9318</xdr:colOff>
      <xdr:row>5</xdr:row>
      <xdr:rowOff>-1</xdr:rowOff>
    </xdr:from>
    <xdr:to>
      <xdr:col>70</xdr:col>
      <xdr:colOff>13607</xdr:colOff>
      <xdr:row>19</xdr:row>
      <xdr:rowOff>204106</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0</xdr:colOff>
      <xdr:row>28</xdr:row>
      <xdr:rowOff>78985</xdr:rowOff>
    </xdr:from>
    <xdr:to>
      <xdr:col>36</xdr:col>
      <xdr:colOff>1072118</xdr:colOff>
      <xdr:row>38</xdr:row>
      <xdr:rowOff>84777</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43</xdr:row>
      <xdr:rowOff>15736</xdr:rowOff>
    </xdr:from>
    <xdr:to>
      <xdr:col>37</xdr:col>
      <xdr:colOff>154359</xdr:colOff>
      <xdr:row>56</xdr:row>
      <xdr:rowOff>66343</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0</xdr:colOff>
      <xdr:row>63</xdr:row>
      <xdr:rowOff>53385</xdr:rowOff>
    </xdr:from>
    <xdr:to>
      <xdr:col>37</xdr:col>
      <xdr:colOff>121227</xdr:colOff>
      <xdr:row>76</xdr:row>
      <xdr:rowOff>57226</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50</xdr:col>
      <xdr:colOff>190500</xdr:colOff>
      <xdr:row>25</xdr:row>
      <xdr:rowOff>74467</xdr:rowOff>
    </xdr:from>
    <xdr:to>
      <xdr:col>56</xdr:col>
      <xdr:colOff>0</xdr:colOff>
      <xdr:row>37</xdr:row>
      <xdr:rowOff>116031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20010</xdr:colOff>
      <xdr:row>37</xdr:row>
      <xdr:rowOff>39220</xdr:rowOff>
    </xdr:from>
    <xdr:to>
      <xdr:col>15</xdr:col>
      <xdr:colOff>140091</xdr:colOff>
      <xdr:row>58</xdr:row>
      <xdr:rowOff>97601</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78</xdr:col>
      <xdr:colOff>280149</xdr:colOff>
      <xdr:row>11</xdr:row>
      <xdr:rowOff>168087</xdr:rowOff>
    </xdr:from>
    <xdr:to>
      <xdr:col>82</xdr:col>
      <xdr:colOff>432576</xdr:colOff>
      <xdr:row>20</xdr:row>
      <xdr:rowOff>130994</xdr:rowOff>
    </xdr:to>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48987</xdr:colOff>
      <xdr:row>34</xdr:row>
      <xdr:rowOff>204107</xdr:rowOff>
    </xdr:from>
    <xdr:to>
      <xdr:col>20</xdr:col>
      <xdr:colOff>931867</xdr:colOff>
      <xdr:row>57</xdr:row>
      <xdr:rowOff>6114</xdr:rowOff>
    </xdr:to>
    <xdr:graphicFrame macro="">
      <xdr:nvGraphicFramePr>
        <xdr:cNvPr id="21" name="Chart 20">
          <a:extLst>
            <a:ext uri="{FF2B5EF4-FFF2-40B4-BE49-F238E27FC236}">
              <a16:creationId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523875</xdr:colOff>
      <xdr:row>64</xdr:row>
      <xdr:rowOff>123825</xdr:rowOff>
    </xdr:from>
    <xdr:to>
      <xdr:col>15</xdr:col>
      <xdr:colOff>444741</xdr:colOff>
      <xdr:row>85</xdr:row>
      <xdr:rowOff>57278</xdr:rowOff>
    </xdr:to>
    <xdr:graphicFrame macro="">
      <xdr:nvGraphicFramePr>
        <xdr:cNvPr id="22" name="Chart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43</xdr:col>
      <xdr:colOff>0</xdr:colOff>
      <xdr:row>18</xdr:row>
      <xdr:rowOff>0</xdr:rowOff>
    </xdr:from>
    <xdr:to>
      <xdr:col>48</xdr:col>
      <xdr:colOff>468456</xdr:colOff>
      <xdr:row>24</xdr:row>
      <xdr:rowOff>182880</xdr:rowOff>
    </xdr:to>
    <xdr:graphicFrame macro="">
      <xdr:nvGraphicFramePr>
        <xdr:cNvPr id="38" name="Chart 37">
          <a:extLst>
            <a:ext uri="{FF2B5EF4-FFF2-40B4-BE49-F238E27FC236}">
              <a16:creationId xmlns:a16="http://schemas.microsoft.com/office/drawing/2014/main" id="{00000000-0008-0000-04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504825</xdr:colOff>
      <xdr:row>50</xdr:row>
      <xdr:rowOff>57150</xdr:rowOff>
    </xdr:from>
    <xdr:to>
      <xdr:col>1</xdr:col>
      <xdr:colOff>1978208</xdr:colOff>
      <xdr:row>56</xdr:row>
      <xdr:rowOff>44060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752475</xdr:colOff>
      <xdr:row>50</xdr:row>
      <xdr:rowOff>123825</xdr:rowOff>
    </xdr:from>
    <xdr:to>
      <xdr:col>5</xdr:col>
      <xdr:colOff>681937</xdr:colOff>
      <xdr:row>56</xdr:row>
      <xdr:rowOff>158360</xdr:rowOff>
    </xdr:to>
    <xdr:graphicFrame macro="">
      <xdr:nvGraphicFramePr>
        <xdr:cNvPr id="25" name="Chart 24">
          <a:extLst>
            <a:ext uri="{FF2B5EF4-FFF2-40B4-BE49-F238E27FC236}">
              <a16:creationId xmlns:a16="http://schemas.microsoft.com/office/drawing/2014/main" id="{00000000-0008-0000-04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1809750</xdr:colOff>
      <xdr:row>50</xdr:row>
      <xdr:rowOff>76200</xdr:rowOff>
    </xdr:from>
    <xdr:to>
      <xdr:col>3</xdr:col>
      <xdr:colOff>667918</xdr:colOff>
      <xdr:row>56</xdr:row>
      <xdr:rowOff>87952</xdr:rowOff>
    </xdr:to>
    <xdr:graphicFrame macro="">
      <xdr:nvGraphicFramePr>
        <xdr:cNvPr id="26" name="Chart 25">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581025</xdr:colOff>
      <xdr:row>50</xdr:row>
      <xdr:rowOff>57150</xdr:rowOff>
    </xdr:from>
    <xdr:to>
      <xdr:col>6</xdr:col>
      <xdr:colOff>1119773</xdr:colOff>
      <xdr:row>56</xdr:row>
      <xdr:rowOff>85748</xdr:rowOff>
    </xdr:to>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347383</xdr:colOff>
      <xdr:row>37</xdr:row>
      <xdr:rowOff>145676</xdr:rowOff>
    </xdr:from>
    <xdr:to>
      <xdr:col>3</xdr:col>
      <xdr:colOff>705574</xdr:colOff>
      <xdr:row>47</xdr:row>
      <xdr:rowOff>76926</xdr:rowOff>
    </xdr:to>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145676</xdr:colOff>
      <xdr:row>37</xdr:row>
      <xdr:rowOff>11205</xdr:rowOff>
    </xdr:from>
    <xdr:to>
      <xdr:col>8</xdr:col>
      <xdr:colOff>900309</xdr:colOff>
      <xdr:row>50</xdr:row>
      <xdr:rowOff>9690</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23</xdr:col>
      <xdr:colOff>381000</xdr:colOff>
      <xdr:row>41</xdr:row>
      <xdr:rowOff>78441</xdr:rowOff>
    </xdr:from>
    <xdr:to>
      <xdr:col>27</xdr:col>
      <xdr:colOff>367852</xdr:colOff>
      <xdr:row>49</xdr:row>
      <xdr:rowOff>166703</xdr:rowOff>
    </xdr:to>
    <xdr:graphicFrame macro="">
      <xdr:nvGraphicFramePr>
        <xdr:cNvPr id="31" name="Chart 30">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27</xdr:col>
      <xdr:colOff>358589</xdr:colOff>
      <xdr:row>41</xdr:row>
      <xdr:rowOff>33618</xdr:rowOff>
    </xdr:from>
    <xdr:to>
      <xdr:col>30</xdr:col>
      <xdr:colOff>643869</xdr:colOff>
      <xdr:row>49</xdr:row>
      <xdr:rowOff>120948</xdr:rowOff>
    </xdr:to>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22</xdr:col>
      <xdr:colOff>582706</xdr:colOff>
      <xdr:row>51</xdr:row>
      <xdr:rowOff>100853</xdr:rowOff>
    </xdr:from>
    <xdr:to>
      <xdr:col>27</xdr:col>
      <xdr:colOff>246140</xdr:colOff>
      <xdr:row>60</xdr:row>
      <xdr:rowOff>25389</xdr:rowOff>
    </xdr:to>
    <xdr:graphicFrame macro="">
      <xdr:nvGraphicFramePr>
        <xdr:cNvPr id="37" name="Chart 36">
          <a:extLst>
            <a:ext uri="{FF2B5EF4-FFF2-40B4-BE49-F238E27FC236}">
              <a16:creationId xmlns:a16="http://schemas.microsoft.com/office/drawing/2014/main" id="{00000000-0008-0000-0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27</xdr:col>
      <xdr:colOff>235324</xdr:colOff>
      <xdr:row>51</xdr:row>
      <xdr:rowOff>67236</xdr:rowOff>
    </xdr:from>
    <xdr:to>
      <xdr:col>31</xdr:col>
      <xdr:colOff>269626</xdr:colOff>
      <xdr:row>60</xdr:row>
      <xdr:rowOff>6276</xdr:rowOff>
    </xdr:to>
    <xdr:graphicFrame macro="">
      <xdr:nvGraphicFramePr>
        <xdr:cNvPr id="39" name="Chart 38">
          <a:extLst>
            <a:ext uri="{FF2B5EF4-FFF2-40B4-BE49-F238E27FC236}">
              <a16:creationId xmlns:a16="http://schemas.microsoft.com/office/drawing/2014/main" id="{00000000-0008-0000-04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733425</xdr:rowOff>
        </xdr:from>
        <xdr:to>
          <xdr:col>0</xdr:col>
          <xdr:colOff>2295525</xdr:colOff>
          <xdr:row>4</xdr:row>
          <xdr:rowOff>66675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500-000002C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0" i="0" u="none" strike="noStrike" baseline="0">
                  <a:solidFill>
                    <a:srgbClr val="0000FF"/>
                  </a:solidFill>
                  <a:latin typeface="Arial"/>
                  <a:cs typeface="Arial"/>
                </a:rPr>
                <a:t>Step 4</a:t>
              </a:r>
            </a:p>
            <a:p>
              <a:pPr algn="ctr" rtl="0">
                <a:defRPr sz="1000"/>
              </a:pPr>
              <a:r>
                <a:rPr lang="en-US" sz="2200" b="0" i="0" u="none" strike="noStrike" baseline="0">
                  <a:solidFill>
                    <a:srgbClr val="0000FF"/>
                  </a:solidFill>
                  <a:latin typeface="Arial"/>
                  <a:cs typeface="Arial"/>
                </a:rPr>
                <a:t> </a:t>
              </a:r>
              <a:r>
                <a:rPr lang="en-US" sz="2200" b="0" i="0" u="none" strike="noStrike" baseline="0">
                  <a:solidFill>
                    <a:srgbClr val="0000FF"/>
                  </a:solidFill>
                  <a:latin typeface="KaiTi"/>
                  <a:ea typeface="KaiTi"/>
                  <a:cs typeface="Arial"/>
                </a:rPr>
                <a:t>【</a:t>
              </a:r>
              <a:r>
                <a:rPr lang="en-US" sz="2200" b="0" i="0" u="none" strike="noStrike" baseline="0">
                  <a:solidFill>
                    <a:srgbClr val="0000FF"/>
                  </a:solidFill>
                  <a:latin typeface="Arial"/>
                  <a:ea typeface="KaiTi"/>
                  <a:cs typeface="Arial"/>
                </a:rPr>
                <a:t>WRITER</a:t>
              </a:r>
              <a:r>
                <a:rPr lang="en-US" sz="2200" b="0" i="0" u="none" strike="noStrike" baseline="0">
                  <a:solidFill>
                    <a:srgbClr val="0000FF"/>
                  </a:solidFill>
                  <a:latin typeface="KaiTi"/>
                  <a:ea typeface="KaiTi"/>
                  <a:cs typeface="Arial"/>
                </a:rPr>
                <a:t>】</a:t>
              </a:r>
              <a:endParaRPr lang="en-US" sz="2200" b="0" i="0" u="none" strike="noStrike" baseline="0">
                <a:solidFill>
                  <a:srgbClr val="0000FF"/>
                </a:solidFill>
                <a:latin typeface="KaiTi"/>
                <a:ea typeface="KaiT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537884</xdr:colOff>
      <xdr:row>1</xdr:row>
      <xdr:rowOff>123265</xdr:rowOff>
    </xdr:from>
    <xdr:to>
      <xdr:col>6</xdr:col>
      <xdr:colOff>34777</xdr:colOff>
      <xdr:row>1</xdr:row>
      <xdr:rowOff>1195974</xdr:rowOff>
    </xdr:to>
    <xdr:sp macro="" textlink="" fLocksText="0">
      <xdr:nvSpPr>
        <xdr:cNvPr id="2" name="reviewsectorbanner">
          <a:extLst>
            <a:ext uri="{FF2B5EF4-FFF2-40B4-BE49-F238E27FC236}">
              <a16:creationId xmlns:a16="http://schemas.microsoft.com/office/drawing/2014/main" id="{00000000-0008-0000-0600-000002000000}"/>
            </a:ext>
          </a:extLst>
        </xdr:cNvPr>
        <xdr:cNvSpPr txBox="1"/>
      </xdr:nvSpPr>
      <xdr:spPr>
        <a:xfrm>
          <a:off x="2577355" y="1019736"/>
          <a:ext cx="5060857" cy="107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3200">
              <a:solidFill>
                <a:srgbClr val="C79756"/>
              </a:solidFill>
              <a:latin typeface="Microsoft JhengHei UI" panose="020B0604030504040204" pitchFamily="34" charset="-120"/>
              <a:ea typeface="Microsoft JhengHei UI" panose="020B0604030504040204" pitchFamily="34" charset="-120"/>
            </a:rPr>
            <a:t>R</a:t>
          </a:r>
          <a:r>
            <a:rPr lang="en-US" altLang="zh-CN" sz="3200">
              <a:solidFill>
                <a:srgbClr val="C79756"/>
              </a:solidFill>
              <a:latin typeface="Microsoft JhengHei UI" panose="020B0604030504040204" pitchFamily="34" charset="-120"/>
              <a:ea typeface="Microsoft JhengHei UI" panose="020B0604030504040204" pitchFamily="34" charset="-120"/>
            </a:rPr>
            <a:t>eview </a:t>
          </a:r>
          <a:r>
            <a:rPr lang="zh-CN" altLang="en-US" sz="3200">
              <a:solidFill>
                <a:srgbClr val="C79756"/>
              </a:solidFill>
              <a:latin typeface="Microsoft JhengHei UI" panose="020B0604030504040204" pitchFamily="34" charset="-120"/>
              <a:ea typeface="Microsoft JhengHei UI" panose="020B0604030504040204" pitchFamily="34" charset="-120"/>
            </a:rPr>
            <a:t>新发总结板块</a:t>
          </a:r>
          <a:endParaRPr lang="en-US" sz="3200">
            <a:solidFill>
              <a:srgbClr val="C79756"/>
            </a:solidFill>
            <a:latin typeface="Microsoft JhengHei UI" panose="020B0604030504040204" pitchFamily="34" charset="-120"/>
            <a:ea typeface="Microsoft JhengHei UI" panose="020B0604030504040204" pitchFamily="34" charset="-120"/>
          </a:endParaRPr>
        </a:p>
      </xdr:txBody>
    </xdr:sp>
    <xdr:clientData fLocksWithSheet="0" fPrintsWithSheet="0"/>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xdr:row>
          <xdr:rowOff>66675</xdr:rowOff>
        </xdr:from>
        <xdr:to>
          <xdr:col>3</xdr:col>
          <xdr:colOff>1152525</xdr:colOff>
          <xdr:row>4</xdr:row>
          <xdr:rowOff>180975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8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600" b="0" i="0" u="none" strike="noStrike" baseline="0">
                  <a:solidFill>
                    <a:srgbClr val="FF6600"/>
                  </a:solidFill>
                  <a:latin typeface="Arial"/>
                  <a:cs typeface="Arial"/>
                </a:rPr>
                <a:t>Step 5</a:t>
              </a:r>
            </a:p>
            <a:p>
              <a:pPr algn="ctr" rtl="0">
                <a:defRPr sz="1000"/>
              </a:pPr>
              <a:r>
                <a:rPr lang="en-US" sz="2600" b="0" i="0" u="none" strike="noStrike" baseline="0">
                  <a:solidFill>
                    <a:srgbClr val="FF6600"/>
                  </a:solidFill>
                  <a:latin typeface="Arial"/>
                  <a:cs typeface="Arial"/>
                </a:rPr>
                <a:t>Launch PPT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15" xr16:uid="{33F36C48-AFD3-4AFE-A7A1-23085AF968FA}" autoFormatId="16" applyNumberFormats="0" applyBorderFormats="0" applyFontFormats="0" applyPatternFormats="0" applyAlignmentFormats="0" applyWidthHeightFormats="0">
  <queryTableRefresh nextId="2">
    <queryTableFields count="1">
      <queryTableField id="1" name="Updator"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4" xr16:uid="{FE9EA7E1-909B-479D-BD1A-715C0CB44AB6}" autoFormatId="16" applyNumberFormats="0" applyBorderFormats="0" applyFontFormats="0" applyPatternFormats="0" applyAlignmentFormats="0" applyWidthHeightFormats="0">
  <queryTableRefresh nextId="2">
    <queryTableFields count="1">
      <queryTableField id="1" name="dd_DimMonday"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62" xr16:uid="{FF48A5DA-2404-4082-8342-5BB62E4A6D3C}" autoFormatId="16" applyNumberFormats="0" applyBorderFormats="0" applyFontFormats="0" applyPatternFormats="0" applyAlignmentFormats="0" applyWidthHeightFormats="0">
  <queryTableRefresh nextId="14">
    <queryTableFields count="13">
      <queryTableField id="1" name="IS_ECON" tableColumnId="1"/>
      <queryTableField id="2" name="上周主要经济数据" tableColumnId="2"/>
      <queryTableField id="3" name="日期" tableColumnId="3"/>
      <queryTableField id="4" name="区域" tableColumnId="4"/>
      <queryTableField id="5" name="Relevance" tableColumnId="5"/>
      <queryTableField id="6" name="预期" tableColumnId="6"/>
      <queryTableField id="7" name="现值" tableColumnId="7"/>
      <queryTableField id="8" name="前值" tableColumnId="8"/>
      <queryTableField id="9" name="范围" tableColumnId="9"/>
      <queryTableField id="10" name="时间" tableColumnId="10"/>
      <queryTableField id="11" name="TICKER" tableColumnId="11"/>
      <queryTableField id="12" name="YYYYMMDD" tableColumnId="12"/>
      <queryTableField id="13" name="Monday.Date" tableColumnId="1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64" xr16:uid="{D3501A1B-DF7A-45BA-85ED-D54CB6763B52}" autoFormatId="16" applyNumberFormats="0" applyBorderFormats="0" applyFontFormats="0" applyPatternFormats="0" applyAlignmentFormats="0" applyWidthHeightFormats="0">
  <queryTableRefresh nextId="75">
    <queryTableFields count="13">
      <queryTableField id="70" name="IS_ECON" tableColumnId="13"/>
      <queryTableField id="68" name="未来一周主要经济数据" tableColumnId="12"/>
      <queryTableField id="49" name="日期" tableColumnId="1"/>
      <queryTableField id="50" name="区域" tableColumnId="3"/>
      <queryTableField id="14" name="Relevance" tableColumnId="10"/>
      <queryTableField id="51" name="预期" tableColumnId="4"/>
      <queryTableField id="52" name="现值" tableColumnId="5"/>
      <queryTableField id="53" name="前值" tableColumnId="6"/>
      <queryTableField id="19" name="范围" tableColumnId="15"/>
      <queryTableField id="54" name="时间" tableColumnId="7"/>
      <queryTableField id="15" name="Ticker" tableColumnId="11"/>
      <queryTableField id="73" name="YYYYMMDD" tableColumnId="16"/>
      <queryTableField id="74" name="Monday.D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headers="0" adjustColumnWidth="0" connectionId="11" xr16:uid="{751C6CE3-4D02-4DE6-8DCD-138CAF3F9B03}" autoFormatId="16" applyNumberFormats="0" applyBorderFormats="0" applyFontFormats="0" applyPatternFormats="0" applyAlignmentFormats="0" applyWidthHeightFormats="0">
  <queryTableRefresh headersInLastRefresh="0"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100-000001000000}" autoFormatId="16" applyNumberFormats="0" applyBorderFormats="0" applyFontFormats="0" applyPatternFormats="0" applyAlignmentFormats="0" applyWidthHeightFormats="0">
  <queryTableRefresh nextId="104">
    <queryTableFields count="16">
      <queryTableField id="1" name="Index" tableColumnId="12"/>
      <queryTableField id="86" name="Date" tableColumnId="1"/>
      <queryTableField id="88" name="I_FX_DXY" tableColumnId="2"/>
      <queryTableField id="89" name="I_RMBDEPO_SG" tableColumnId="3"/>
      <queryTableField id="90" name="I_RMBDEPO_TW" tableColumnId="4"/>
      <queryTableField id="91" name="I_RMBDEPO_HK" tableColumnId="5"/>
      <queryTableField id="92" name="R_UST_3M" tableColumnId="6"/>
      <queryTableField id="93" name="R_UST_2Y" tableColumnId="7"/>
      <queryTableField id="94" name="R_UST_3Y" tableColumnId="8"/>
      <queryTableField id="95" name="R_UST_5Y" tableColumnId="9"/>
      <queryTableField id="96" name="R_UST_10Y" tableColumnId="10"/>
      <queryTableField id="97" name="R_CGB_3Y" tableColumnId="11"/>
      <queryTableField id="98" name="C_CNH_USD" tableColumnId="13"/>
      <queryTableField id="99" name="C_CNY_USD" tableColumnId="14"/>
      <queryTableField id="102" name="S_DAX_CGBUSTSPD" tableColumnId="15"/>
      <queryTableField id="103" name="S_DAX_CGBUSTSPD_AVG" tableColumnId="1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connectionId="1" xr16:uid="{730659D4-C50E-4F42-93AA-DAECAC407F7F}" autoFormatId="16" applyNumberFormats="0" applyBorderFormats="0" applyFontFormats="0" applyPatternFormats="0" applyAlignmentFormats="0" applyWidthHeightFormats="0">
  <queryTableRefresh nextId="18">
    <queryTableFields count="9">
      <queryTableField id="1" name="Index" tableColumnId="1"/>
      <queryTableField id="2" name="Date" tableColumnId="2"/>
      <queryTableField id="16" name="I_VIX" tableColumnId="9"/>
      <queryTableField id="10" name="I_CDS_ITRXAEJ_IG5Y" tableColumnId="3"/>
      <queryTableField id="11" name="I_BD_KUNGFUIG" tableColumnId="4"/>
      <queryTableField id="12" name="I_BD_KUNGFUHY" tableColumnId="5"/>
      <queryTableField id="13" name="R_CNHIRS_2Y" tableColumnId="6"/>
      <queryTableField id="14" name="R_CNHIRS_3Y" tableColumnId="7"/>
      <queryTableField id="15" name="R_CNHIRS_5Y" tableColumnId="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6" connectionId="3" xr16:uid="{1F0B6BC2-1A37-4137-A025-CAB4DB6166E3}" autoFormatId="16" applyNumberFormats="0" applyBorderFormats="0" applyFontFormats="0" applyPatternFormats="0" applyAlignmentFormats="0" applyWidthHeightFormats="0">
  <queryTableRefresh nextId="9">
    <queryTableFields count="7">
      <queryTableField id="7" name="Index" tableColumnId="7"/>
      <queryTableField id="1" name="市场指数" tableColumnId="1"/>
      <queryTableField id="2" name="1年期" tableColumnId="2"/>
      <queryTableField id="3" name="2年期" tableColumnId="3"/>
      <queryTableField id="4" name="3年期" tableColumnId="4"/>
      <queryTableField id="5" name="5年期" tableColumnId="5"/>
      <queryTableField id="6" name="10年期"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56" xr16:uid="{3D25E9DB-B5A4-43EE-A10F-0F877C2B15C9}" autoFormatId="16" applyNumberFormats="0" applyBorderFormats="0" applyFontFormats="0" applyPatternFormats="0" applyAlignmentFormats="0" applyWidthHeightFormats="0">
  <queryTableRefresh nextId="15">
    <queryTableFields count="6">
      <queryTableField id="1" name="Index" tableColumnId="1"/>
      <queryTableField id="2" name="主要金融机构对在岸人民币走势预测" tableColumnId="2"/>
      <queryTableField id="4" name="24年Q1" tableColumnId="4"/>
      <queryTableField id="5" name="24年Q2" tableColumnId="5"/>
      <queryTableField id="6" name="24年Q3" tableColumnId="6"/>
      <queryTableField id="14" name="24年Q4"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9" connectionId="4" xr16:uid="{04880225-5588-47CC-B5E9-9074FDE41C04}" autoFormatId="16" applyNumberFormats="0" applyBorderFormats="0" applyFontFormats="0" applyPatternFormats="0" applyAlignmentFormats="0" applyWidthHeightFormats="0">
  <queryTableRefresh nextId="15">
    <queryTableFields count="9">
      <queryTableField id="13" name="Index" tableColumnId="10"/>
      <queryTableField id="1" name="Column1" tableColumnId="1"/>
      <queryTableField id="2" name="3个月" tableColumnId="2"/>
      <queryTableField id="3" name="2年期" tableColumnId="3"/>
      <queryTableField id="4" name="3年期" tableColumnId="4"/>
      <queryTableField id="9" name="5年期" tableColumnId="9"/>
      <queryTableField id="6" name="7年期" tableColumnId="6"/>
      <queryTableField id="7" name="10年期" tableColumnId="7"/>
      <queryTableField id="8" name="30年期" tableColumnId="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2" connectionId="7" xr16:uid="{D6104931-BF79-464C-83F0-1C540B716A67}" autoFormatId="16" applyNumberFormats="0" applyBorderFormats="0" applyFontFormats="0" applyPatternFormats="0" applyAlignmentFormats="0" applyWidthHeightFormats="0">
  <queryTableRefresh nextId="12">
    <queryTableFields count="7">
      <queryTableField id="10" name="Index" tableColumnId="1"/>
      <queryTableField id="6" name="Column1" tableColumnId="6"/>
      <queryTableField id="7" name="Column2" tableColumnId="7"/>
      <queryTableField id="2" name="点心债_发行规模(亿)" tableColumnId="2"/>
      <queryTableField id="3" name="点心债_笔数" tableColumnId="3"/>
      <queryTableField id="4" name="自贸债_发行规模(亿)" tableColumnId="4"/>
      <queryTableField id="5" name="自贸债_笔数"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50" xr16:uid="{A2DC5658-9CD5-4744-83E5-0450385DD8FA}" autoFormatId="16" applyNumberFormats="0" applyBorderFormats="0" applyFontFormats="0" applyPatternFormats="0" applyAlignmentFormats="0" applyWidthHeightFormats="0">
  <queryTableRefresh nextId="13">
    <queryTableFields count="5">
      <queryTableField id="9" name="Index" tableColumnId="9"/>
      <queryTableField id="1" name="Column1" tableColumnId="1"/>
      <queryTableField id="2" name="Column2" tableColumnId="2"/>
      <queryTableField id="11" name="笔数" tableColumnId="3"/>
      <queryTableField id="12" name="笔数占比"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5" connectionId="51" xr16:uid="{ADA43662-E9A8-4612-A9D2-178F20532D4C}" autoFormatId="16" applyNumberFormats="0" applyBorderFormats="0" applyFontFormats="0" applyPatternFormats="0" applyAlignmentFormats="0" applyWidthHeightFormats="0">
  <queryTableRefresh nextId="6">
    <queryTableFields count="5">
      <queryTableField id="1" name="Index" tableColumnId="1"/>
      <queryTableField id="2" name="Column1" tableColumnId="2"/>
      <queryTableField id="3" name="Column2" tableColumnId="3"/>
      <queryTableField id="4" name="亿美元" tableColumnId="4"/>
      <queryTableField id="5" name="占比" tableColumnId="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7" connectionId="21" xr16:uid="{1D03C7FB-9BC1-4134-9B78-9E9F49316678}" autoFormatId="16" applyNumberFormats="0" applyBorderFormats="0" applyFontFormats="0" applyPatternFormats="0" applyAlignmentFormats="0" applyWidthHeightFormats="0">
  <queryTableRefresh nextId="15">
    <queryTableFields count="14">
      <queryTableField id="1" name="Index" tableColumnId="1"/>
      <queryTableField id="2" name="定价日" tableColumnId="2"/>
      <queryTableField id="3" name="信用主体(备证行)" tableColumnId="3"/>
      <queryTableField id="4" name="发行评级" tableColumnId="4"/>
      <queryTableField id="5" name="发行规模(亿)" tableColumnId="5"/>
      <queryTableField id="6" name="年期" tableColumnId="6"/>
      <queryTableField id="7" name="票息" tableColumnId="7"/>
      <queryTableField id="8" name="IPG" tableColumnId="8"/>
      <queryTableField id="9" name="收窄基点" tableColumnId="9"/>
      <queryTableField id="10" name="结构" tableColumnId="10"/>
      <queryTableField id="11" name="主题" tableColumnId="11"/>
      <queryTableField id="12" name="板块" tableColumnId="12"/>
      <queryTableField id="13" name="地区" tableColumnId="13"/>
      <queryTableField id="14" name="BOCOM_DEAL?"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8" connectionId="53" xr16:uid="{215E7411-68A6-4C5F-AB99-CDF7CAE4A369}" autoFormatId="16" applyNumberFormats="0" applyBorderFormats="0" applyFontFormats="0" applyPatternFormats="0" applyAlignmentFormats="0" applyWidthHeightFormats="0">
  <queryTableRefresh nextId="17">
    <queryTableFields count="16">
      <queryTableField id="1" name="Index" tableColumnId="1"/>
      <queryTableField id="2" name="定价日" tableColumnId="2"/>
      <queryTableField id="3" name="信用主体简称" tableColumnId="3"/>
      <queryTableField id="4" name="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板块" tableColumnId="14"/>
      <queryTableField id="15" name="地区" tableColumnId="15"/>
      <queryTableField id="16" name="BOCOM_DEAL?" tableColumnId="1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29" connectionId="49" xr16:uid="{555D66DB-2DF4-49B1-A4F9-084D8B161B9A}" autoFormatId="16" applyNumberFormats="0" applyBorderFormats="0" applyFontFormats="0" applyPatternFormats="0" applyAlignmentFormats="0" applyWidthHeightFormats="0">
  <queryTableRefresh nextId="11">
    <queryTableFields count="9">
      <queryTableField id="9" name="Index" tableColumnId="9"/>
      <queryTableField id="1" name="定价日" tableColumnId="1"/>
      <queryTableField id="2" name="信用主体简称" tableColumnId="2"/>
      <queryTableField id="3" name="备证行" tableColumnId="3"/>
      <queryTableField id="4" name="发行评级" tableColumnId="4"/>
      <queryTableField id="5" name="货币" tableColumnId="5"/>
      <queryTableField id="6" name="发行规模(亿)" tableColumnId="6"/>
      <queryTableField id="7" name="年期" tableColumnId="7"/>
      <queryTableField id="8" name="票息" tableColumnId="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30" connectionId="47" xr16:uid="{16DB356C-44E5-4D20-ABAE-A2C709C8DE5D}" autoFormatId="16" applyNumberFormats="0" applyBorderFormats="0" applyFontFormats="0" applyPatternFormats="0" applyAlignmentFormats="0" applyWidthHeightFormats="0">
  <queryTableRefresh nextId="6">
    <queryTableFields count="5">
      <queryTableField id="1" name="Index" tableColumnId="1"/>
      <queryTableField id="2" name="Entity" tableColumnId="2"/>
      <queryTableField id="3" name="Moody's" tableColumnId="3"/>
      <queryTableField id="4" name="SP" tableColumnId="4"/>
      <queryTableField id="5" name="FITCH" tableColumnId="5"/>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1" connectionId="60" xr16:uid="{1513A28A-0A8E-4F16-AA2A-D50B9C144286}" autoFormatId="16" applyNumberFormats="0" applyBorderFormats="0" applyFontFormats="0" applyPatternFormats="0" applyAlignmentFormats="0" applyWidthHeightFormats="0">
  <queryTableRefresh nextId="172">
    <queryTableFields count="3">
      <queryTableField id="1" name="YYQQ" tableColumnId="1"/>
      <queryTableField id="168" name="CNH" tableColumnId="3"/>
      <queryTableField id="167" name="USD"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2" connectionId="54" xr16:uid="{27982CD9-E495-474D-BDC4-FBD7FD8385A3}" autoFormatId="16" applyNumberFormats="0" applyBorderFormats="0" applyFontFormats="0" applyPatternFormats="0" applyAlignmentFormats="0" applyWidthHeightFormats="0">
  <queryTableRefresh nextId="6">
    <queryTableFields count="5">
      <queryTableField id="1" name="笔数排名" tableColumnId="1"/>
      <queryTableField id="2" name="备证行" tableColumnId="2"/>
      <queryTableField id="3" name="亿美元" tableColumnId="3"/>
      <queryTableField id="4" name="笔数" tableColumnId="4"/>
      <queryTableField id="5" name="笔数占比"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3" connectionId="20" xr16:uid="{3AE7B455-2F32-4D49-B067-513A53B596CE}" autoFormatId="16" applyNumberFormats="0" applyBorderFormats="0" applyFontFormats="0" applyPatternFormats="0" applyAlignmentFormats="0" applyWidthHeightFormats="0">
  <queryTableRefresh nextId="17">
    <queryTableFields count="7">
      <queryTableField id="13" name="Index" tableColumnId="11"/>
      <queryTableField id="1" name="Column1" tableColumnId="1"/>
      <queryTableField id="2" name="Column2" tableColumnId="2"/>
      <queryTableField id="3" name="22年笔数" tableColumnId="3"/>
      <queryTableField id="4" name="23年笔数" tableColumnId="4"/>
      <queryTableField id="15" name="24年笔数" tableColumnId="5"/>
      <queryTableField id="7" name="变动" tableColumnId="7"/>
    </queryTableFields>
    <queryTableDeletedFields count="3">
      <deletedField name="Index"/>
      <deletedField name="Index"/>
      <deletedField name="23年笔数占比"/>
    </queryTableDeleted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52" xr16:uid="{20BC0113-2795-43D3-A582-0E197DBA86E2}" autoFormatId="16" applyNumberFormats="0" applyBorderFormats="0" applyFontFormats="0" applyPatternFormats="0" applyAlignmentFormats="0" applyWidthHeightFormats="0">
  <queryTableRefresh nextId="11">
    <queryTableFields count="7">
      <queryTableField id="1" name="Index" tableColumnId="1"/>
      <queryTableField id="2" name="Column1" tableColumnId="2"/>
      <queryTableField id="3" name="Column2" tableColumnId="3"/>
      <queryTableField id="4" name="22年亿美元" tableColumnId="4"/>
      <queryTableField id="5" name="23年亿美元" tableColumnId="5"/>
      <queryTableField id="9" name="24年亿美元" tableColumnId="6"/>
      <queryTableField id="8" name="变动" tableColumnId="8"/>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9" adjustColumnWidth="0" connectionId="59" xr16:uid="{7648CF9F-DAB0-4607-9CDF-A27901E21A07}" autoFormatId="16" applyNumberFormats="0" applyBorderFormats="0" applyFontFormats="0" applyPatternFormats="0" applyAlignmentFormats="0" applyWidthHeightFormats="0">
  <queryTableRefresh nextId="11">
    <queryTableFields count="7">
      <queryTableField id="1" name="Index" tableColumnId="1"/>
      <queryTableField id="2" name="Column1" tableColumnId="2"/>
      <queryTableField id="3" name="Column2" tableColumnId="3"/>
      <queryTableField id="4" name="22年亿美元" tableColumnId="4"/>
      <queryTableField id="5" name="23年亿美元" tableColumnId="5"/>
      <queryTableField id="9" name="24年亿美元" tableColumnId="6"/>
      <queryTableField id="8" name="变动" tableColumnId="8"/>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69" xr16:uid="{4D55DE36-7E92-40DF-A503-60515ED95F7D}" autoFormatId="16" applyNumberFormats="0" applyBorderFormats="0" applyFontFormats="0" applyPatternFormats="0" applyAlignmentFormats="0" applyWidthHeightFormats="0">
  <queryTableRefresh nextId="299">
    <queryTableFields count="170">
      <queryTableField id="1" name="Index" tableColumnId="1"/>
      <queryTableField id="2" name="定价日" tableColumnId="2"/>
      <queryTableField id="3" name="ISIN"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6" name="板块" tableColumnId="16"/>
      <queryTableField id="17" name="地区" tableColumnId="17"/>
      <queryTableField id="18" name="BOCOM_DEAL?" tableColumnId="18"/>
      <queryTableField id="19" name="亿美元" tableColumnId="19"/>
      <queryTableField id="20" name="删除及隐藏" tableColumnId="20"/>
      <queryTableField id="21" name="增发判定" tableColumnId="21"/>
      <queryTableField id="22" name="FPG" tableColumnId="22"/>
      <queryTableField id="24" name="定价" tableColumnId="24"/>
      <queryTableField id="25" name="发行价" tableColumnId="25"/>
      <queryTableField id="28" name="港分_ROLE" tableColumnId="28"/>
      <queryTableField id="30" name="澳分_ROLE" tableColumnId="30"/>
      <queryTableField id="154" name="建账峰值(亿)" tableColumnId="154"/>
      <queryTableField id="14" name="交割T+n" tableColumnId="14"/>
      <queryTableField id="15" name="交割日" tableColumnId="15"/>
      <queryTableField id="156" name="Nth_ISIN" tableColumnId="155"/>
      <queryTableField id="33" name="信用主体" tableColumnId="33"/>
      <queryTableField id="34" name="主体评级" tableColumnId="34"/>
      <queryTableField id="35" name="境内主体评级" tableColumnId="35"/>
      <queryTableField id="45" name="期限备注" tableColumnId="45"/>
      <queryTableField id="36" name="上市" tableColumnId="36"/>
      <queryTableField id="43" name="ESG" tableColumnId="43"/>
      <queryTableField id="44" name="品种主题" tableColumnId="44"/>
      <queryTableField id="42" name="备证行全称" tableColumnId="42"/>
      <queryTableField id="38" name="通过分行" tableColumnId="38"/>
      <queryTableField id="39" name="发行人" tableColumnId="39"/>
      <queryTableField id="40" name="担保人" tableColumnId="40"/>
      <queryTableField id="41" name="维好协议提供者" tableColumnId="41"/>
      <queryTableField id="37" name="兑付日" tableColumnId="37"/>
      <queryTableField id="46" name="债券备注" tableColumnId="46"/>
      <queryTableField id="49" name="PROJECT_CN" tableColumnId="49"/>
      <queryTableField id="50" name="PROJECT_CODE" tableColumnId="50"/>
      <queryTableField id="51" name="期数" tableColumnId="51"/>
      <queryTableField id="52" name="BISL_ROLE" tableColumnId="52"/>
      <queryTableField id="131" name="OTHER_ROLE" tableColumnId="131"/>
      <queryTableField id="61" name="台账序号" tableColumnId="61"/>
      <queryTableField id="48" name="EXE" tableColumnId="48"/>
      <queryTableField id="53" name="新规角色" tableColumnId="53"/>
      <queryTableField id="54" name="COVERAGE" tableColumnId="54"/>
      <queryTableField id="58" name="项目来源" tableColumnId="58"/>
      <queryTableField id="59" name="项目亮点" tableColumnId="59"/>
      <queryTableField id="158" name="BISL独家订单" tableColumnId="55"/>
      <queryTableField id="159" name="BISL下单量" tableColumnId="56"/>
      <queryTableField id="160" name="BISL分配量" tableColumnId="57"/>
      <queryTableField id="161" name="交银下单量.除BISL外" tableColumnId="108"/>
      <queryTableField id="47" name="Date_Onboarded" tableColumnId="47"/>
      <queryTableField id="60" name="定价会时间" tableColumnId="60"/>
      <queryTableField id="62" name="FolderName" tableColumnId="62"/>
      <queryTableField id="63" name="PRJ对账号" tableColumnId="63"/>
      <queryTableField id="64" name="信用主体简称" tableColumnId="64"/>
      <queryTableField id="65" name="板块二级" tableColumnId="65"/>
      <queryTableField id="66" name="板块三级" tableColumnId="66"/>
      <queryTableField id="67" name="板块标签" tableColumnId="67"/>
      <queryTableField id="68" name="中资属性" tableColumnId="68"/>
      <queryTableField id="69" name="级别" tableColumnId="69"/>
      <queryTableField id="70" name="城市" tableColumnId="70"/>
      <queryTableField id="71" name="区县" tableColumnId="71"/>
      <queryTableField id="287" name="系" tableColumnId="165"/>
      <queryTableField id="72" name="首次违约日" tableColumnId="72"/>
      <queryTableField id="73" name="DEBUT_DATE" tableColumnId="73"/>
      <queryTableField id="288" name="中介人角色" tableColumnId="166"/>
      <queryTableField id="289" name="Project Team" tableColumnId="167"/>
      <queryTableField id="277" name="交银下单量" tableColumnId="160"/>
      <queryTableField id="278" name="交银国际独家订单认购规模" tableColumnId="161"/>
      <queryTableField id="279" name="交银国际分配规模" tableColumnId="162"/>
      <queryTableField id="280" name="交银集团独家订单认购规模" tableColumnId="163"/>
      <queryTableField id="281" name="交银国际独家订单(分配)" tableColumnId="164"/>
      <queryTableField id="74" name="最终账簿(亿)" tableColumnId="74"/>
      <queryTableField id="75" name="账户数" tableColumnId="75"/>
      <queryTableField id="76" name="地区分布" tableColumnId="76"/>
      <queryTableField id="77" name="类型分布" tableColumnId="77"/>
      <queryTableField id="78" name="FolderPath" tableColumnId="78"/>
      <queryTableField id="79" name="亿元" tableColumnId="79"/>
      <queryTableField id="80" name="亿港币" tableColumnId="80"/>
      <queryTableField id="81" name="首次付息日" tableColumnId="81"/>
      <queryTableField id="82" name="TICKER" tableColumnId="82"/>
      <queryTableField id="83" name="付息频率" tableColumnId="83"/>
      <queryTableField id="84" name="PROJECT_NAME" tableColumnId="84"/>
      <queryTableField id="85" name="Stats" tableColumnId="85"/>
      <queryTableField id="86" name="利率类型" tableColumnId="86"/>
      <queryTableField id="87" name="筹款用途" tableColumnId="87"/>
      <queryTableField id="88" name="外部评审方式" tableColumnId="88"/>
      <queryTableField id="89" name="外部评审机构" tableColumnId="89"/>
      <queryTableField id="90" name="覆盖地区" tableColumnId="90"/>
      <queryTableField id="91" name="覆盖团队" tableColumnId="91"/>
      <queryTableField id="92" name="债券余额" tableColumnId="92"/>
      <queryTableField id="93" name="备证行" tableColumnId="93"/>
      <queryTableField id="94" name="备证行标签" tableColumnId="94"/>
      <queryTableField id="95" name="兑付日.YearNum" tableColumnId="95"/>
      <queryTableField id="96" name="货币细分" tableColumnId="96"/>
      <queryTableField id="97" name="清算地" tableColumnId="97"/>
      <queryTableField id="99" name="超额认购倍数" tableColumnId="99"/>
      <queryTableField id="98" name="备证行评级" tableColumnId="98"/>
      <queryTableField id="100" name="期限" tableColumnId="100"/>
      <queryTableField id="101" name="币种单位" tableColumnId="101"/>
      <queryTableField id="104" name="币种规模" tableColumnId="104"/>
      <queryTableField id="102" name="备证行曾用名" tableColumnId="102"/>
      <queryTableField id="275" name="USD_Mature" tableColumnId="159"/>
      <queryTableField id="103" name="SortValue" tableColumnId="103"/>
      <queryTableField id="105" name="ESG主题" tableColumnId="105"/>
      <queryTableField id="106" name="发行品种" tableColumnId="106"/>
      <queryTableField id="107" name="角色" tableColumnId="107"/>
      <queryTableField id="109" name="交易简称" tableColumnId="109"/>
      <queryTableField id="162" name="信用主体及评级" tableColumnId="156"/>
      <queryTableField id="163" name="BOCOM担任" tableColumnId="157"/>
      <queryTableField id="290" name="Short Name" tableColumnId="168"/>
      <queryTableField id="164" name="A_Date" tableColumnId="158"/>
      <queryTableField id="111" name="Year.Num" tableColumnId="111"/>
      <queryTableField id="112" name="MM" tableColumnId="112"/>
      <queryTableField id="113" name="WeekNum" tableColumnId="113"/>
      <queryTableField id="114" name="WeekStartDate" tableColumnId="114"/>
      <queryTableField id="119" name="QEndDate" tableColumnId="119"/>
      <queryTableField id="110" name="YYYY" tableColumnId="110"/>
      <queryTableField id="23" name="YYYY.至今" tableColumnId="23"/>
      <queryTableField id="118" name="YYQQ" tableColumnId="118"/>
      <queryTableField id="123" name="YYMMDD" tableColumnId="123"/>
      <queryTableField id="26" name="DDMMMYYYY" tableColumnId="26"/>
      <queryTableField id="27" name="DayOfWeek.Num" tableColumnId="27"/>
      <queryTableField id="124" name="DayName" tableColumnId="124"/>
      <queryTableField id="29" name="DayName.CN" tableColumnId="29"/>
      <queryTableField id="125" name="DayShortName" tableColumnId="125"/>
      <queryTableField id="31" name="MonthName.CN" tableColumnId="31"/>
      <queryTableField id="32" name="年M月" tableColumnId="32"/>
      <queryTableField id="122" name="年月" tableColumnId="122"/>
      <queryTableField id="116" name="年" tableColumnId="116"/>
      <queryTableField id="117" name="季" tableColumnId="117"/>
      <queryTableField id="120" name="月" tableColumnId="120"/>
      <queryTableField id="121" name="周" tableColumnId="121"/>
      <queryTableField id="115" name="每周第一天" tableColumnId="115"/>
      <queryTableField id="126" name="Count_BISLDeal" tableColumnId="126"/>
      <queryTableField id="127" name="Count_JBR" tableColumnId="127"/>
      <queryTableField id="128" name="Count_JGC" tableColumnId="128"/>
      <queryTableField id="129" name="ISIN_144A" tableColumnId="129"/>
      <queryTableField id="130" name="ISIN_TEMP" tableColumnId="130"/>
      <queryTableField id="132" name="IS_BISLDeal" tableColumnId="132"/>
      <queryTableField id="133" name="IS_CLIENT" tableColumnId="133"/>
      <queryTableField id="134" name="IS_DEFAULT" tableColumnId="134"/>
      <queryTableField id="135" name="IS_ISSUER" tableColumnId="135"/>
      <queryTableField id="136" name="IS_KYC_DONE" tableColumnId="136"/>
      <queryTableField id="137" name="IS_LEAD" tableColumnId="137"/>
      <queryTableField id="138" name="IS_SBLC" tableColumnId="138"/>
      <queryTableField id="139" name="上市分类" tableColumnId="139"/>
      <queryTableField id="140" name="主体评级分类" tableColumnId="140"/>
      <queryTableField id="141" name="备证分类" tableColumnId="141"/>
      <queryTableField id="142" name="年期分类" tableColumnId="142"/>
      <queryTableField id="143" name="投标资历分类" tableColumnId="143"/>
      <queryTableField id="144" name="是否IG" tableColumnId="144"/>
      <queryTableField id="145" name="是否债券违约" tableColumnId="145"/>
      <queryTableField id="146" name="是否合名" tableColumnId="146"/>
      <queryTableField id="147" name="是否首发" tableColumnId="147"/>
      <queryTableField id="149" name="结构分类" tableColumnId="149"/>
      <queryTableField id="295" name="IS_TAP" tableColumnId="169"/>
      <queryTableField id="150" name="美元规模分类" tableColumnId="150"/>
      <queryTableField id="296" name="PROJECT" tableColumnId="170"/>
      <queryTableField id="151" name="覆盖分类" tableColumnId="151"/>
      <queryTableField id="148" name="角色资历分类" tableColumnId="148"/>
      <queryTableField id="152" name="评级分类" tableColumnId="152"/>
      <queryTableField id="153" name="Check" tableColumnId="15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6" connectionId="44" xr16:uid="{8C81B9DF-0D69-4477-8781-32B606C1A754}" autoFormatId="16" applyNumberFormats="0" applyBorderFormats="0" applyFontFormats="0" applyPatternFormats="0" applyAlignmentFormats="0" applyWidthHeightFormats="0">
  <queryTableRefresh nextId="18">
    <queryTableFields count="17">
      <queryTableField id="1" name="Index" tableColumnId="1"/>
      <queryTableField id="2" name="ISIN" tableColumnId="2"/>
      <queryTableField id="3" name="定价日"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4" name="板块" tableColumnId="14"/>
      <queryTableField id="15" name="地区" tableColumnId="15"/>
      <queryTableField id="16" name="BOCOM_DEAL?" tableColumnId="16"/>
      <queryTableField id="17" name="亿美元" tableColumnId="17"/>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3" connectionId="66" xr16:uid="{4638C9C4-22F8-494E-970C-DFF30A58CA0A}" autoFormatId="16" applyNumberFormats="0" applyBorderFormats="0" applyFontFormats="0" applyPatternFormats="0" applyAlignmentFormats="0" applyWidthHeightFormats="0">
  <queryTableRefresh nextId="11" unboundColumnsRight="1">
    <queryTableFields count="4">
      <queryTableField id="1" name="Column1" tableColumnId="1"/>
      <queryTableField id="7" name="Column2" tableColumnId="2"/>
      <queryTableField id="8" name="Column3" tableColumnId="3"/>
      <queryTableField id="10" dataBound="0" tableColumnId="4"/>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3" connectionId="63" xr16:uid="{8DDC6EBF-0558-4348-A453-C3EB5D1DB094}" autoFormatId="16" applyNumberFormats="0" applyBorderFormats="0" applyFontFormats="0" applyPatternFormats="0" applyAlignmentFormats="0" applyWidthHeightFormats="0">
  <queryTableRefresh nextId="8">
    <queryTableFields count="5">
      <queryTableField id="1" name="上周主要经济数据" tableColumnId="1"/>
      <queryTableField id="6" name="发布(HKT)" tableColumnId="2"/>
      <queryTableField id="3" name="前值" tableColumnId="3"/>
      <queryTableField id="4" name="预期" tableColumnId="4"/>
      <queryTableField id="5" name="现值"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4" connectionId="65" xr16:uid="{E33B70C6-E23A-4CCD-989E-E308E893F14F}" autoFormatId="16" applyNumberFormats="0" applyBorderFormats="0" applyFontFormats="0" applyPatternFormats="0" applyAlignmentFormats="0" applyWidthHeightFormats="0">
  <queryTableRefresh nextId="10">
    <queryTableFields count="5">
      <queryTableField id="1" name="未来一周主要经济数据" tableColumnId="1"/>
      <queryTableField id="7" name="发布(HKT)" tableColumnId="7"/>
      <queryTableField id="3" name="1" tableColumnId="3"/>
      <queryTableField id="4" name="前值" tableColumnId="4"/>
      <queryTableField id="5" name="预期"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7" connectionId="32" xr16:uid="{173F9F27-2E26-4079-9FC4-86CBB55EDC5C}" autoFormatId="16" applyNumberFormats="0" applyBorderFormats="0" applyFontFormats="0" applyPatternFormats="0" applyAlignmentFormats="0" applyWidthHeightFormats="0">
  <queryTableRefresh nextId="87">
    <queryTableFields count="23">
      <queryTableField id="1" name="Index" tableColumnId="1"/>
      <queryTableField id="2" name="KEY_INDICE" tableColumnId="2"/>
      <queryTableField id="3" name="Index_GM" tableColumnId="3"/>
      <queryTableField id="4" name="Index_UST" tableColumnId="4"/>
      <queryTableField id="5" name="Index_RMBRATES" tableColumnId="5"/>
      <queryTableField id="17" name="Index_Writer" tableColumnId="16"/>
      <queryTableField id="6" name="市场指数" tableColumnId="6"/>
      <queryTableField id="7" name="当前" tableColumnId="7"/>
      <queryTableField id="8" name="上周" tableColumnId="8"/>
      <queryTableField id="83" name="年初" tableColumnId="21"/>
      <queryTableField id="45" name="RESIDENCE" tableColumnId="9"/>
      <queryTableField id="49" name="ObjectName" tableColumnId="20"/>
      <queryTableField id="29" name="IS_1Y" tableColumnId="18"/>
      <queryTableField id="22" name="Trend" tableColumnId="10"/>
      <queryTableField id="15" name="Text_Suffix" tableColumnId="15"/>
      <queryTableField id="30" name="IS_5Y" tableColumnId="19"/>
      <queryTableField id="34" name="Name" tableColumnId="14"/>
      <queryTableField id="23" name="Text_当前" tableColumnId="11"/>
      <queryTableField id="24" name="△上周" tableColumnId="12"/>
      <queryTableField id="25" name="Text_△上周" tableColumnId="13"/>
      <queryTableField id="47" name="CN_描述" tableColumnId="17"/>
      <queryTableField id="84" name="△年初至今" tableColumnId="22"/>
      <queryTableField id="85" name="Text_△年初至今" tableColumnId="2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5" connectionId="45" xr16:uid="{00C128B2-8968-45B2-B60E-915E27394624}" autoFormatId="16" applyNumberFormats="0" applyBorderFormats="0" applyFontFormats="0" applyPatternFormats="0" applyAlignmentFormats="0" applyWidthHeightFormats="0">
  <queryTableRefresh nextId="11">
    <queryTableFields count="5">
      <queryTableField id="3" name="Index" tableColumnId="3"/>
      <queryTableField id="2" name="新发总结板块" tableColumnId="2"/>
      <queryTableField id="1" name="信用主体及评级" tableColumnId="1"/>
      <queryTableField id="7" name="中资属性" tableColumnId="4"/>
      <queryTableField id="8" name="板块"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6" connectionId="70" xr16:uid="{D922BE39-882E-4928-A637-04B11CDF7503}" autoFormatId="16" applyNumberFormats="0" applyBorderFormats="0" applyFontFormats="0" applyPatternFormats="0" applyAlignmentFormats="0" applyWidthHeightFormats="0">
  <queryTableRefresh nextId="8">
    <queryTableFields count="6">
      <queryTableField id="1" name="Index" tableColumnId="1"/>
      <queryTableField id="2" name="Synd.Input" tableColumnId="2"/>
      <queryTableField id="3" name="Description" tableColumnId="3"/>
      <queryTableField id="5" name="ObjectName" tableColumnId="5"/>
      <queryTableField id="4" name="Monday.Text" tableColumnId="4"/>
      <queryTableField id="6" name="Source.Files" tableColumnId="6"/>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33" connectionId="39" xr16:uid="{2F04B661-F2F3-4305-91B6-575F66A2E71C}" autoFormatId="16" applyNumberFormats="0" applyBorderFormats="0" applyFontFormats="0" applyPatternFormats="0" applyAlignmentFormats="0" applyWidthHeightFormats="0">
  <queryTableRefresh nextId="18">
    <queryTableFields count="4">
      <queryTableField id="11" name="PPTSlide" tableColumnId="7"/>
      <queryTableField id="15" name="ObjectName" tableColumnId="9"/>
      <queryTableField id="3" name="Description" tableColumnId="2"/>
      <queryTableField id="17" name="VBACode" tableColumnId="1"/>
    </queryTableFields>
    <queryTableDeletedFields count="3">
      <deletedField name="PPTSlide"/>
      <deletedField name="ShapeName"/>
      <deletedField name="Subject"/>
    </queryTableDeleted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8" connectionId="23" xr16:uid="{6C33C880-BE88-43A2-B05B-EC95CBAFE3A4}" autoFormatId="16" applyNumberFormats="0" applyBorderFormats="0" applyFontFormats="0" applyPatternFormats="0" applyAlignmentFormats="0" applyWidthHeightFormats="0">
  <queryTableRefresh nextId="12">
    <queryTableFields count="11">
      <queryTableField id="1" name="Date Time" tableColumnId="1"/>
      <queryTableField id="2" name="Column2" tableColumnId="2"/>
      <queryTableField id="3" name="Column3" tableColumnId="3"/>
      <queryTableField id="4" name="Event" tableColumnId="4"/>
      <queryTableField id="5" name="Column5" tableColumnId="5"/>
      <queryTableField id="6" name="Survey" tableColumnId="6"/>
      <queryTableField id="7" name="Actual" tableColumnId="7"/>
      <queryTableField id="8" name="Prior" tableColumnId="8"/>
      <queryTableField id="9" name="Revised" tableColumnId="9"/>
      <queryTableField id="10" name="Relevance" tableColumnId="10"/>
      <queryTableField id="11" name="Ticker" tableColumnId="1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61" xr16:uid="{30E658B7-8840-469D-A2B1-BB5F77D745E1}" autoFormatId="16" applyNumberFormats="0" applyBorderFormats="0" applyFontFormats="0" applyPatternFormats="0" applyAlignmentFormats="0" applyWidthHeightFormats="0">
  <queryTableRefresh nextId="300">
    <queryTableFields count="171">
      <queryTableField id="1" name="Index" tableColumnId="1"/>
      <queryTableField id="2" name="定价日" tableColumnId="2"/>
      <queryTableField id="3" name="ISIN" tableColumnId="3"/>
      <queryTableField id="4" name="信用主体(备证行)" tableColumnId="4"/>
      <queryTableField id="5" name="发行评级" tableColumnId="5"/>
      <queryTableField id="6" name="货币" tableColumnId="6"/>
      <queryTableField id="7" name="发行规模(亿)" tableColumnId="7"/>
      <queryTableField id="8" name="年期" tableColumnId="8"/>
      <queryTableField id="9" name="票息" tableColumnId="9"/>
      <queryTableField id="10" name="IPG" tableColumnId="10"/>
      <queryTableField id="11" name="收窄基点" tableColumnId="11"/>
      <queryTableField id="12" name="结构" tableColumnId="12"/>
      <queryTableField id="13" name="主题" tableColumnId="13"/>
      <queryTableField id="16" name="板块" tableColumnId="16"/>
      <queryTableField id="17" name="地区" tableColumnId="17"/>
      <queryTableField id="18" name="BOCOM_DEAL?" tableColumnId="18"/>
      <queryTableField id="19" name="亿美元" tableColumnId="19"/>
      <queryTableField id="20" name="删除及隐藏" tableColumnId="20"/>
      <queryTableField id="21" name="增发判定" tableColumnId="21"/>
      <queryTableField id="22" name="FPG" tableColumnId="22"/>
      <queryTableField id="24" name="定价" tableColumnId="24"/>
      <queryTableField id="25" name="发行价" tableColumnId="25"/>
      <queryTableField id="28" name="港分_ROLE" tableColumnId="28"/>
      <queryTableField id="30" name="澳分_ROLE" tableColumnId="30"/>
      <queryTableField id="155" name="建账峰值(亿)" tableColumnId="155"/>
      <queryTableField id="14" name="交割T+n" tableColumnId="14"/>
      <queryTableField id="15" name="交割日" tableColumnId="15"/>
      <queryTableField id="157" name="Nth_ISIN" tableColumnId="156"/>
      <queryTableField id="33" name="信用主体" tableColumnId="33"/>
      <queryTableField id="34" name="主体评级" tableColumnId="34"/>
      <queryTableField id="35" name="境内主体评级" tableColumnId="35"/>
      <queryTableField id="45" name="期限备注" tableColumnId="45"/>
      <queryTableField id="36" name="上市" tableColumnId="36"/>
      <queryTableField id="43" name="ESG" tableColumnId="43"/>
      <queryTableField id="44" name="品种主题" tableColumnId="44"/>
      <queryTableField id="42" name="备证行全称" tableColumnId="42"/>
      <queryTableField id="38" name="通过分行" tableColumnId="38"/>
      <queryTableField id="39" name="发行人" tableColumnId="39"/>
      <queryTableField id="40" name="担保人" tableColumnId="40"/>
      <queryTableField id="41" name="维好协议提供者" tableColumnId="41"/>
      <queryTableField id="37" name="兑付日" tableColumnId="37"/>
      <queryTableField id="46" name="债券备注" tableColumnId="46"/>
      <queryTableField id="49" name="PROJECT_CN" tableColumnId="49"/>
      <queryTableField id="50" name="PROJECT_CODE" tableColumnId="50"/>
      <queryTableField id="51" name="期数" tableColumnId="51"/>
      <queryTableField id="52" name="BISL_ROLE" tableColumnId="52"/>
      <queryTableField id="131" name="OTHER_ROLE" tableColumnId="131"/>
      <queryTableField id="61" name="台账序号" tableColumnId="61"/>
      <queryTableField id="48" name="EXE" tableColumnId="48"/>
      <queryTableField id="53" name="新规角色" tableColumnId="53"/>
      <queryTableField id="54" name="COVERAGE" tableColumnId="54"/>
      <queryTableField id="58" name="项目来源" tableColumnId="58"/>
      <queryTableField id="59" name="项目亮点" tableColumnId="59"/>
      <queryTableField id="159" name="BISL独家订单" tableColumnId="55"/>
      <queryTableField id="160" name="BISL下单量" tableColumnId="56"/>
      <queryTableField id="161" name="BISL分配量" tableColumnId="57"/>
      <queryTableField id="162" name="交银下单量.除BISL外" tableColumnId="108"/>
      <queryTableField id="47" name="Date_Onboarded" tableColumnId="47"/>
      <queryTableField id="60" name="定价会时间" tableColumnId="60"/>
      <queryTableField id="62" name="FolderName" tableColumnId="62"/>
      <queryTableField id="63" name="PRJ对账号" tableColumnId="63"/>
      <queryTableField id="64" name="信用主体简称" tableColumnId="64"/>
      <queryTableField id="65" name="板块二级" tableColumnId="65"/>
      <queryTableField id="66" name="板块三级" tableColumnId="66"/>
      <queryTableField id="67" name="板块标签" tableColumnId="67"/>
      <queryTableField id="68" name="中资属性" tableColumnId="68"/>
      <queryTableField id="69" name="级别" tableColumnId="69"/>
      <queryTableField id="70" name="城市" tableColumnId="70"/>
      <queryTableField id="71" name="区县" tableColumnId="71"/>
      <queryTableField id="288" name="系" tableColumnId="166"/>
      <queryTableField id="72" name="首次违约日" tableColumnId="72"/>
      <queryTableField id="73" name="DEBUT_DATE" tableColumnId="73"/>
      <queryTableField id="289" name="中介人角色" tableColumnId="167"/>
      <queryTableField id="290" name="Project Team" tableColumnId="168"/>
      <queryTableField id="278" name="交银下单量" tableColumnId="161"/>
      <queryTableField id="279" name="交银国际独家订单认购规模" tableColumnId="162"/>
      <queryTableField id="280" name="交银国际分配规模" tableColumnId="163"/>
      <queryTableField id="281" name="交银集团独家订单认购规模" tableColumnId="164"/>
      <queryTableField id="282" name="交银国际独家订单(分配)" tableColumnId="165"/>
      <queryTableField id="74" name="最终账簿(亿)" tableColumnId="74"/>
      <queryTableField id="75" name="账户数" tableColumnId="75"/>
      <queryTableField id="76" name="地区分布" tableColumnId="76"/>
      <queryTableField id="77" name="类型分布" tableColumnId="77"/>
      <queryTableField id="78" name="FolderPath" tableColumnId="78"/>
      <queryTableField id="79" name="亿元" tableColumnId="79"/>
      <queryTableField id="80" name="亿港币" tableColumnId="80"/>
      <queryTableField id="81" name="首次付息日" tableColumnId="81"/>
      <queryTableField id="82" name="TICKER" tableColumnId="82"/>
      <queryTableField id="83" name="付息频率" tableColumnId="83"/>
      <queryTableField id="84" name="PROJECT_NAME" tableColumnId="84"/>
      <queryTableField id="85" name="Stats" tableColumnId="85"/>
      <queryTableField id="86" name="利率类型" tableColumnId="86"/>
      <queryTableField id="87" name="筹款用途" tableColumnId="87"/>
      <queryTableField id="88" name="外部评审方式" tableColumnId="88"/>
      <queryTableField id="89" name="外部评审机构" tableColumnId="89"/>
      <queryTableField id="90" name="覆盖地区" tableColumnId="90"/>
      <queryTableField id="91" name="覆盖团队" tableColumnId="91"/>
      <queryTableField id="92" name="债券余额" tableColumnId="92"/>
      <queryTableField id="93" name="备证行" tableColumnId="93"/>
      <queryTableField id="94" name="备证行标签" tableColumnId="94"/>
      <queryTableField id="95" name="兑付日.YearNum" tableColumnId="95"/>
      <queryTableField id="96" name="货币细分" tableColumnId="96"/>
      <queryTableField id="97" name="清算地" tableColumnId="97"/>
      <queryTableField id="99" name="超额认购倍数" tableColumnId="99"/>
      <queryTableField id="98" name="备证行评级" tableColumnId="98"/>
      <queryTableField id="100" name="期限" tableColumnId="100"/>
      <queryTableField id="101" name="币种单位" tableColumnId="101"/>
      <queryTableField id="104" name="币种规模" tableColumnId="104"/>
      <queryTableField id="102" name="备证行曾用名" tableColumnId="102"/>
      <queryTableField id="276" name="USD_Mature" tableColumnId="160"/>
      <queryTableField id="103" name="SortValue" tableColumnId="103"/>
      <queryTableField id="105" name="ESG主题" tableColumnId="105"/>
      <queryTableField id="106" name="发行品种" tableColumnId="106"/>
      <queryTableField id="107" name="角色" tableColumnId="107"/>
      <queryTableField id="109" name="交易简称" tableColumnId="109"/>
      <queryTableField id="163" name="信用主体及评级" tableColumnId="157"/>
      <queryTableField id="164" name="BOCOM担任" tableColumnId="158"/>
      <queryTableField id="291" name="Short Name" tableColumnId="169"/>
      <queryTableField id="165" name="A_Date" tableColumnId="159"/>
      <queryTableField id="111" name="Year.Num" tableColumnId="111"/>
      <queryTableField id="112" name="MM" tableColumnId="112"/>
      <queryTableField id="113" name="WeekNum" tableColumnId="113"/>
      <queryTableField id="114" name="WeekStartDate" tableColumnId="114"/>
      <queryTableField id="119" name="QEndDate" tableColumnId="119"/>
      <queryTableField id="110" name="YYYY" tableColumnId="110"/>
      <queryTableField id="23" name="YYYY.至今" tableColumnId="23"/>
      <queryTableField id="118" name="YYQQ" tableColumnId="118"/>
      <queryTableField id="123" name="YYMMDD" tableColumnId="123"/>
      <queryTableField id="26" name="DDMMMYYYY" tableColumnId="26"/>
      <queryTableField id="27" name="DayOfWeek.Num" tableColumnId="27"/>
      <queryTableField id="124" name="DayName" tableColumnId="124"/>
      <queryTableField id="29" name="DayName.CN" tableColumnId="29"/>
      <queryTableField id="125" name="DayShortName" tableColumnId="125"/>
      <queryTableField id="31" name="MonthName.CN" tableColumnId="31"/>
      <queryTableField id="32" name="年M月" tableColumnId="32"/>
      <queryTableField id="122" name="年月" tableColumnId="122"/>
      <queryTableField id="116" name="年" tableColumnId="116"/>
      <queryTableField id="117" name="季" tableColumnId="117"/>
      <queryTableField id="120" name="月" tableColumnId="120"/>
      <queryTableField id="121" name="周" tableColumnId="121"/>
      <queryTableField id="115" name="每周第一天" tableColumnId="115"/>
      <queryTableField id="126" name="Count_BISLDeal" tableColumnId="126"/>
      <queryTableField id="127" name="Count_JBR" tableColumnId="127"/>
      <queryTableField id="128" name="Count_JGC" tableColumnId="128"/>
      <queryTableField id="129" name="ISIN_144A" tableColumnId="129"/>
      <queryTableField id="130" name="ISIN_TEMP" tableColumnId="130"/>
      <queryTableField id="132" name="IS_BISLDeal" tableColumnId="132"/>
      <queryTableField id="133" name="IS_CLIENT" tableColumnId="133"/>
      <queryTableField id="134" name="IS_DEFAULT" tableColumnId="134"/>
      <queryTableField id="135" name="IS_ISSUER" tableColumnId="135"/>
      <queryTableField id="136" name="IS_KYC_DONE" tableColumnId="136"/>
      <queryTableField id="137" name="IS_LEAD" tableColumnId="137"/>
      <queryTableField id="138" name="IS_SBLC" tableColumnId="138"/>
      <queryTableField id="139" name="上市分类" tableColumnId="139"/>
      <queryTableField id="140" name="主体评级分类" tableColumnId="140"/>
      <queryTableField id="141" name="备证分类" tableColumnId="141"/>
      <queryTableField id="142" name="年期分类" tableColumnId="142"/>
      <queryTableField id="143" name="投标资历分类" tableColumnId="143"/>
      <queryTableField id="144" name="是否IG" tableColumnId="144"/>
      <queryTableField id="145" name="是否债券违约" tableColumnId="145"/>
      <queryTableField id="146" name="是否合名" tableColumnId="146"/>
      <queryTableField id="147" name="是否首发" tableColumnId="147"/>
      <queryTableField id="149" name="结构分类" tableColumnId="149"/>
      <queryTableField id="296" name="IS_TAP" tableColumnId="170"/>
      <queryTableField id="150" name="美元规模分类" tableColumnId="150"/>
      <queryTableField id="297" name="PROJECT" tableColumnId="171"/>
      <queryTableField id="151" name="覆盖分类" tableColumnId="151"/>
      <queryTableField id="148" name="角色资历分类" tableColumnId="148"/>
      <queryTableField id="152" name="评级分类" tableColumnId="152"/>
      <queryTableField id="153" name="Check" tableColumnId="153"/>
      <queryTableField id="154" name="收窄Num" tableColumnId="15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5BCABFC-4B64-4F32-857A-4E15CF5EAA4B}" name="dd_Updator" displayName="dd_Updator" ref="A3:A6" tableType="queryTable" totalsRowShown="0" headerRowDxfId="526" dataDxfId="525">
  <autoFilter ref="A3:A6" xr:uid="{D3C3677E-10BD-4C75-9CE3-38C1FB867381}"/>
  <tableColumns count="1">
    <tableColumn id="1" xr3:uid="{9AD5AAB6-DA13-49A1-88EF-C3A85E0268E1}" uniqueName="1" name="Updator" queryTableFieldId="1" dataDxfId="524"/>
  </tableColumns>
  <tableStyleInfo name="Load_DropdownSor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58C7C-2551-4829-93E0-5C6B675166AA}" name="dd_DimMonday" displayName="dd_DimMonday" ref="A8:A16" tableType="queryTable" totalsRowShown="0" headerRowDxfId="523" dataDxfId="522">
  <autoFilter ref="A8:A16" xr:uid="{52C58C7C-2551-4829-93E0-5C6B675166AA}"/>
  <tableColumns count="1">
    <tableColumn id="1" xr3:uid="{35D06FBE-DF23-427E-A874-51BAA0B8181B}" uniqueName="1" name="dd_DimMonday" queryTableFieldId="1" dataDxfId="521"/>
  </tableColumns>
  <tableStyleInfo name="Load_DropdownSor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D2ACC2E-D2A7-465F-A817-C44F8F461EA1}" name="wEcon" displayName="wEcon" ref="I5:U19" tableType="queryTable" totalsRowShown="0">
  <autoFilter ref="I5:U19" xr:uid="{CD2ACC2E-D2A7-465F-A817-C44F8F461EA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sortState ref="I6:U19">
    <sortCondition descending="1" ref="M5:M19"/>
  </sortState>
  <tableColumns count="13">
    <tableColumn id="1" xr3:uid="{0180BD53-35CF-4CE4-A399-AC52314D02F3}" uniqueName="1" name="IS_ECON" queryTableFieldId="1"/>
    <tableColumn id="2" xr3:uid="{902C1418-3B98-4CDC-9907-641656CED708}" uniqueName="2" name="上周主要经济数据" queryTableFieldId="2"/>
    <tableColumn id="3" xr3:uid="{3200BC01-228E-46F3-86B9-8E0BAF2650ED}" uniqueName="3" name="日期" queryTableFieldId="3"/>
    <tableColumn id="4" xr3:uid="{DE13ADC2-2512-486F-A6A8-9053A07285CE}" uniqueName="4" name="区域" queryTableFieldId="4"/>
    <tableColumn id="5" xr3:uid="{922FCD2C-5B26-4B57-87A0-9681EA09C51D}" uniqueName="5" name="Relevance" queryTableFieldId="5" dataDxfId="520"/>
    <tableColumn id="6" xr3:uid="{424D7C38-3BB9-4E09-A686-0C4FE42D8A82}" uniqueName="6" name="预期" queryTableFieldId="6"/>
    <tableColumn id="7" xr3:uid="{961280A2-D464-48ED-845A-23C06EE3FE79}" uniqueName="7" name="现值" queryTableFieldId="7"/>
    <tableColumn id="8" xr3:uid="{E47D5A4D-6894-40DB-B693-53160631159C}" uniqueName="8" name="前值" queryTableFieldId="8"/>
    <tableColumn id="9" xr3:uid="{4F79F195-0145-4893-862E-AFF5A5F81E88}" uniqueName="9" name="范围" queryTableFieldId="9"/>
    <tableColumn id="10" xr3:uid="{7A6BF770-EF67-44BB-A54F-6440B6495F29}" uniqueName="10" name="时间" queryTableFieldId="10" dataDxfId="519"/>
    <tableColumn id="11" xr3:uid="{2CA68B9C-0870-440D-9F6C-299865998E63}" uniqueName="11" name="TICKER" queryTableFieldId="11"/>
    <tableColumn id="12" xr3:uid="{018E81AD-FD21-4107-859C-92EB0048C708}" uniqueName="12" name="YYYYMMDD" queryTableFieldId="12"/>
    <tableColumn id="13" xr3:uid="{D47A71E2-2D4D-4764-A903-3C5B3A1F81D0}" uniqueName="13" name="Monday.Date" queryTableFieldId="13" dataDxfId="518"/>
  </tableColumns>
  <tableStyleInfo name="wEco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8EDE0F3-F420-4CDE-8F22-66C2F7943E10}" name="wFuture" displayName="wFuture" ref="W5:AI13" tableType="queryTable" totalsRowShown="0">
  <autoFilter ref="W5:AI13" xr:uid="{D8EDE0F3-F420-4CDE-8F22-66C2F7943E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sortState ref="W6:AI13">
    <sortCondition descending="1" ref="AA5:AA13"/>
  </sortState>
  <tableColumns count="13">
    <tableColumn id="13" xr3:uid="{58BC75A5-084E-4DF7-94B1-575F96993BEA}" uniqueName="13" name="IS_ECON" queryTableFieldId="70"/>
    <tableColumn id="12" xr3:uid="{A2605113-DA21-47F6-AC32-53E29571966C}" uniqueName="12" name="未来一周主要经济数据" queryTableFieldId="68"/>
    <tableColumn id="1" xr3:uid="{34BD1F39-55CB-42D4-B1B2-9691C7F5ED60}" uniqueName="1" name="日期" queryTableFieldId="49"/>
    <tableColumn id="3" xr3:uid="{1F53E01A-2FC6-453E-AD57-E4A551F3D4AD}" uniqueName="3" name="区域" queryTableFieldId="50"/>
    <tableColumn id="10" xr3:uid="{6409211F-2F5A-4A38-B02D-E6B0B8727857}" uniqueName="10" name="Relevance" queryTableFieldId="14" dataDxfId="517"/>
    <tableColumn id="4" xr3:uid="{3182630E-3358-4C22-952D-82F017958DFA}" uniqueName="4" name="预期" queryTableFieldId="51"/>
    <tableColumn id="5" xr3:uid="{B9A6FFAE-EFF7-4872-8333-FBCF404561EB}" uniqueName="5" name="现值" queryTableFieldId="52"/>
    <tableColumn id="6" xr3:uid="{E8901D7D-D221-4C53-8D9B-0AF9777E8A76}" uniqueName="6" name="前值" queryTableFieldId="53"/>
    <tableColumn id="15" xr3:uid="{425F2754-5B90-469D-9960-68D43D4CC19D}" uniqueName="15" name="范围" queryTableFieldId="19"/>
    <tableColumn id="7" xr3:uid="{2046FA2D-3A57-482E-9799-97D21344A7AC}" uniqueName="7" name="时间" queryTableFieldId="54" dataDxfId="516"/>
    <tableColumn id="11" xr3:uid="{481D417E-2D05-4E4B-93DA-4E9912CEC70D}" uniqueName="11" name="TICKER" queryTableFieldId="15"/>
    <tableColumn id="16" xr3:uid="{B3F0468C-F532-4A7F-902E-E58C2A6A747D}" uniqueName="16" name="YYYYMMDD" queryTableFieldId="73"/>
    <tableColumn id="2" xr3:uid="{AC436571-2840-4B25-B045-46089D95A355}" uniqueName="2" name="Monday.Date" queryTableFieldId="74" dataDxfId="515"/>
  </tableColumns>
  <tableStyleInfo name="wFutur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8D7F961-5087-41E6-93B1-C7A80BE16CCC}" name="ControlWB" displayName="ControlWB" ref="E15:F26" tableType="queryTable" headerRowCount="0" totalsRowShown="0" headerRowDxfId="514" dataDxfId="513">
  <tableColumns count="2">
    <tableColumn id="1" xr3:uid="{F5C2B2C6-D054-439E-B73A-C1A7515E17FB}" uniqueName="1" name="Name" queryTableFieldId="1" headerRowDxfId="512" dataDxfId="511"/>
    <tableColumn id="2" xr3:uid="{AC5D7ACE-79B7-467D-954A-CCE797E2C392}" uniqueName="2" name="Value" queryTableFieldId="2" headerRowDxfId="510" dataDxfId="509"/>
  </tableColumns>
  <tableStyleInfo name="Dimsum_deallist"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Chart_5Y" displayName="Chart_5Y" ref="A5:P1310" tableType="queryTable" totalsRowShown="0">
  <autoFilter ref="A5:P1310" xr:uid="{606CB22A-B021-41D5-9C22-B63902E1A412}"/>
  <tableColumns count="16">
    <tableColumn id="12" xr3:uid="{00000000-0010-0000-1000-00000C000000}" uniqueName="12" name="Index" queryTableFieldId="1" dataDxfId="508"/>
    <tableColumn id="1" xr3:uid="{518C96B0-B283-427D-810C-EE049E2DACEC}" uniqueName="1" name="Date" queryTableFieldId="86" dataDxfId="507"/>
    <tableColumn id="2" xr3:uid="{E164CB76-D869-4AE8-927B-64A755EB3D5D}" uniqueName="2" name="I_FX_DXY" queryTableFieldId="88" dataDxfId="506"/>
    <tableColumn id="3" xr3:uid="{15DCF004-F766-40F8-8EA7-5F63D38B831D}" uniqueName="3" name="I_RMBDEPO_SG" queryTableFieldId="89" dataDxfId="505"/>
    <tableColumn id="4" xr3:uid="{8DDF8F4A-CA79-4F32-947D-862DE3B20C2A}" uniqueName="4" name="I_RMBDEPO_TW" queryTableFieldId="90" dataDxfId="504"/>
    <tableColumn id="5" xr3:uid="{BE6BCFF7-7A95-4826-B092-338AB13255B6}" uniqueName="5" name="I_RMBDEPO_HK" queryTableFieldId="91" dataDxfId="503"/>
    <tableColumn id="6" xr3:uid="{17460BF5-91A2-44FA-96C6-ECFE030C0CF3}" uniqueName="6" name="R_UST_3M" queryTableFieldId="92" dataDxfId="502"/>
    <tableColumn id="7" xr3:uid="{6491D005-BE94-401D-B580-CE412BE611D7}" uniqueName="7" name="R_UST_2Y" queryTableFieldId="93" dataDxfId="501"/>
    <tableColumn id="8" xr3:uid="{B7B563BD-7128-40C5-91CB-8CFA69C69081}" uniqueName="8" name="R_UST_3Y" queryTableFieldId="94" dataDxfId="500"/>
    <tableColumn id="9" xr3:uid="{0328B910-F51F-453D-9C73-C818F99F8C68}" uniqueName="9" name="R_UST_5Y" queryTableFieldId="95" dataDxfId="499"/>
    <tableColumn id="10" xr3:uid="{695A93D9-EDC7-4E72-B0AA-076BCD9AD641}" uniqueName="10" name="R_UST_10Y" queryTableFieldId="96" dataDxfId="498"/>
    <tableColumn id="11" xr3:uid="{88E1AD88-AAAA-4F8A-8392-64D80DC22142}" uniqueName="11" name="R_CGB_3Y" queryTableFieldId="97" dataDxfId="497"/>
    <tableColumn id="13" xr3:uid="{8816D69A-7491-4FE0-9ED2-A48B6BBEA963}" uniqueName="13" name="C_CNH_USD" queryTableFieldId="98" dataDxfId="496"/>
    <tableColumn id="14" xr3:uid="{C96A6CFC-5487-4201-9292-BFDAB9CE189F}" uniqueName="14" name="C_CNY_USD" queryTableFieldId="99" dataDxfId="495"/>
    <tableColumn id="15" xr3:uid="{0A4D9D87-EAC6-44E9-8010-3E7745717AD3}" uniqueName="15" name="S_DAX_CGBUSTSPD" queryTableFieldId="102" dataDxfId="494"/>
    <tableColumn id="16" xr3:uid="{FA4C676C-D878-4A9C-B714-4E20517FDD7E}" uniqueName="16" name="S_DAX_CGBUSTSPD_AVG" queryTableFieldId="103" dataDxfId="493"/>
  </tableColumns>
  <tableStyleInfo name="Qry Loa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427D2DC-ABA6-40E5-98BD-5A39A8C479FC}" name="Chart_1Y" displayName="Chart_1Y" ref="R5:Z265" tableType="queryTable" totalsRowShown="0">
  <autoFilter ref="R5:Z265" xr:uid="{6C3C15E3-E95C-4C6F-AAF3-2EC35210D5D1}"/>
  <tableColumns count="9">
    <tableColumn id="1" xr3:uid="{EFEC5BA2-BF49-4E46-B214-1742144180CD}" uniqueName="1" name="Index" queryTableFieldId="1" dataDxfId="492"/>
    <tableColumn id="2" xr3:uid="{70B799D1-4CCD-4EC4-AD1A-E8A7181D3EEA}" uniqueName="2" name="Date" queryTableFieldId="2" dataDxfId="491"/>
    <tableColumn id="9" xr3:uid="{EB5CA057-757D-426A-B78C-4BF8C75F63D6}" uniqueName="9" name="I_VIX" queryTableFieldId="16" dataDxfId="490"/>
    <tableColumn id="3" xr3:uid="{CC2FC3B3-7775-412F-A742-DD0C98141440}" uniqueName="3" name="I_CDS_ITRXAEJ_IG5Y" queryTableFieldId="10" dataDxfId="489"/>
    <tableColumn id="4" xr3:uid="{41164308-7F6A-404F-835B-F41B84C08E59}" uniqueName="4" name="I_BD_KUNGFUIG" queryTableFieldId="11" dataDxfId="488"/>
    <tableColumn id="5" xr3:uid="{E76CDF7B-EFF2-4544-A96D-E6E55510834A}" uniqueName="5" name="I_BD_KUNGFUHY" queryTableFieldId="12" dataDxfId="487"/>
    <tableColumn id="6" xr3:uid="{D8852815-E7B8-4107-ADAE-6A7F4863C712}" uniqueName="6" name="R_CNHIRS_2Y" queryTableFieldId="13" dataDxfId="486"/>
    <tableColumn id="7" xr3:uid="{7FC59CBB-F1A1-4412-9837-FDF4FB171AA0}" uniqueName="7" name="R_CNHIRS_3Y" queryTableFieldId="14" dataDxfId="485"/>
    <tableColumn id="8" xr3:uid="{3D5BD21B-B265-431B-ACE4-8AA39D463FFF}" uniqueName="8" name="R_CNHIRS_5Y" queryTableFieldId="15" dataDxfId="484"/>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0EA8413D-D2F3-4C88-A6AD-DC19BCB078F3}" name="Chart_CNYCNHSPD" displayName="Chart_CNYCNHSPD" ref="AL5:AR7" tableType="queryTable" totalsRowShown="0">
  <autoFilter ref="AL5:AR7" xr:uid="{A5A4A337-1B03-4178-AAF5-9EF4149B97DE}"/>
  <tableColumns count="7">
    <tableColumn id="7" xr3:uid="{A2D34EDF-D607-437B-AAAF-3F1DA2FF158F}" uniqueName="7" name="Index" queryTableFieldId="7" dataCellStyle="Percent"/>
    <tableColumn id="1" xr3:uid="{F6988031-B4F9-4E12-A5B7-15DF57CA146A}" uniqueName="1" name="市场指数" queryTableFieldId="1" dataDxfId="483"/>
    <tableColumn id="2" xr3:uid="{FDAD0317-9934-446E-93B4-A47157059EF0}" uniqueName="2" name="1年期" queryTableFieldId="2" dataDxfId="482" dataCellStyle="Percent"/>
    <tableColumn id="3" xr3:uid="{89C187FE-4A77-4167-ABE5-C5B6FE85349F}" uniqueName="3" name="2年期" queryTableFieldId="3" dataDxfId="481" dataCellStyle="Percent"/>
    <tableColumn id="4" xr3:uid="{7930EBF1-5810-4996-B9F1-82DB68185C65}" uniqueName="4" name="3年期" queryTableFieldId="4" dataDxfId="480" dataCellStyle="Percent"/>
    <tableColumn id="5" xr3:uid="{BD21F569-0B24-49B7-9209-3C6D5D99D165}" uniqueName="5" name="5年期" queryTableFieldId="5" dataDxfId="479" dataCellStyle="Percent"/>
    <tableColumn id="6" xr3:uid="{A471A824-2E4F-4533-902B-F6FCDE28F7EC}" uniqueName="6" name="10年期" queryTableFieldId="6" dataDxfId="478" dataCellStyle="Percent"/>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F47ED68D-86A0-4A00-B7DF-5B0DF9BA2094}" name="Table_RMBEstimate" displayName="Table_RMBEstimate" ref="AD5:AI9" tableType="queryTable" totalsRowShown="0">
  <autoFilter ref="AD5:AI9" xr:uid="{401B3054-CBED-4E29-8DB3-D7D0C1B0B05A}"/>
  <tableColumns count="6">
    <tableColumn id="1" xr3:uid="{F8BC2467-30A6-4DBD-B0F1-0229DBA5C6E3}" uniqueName="1" name="Index" queryTableFieldId="1" dataDxfId="477"/>
    <tableColumn id="2" xr3:uid="{8DB622A0-0D34-4400-8530-8BF91A9C8214}" uniqueName="2" name="主要金融机构对在岸人民币走势预测" queryTableFieldId="2" dataDxfId="476"/>
    <tableColumn id="4" xr3:uid="{A1BA1FE1-C82E-4E94-9515-DB3AD7CD4862}" uniqueName="4" name="24年Q1" queryTableFieldId="4" dataDxfId="475"/>
    <tableColumn id="5" xr3:uid="{162E1BE2-A57F-48FE-BF96-D836368E05A7}" uniqueName="5" name="24年Q2" queryTableFieldId="5" dataDxfId="474"/>
    <tableColumn id="6" xr3:uid="{15504630-7B73-4BF6-81A7-D2E248566199}" uniqueName="6" name="24年Q3" queryTableFieldId="6" dataDxfId="473"/>
    <tableColumn id="3" xr3:uid="{78E3BF85-CE54-4DDA-9E85-F05C5B770626}" uniqueName="3" name="24年Q4" queryTableFieldId="14" dataDxfId="472"/>
  </tableColumns>
  <tableStyleInfo name="Qry Loa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96784FB-2FBC-4CE0-AA38-F5D2EB80B3A8}" name="Chart_Curve2" displayName="Chart_Curve2" ref="AT5:BB8" tableType="queryTable" totalsRowShown="0">
  <autoFilter ref="AT5:BB8" xr:uid="{896784FB-2FBC-4CE0-AA38-F5D2EB80B3A8}"/>
  <tableColumns count="9">
    <tableColumn id="10" xr3:uid="{6C5FEC16-AA30-45A2-894D-7951E405593A}" uniqueName="10" name="Index" queryTableFieldId="13"/>
    <tableColumn id="1" xr3:uid="{3E1F288D-DE09-4579-9D2F-0C6B9A44A50D}" uniqueName="1" name="Column1" queryTableFieldId="1"/>
    <tableColumn id="2" xr3:uid="{CF473DA9-46DB-48C8-B6C2-1EFD1528B638}" uniqueName="2" name="3个月" queryTableFieldId="2" dataDxfId="471" dataCellStyle="Percent"/>
    <tableColumn id="3" xr3:uid="{48B89B5E-4D91-4395-BBD4-6E80E061D9C5}" uniqueName="3" name="2年期" queryTableFieldId="3" dataDxfId="470" dataCellStyle="Percent"/>
    <tableColumn id="4" xr3:uid="{26CE13EB-9CB5-4BB7-B4FF-D6AA67DCD5EC}" uniqueName="4" name="3年期" queryTableFieldId="4" dataDxfId="469" dataCellStyle="Percent"/>
    <tableColumn id="9" xr3:uid="{B46D4A97-154C-4F81-B743-998A8B002385}" uniqueName="9" name="5年期" queryTableFieldId="9" dataDxfId="468" dataCellStyle="Percent"/>
    <tableColumn id="6" xr3:uid="{1C8954DB-5519-4C0A-8655-F2E3A6492A92}" uniqueName="6" name="7年期" queryTableFieldId="6" dataDxfId="467" dataCellStyle="Percent"/>
    <tableColumn id="7" xr3:uid="{D25A8D92-D99D-4BDA-B048-034BC27F1596}" uniqueName="7" name="10年期" queryTableFieldId="7" dataDxfId="466" dataCellStyle="Percent"/>
    <tableColumn id="8" xr3:uid="{519F374E-56B8-4FAF-8C6F-5F789D09E3EA}" uniqueName="8" name="30年期" queryTableFieldId="8" dataDxfId="465" dataCellStyle="Percent"/>
  </tableColumns>
  <tableStyleInfo name="Qry Load"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FF346005-95D4-4F9F-9D39-90A56A0EF4F9}" name="Formatted_Chart_CNYCNHSPD" displayName="Formatted_Chart_CNYCNHSPD" ref="T4:Z8" totalsRowShown="0">
  <autoFilter ref="T4:Z8" xr:uid="{2EEE6400-1B40-48C1-A141-5B317799254D}"/>
  <tableColumns count="7">
    <tableColumn id="7" xr3:uid="{C616F2F8-7D81-40BA-879C-6B2DB347CA7C}" name="Index" dataDxfId="464"/>
    <tableColumn id="1" xr3:uid="{AC4DACC7-A4CA-42A2-9B36-07834C41F0D4}" name="市场指数"/>
    <tableColumn id="2" xr3:uid="{A870F8E5-9CB2-40FC-BE5C-8D92595F5A44}" name="1年期"/>
    <tableColumn id="3" xr3:uid="{EC303034-06CB-491F-9DAE-AFC1D3461E51}" name="2年期"/>
    <tableColumn id="4" xr3:uid="{D70A777F-589A-4F03-B601-888BD77691D0}" name="3年期"/>
    <tableColumn id="5" xr3:uid="{CF778D81-43EE-4623-9D76-05E8A66B3112}" name="5年期"/>
    <tableColumn id="6" xr3:uid="{B13FD48A-C2A0-4B20-BE57-728CE62FDBDC}" name="10年期"/>
  </tableColumns>
  <tableStyleInfo name="TableStyleMedium2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B38755-45BE-49B5-AC23-7E302546BF2E}" name="Table78" displayName="Table78" ref="AB4:AH8" totalsRowShown="0" headerRowDxfId="463" dataDxfId="462">
  <autoFilter ref="AB4:AH8" xr:uid="{ADBC9778-DE88-484A-9282-B6E6EFC6EA0D}"/>
  <tableColumns count="7">
    <tableColumn id="7" xr3:uid="{B0BCBFE3-2B95-489F-812E-6127153FFB0F}" name="Index" dataDxfId="461"/>
    <tableColumn id="1" xr3:uid="{0A405C50-5A07-4E2E-9A4B-FA4E2412FB7F}" name="主要金融机构对在岸人民币走势预测" dataDxfId="460">
      <calculatedColumnFormula>IFERROR(VLOOKUP($AB5,Table_RMBEstimate[],AC$3,FALSE),"")</calculatedColumnFormula>
    </tableColumn>
    <tableColumn id="2" xr3:uid="{9B34E3E5-8B42-4E22-A23A-305A540C2874}" name="23年Q4" dataDxfId="459">
      <calculatedColumnFormula>IFERROR(VLOOKUP($AB5,Table_RMBEstimate[],AD$3,FALSE),"")*100</calculatedColumnFormula>
    </tableColumn>
    <tableColumn id="3" xr3:uid="{EC0D7C4B-89A1-4AA0-BE08-1B416805801E}" name="24年Q1" dataDxfId="458"/>
    <tableColumn id="4" xr3:uid="{4CC331D2-9A15-4599-93CA-82FF43959A2D}" name="24年Q2" dataDxfId="457"/>
    <tableColumn id="5" xr3:uid="{FA24F55F-B5F3-4111-9D8C-3C2E168FFD12}" name="24年Q3" dataDxfId="456"/>
    <tableColumn id="6" xr3:uid="{8D6A6EF0-AB80-42E4-ABB5-C446AE890899}" name="24年Q4" dataDxfId="455"/>
  </tableColumns>
  <tableStyleInfo name="TableStyleMedium2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A8794BB-88EE-41BD-AD3F-861B5694E0E5}" name="Formatted_Chart_Curve2" displayName="Formatted_Chart_Curve2" ref="I4:Q7" totalsRowShown="0">
  <autoFilter ref="I4:Q7" xr:uid="{5917CB52-CF17-4BE5-A05C-DB7A4232F938}"/>
  <tableColumns count="9">
    <tableColumn id="7" xr3:uid="{A1E5E3F2-A191-4FD7-BE58-EFE9D1CB5405}" name="Index"/>
    <tableColumn id="1" xr3:uid="{89217392-B8EA-4F4A-A2A9-53CA1559871E}" name="Column1">
      <calculatedColumnFormula>IFERROR(VLOOKUP(Formatted_Chart_Curve2[[#This Row],[Index]]:Formatted_Chart_Curve2[[#This Row],[Index]],Chart_Curve2[],J$3,FALSE),"")</calculatedColumnFormula>
    </tableColumn>
    <tableColumn id="2" xr3:uid="{D67940DB-3B4F-4C05-B9D4-FC1FAF8AFFF4}" name="3个月" dataDxfId="454" dataCellStyle="Percent">
      <calculatedColumnFormula>IFERROR(VLOOKUP(Formatted_Chart_Curve2[[#This Row],[Index]]:Formatted_Chart_Curve2[[#This Row],[Index]],Chart_Curve2[],K$3,FALSE),"")</calculatedColumnFormula>
    </tableColumn>
    <tableColumn id="3" xr3:uid="{4D4E2E39-CC18-4832-B1A0-CCB241C788AA}" name="2年期" dataDxfId="453" dataCellStyle="Percent">
      <calculatedColumnFormula>IFERROR(VLOOKUP(Formatted_Chart_Curve2[[#This Row],[Index]]:Formatted_Chart_Curve2[[#This Row],[Index]],Chart_Curve2[],L$3,FALSE),"")</calculatedColumnFormula>
    </tableColumn>
    <tableColumn id="4" xr3:uid="{0C1564F5-3D57-46DE-8832-62AEFFF7D0CF}" name="3年期" dataDxfId="452" dataCellStyle="Percent">
      <calculatedColumnFormula>IFERROR(VLOOKUP(Formatted_Chart_Curve2[[#This Row],[Index]]:Formatted_Chart_Curve2[[#This Row],[Index]],Chart_Curve2[],M$3,FALSE),"")</calculatedColumnFormula>
    </tableColumn>
    <tableColumn id="5" xr3:uid="{CD685637-99C9-494B-B34C-2273F7AD8431}" name="5年期" dataDxfId="451" dataCellStyle="Percent">
      <calculatedColumnFormula>IFERROR(VLOOKUP(Formatted_Chart_Curve2[[#This Row],[Index]]:Formatted_Chart_Curve2[[#This Row],[Index]],Chart_Curve2[],N$3,FALSE),"")</calculatedColumnFormula>
    </tableColumn>
    <tableColumn id="6" xr3:uid="{C297DB93-B339-4555-B5ED-6320517E735F}" name="7年期" dataDxfId="450" dataCellStyle="Percent">
      <calculatedColumnFormula>IFERROR(VLOOKUP(Formatted_Chart_Curve2[[#This Row],[Index]]:Formatted_Chart_Curve2[[#This Row],[Index]],Chart_Curve2[],O$3,FALSE),"")</calculatedColumnFormula>
    </tableColumn>
    <tableColumn id="8" xr3:uid="{FAF2208D-09A1-4F8D-8BA6-269BDADA41DB}" name="10年期" dataDxfId="449" dataCellStyle="Percent">
      <calculatedColumnFormula>IFERROR(VLOOKUP(Formatted_Chart_Curve2[[#This Row],[Index]]:Formatted_Chart_Curve2[[#This Row],[Index]],Chart_Curve2[],P$3,FALSE),"")</calculatedColumnFormula>
    </tableColumn>
    <tableColumn id="9" xr3:uid="{90368D2C-5712-4781-AA44-F89BFFB45C6E}" name="30年期" dataDxfId="448" dataCellStyle="Percent">
      <calculatedColumnFormula>IFERROR(VLOOKUP(Formatted_Chart_Curve2[[#This Row],[Index]]:Formatted_Chart_Curve2[[#This Row],[Index]],Chart_Curve2[],Q$3,FALSE),"")</calculatedColumnFormula>
    </tableColumn>
  </tableColumns>
  <tableStyleInfo name="TableStyleMedium2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EF26224-12FA-4C62-8238-584932A479DB}" name="CNH_Pie" displayName="CNH_Pie" ref="BI6:BO36" tableType="queryTable" totalsRowShown="0">
  <autoFilter ref="BI6:BO36" xr:uid="{DA1C8B28-43DA-4A17-A28D-42E59CBDEB63}"/>
  <tableColumns count="7">
    <tableColumn id="1" xr3:uid="{39EF1C7B-D307-48B6-AEC7-32D98D8CF54F}" uniqueName="1" name="Index" queryTableFieldId="10"/>
    <tableColumn id="6" xr3:uid="{2C4B1696-F21B-4014-B4D8-A7CF9A056341}" uniqueName="6" name="Column1" queryTableFieldId="6" dataDxfId="52"/>
    <tableColumn id="7" xr3:uid="{11805077-C7E4-412E-829D-0CA945316EC6}" uniqueName="7" name="Column2" queryTableFieldId="7" dataDxfId="51"/>
    <tableColumn id="2" xr3:uid="{DCF112D9-C18C-4BD2-837E-E359A6569C79}" uniqueName="2" name="点心债_发行规模(亿)" queryTableFieldId="2" dataDxfId="50"/>
    <tableColumn id="3" xr3:uid="{5E23EFF3-BB55-4B3C-9104-B211255B5DFA}" uniqueName="3" name="点心债_笔数" queryTableFieldId="3" dataDxfId="49"/>
    <tableColumn id="4" xr3:uid="{5489F928-38B2-4754-AEBC-869C6B9E99FF}" uniqueName="4" name="自贸债_发行规模(亿)" queryTableFieldId="4" dataDxfId="48"/>
    <tableColumn id="5" xr3:uid="{06C28C3E-46F4-488F-87B8-BBA4D6DCBAE5}" uniqueName="5" name="自贸债_笔数" queryTableFieldId="5" dataDxfId="47"/>
  </tableColumns>
  <tableStyleInfo name="DimSum"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B1C1847-E7A1-4E12-AB90-B82DFE277A0A}" name="SBLC_Pie_Count" displayName="SBLC_Pie_Count" ref="CB6:CF19" tableType="queryTable" totalsRowShown="0">
  <autoFilter ref="CB6:CF19" xr:uid="{0B93ED08-4B3C-4180-A53A-578FB2ECB87E}"/>
  <tableColumns count="5">
    <tableColumn id="9" xr3:uid="{6750998B-C5E4-48BD-841C-8DA3998EE8FD}" uniqueName="9" name="Index" queryTableFieldId="9" dataDxfId="447"/>
    <tableColumn id="1" xr3:uid="{4B44BCD2-2B8C-43DC-88CB-D02F4E0977A4}" uniqueName="1" name="Column1" queryTableFieldId="1" dataDxfId="446"/>
    <tableColumn id="2" xr3:uid="{9DE95C31-4CA5-4192-9A53-910D9261E2D7}" uniqueName="2" name="Column2" queryTableFieldId="2" dataDxfId="445"/>
    <tableColumn id="3" xr3:uid="{74535719-DC0A-4411-A9DA-30CA26DDD65C}" uniqueName="3" name="笔数" queryTableFieldId="11" dataDxfId="444"/>
    <tableColumn id="4" xr3:uid="{1E887342-8CF9-4E26-BEF4-8D900F61ACDF}" uniqueName="4" name="笔数占比" queryTableFieldId="12" dataDxfId="443"/>
  </tableColumns>
  <tableStyleInfo name="SBLC"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9BFB56F-656C-42D9-8EA8-67D7C9157E87}" name="SBLC_Pie_Size" displayName="SBLC_Pie_Size" ref="DG6:DK9" tableType="queryTable" totalsRowShown="0">
  <autoFilter ref="DG6:DK9" xr:uid="{2487D4D2-E8FE-4136-BD29-56DEE248557D}"/>
  <tableColumns count="5">
    <tableColumn id="1" xr3:uid="{1B3E7D51-E1EE-467E-A93E-8A87A5C21688}" uniqueName="1" name="Index" queryTableFieldId="1" dataDxfId="442"/>
    <tableColumn id="2" xr3:uid="{7D8F7A7D-BE99-4C4D-95BB-E858BD4841D4}" uniqueName="2" name="Column1" queryTableFieldId="2" dataDxfId="441"/>
    <tableColumn id="3" xr3:uid="{200AD162-4C9E-4A86-9CA2-B59840F39741}" uniqueName="3" name="Column2" queryTableFieldId="3" dataDxfId="440"/>
    <tableColumn id="4" xr3:uid="{387623D9-E84A-4F46-B1E6-E4459225660A}" uniqueName="4" name="亿美元" queryTableFieldId="4" dataDxfId="439"/>
    <tableColumn id="5" xr3:uid="{0011E381-30A2-4511-86D8-32E68BC3CA96}" uniqueName="5" name="占比" queryTableFieldId="5" dataDxfId="438"/>
  </tableColumns>
  <tableStyleInfo name="SBLC"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5497F95-5F41-48FE-AE2E-B046744A5562}" name="DimSum60" displayName="DimSum60" ref="T6:AG66" tableType="queryTable" totalsRowShown="0">
  <autoFilter ref="T6:AG66" xr:uid="{E181FB5B-EA04-4DB9-AA79-DD7BE03B6F1B}"/>
  <tableColumns count="14">
    <tableColumn id="1" xr3:uid="{3CC2B53E-6959-4F83-B734-12B34CACE23A}" uniqueName="1" name="Index" queryTableFieldId="1" dataDxfId="437"/>
    <tableColumn id="2" xr3:uid="{16DB745C-A78A-4B21-96B9-890F279CFCEE}" uniqueName="2" name="定价日" queryTableFieldId="2" dataDxfId="35"/>
    <tableColumn id="3" xr3:uid="{2A494809-21C7-47D4-99C4-33C27BF8AA1C}" uniqueName="3" name="信用主体(备证行)" queryTableFieldId="3" dataDxfId="436"/>
    <tableColumn id="4" xr3:uid="{572DB2F6-7B50-478C-B55A-F92A0C9308DB}" uniqueName="4" name="发行评级" queryTableFieldId="4" dataDxfId="435"/>
    <tableColumn id="5" xr3:uid="{BA9F2A37-3788-45A4-9000-7DE67A6498EF}" uniqueName="5" name="发行规模(亿)" queryTableFieldId="5" dataDxfId="434"/>
    <tableColumn id="6" xr3:uid="{3DD052E0-221F-4761-9E43-F16B557152B6}" uniqueName="6" name="年期" queryTableFieldId="6" dataDxfId="433"/>
    <tableColumn id="7" xr3:uid="{858CFAF5-570F-4B45-84D6-B3DF3F5C10BF}" uniqueName="7" name="票息" queryTableFieldId="7" dataDxfId="432"/>
    <tableColumn id="8" xr3:uid="{6FB62403-1DD8-4903-BAED-6118784B254C}" uniqueName="8" name="IPG" queryTableFieldId="8" dataDxfId="431"/>
    <tableColumn id="9" xr3:uid="{B287CAA1-1969-47AA-BEA4-A7341A10CA46}" uniqueName="9" name="收窄基点" queryTableFieldId="9" dataDxfId="430"/>
    <tableColumn id="10" xr3:uid="{CEEA0CEC-B925-4245-B34D-8E7D8B9CF410}" uniqueName="10" name="结构" queryTableFieldId="10" dataDxfId="429"/>
    <tableColumn id="11" xr3:uid="{71573EC5-9AB1-4151-B9CD-AA17F8E4E6B0}" uniqueName="11" name="主题" queryTableFieldId="11" dataDxfId="428"/>
    <tableColumn id="12" xr3:uid="{1C4C8951-3AE5-4CC9-B667-F2886AE26623}" uniqueName="12" name="板块" queryTableFieldId="12" dataDxfId="427"/>
    <tableColumn id="13" xr3:uid="{996A93DE-C22B-4547-B2EC-7F50617A5894}" uniqueName="13" name="地区" queryTableFieldId="13" dataDxfId="426"/>
    <tableColumn id="14" xr3:uid="{39DD75D5-5174-4BA3-83B2-A3E537AD128B}" uniqueName="14" name="BOCOM_DEAL?" queryTableFieldId="14" dataDxfId="425"/>
  </tableColumns>
  <tableStyleInfo name="Qry Load"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D8005DB-213A-4013-AFE4-C27B4DBC1CFC}" name="SBLC60" displayName="SBLC60" ref="AI6:AX66" tableType="queryTable" totalsRowShown="0">
  <autoFilter ref="AI6:AX66" xr:uid="{8805BBD6-0E7B-458E-90B6-79C2BE0948E7}"/>
  <tableColumns count="16">
    <tableColumn id="1" xr3:uid="{EE26959D-B928-4BD3-881E-A2DBE1158268}" uniqueName="1" name="Index" queryTableFieldId="1" dataDxfId="424"/>
    <tableColumn id="2" xr3:uid="{8F9A1D6A-FEB1-4033-B98D-12993DDD80D0}" uniqueName="2" name="定价日" queryTableFieldId="2" dataDxfId="0"/>
    <tableColumn id="3" xr3:uid="{4D6ED417-EBEF-4E26-ABF7-33D2AC577423}" uniqueName="3" name="信用主体简称" queryTableFieldId="3" dataDxfId="423"/>
    <tableColumn id="4" xr3:uid="{563CFC12-64D3-453C-9D71-7B1367EA6A12}" uniqueName="4" name="备证行" queryTableFieldId="4" dataDxfId="422"/>
    <tableColumn id="5" xr3:uid="{3F383DA1-79CB-438F-BF96-297BC46E7B21}" uniqueName="5" name="发行评级" queryTableFieldId="5" dataDxfId="421"/>
    <tableColumn id="6" xr3:uid="{6878664E-6641-4C4A-9E79-B8B210167C1A}" uniqueName="6" name="货币" queryTableFieldId="6" dataDxfId="420"/>
    <tableColumn id="7" xr3:uid="{434F80EA-EFA7-461E-899C-462E7823D773}" uniqueName="7" name="发行规模(亿)" queryTableFieldId="7" dataDxfId="419"/>
    <tableColumn id="8" xr3:uid="{13350334-0E83-46D1-ABFB-B7376F94CFC2}" uniqueName="8" name="年期" queryTableFieldId="8" dataDxfId="418"/>
    <tableColumn id="9" xr3:uid="{69728444-69D7-4668-B4B4-955D66A787F8}" uniqueName="9" name="票息" queryTableFieldId="9" dataDxfId="417"/>
    <tableColumn id="10" xr3:uid="{711783BA-1DC7-4B86-89BF-2792358540E2}" uniqueName="10" name="IPG" queryTableFieldId="10" dataDxfId="416"/>
    <tableColumn id="11" xr3:uid="{A212D28A-FB2F-492A-BB1B-BF8057103891}" uniqueName="11" name="收窄基点" queryTableFieldId="11" dataDxfId="415"/>
    <tableColumn id="12" xr3:uid="{8E244CCE-07AB-4FCC-B1CA-0930D311B39C}" uniqueName="12" name="结构" queryTableFieldId="12" dataDxfId="414"/>
    <tableColumn id="13" xr3:uid="{3D04C4F0-4470-4FDE-AD58-B1EE0A7D5E32}" uniqueName="13" name="主题" queryTableFieldId="13" dataDxfId="413"/>
    <tableColumn id="14" xr3:uid="{C7345190-C377-4359-86ED-662EBABB7502}" uniqueName="14" name="板块" queryTableFieldId="14" dataDxfId="412"/>
    <tableColumn id="15" xr3:uid="{638A0ECF-ACB8-4C0C-A0B2-E2099C37BCA0}" uniqueName="15" name="地区" queryTableFieldId="15" dataDxfId="411"/>
    <tableColumn id="16" xr3:uid="{E2F760C8-084C-48F7-B282-50E14029BE93}" uniqueName="16" name="BOCOM_DEAL?" queryTableFieldId="16" dataDxfId="410"/>
  </tableColumns>
  <tableStyleInfo name="Qry Load"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1E26AFE-FA6A-4069-B4C6-271F081CF4BB}" name="SBLC_HasRtg" displayName="SBLC_HasRtg" ref="CN6:CV14" tableType="queryTable" totalsRowShown="0" headerRowDxfId="409" dataDxfId="408">
  <tableColumns count="9">
    <tableColumn id="9" xr3:uid="{DB72348B-2D6D-48C1-B8F8-85B698419883}" uniqueName="9" name="Index" queryTableFieldId="9" dataDxfId="44"/>
    <tableColumn id="1" xr3:uid="{5363A946-D03E-4ECC-9F77-BFE3378A30E2}" uniqueName="1" name="定价日" queryTableFieldId="1" dataDxfId="43"/>
    <tableColumn id="2" xr3:uid="{CFA0571F-6877-421F-824E-6724F1EBBD48}" uniqueName="2" name="信用主体简称" queryTableFieldId="2" dataDxfId="42"/>
    <tableColumn id="3" xr3:uid="{FD87F5CC-0BDB-4D42-8B51-9D8D4D0F361D}" uniqueName="3" name="备证行" queryTableFieldId="3" dataDxfId="41"/>
    <tableColumn id="4" xr3:uid="{AC30037D-57D8-4C70-9F59-19A79890D4B8}" uniqueName="4" name="发行评级" queryTableFieldId="4" dataDxfId="40"/>
    <tableColumn id="5" xr3:uid="{D24BFCAB-786B-4C75-BB0C-7FAF88BC9D80}" uniqueName="5" name="货币" queryTableFieldId="5" dataDxfId="39"/>
    <tableColumn id="6" xr3:uid="{2BE0B88F-554B-44CC-B0EB-7AC505064578}" uniqueName="6" name="发行规模(亿)" queryTableFieldId="6" dataDxfId="38"/>
    <tableColumn id="7" xr3:uid="{BE9449E8-904F-4019-BCBD-6996FB7EB14E}" uniqueName="7" name="年期" queryTableFieldId="7" dataDxfId="37"/>
    <tableColumn id="8" xr3:uid="{F2B74AAB-565D-48B7-9E61-6670502A5CF6}" uniqueName="8" name="票息" queryTableFieldId="8" dataDxfId="36"/>
  </tableColumns>
  <tableStyleInfo name="SBLC"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126058-7857-4301-A936-73CCC750FDBD}" name="SBLC_Bank" displayName="SBLC_Bank" ref="DO6:DS25" tableType="queryTable" totalsRowShown="0" headerRowDxfId="407">
  <autoFilter ref="DO6:DS25" xr:uid="{B4A1E3D0-6BF6-4CDE-BFEA-43EDB1B2E23C}"/>
  <tableColumns count="5">
    <tableColumn id="1" xr3:uid="{5CD37CBC-D47F-4D43-A69E-E8C4B8B70977}" uniqueName="1" name="Index" queryTableFieldId="1"/>
    <tableColumn id="2" xr3:uid="{7C39EDB5-5E6C-42A9-A830-DC012DFED98F}" uniqueName="2" name="Entity" queryTableFieldId="2"/>
    <tableColumn id="3" xr3:uid="{909A1382-24CB-405D-9C37-2498F260F973}" uniqueName="3" name="Moody's" queryTableFieldId="3" dataDxfId="406"/>
    <tableColumn id="4" xr3:uid="{C2F5C903-38B6-4A63-8D09-D630D56D8FB5}" uniqueName="4" name="SP" queryTableFieldId="4" dataDxfId="405"/>
    <tableColumn id="5" xr3:uid="{CDF56087-E4C8-49B5-8FB8-B4FECC9863C0}" uniqueName="5" name="FITCH" queryTableFieldId="5" dataDxfId="404"/>
  </tableColumns>
  <tableStyleInfo name="FTZ"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E9B90AE-975C-477F-8335-9B0C1C164D8D}" name="USDCNH_Tighten" displayName="USDCNH_Tighten" ref="DV6:DX10" tableType="queryTable" totalsRowShown="0">
  <autoFilter ref="DV6:DX10" xr:uid="{FB9CA6B1-4CCA-4C39-ACE2-C9BB361E1D51}"/>
  <tableColumns count="3">
    <tableColumn id="1" xr3:uid="{4E0DE753-CBD7-45B3-AD2B-AEAFD551EE32}" uniqueName="1" name="YYQQ" queryTableFieldId="1"/>
    <tableColumn id="3" xr3:uid="{FD257212-525A-41D8-857B-F62206B81EE0}" uniqueName="3" name="CNH" queryTableFieldId="168"/>
    <tableColumn id="2" xr3:uid="{1FE1FC43-C1E4-41AF-925A-84A37EE3371C}" uniqueName="2" name="USD" queryTableFieldId="167"/>
  </tableColumns>
  <tableStyleInfo name="SBLC"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72E587A-3B7E-43CD-B909-DAC370C7C9FB}" name="SBLCBankLEAG" displayName="SBLCBankLEAG" ref="CH6:CL16" tableType="queryTable" totalsRowShown="0">
  <autoFilter ref="CH6:CL16" xr:uid="{32EB8502-2C99-4EC5-BE02-D4E3A41F9655}"/>
  <tableColumns count="5">
    <tableColumn id="1" xr3:uid="{ABADF2B4-84CE-4D29-A306-9229736D3692}" uniqueName="1" name="笔数排名" queryTableFieldId="1"/>
    <tableColumn id="2" xr3:uid="{3BBFD6FA-D595-4608-A055-197551481694}" uniqueName="2" name="备证行" queryTableFieldId="2" dataDxfId="403"/>
    <tableColumn id="3" xr3:uid="{1572882A-ABE1-40B1-86C9-74DFD2C18639}" uniqueName="3" name="亿美元" queryTableFieldId="3"/>
    <tableColumn id="4" xr3:uid="{3621278F-B354-4E26-BD6B-67464423F891}" uniqueName="4" name="笔数" queryTableFieldId="4"/>
    <tableColumn id="5" xr3:uid="{77F8CC2D-B5E7-41CA-BDEA-909BA00F80A3}" uniqueName="5" name="笔数占比" queryTableFieldId="5"/>
  </tableColumns>
  <tableStyleInfo name="SBLC"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EAA7DC2-E406-4F1E-971F-1DA2DA6655B0}" name="DimSum_Pie" displayName="DimSum_Pie" ref="BR6:BX24" tableType="queryTable" totalsRowShown="0">
  <autoFilter ref="BR6:BX24" xr:uid="{BA6DF15F-FE6C-43EC-8CCF-3C211153FB6F}"/>
  <tableColumns count="7">
    <tableColumn id="11" xr3:uid="{663D79A2-CC99-4990-BD47-A620311330A6}" uniqueName="11" name="Index" queryTableFieldId="13" dataDxfId="402"/>
    <tableColumn id="1" xr3:uid="{4152A899-9845-486E-A94D-9B91C86530A0}" uniqueName="1" name="Column1" queryTableFieldId="1" dataDxfId="401"/>
    <tableColumn id="2" xr3:uid="{42DEAD88-4E3F-41E6-9C84-E22CD9E4212D}" uniqueName="2" name="Column2" queryTableFieldId="2" dataDxfId="400"/>
    <tableColumn id="3" xr3:uid="{F6AFF5DD-7D01-443D-98A2-9FF6F633B0D7}" uniqueName="3" name="22年笔数" queryTableFieldId="3" dataDxfId="399"/>
    <tableColumn id="4" xr3:uid="{53592877-B3A1-4376-8198-0FA0005E847F}" uniqueName="4" name="23年笔数" queryTableFieldId="4" dataDxfId="398"/>
    <tableColumn id="5" xr3:uid="{569AAE2A-A42F-4145-9960-E31EBF797BBA}" uniqueName="5" name="24年笔数" queryTableFieldId="15" dataDxfId="397"/>
    <tableColumn id="7" xr3:uid="{6ADAC93C-0427-4807-89C0-3B1A07CFD626}" uniqueName="7" name="变动" queryTableFieldId="7" dataDxfId="45" dataCellStyle="Percent"/>
  </tableColumns>
  <tableStyleInfo name="DimSum"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9ACEC6-06E6-44AE-8AEC-DE8BDAF045E1}" name="SBLC_Pie_SizeNYr" displayName="SBLC_Pie_SizeNYr" ref="CX6:DD10" tableType="queryTable" totalsRowShown="0">
  <autoFilter ref="CX6:DD10" xr:uid="{D7E3E837-019F-42B4-B538-8C641E111C03}"/>
  <tableColumns count="7">
    <tableColumn id="1" xr3:uid="{5C23EF66-F13D-4B93-AD2C-833E1FD6D9C5}" uniqueName="1" name="Index" queryTableFieldId="1" dataDxfId="396"/>
    <tableColumn id="2" xr3:uid="{56910D58-05B4-4D0B-B4E0-9D0CAE4C5440}" uniqueName="2" name="Column1" queryTableFieldId="2" dataDxfId="395"/>
    <tableColumn id="3" xr3:uid="{ED106302-84E3-4B1D-BD61-CF495A14E8AF}" uniqueName="3" name="Column2" queryTableFieldId="3" dataDxfId="394"/>
    <tableColumn id="4" xr3:uid="{C9B829E4-5194-4F4E-A3A4-A11C7E72D357}" uniqueName="4" name="22年亿美元" queryTableFieldId="4" dataDxfId="393"/>
    <tableColumn id="5" xr3:uid="{4D14587C-3C8A-40A4-B5FF-DBDDC973300E}" uniqueName="5" name="23年亿美元" queryTableFieldId="5" dataDxfId="392"/>
    <tableColumn id="6" xr3:uid="{5A5D56ED-B94C-46E6-97E5-53CED8516574}" uniqueName="6" name="24年亿美元" queryTableFieldId="9" dataDxfId="391"/>
    <tableColumn id="8" xr3:uid="{61A7F97A-F0E5-4EC1-AD75-0F6DD593C9EB}" uniqueName="8" name="变动" queryTableFieldId="8" dataDxfId="46" dataCellStyle="Percent"/>
  </tableColumns>
  <tableStyleInfo name="SBLC"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A330084-5DE3-4E95-AE7F-A8F82DA2F8CD}" name="USDCNH_Pie" displayName="USDCNH_Pie" ref="AZ6:BF34" tableType="queryTable">
  <autoFilter ref="AZ6:BF34" xr:uid="{1F2BC5FE-99E8-4EB1-9DB6-74AB00E29104}"/>
  <tableColumns count="7">
    <tableColumn id="1" xr3:uid="{DCC099D5-F857-4502-A41E-09D998E7D14C}" uniqueName="1" name="Index" totalsRowLabel="Total" queryTableFieldId="1" dataDxfId="7" totalsRowDxfId="390"/>
    <tableColumn id="2" xr3:uid="{B3010251-3CB8-4C0A-ACEA-CDCDF4AA1D2F}" uniqueName="2" name="Column1" queryTableFieldId="2" dataDxfId="6" totalsRowDxfId="389"/>
    <tableColumn id="3" xr3:uid="{4BCF4EBF-AEC7-436A-8428-29432BEEE420}" uniqueName="3" name="Column2" queryTableFieldId="3" dataDxfId="5" totalsRowDxfId="388"/>
    <tableColumn id="4" xr3:uid="{BBD95472-71BA-4A92-B48C-32EE3C45BE89}" uniqueName="4" name="22年亿美元" queryTableFieldId="4" dataDxfId="4" totalsRowDxfId="387"/>
    <tableColumn id="5" xr3:uid="{7F4CEE3C-2087-455B-8C92-A914AEE6508A}" uniqueName="5" name="23年亿美元" queryTableFieldId="5" dataDxfId="3" totalsRowDxfId="386"/>
    <tableColumn id="6" xr3:uid="{4179288B-C57B-45FB-A6FB-4611A8C1B5DA}" uniqueName="6" name="24年亿美元" queryTableFieldId="9"/>
    <tableColumn id="8" xr3:uid="{61E6ED3E-3DB6-470C-A526-3F26D51D79CE}" uniqueName="8" name="变动" totalsRowFunction="sum" queryTableFieldId="8" dataDxfId="2" totalsRowDxfId="385" dataCellStyle="Percent"/>
  </tableColumns>
  <tableStyleInfo name="wEco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E1695DDB-9DE2-46B3-9B7F-DC6A593EDC46}" name="Formatted_NIM" displayName="Formatted_NIM" ref="B6:I18" totalsRowShown="0">
  <autoFilter ref="B6:I18" xr:uid="{13DEEA10-DDB5-4D8F-9588-7689334A8C61}"/>
  <tableColumns count="8">
    <tableColumn id="1" xr3:uid="{86EBEC44-F2BF-4286-879E-099C121E14C1}" name="Index"/>
    <tableColumn id="2" xr3:uid="{BCBECA30-AB83-436B-8D25-383FAC21AE84}" name="月份"/>
    <tableColumn id="3" xr3:uid="{6E17D607-8370-4567-BF93-553C1884BC37}" name="22年亿美元">
      <calculatedColumnFormula>IFERROR(VLOOKUP(B7,USDCNH_Pie[],COLUMN(),FALSE),"")</calculatedColumnFormula>
    </tableColumn>
    <tableColumn id="4" xr3:uid="{C9EE79EB-BC55-4EC4-B04F-047852D6A733}" name="23年亿美元">
      <calculatedColumnFormula>IFERROR(VLOOKUP(B7,USDCNH_Pie[],COLUMN(),FALSE),"")</calculatedColumnFormula>
    </tableColumn>
    <tableColumn id="5" xr3:uid="{F3CFE907-C822-476C-A454-B9A33E96CF19}" name="24年亿美元" dataDxfId="384">
      <calculatedColumnFormula>IFERROR(VLOOKUP(B7,USDCNH_Pie[],COLUMN(),FALSE),"")</calculatedColumnFormula>
    </tableColumn>
    <tableColumn id="6" xr3:uid="{C7A32596-3119-432F-BA25-FA95E6A4B6E0}" name="DataLabel 22'" dataDxfId="383">
      <calculatedColumnFormula>IF(D7=0,"",FIXED(D7,0)&amp;"亿")</calculatedColumnFormula>
    </tableColumn>
    <tableColumn id="7" xr3:uid="{B49C4870-1C51-48D2-A494-2C025B0CD4DC}" name="DataLabel 23'" dataDxfId="382">
      <calculatedColumnFormula>IF(E7=0,"",FIXED(E7,0)&amp;"亿")</calculatedColumnFormula>
    </tableColumn>
    <tableColumn id="8" xr3:uid="{531A1E40-DCFA-41E6-B1BB-84F6AB63DF6C}" name="DataLabel 24'" dataDxfId="381">
      <calculatedColumnFormula>IF(F7=0,"",FIXED(F7,0)&amp;"亿")</calculatedColumnFormula>
    </tableColumn>
  </tableColumns>
  <tableStyleInfo name="TableStyleMedium2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DF764380-48FD-445B-AD53-CE5F149F8E48}" name="Formatted_wPie" displayName="Formatted_wPie" ref="B20:G36" totalsRowShown="0">
  <autoFilter ref="B20:G36" xr:uid="{32C2D329-5642-41D7-B966-DAC692FB0EB1}"/>
  <tableColumns count="6">
    <tableColumn id="1" xr3:uid="{85532D45-C35C-433A-902C-BF5839A111A4}" name="Index"/>
    <tableColumn id="2" xr3:uid="{3DD70EDE-4280-4464-AE8F-10584F981EFE}" name="Pie">
      <calculatedColumnFormula>IFERROR(VLOOKUP(B21,USDCNH_Pie[],COLUMN(),FALSE),"")</calculatedColumnFormula>
    </tableColumn>
    <tableColumn id="3" xr3:uid="{E3A1FEA5-EE36-48AC-9FAA-C1AF92B9DD9A}" name="22年亿美元">
      <calculatedColumnFormula>IFERROR(VLOOKUP(B21,USDCNH_Pie[],COLUMN(),FALSE),"")</calculatedColumnFormula>
    </tableColumn>
    <tableColumn id="4" xr3:uid="{051CD901-F29E-493C-A1D4-92F8B397EEA4}" name="23年亿美元">
      <calculatedColumnFormula>IFERROR(VLOOKUP(B21,USDCNH_Pie[],COLUMN(),FALSE),"")</calculatedColumnFormula>
    </tableColumn>
    <tableColumn id="5" xr3:uid="{5B7475DD-5155-4AF7-BAAC-83AE01350F9A}" name="24年亿美元" dataDxfId="380">
      <calculatedColumnFormula>IFERROR(VLOOKUP(B21,USDCNH_Pie[],COLUMN(),FALSE),"")</calculatedColumnFormula>
    </tableColumn>
    <tableColumn id="6" xr3:uid="{ADFC3894-D94C-498A-BF62-B5B4D029DAD6}" name="23年至今亿美元" dataDxfId="379">
      <calculatedColumnFormula>Formatted_wPie[[#This Row],[23年亿美元]]+Formatted_wPie[[#This Row],[24年亿美元]]</calculatedColumnFormula>
    </tableColumn>
  </tableColumns>
  <tableStyleInfo name="TableStyleMedium2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0C6AF1C-7F29-441D-98B4-F5085B03699E}" name="Table12" displayName="Table12" ref="K6:U35" totalsRowShown="0">
  <autoFilter ref="K6:U35" xr:uid="{19122932-CE27-4BD4-9007-D0840AE778B1}"/>
  <tableColumns count="11">
    <tableColumn id="11" xr3:uid="{9EF97660-D9EC-4C59-9C47-7AB30A394E71}" name="Index" dataDxfId="378"/>
    <tableColumn id="1" xr3:uid="{11F3EBB5-71C8-43AD-9934-06B14DD1BB9F}" name="Column1" dataDxfId="377">
      <calculatedColumnFormula>IFERROR(VLOOKUP($K7,CNH_Pie[],L$5,FALSE),"")</calculatedColumnFormula>
    </tableColumn>
    <tableColumn id="2" xr3:uid="{E8A340C6-493A-4130-AC65-0491D6D1F1F9}" name="Column2">
      <calculatedColumnFormula>IFERROR(VLOOKUP($K7,CNH_Pie[],M$5,FALSE),"")</calculatedColumnFormula>
    </tableColumn>
    <tableColumn id="3" xr3:uid="{3BD59089-5D2F-433E-AD7A-6345BE714A63}" name="点心债_发行规模(亿)">
      <calculatedColumnFormula>IFERROR(VLOOKUP($K7,CNH_Pie[],N$5,FALSE),"")</calculatedColumnFormula>
    </tableColumn>
    <tableColumn id="4" xr3:uid="{0C7222B1-3E18-4A71-A9A6-4E431C1E3BBB}" name="点心债_笔数">
      <calculatedColumnFormula>IFERROR(VLOOKUP($K7,CNH_Pie[],O$5,FALSE),"")</calculatedColumnFormula>
    </tableColumn>
    <tableColumn id="5" xr3:uid="{20F257D7-2723-4979-8B71-00253EEF5B9D}" name="自贸债_发行规模(亿)">
      <calculatedColumnFormula>IFERROR(VLOOKUP($K7,CNH_Pie[],P$5,FALSE),"")</calculatedColumnFormula>
    </tableColumn>
    <tableColumn id="6" xr3:uid="{4C1E4806-C2FD-4C9F-BF69-AD5C42E16F41}" name="自贸债_笔数">
      <calculatedColumnFormula>IFERROR(VLOOKUP($K7,CNH_Pie[],Q$5,FALSE),"")</calculatedColumnFormula>
    </tableColumn>
    <tableColumn id="7" xr3:uid="{982DC47C-17E5-43A5-8463-33C67FD6E6FA}" name="Label点心规模" dataDxfId="376">
      <calculatedColumnFormula>IF(Table12[[#This Row],[点心债_发行规模(亿)]]=0,"",ROUND(Table12[[#This Row],[点心债_发行规模(亿)]],0)&amp;"亿")</calculatedColumnFormula>
    </tableColumn>
    <tableColumn id="8" xr3:uid="{490F3FFE-E892-4518-B45E-14E31E664333}" name="Label点心笔数" dataDxfId="375">
      <calculatedColumnFormula>IF(Table12[[#This Row],[点心债_笔数]]=0,"",ROUND(Table12[[#This Row],[点心债_笔数]]+1,0)&amp;"笔")</calculatedColumnFormula>
    </tableColumn>
    <tableColumn id="9" xr3:uid="{B06EC6C7-1D62-4288-8E47-108074A5CC5A}" name="Label自贸规模" dataDxfId="374">
      <calculatedColumnFormula>IF(Table12[[#This Row],[自贸债_发行规模(亿)]]=0,"",ROUND(Table12[[#This Row],[自贸债_发行规模(亿)]],0)&amp;"亿")</calculatedColumnFormula>
    </tableColumn>
    <tableColumn id="10" xr3:uid="{DC04666C-09F5-422A-BE82-D4D28576B134}" name="Label自贸笔数" dataDxfId="373">
      <calculatedColumnFormula>IF(Table12[[#This Row],[自贸债_笔数]]=0,"",ROUND(Table12[[#This Row],[自贸债_笔数]],0)&amp;"笔")</calculatedColumnFormula>
    </tableColumn>
  </tableColumns>
  <tableStyleInfo name="TableStyleMedium2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E974D93-4B91-4886-89D2-EC18727AE6BD}" name="Table18" displayName="Table18" ref="X6:AE24" totalsRowShown="0">
  <autoFilter ref="X6:AE24" xr:uid="{A3A01C67-2FBD-4163-9668-9146EF2A141D}"/>
  <tableColumns count="8">
    <tableColumn id="1" xr3:uid="{2A4A40B5-98CA-48E3-B68B-FF79EAA3B331}" name="Index">
      <calculatedColumnFormula>【3】Deal!BR7</calculatedColumnFormula>
    </tableColumn>
    <tableColumn id="2" xr3:uid="{25606002-0EB6-488A-BF22-297F4301A73E}" name="Column1" dataDxfId="372">
      <calculatedColumnFormula>IFERROR(VLOOKUP($X7,DimSum_Pie[],Y$5,FALSE),"")</calculatedColumnFormula>
    </tableColumn>
    <tableColumn id="3" xr3:uid="{7324181B-42A2-45E9-9EC2-B20A077C7D46}" name="Column2" dataDxfId="371">
      <calculatedColumnFormula>IFERROR(VLOOKUP($X7,DimSum_Pie[],Z$5,FALSE),"")</calculatedColumnFormula>
    </tableColumn>
    <tableColumn id="4" xr3:uid="{862FC8FD-7DE4-4F49-8A4B-FBF1CB9A690F}" name="22年笔数" dataDxfId="370">
      <calculatedColumnFormula>IFERROR(VLOOKUP($X7,DimSum_Pie[],AA$5,FALSE),"")</calculatedColumnFormula>
    </tableColumn>
    <tableColumn id="5" xr3:uid="{61BF6DE6-38F1-4FAB-8A9A-CABF2188E7CF}" name="23年笔数" dataDxfId="369">
      <calculatedColumnFormula>IFERROR(VLOOKUP($X7,DimSum_Pie[],AB$5,FALSE),"")</calculatedColumnFormula>
    </tableColumn>
    <tableColumn id="6" xr3:uid="{934B70A6-2B7B-45E2-9BB1-7591FCEB2DA2}" name="24年笔数" dataDxfId="368">
      <calculatedColumnFormula>IFERROR(VLOOKUP($X7,DimSum_Pie[],AC$5,FALSE),"")</calculatedColumnFormula>
    </tableColumn>
    <tableColumn id="7" xr3:uid="{24303106-38BD-4FA2-88C4-87AC667FC56A}" name="23年至今" dataDxfId="367">
      <calculatedColumnFormula>Table18[[#This Row],[23年笔数]]+Table18[[#This Row],[24年笔数]]</calculatedColumnFormula>
    </tableColumn>
    <tableColumn id="8" xr3:uid="{01DC1FB1-940C-45FD-BAD3-8A34630B876F}" name="Column4" dataDxfId="366"/>
  </tableColumns>
  <tableStyleInfo name="TableStyleMedium2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4F40970-C9D7-4C0A-AEED-86972E362EDC}" name="Table6" displayName="Table6" ref="AI6:AM19" totalsRowShown="0">
  <autoFilter ref="AI6:AM19" xr:uid="{32876411-50C1-4616-99C1-A509195A4B8D}"/>
  <tableColumns count="5">
    <tableColumn id="1" xr3:uid="{6A607161-2BE0-4AB6-A1D0-132CE748C5C2}" name="Index">
      <calculatedColumnFormula>【3】Deal!CB7</calculatedColumnFormula>
    </tableColumn>
    <tableColumn id="2" xr3:uid="{F44675AA-004C-4D40-8DBB-9117645FBFCB}" name="Column1" dataDxfId="365">
      <calculatedColumnFormula>VLOOKUP(Table6[[#This Row],[Index]],SBLC_Pie_Count[#All],2,0)</calculatedColumnFormula>
    </tableColumn>
    <tableColumn id="3" xr3:uid="{9CFFF21C-36CC-4C25-9C93-F61E4F31067C}" name="Column2" dataDxfId="364">
      <calculatedColumnFormula>VLOOKUP(Table6[[#This Row],[Index]],SBLC_Pie_Count[#All],3,0)</calculatedColumnFormula>
    </tableColumn>
    <tableColumn id="11" xr3:uid="{9715B6A5-D711-4E57-983C-1B3B6D4A21BD}" name="笔数" dataDxfId="363">
      <calculatedColumnFormula>VLOOKUP(Table6[[#This Row],[Index]],SBLC_Pie_Count[#All],4,0)</calculatedColumnFormula>
    </tableColumn>
    <tableColumn id="12" xr3:uid="{74FFEE99-F62C-4A1A-9B8F-CDFCD68D02EB}" name="笔数占比">
      <calculatedColumnFormula>Table6[[#This Row],[笔数]]/SUM($AL$7:$AL$11)</calculatedColumnFormula>
    </tableColumn>
  </tableColumns>
  <tableStyleInfo name="TableStyleMedium2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A5AE7AC-9225-4384-A6A7-3E400EDCA76E}" name="Formatted_SBLC_Pie_SizeNYr" displayName="Formatted_SBLC_Pie_SizeNYr" ref="AP6:AW10" totalsRowShown="0">
  <autoFilter ref="AP6:AW10" xr:uid="{8942B491-CF22-4360-9460-DC75F9CFB18E}"/>
  <tableColumns count="8">
    <tableColumn id="1" xr3:uid="{41D09FDE-2793-49BA-86FC-5CCA319C30F1}" name="Index">
      <calculatedColumnFormula>【3】Deal!#REF!</calculatedColumnFormula>
    </tableColumn>
    <tableColumn id="2" xr3:uid="{918E3230-BFB9-48C9-988A-ABEFD2DE31F3}" name="Column1" dataDxfId="362">
      <calculatedColumnFormula>VLOOKUP(Formatted_SBLC_Pie_SizeNYr[[#This Row],[Index]],SBLC_Pie_SizeNYr[#All],2,0)</calculatedColumnFormula>
    </tableColumn>
    <tableColumn id="3" xr3:uid="{F45FB882-7FF6-448F-8BAE-7AE51E2827EF}" name="Column2" dataDxfId="361">
      <calculatedColumnFormula>VLOOKUP(Formatted_SBLC_Pie_SizeNYr[[#This Row],[Index]],SBLC_Pie_SizeNYr[#All],3,0)</calculatedColumnFormula>
    </tableColumn>
    <tableColumn id="4" xr3:uid="{C3DBD38B-9922-4BFB-9B5C-92BD4BFDB340}" name="22年亿美元" dataDxfId="360">
      <calculatedColumnFormula>VLOOKUP(Formatted_SBLC_Pie_SizeNYr[[#This Row],[Index]],SBLC_Pie_SizeNYr[#All],4,0)</calculatedColumnFormula>
    </tableColumn>
    <tableColumn id="5" xr3:uid="{3E1AD144-BB2A-4201-8730-523F69EB4015}" name="23年亿美元" dataDxfId="359">
      <calculatedColumnFormula>VLOOKUP(Formatted_SBLC_Pie_SizeNYr[[#This Row],[Index]],SBLC_Pie_SizeNYr[#All],5,0)</calculatedColumnFormula>
    </tableColumn>
    <tableColumn id="6" xr3:uid="{5B751CC1-48D4-4A38-B5D3-440C386F1171}" name="24年亿美元" dataCellStyle="Percent">
      <calculatedColumnFormula>VLOOKUP(Formatted_SBLC_Pie_SizeNYr[[#This Row],[Index]],SBLC_Pie_SizeNYr[#All],6,0)</calculatedColumnFormula>
    </tableColumn>
    <tableColumn id="7" xr3:uid="{14E436C3-E35A-4793-A072-FED2A0C9A6C4}" name="23年至今亿美元" dataDxfId="358" dataCellStyle="Percent">
      <calculatedColumnFormula>Formatted_SBLC_Pie_SizeNYr[[#This Row],[23年亿美元]]+Formatted_SBLC_Pie_SizeNYr[[#This Row],[24年亿美元]]</calculatedColumnFormula>
    </tableColumn>
    <tableColumn id="8" xr3:uid="{3E973520-49F2-4C55-8AB2-584F5AD96DE0}" name="Column4" dataCellStyle="Percent"/>
  </tableColumns>
  <tableStyleInfo name="TableStyleMedium2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EB59A9C-A96C-4435-8A5C-EED68F830793}" name="Table9" displayName="Table9" ref="BF6:BJ16" totalsRowShown="0">
  <autoFilter ref="BF6:BJ16" xr:uid="{32D0A1CA-3FAF-48BE-9899-E4AA46DAB295}"/>
  <sortState ref="BF7:BJ16">
    <sortCondition descending="1" ref="BI6:BI16"/>
  </sortState>
  <tableColumns count="5">
    <tableColumn id="1" xr3:uid="{E2159CF6-8903-4CF9-8F46-74545CAB80D1}" name="Index" dataDxfId="357">
      <calculatedColumnFormula>SBLCBankLEAG[[#This Row],[笔数排名]]</calculatedColumnFormula>
    </tableColumn>
    <tableColumn id="2" xr3:uid="{C6A6BAD3-A729-4BF4-BB0D-F8752EA42DC2}" name="备证行" dataDxfId="356">
      <calculatedColumnFormula>VLOOKUP(Table9[[#This Row],[Index]],SBLCBankLEAG[],2,0)</calculatedColumnFormula>
    </tableColumn>
    <tableColumn id="3" xr3:uid="{F3260E8A-D923-411F-87CA-D7D47B10AE4D}" name="亿美元" dataDxfId="355">
      <calculatedColumnFormula>VLOOKUP(Table9[[#This Row],[Index]],SBLCBankLEAG[],3,0)</calculatedColumnFormula>
    </tableColumn>
    <tableColumn id="4" xr3:uid="{FD701013-F7A1-486C-8762-0C4361DC6FAA}" name="笔数" dataDxfId="354">
      <calculatedColumnFormula>VLOOKUP(Table9[[#This Row],[Index]],SBLCBankLEAG[],4,0)</calculatedColumnFormula>
    </tableColumn>
    <tableColumn id="5" xr3:uid="{8D78BB0D-E131-4C8F-919E-8262D7FC86D7}" name="笔数占比" dataDxfId="353">
      <calculatedColumnFormula>VLOOKUP(Table9[[#This Row],[Index]],SBLCBankLEAG[],5,0)</calculatedColumnFormula>
    </tableColumn>
  </tableColumns>
  <tableStyleInfo name="TableStyleMedium2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B5E5E8F-458B-456B-A51C-AF0E51F779AD}" name="Formatted_SBLC_Pie_Size" displayName="Formatted_SBLC_Pie_Size" ref="AY6:BC9" totalsRowShown="0">
  <autoFilter ref="AY6:BC9" xr:uid="{D2696BBB-AAE8-401E-A253-9A55F9C9CF88}"/>
  <tableColumns count="5">
    <tableColumn id="1" xr3:uid="{C1A321C4-18C0-4EA5-ADEA-5485B41F517C}" name="Index"/>
    <tableColumn id="2" xr3:uid="{3FC47EE6-1FED-47F7-975D-49C3417C6452}" name="Column1" dataDxfId="352">
      <calculatedColumnFormula>VLOOKUP(Formatted_SBLC_Pie_Size[[#This Row],[Index]],SBLC_Pie_Size[#All],2,0)</calculatedColumnFormula>
    </tableColumn>
    <tableColumn id="3" xr3:uid="{B81E2DDE-F3E5-484A-AEA3-8A3C82CABD62}" name="Column2">
      <calculatedColumnFormula>SBLC_Pie_Size[[#This Row],[Column2]]</calculatedColumnFormula>
    </tableColumn>
    <tableColumn id="4" xr3:uid="{257F949E-55AF-475B-9D97-ADCE28F886E2}" name="亿美元">
      <calculatedColumnFormula>SBLC_Pie_Size[[#This Row],[亿美元]]</calculatedColumnFormula>
    </tableColumn>
    <tableColumn id="5" xr3:uid="{F7ECD659-C165-4C2E-B3C6-15EA2504834F}" name="占比" dataCellStyle="Percent">
      <calculatedColumnFormula>SBLC_Pie_Size[[#This Row],[占比]]</calculatedColumnFormula>
    </tableColumn>
  </tableColumns>
  <tableStyleInfo name="TableStyleMedium2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A224249-C81A-4544-BA21-FBFDA6D89C3F}" name="Table29" displayName="Table29" ref="BU6:BY25" totalsRowShown="0" headerRowDxfId="351" dataDxfId="349" headerRowBorderDxfId="350" tableBorderDxfId="348">
  <sortState ref="BU7:BY25">
    <sortCondition ref="BW7:BW25" customList="A1,A2,A3,Baa2,Baa3,--"/>
  </sortState>
  <tableColumns count="5">
    <tableColumn id="1" xr3:uid="{DA1F4785-84F7-406F-A83A-9504D4C4D51B}" name="Index" dataDxfId="347"/>
    <tableColumn id="2" xr3:uid="{C0C4D0A0-004A-4D89-AD1E-B1F24FB3C72E}" name="银行名称" dataDxfId="346">
      <calculatedColumnFormula>VLOOKUP(BU7,SBLC_Bank[],2,0)</calculatedColumnFormula>
    </tableColumn>
    <tableColumn id="3" xr3:uid="{77F26F00-2E5B-45E1-9356-3ECBE83CB298}" name="穆迪" dataDxfId="345">
      <calculatedColumnFormula>VLOOKUP(BU7,SBLC_Bank[],3,0)</calculatedColumnFormula>
    </tableColumn>
    <tableColumn id="4" xr3:uid="{1FCA4040-8556-41ED-AD9A-ADE87E05256F}" name="标普" dataDxfId="344">
      <calculatedColumnFormula>VLOOKUP(BU7,SBLC_Bank[],4,0)</calculatedColumnFormula>
    </tableColumn>
    <tableColumn id="5" xr3:uid="{6DEB31E9-C1D1-442A-A713-AE2C889D23FF}" name="惠誉" dataDxfId="343">
      <calculatedColumnFormula>VLOOKUP(BU7,SBLC_Bank[],5,0)</calculatedColumnFormula>
    </tableColumn>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AD5983D-6627-4398-AA9B-E0EEFFC295C4}" name="Table42" displayName="Table42" ref="CB6:CD10" totalsRowShown="0" tableBorderDxfId="342">
  <autoFilter ref="CB6:CD10" xr:uid="{A8CC2885-676D-4C95-9637-50771FDAA342}"/>
  <tableColumns count="3">
    <tableColumn id="1" xr3:uid="{57121704-BB35-4561-ABF8-59396EEC8366}" name="YYQQ" dataDxfId="341"/>
    <tableColumn id="2" xr3:uid="{A43082A0-8846-4F7E-8F47-0962D7F5538F}" name="USD" dataDxfId="340">
      <calculatedColumnFormula>INDEX(USDCNH_Tighten[USD],MATCH(Table42[[#This Row],[YYQQ]],USDCNH_Tighten[YYQQ],0))</calculatedColumnFormula>
    </tableColumn>
    <tableColumn id="3" xr3:uid="{AFAE35BE-3814-4D3A-B7FB-CA1DB552EEFB}" name="CNH" dataDxfId="339">
      <calculatedColumnFormula>INDEX(USDCNH_Tighten[CNH],MATCH(Table42[[#This Row],[YYQQ]],USDCNH_Tighten[YYQQ],0))</calculatedColumnFormula>
    </tableColumn>
  </tableColumns>
  <tableStyleInfo name="TableStyleLight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F9AA3C1-528A-4E52-9D7A-F74A275D0821}" name="Writer_Dealtbl" displayName="Writer_Dealtbl" ref="BG2:HT20" tableType="queryTable" totalsRowShown="0">
  <autoFilter ref="BG2:HT20" xr:uid="{FC4607C0-3622-4E50-9EEB-F33222DE4A27}"/>
  <tableColumns count="170">
    <tableColumn id="1" xr3:uid="{90706ADC-6D33-4E0A-870C-25576BCC25DF}" uniqueName="1" name="Index" queryTableFieldId="1"/>
    <tableColumn id="2" xr3:uid="{5E4895AB-1750-4315-BE86-68D824AB64C0}" uniqueName="2" name="定价日" queryTableFieldId="2" dataDxfId="338"/>
    <tableColumn id="3" xr3:uid="{0E12A25D-5999-493C-AE70-5663A74B8D0C}" uniqueName="3" name="ISIN" queryTableFieldId="3"/>
    <tableColumn id="4" xr3:uid="{215EE585-94B7-44EF-ABB8-8621B47AE806}" uniqueName="4" name="信用主体(备证行)" queryTableFieldId="4"/>
    <tableColumn id="5" xr3:uid="{231EC30D-80D8-490C-82BE-4E5C9852A01A}" uniqueName="5" name="发行评级" queryTableFieldId="5"/>
    <tableColumn id="6" xr3:uid="{906D5550-8DB2-4FBA-A94A-C0445F35DC6C}" uniqueName="6" name="货币" queryTableFieldId="6"/>
    <tableColumn id="7" xr3:uid="{C67446A3-3CB0-4C23-A9ED-1D10035AA06F}" uniqueName="7" name="发行规模(亿)" queryTableFieldId="7"/>
    <tableColumn id="8" xr3:uid="{BD8FADBE-B298-436E-B6CD-31E35C5B2F96}" uniqueName="8" name="年期" queryTableFieldId="8"/>
    <tableColumn id="9" xr3:uid="{743BA08F-A390-4609-AC9F-09253DF680EA}" uniqueName="9" name="票息" queryTableFieldId="9"/>
    <tableColumn id="10" xr3:uid="{FC9E3161-22EA-4142-A350-51F59C69ADC7}" uniqueName="10" name="IPG" queryTableFieldId="10"/>
    <tableColumn id="11" xr3:uid="{0DB16408-F8BD-475C-8454-5E7700314E27}" uniqueName="11" name="收窄基点" queryTableFieldId="11"/>
    <tableColumn id="12" xr3:uid="{CE60B171-2528-4B3C-BFE7-A28108C88BD9}" uniqueName="12" name="结构" queryTableFieldId="12"/>
    <tableColumn id="13" xr3:uid="{FF771B8B-3F6A-45F0-9AE2-98766C7ACA57}" uniqueName="13" name="主题" queryTableFieldId="13"/>
    <tableColumn id="16" xr3:uid="{ECE3B1F4-6063-4625-B866-59E6D34EF4FD}" uniqueName="16" name="板块" queryTableFieldId="16"/>
    <tableColumn id="17" xr3:uid="{37A9C628-6B1F-4AC6-A129-3942268A3346}" uniqueName="17" name="地区" queryTableFieldId="17"/>
    <tableColumn id="18" xr3:uid="{5E99CED7-E659-4E2B-B34E-BA364756E309}" uniqueName="18" name="BOCOM_DEAL?" queryTableFieldId="18"/>
    <tableColumn id="19" xr3:uid="{61B334FC-61BB-4926-85BE-063B71600512}" uniqueName="19" name="亿美元" queryTableFieldId="19"/>
    <tableColumn id="20" xr3:uid="{71D9C79D-F2F6-4D95-8F57-97FEB74A5E95}" uniqueName="20" name="删除及隐藏" queryTableFieldId="20"/>
    <tableColumn id="21" xr3:uid="{AD706F64-CA72-495F-B3B1-E03404BB455E}" uniqueName="21" name="增发判定" queryTableFieldId="21"/>
    <tableColumn id="22" xr3:uid="{AEC9EA03-8757-4A84-868A-ED7610AD3ED8}" uniqueName="22" name="FPG" queryTableFieldId="22"/>
    <tableColumn id="24" xr3:uid="{4E935990-72E3-42FA-8657-E32B3DE841CF}" uniqueName="24" name="定价" queryTableFieldId="24"/>
    <tableColumn id="25" xr3:uid="{C8BD7550-0A55-40B0-96D6-6073D473C716}" uniqueName="25" name="发行价" queryTableFieldId="25"/>
    <tableColumn id="28" xr3:uid="{2E8DAF8D-468B-4B8C-BB1F-BF9C1EC3A8C9}" uniqueName="28" name="港分_ROLE" queryTableFieldId="28"/>
    <tableColumn id="30" xr3:uid="{0F27892C-6A1A-4AB7-A924-13A65CA679E7}" uniqueName="30" name="澳分_ROLE" queryTableFieldId="30"/>
    <tableColumn id="154" xr3:uid="{2336C0B3-EBD1-4D28-8A4E-051EB8269EA0}" uniqueName="154" name="建账峰值(亿)" queryTableFieldId="154"/>
    <tableColumn id="14" xr3:uid="{463A379A-EAD0-4519-AFA0-E4E898A388A2}" uniqueName="14" name="交割T+n" queryTableFieldId="14"/>
    <tableColumn id="15" xr3:uid="{3278F5AC-DE8A-4245-B81B-7843F441DFC0}" uniqueName="15" name="交割日" queryTableFieldId="15" dataDxfId="337"/>
    <tableColumn id="155" xr3:uid="{52681CAA-CF91-454C-A3EF-BFBF035CD6BB}" uniqueName="155" name="Nth_ISIN" queryTableFieldId="156"/>
    <tableColumn id="33" xr3:uid="{8D64E221-C082-4256-89CC-1B2C57CFE292}" uniqueName="33" name="信用主体" queryTableFieldId="33"/>
    <tableColumn id="34" xr3:uid="{5DE5030D-A132-4D92-87FF-F3AD7C5FEF6E}" uniqueName="34" name="主体评级" queryTableFieldId="34"/>
    <tableColumn id="35" xr3:uid="{C78226D7-DA3F-4874-B416-49C2BA8DAE0E}" uniqueName="35" name="境内主体评级" queryTableFieldId="35"/>
    <tableColumn id="45" xr3:uid="{926493CE-C93B-48B7-BC69-A27F74B3353B}" uniqueName="45" name="期限备注" queryTableFieldId="45"/>
    <tableColumn id="36" xr3:uid="{E6B22C5D-F2F8-4EC2-9795-374B8BDA1448}" uniqueName="36" name="上市" queryTableFieldId="36"/>
    <tableColumn id="43" xr3:uid="{A3490FF3-0B87-4537-BD63-AD6C8D0AAC71}" uniqueName="43" name="ESG" queryTableFieldId="43"/>
    <tableColumn id="44" xr3:uid="{7C9C4E79-C134-490C-8EAD-1618A3660323}" uniqueName="44" name="品种主题" queryTableFieldId="44"/>
    <tableColumn id="42" xr3:uid="{AE839CA7-0B80-4CD2-9F97-2864D640E74F}" uniqueName="42" name="备证行全称" queryTableFieldId="42"/>
    <tableColumn id="38" xr3:uid="{FC830335-E5A6-4906-9709-46665D1EA660}" uniqueName="38" name="通过分行" queryTableFieldId="38"/>
    <tableColumn id="39" xr3:uid="{84D59A94-6ADA-4FF7-9E9B-BCB30AFB80D3}" uniqueName="39" name="发行人" queryTableFieldId="39"/>
    <tableColumn id="40" xr3:uid="{3D36E2ED-466C-40CE-BA0E-CE03374D6B33}" uniqueName="40" name="担保人" queryTableFieldId="40"/>
    <tableColumn id="41" xr3:uid="{1D89B6EA-2FD4-48DB-8C0C-AFB2B571D1A2}" uniqueName="41" name="维好协议提供者" queryTableFieldId="41"/>
    <tableColumn id="37" xr3:uid="{49565F1F-FE09-48FC-9031-C7430245E97A}" uniqueName="37" name="兑付日" queryTableFieldId="37" dataDxfId="336"/>
    <tableColumn id="46" xr3:uid="{7233F47E-FAD1-4938-A77C-7A92659395E1}" uniqueName="46" name="债券备注" queryTableFieldId="46"/>
    <tableColumn id="49" xr3:uid="{E3696E86-79C1-474B-9C0A-C4BBA4AA4EB5}" uniqueName="49" name="PROJECT_CN" queryTableFieldId="49"/>
    <tableColumn id="50" xr3:uid="{FD4CF306-504A-4033-AD25-713FABDA0CE3}" uniqueName="50" name="PROJECT_CODE" queryTableFieldId="50"/>
    <tableColumn id="51" xr3:uid="{A5574A8D-5DE3-473D-817F-96B53FB1B5FC}" uniqueName="51" name="期数" queryTableFieldId="51"/>
    <tableColumn id="52" xr3:uid="{01D4C001-4E78-425E-8C67-EB1063FEBE97}" uniqueName="52" name="BISL_ROLE" queryTableFieldId="52"/>
    <tableColumn id="131" xr3:uid="{FC790711-D93B-49BE-884D-58D84A5B60C6}" uniqueName="131" name="OTHER_ROLE" queryTableFieldId="131"/>
    <tableColumn id="61" xr3:uid="{AD3BEF34-5969-4ECA-9750-3175EE474CF6}" uniqueName="61" name="台账序号" queryTableFieldId="61"/>
    <tableColumn id="48" xr3:uid="{F979554E-4311-4CE6-9825-8A7E2AFBE34F}" uniqueName="48" name="EXE" queryTableFieldId="48"/>
    <tableColumn id="53" xr3:uid="{327BB396-148E-4607-9724-54125B58DF9A}" uniqueName="53" name="新规角色" queryTableFieldId="53"/>
    <tableColumn id="54" xr3:uid="{2D01CD98-87A4-4C4D-90AB-6E490774FC76}" uniqueName="54" name="COVERAGE" queryTableFieldId="54"/>
    <tableColumn id="58" xr3:uid="{EBADBB20-7FC6-497F-8701-B69CFBBDC0AD}" uniqueName="58" name="项目来源" queryTableFieldId="58"/>
    <tableColumn id="59" xr3:uid="{9A221CF0-B6FC-4ACB-9B59-4DD116C9B577}" uniqueName="59" name="项目亮点" queryTableFieldId="59"/>
    <tableColumn id="55" xr3:uid="{16933310-4A6C-4D12-B4B9-E319389D186E}" uniqueName="55" name="BISL独家订单" queryTableFieldId="158"/>
    <tableColumn id="56" xr3:uid="{1700B164-258D-47A5-BBFF-2972BB1EC245}" uniqueName="56" name="BISL下单量" queryTableFieldId="159"/>
    <tableColumn id="57" xr3:uid="{5D5B3890-1839-4055-94C1-E674A83C085A}" uniqueName="57" name="BISL分配量" queryTableFieldId="160"/>
    <tableColumn id="108" xr3:uid="{CA291449-19E5-40CC-8C00-413490967215}" uniqueName="108" name="交银下单量.除BISL外" queryTableFieldId="161"/>
    <tableColumn id="47" xr3:uid="{7F969409-6EE0-488C-85B5-30497F1084C8}" uniqueName="47" name="Date_Onboarded" queryTableFieldId="47" dataDxfId="335"/>
    <tableColumn id="60" xr3:uid="{9C26C0B9-95FF-4CBD-BECF-5A4F7D585110}" uniqueName="60" name="定价会时间" queryTableFieldId="60" dataDxfId="334"/>
    <tableColumn id="62" xr3:uid="{A733164D-CB0B-449F-B6FC-4D953DBA505B}" uniqueName="62" name="FolderName" queryTableFieldId="62"/>
    <tableColumn id="63" xr3:uid="{C1A66D09-4126-4B04-BAD0-E1E59F17700D}" uniqueName="63" name="PRJ对账号" queryTableFieldId="63"/>
    <tableColumn id="64" xr3:uid="{7173DD04-C84F-4CD9-9CA8-0D79C6A43D7A}" uniqueName="64" name="信用主体简称" queryTableFieldId="64"/>
    <tableColumn id="65" xr3:uid="{6A545A11-CAC0-4CB1-A714-D43574E8008E}" uniqueName="65" name="板块二级" queryTableFieldId="65"/>
    <tableColumn id="66" xr3:uid="{16B49300-82B2-44B4-BAE2-FB2BDED4640D}" uniqueName="66" name="板块三级" queryTableFieldId="66"/>
    <tableColumn id="67" xr3:uid="{AE4C6017-7AE2-4F73-B285-25B382E2D3C3}" uniqueName="67" name="板块标签" queryTableFieldId="67"/>
    <tableColumn id="68" xr3:uid="{B3A03D4B-5259-4B62-9B75-452C5E32B099}" uniqueName="68" name="中资属性" queryTableFieldId="68"/>
    <tableColumn id="69" xr3:uid="{6024D175-19CC-4EB5-BADD-D3FB9197F7C6}" uniqueName="69" name="级别" queryTableFieldId="69"/>
    <tableColumn id="70" xr3:uid="{F382DCEA-2463-45DA-9901-F18BC9CDA567}" uniqueName="70" name="城市" queryTableFieldId="70"/>
    <tableColumn id="71" xr3:uid="{0F07E53A-200B-445E-9612-94D18BAAB7D7}" uniqueName="71" name="区县" queryTableFieldId="71"/>
    <tableColumn id="165" xr3:uid="{5C54AA03-56C1-40D2-A270-5D29545C5715}" uniqueName="165" name="系" queryTableFieldId="287" dataDxfId="333"/>
    <tableColumn id="72" xr3:uid="{6FDD2053-4E37-44EE-82E0-B0D362A512E7}" uniqueName="72" name="首次违约日" queryTableFieldId="72" dataDxfId="332"/>
    <tableColumn id="73" xr3:uid="{CC8D6C45-14D1-44A0-9358-F12B616C1123}" uniqueName="73" name="DEBUT_DATE" queryTableFieldId="73" dataDxfId="331"/>
    <tableColumn id="166" xr3:uid="{7DE162D6-D786-4CFD-816D-0C7FFED2F294}" uniqueName="166" name="中介人角色" queryTableFieldId="288" dataDxfId="330"/>
    <tableColumn id="167" xr3:uid="{DBA45DBC-7546-47C5-9D63-BF4DF2D5B7CD}" uniqueName="167" name="Project Team" queryTableFieldId="289" dataDxfId="329"/>
    <tableColumn id="160" xr3:uid="{941DB383-57BB-45D7-8ACC-BBA9E26BE2B6}" uniqueName="160" name="交银下单量" queryTableFieldId="277"/>
    <tableColumn id="161" xr3:uid="{A592A1B3-43B3-402A-B0DE-3F43B46E7FED}" uniqueName="161" name="交银国际独家订单认购规模" queryTableFieldId="278" dataDxfId="328"/>
    <tableColumn id="162" xr3:uid="{29303E64-AB95-427F-B8EC-D368DF86D80F}" uniqueName="162" name="交银国际分配规模" queryTableFieldId="279" dataDxfId="327"/>
    <tableColumn id="163" xr3:uid="{18604D89-57AC-4A98-8B26-3BFBD82B729A}" uniqueName="163" name="交银集团独家订单认购规模" queryTableFieldId="280" dataDxfId="326"/>
    <tableColumn id="164" xr3:uid="{3343CE55-2EA5-426B-82DE-4664D9F9E7A9}" uniqueName="164" name="交银国际独家订单(分配)" queryTableFieldId="281" dataDxfId="325"/>
    <tableColumn id="74" xr3:uid="{D23DB048-5ED7-4335-BFD0-9DC3B5B9CD09}" uniqueName="74" name="最终账簿(亿)" queryTableFieldId="74"/>
    <tableColumn id="75" xr3:uid="{3876C9AF-C4A3-4AC4-8D54-36C280225D7A}" uniqueName="75" name="账户数" queryTableFieldId="75"/>
    <tableColumn id="76" xr3:uid="{5E18BAE9-9B05-4CAA-BADF-67502AFA56A1}" uniqueName="76" name="地区分布" queryTableFieldId="76"/>
    <tableColumn id="77" xr3:uid="{DD7AEF79-6751-433F-8A35-52A38FD72FE4}" uniqueName="77" name="类型分布" queryTableFieldId="77"/>
    <tableColumn id="78" xr3:uid="{BC98C730-4DEE-4985-A2B6-5C70C411D6EE}" uniqueName="78" name="FolderPath" queryTableFieldId="78"/>
    <tableColumn id="79" xr3:uid="{4E977308-1265-44E2-84C7-C6F2A000189B}" uniqueName="79" name="亿元" queryTableFieldId="79"/>
    <tableColumn id="80" xr3:uid="{71243BA8-8FB3-42C2-BF86-75D551A9227B}" uniqueName="80" name="亿港币" queryTableFieldId="80"/>
    <tableColumn id="81" xr3:uid="{98007539-7E9E-4C31-9684-CDB2CF03EA24}" uniqueName="81" name="首次付息日" queryTableFieldId="81" dataDxfId="324"/>
    <tableColumn id="82" xr3:uid="{4D42B529-50D5-447D-8033-09A6AD2AB52F}" uniqueName="82" name="TICKER" queryTableFieldId="82"/>
    <tableColumn id="83" xr3:uid="{965F42C0-3B25-4871-BE95-FBB605B794F5}" uniqueName="83" name="付息频率" queryTableFieldId="83"/>
    <tableColumn id="84" xr3:uid="{016AA7D8-5F91-4CC5-9AFB-4083FE2FA4E2}" uniqueName="84" name="PROJECT_NAME" queryTableFieldId="84"/>
    <tableColumn id="85" xr3:uid="{A7F20D20-1A25-4801-8458-710D884897BE}" uniqueName="85" name="Stats" queryTableFieldId="85"/>
    <tableColumn id="86" xr3:uid="{8E9021E9-8AD3-44BA-80BF-0BE4A9EE2427}" uniqueName="86" name="利率类型" queryTableFieldId="86"/>
    <tableColumn id="87" xr3:uid="{23F76E68-C371-4F76-ADBB-3A661DDC679F}" uniqueName="87" name="筹款用途" queryTableFieldId="87"/>
    <tableColumn id="88" xr3:uid="{D0604008-7F70-4304-8055-6F4DF5AE1519}" uniqueName="88" name="外部评审方式" queryTableFieldId="88"/>
    <tableColumn id="89" xr3:uid="{8A594D75-B39C-4A90-B4EA-17A5AC4F5665}" uniqueName="89" name="外部评审机构" queryTableFieldId="89"/>
    <tableColumn id="90" xr3:uid="{D7C23AD6-71AE-400E-B04D-E89F081964FE}" uniqueName="90" name="覆盖地区" queryTableFieldId="90"/>
    <tableColumn id="91" xr3:uid="{15791234-CD4A-46E1-BCD3-793E782D9558}" uniqueName="91" name="覆盖团队" queryTableFieldId="91"/>
    <tableColumn id="92" xr3:uid="{2DD2D2A2-DE91-42FD-BB92-F0A3F23DE21F}" uniqueName="92" name="债券余额" queryTableFieldId="92"/>
    <tableColumn id="93" xr3:uid="{93AB5561-2969-47BC-BAA1-96A0B7146C2A}" uniqueName="93" name="备证行" queryTableFieldId="93"/>
    <tableColumn id="94" xr3:uid="{B83A6EFE-C73C-4D0A-AB45-297549121EC2}" uniqueName="94" name="备证行标签" queryTableFieldId="94"/>
    <tableColumn id="95" xr3:uid="{195425B6-F1FD-4E82-A796-DA2CF3C73F4D}" uniqueName="95" name="兑付日.YearNum" queryTableFieldId="95"/>
    <tableColumn id="96" xr3:uid="{46BC4515-F9C7-4D0D-843C-DE3944BB78BD}" uniqueName="96" name="货币细分" queryTableFieldId="96"/>
    <tableColumn id="97" xr3:uid="{83370035-6E61-4792-9CB4-B53DA5153F84}" uniqueName="97" name="清算地" queryTableFieldId="97"/>
    <tableColumn id="99" xr3:uid="{6B76FAF2-C691-40AF-B044-2DD092EB4109}" uniqueName="99" name="超额认购倍数" queryTableFieldId="99"/>
    <tableColumn id="98" xr3:uid="{982BABA4-CACE-423F-B9C3-11724CEA511B}" uniqueName="98" name="备证行评级" queryTableFieldId="98"/>
    <tableColumn id="100" xr3:uid="{32662CBC-5DA2-4C5B-90E9-D0B17BE6631C}" uniqueName="100" name="期限" queryTableFieldId="100"/>
    <tableColumn id="101" xr3:uid="{9F4F8307-7A7A-4BEE-963C-0947767DC3B1}" uniqueName="101" name="币种单位" queryTableFieldId="101"/>
    <tableColumn id="104" xr3:uid="{9EF7F9E2-1118-44E3-AB86-9FC1DFBBB284}" uniqueName="104" name="币种规模" queryTableFieldId="104"/>
    <tableColumn id="102" xr3:uid="{2BDD605E-0D42-4625-A915-C768F8472C4A}" uniqueName="102" name="备证行曾用名" queryTableFieldId="102"/>
    <tableColumn id="159" xr3:uid="{6B4901D1-D67B-443E-92FD-3ADDD1029E2B}" uniqueName="159" name="USD_Mature" queryTableFieldId="275"/>
    <tableColumn id="103" xr3:uid="{6E1A1E0F-F093-464C-A42D-005E2897A571}" uniqueName="103" name="SortValue" queryTableFieldId="103"/>
    <tableColumn id="105" xr3:uid="{E399F914-DC91-49C7-8184-03B8A2095BB4}" uniqueName="105" name="ESG主题" queryTableFieldId="105"/>
    <tableColumn id="106" xr3:uid="{B370FE6E-0ED4-480C-966E-6B0EFB3A4C82}" uniqueName="106" name="发行品种" queryTableFieldId="106"/>
    <tableColumn id="107" xr3:uid="{6989706E-968D-43CA-A820-0B7F14EE6764}" uniqueName="107" name="角色" queryTableFieldId="107"/>
    <tableColumn id="109" xr3:uid="{FA012CB6-3EA6-4235-A30C-7B5AB221B826}" uniqueName="109" name="交易简称" queryTableFieldId="109"/>
    <tableColumn id="156" xr3:uid="{6E06D32D-4F2B-4F9C-9F4A-90C50893D93B}" uniqueName="156" name="信用主体及评级" queryTableFieldId="162"/>
    <tableColumn id="157" xr3:uid="{D09B14EF-7AB7-4BD4-ACB5-8C6821F40449}" uniqueName="157" name="BOCOM担任" queryTableFieldId="163"/>
    <tableColumn id="168" xr3:uid="{045CDA16-6B6B-4E57-99E2-61A56F81E9B6}" uniqueName="168" name="Short Name" queryTableFieldId="290" dataDxfId="323"/>
    <tableColumn id="158" xr3:uid="{A11483E5-6192-40A9-9512-206FDFBBADD2}" uniqueName="158" name="A_Date" queryTableFieldId="164" dataDxfId="322"/>
    <tableColumn id="111" xr3:uid="{DAF37E6E-B71E-4B38-BE1A-4E68798106B6}" uniqueName="111" name="Year.Num" queryTableFieldId="111"/>
    <tableColumn id="112" xr3:uid="{BEE70B3B-BA7A-40A2-8105-AAB7EF887D08}" uniqueName="112" name="MM" queryTableFieldId="112" dataDxfId="321"/>
    <tableColumn id="113" xr3:uid="{DE7C92B5-736B-4D24-BB8C-BDAB08BA1852}" uniqueName="113" name="WeekNum" queryTableFieldId="113" dataDxfId="320"/>
    <tableColumn id="114" xr3:uid="{EDFEBA7B-4C9A-436B-9CA5-8A7FAF4A6283}" uniqueName="114" name="WeekStartDate" queryTableFieldId="114" dataDxfId="319"/>
    <tableColumn id="119" xr3:uid="{6D42920D-309D-4C18-9CA0-E792A3B64197}" uniqueName="119" name="QEndDate" queryTableFieldId="119" dataDxfId="318"/>
    <tableColumn id="110" xr3:uid="{9EB6F7C9-8DE0-479C-9F75-9DD7B8D72701}" uniqueName="110" name="YYYY" queryTableFieldId="110"/>
    <tableColumn id="23" xr3:uid="{8822A84F-C5A9-4555-8ECD-AB5EBE6D8BCA}" uniqueName="23" name="YYYY.至今" queryTableFieldId="23"/>
    <tableColumn id="118" xr3:uid="{2B0DB336-FE70-484A-8592-E126F6C2B3A8}" uniqueName="118" name="YYQQ" queryTableFieldId="118"/>
    <tableColumn id="123" xr3:uid="{4FF82A90-192A-4324-8BC5-FADF9BA53A8F}" uniqueName="123" name="YYMMDD" queryTableFieldId="123"/>
    <tableColumn id="26" xr3:uid="{7FF42426-A51D-4F31-B8C5-286FC4085961}" uniqueName="26" name="DDMMMYYYY" queryTableFieldId="26"/>
    <tableColumn id="27" xr3:uid="{7507E128-A8FE-4659-BBDB-60F2EF882145}" uniqueName="27" name="DayOfWeek.Num" queryTableFieldId="27"/>
    <tableColumn id="124" xr3:uid="{2B5F00E9-77E3-4DE3-BF06-4C1063917088}" uniqueName="124" name="DayName" queryTableFieldId="124"/>
    <tableColumn id="29" xr3:uid="{E4ACEDF7-40E4-448A-9088-667C0A4B1AE5}" uniqueName="29" name="DayName.CN" queryTableFieldId="29"/>
    <tableColumn id="125" xr3:uid="{52FD090B-4070-4D24-BC04-D1201332017C}" uniqueName="125" name="DayShortName" queryTableFieldId="125"/>
    <tableColumn id="31" xr3:uid="{0F361351-FCF0-4F7E-94B5-E47B44C55E09}" uniqueName="31" name="MonthName.CN" queryTableFieldId="31"/>
    <tableColumn id="32" xr3:uid="{96593C66-407F-418A-BCB1-4B73E698C270}" uniqueName="32" name="年M月" queryTableFieldId="32"/>
    <tableColumn id="122" xr3:uid="{19702308-7523-43DC-807D-4CF7EA35B0F3}" uniqueName="122" name="年月" queryTableFieldId="122"/>
    <tableColumn id="116" xr3:uid="{C314A486-5C79-4349-A0BB-A8964E8993AF}" uniqueName="116" name="年" queryTableFieldId="116"/>
    <tableColumn id="117" xr3:uid="{D5BB9944-B4C7-48E8-B77A-C58D4C68ACB8}" uniqueName="117" name="季" queryTableFieldId="117"/>
    <tableColumn id="120" xr3:uid="{8184ED30-2AA1-4519-AE7E-143358C49F09}" uniqueName="120" name="月" queryTableFieldId="120"/>
    <tableColumn id="121" xr3:uid="{65079D07-3E90-45EC-9B06-6D95F1FCFDF4}" uniqueName="121" name="周" queryTableFieldId="121"/>
    <tableColumn id="115" xr3:uid="{633880B8-C372-4115-AF4A-706B765228A5}" uniqueName="115" name="每周第一天" queryTableFieldId="115"/>
    <tableColumn id="126" xr3:uid="{3D7417B3-D0C5-4ADC-8207-5318D379ABFF}" uniqueName="126" name="Count_BISLDeal" queryTableFieldId="126"/>
    <tableColumn id="127" xr3:uid="{759F3E12-B9E1-452C-B1C6-E619F21DAFFF}" uniqueName="127" name="Count_JBR" queryTableFieldId="127"/>
    <tableColumn id="128" xr3:uid="{C92B6BC7-52E9-46CD-8260-481988FC9673}" uniqueName="128" name="Count_JGC" queryTableFieldId="128"/>
    <tableColumn id="129" xr3:uid="{5F9525EC-63C9-4F96-A6EF-BA0F0870911B}" uniqueName="129" name="ISIN_144A" queryTableFieldId="129"/>
    <tableColumn id="130" xr3:uid="{B4A99A9B-8477-4763-912D-AD483EA9D1C8}" uniqueName="130" name="ISIN_TEMP" queryTableFieldId="130"/>
    <tableColumn id="132" xr3:uid="{98E8290A-D1DF-40BF-B7E4-6B569D82ED26}" uniqueName="132" name="IS_BISLDeal" queryTableFieldId="132"/>
    <tableColumn id="133" xr3:uid="{5BA1F80A-7B61-4680-A5AC-9EB56999C7E6}" uniqueName="133" name="IS_CLIENT" queryTableFieldId="133"/>
    <tableColumn id="134" xr3:uid="{40630D03-21F3-4ED4-828B-121E37C261F0}" uniqueName="134" name="IS_DEFAULT" queryTableFieldId="134"/>
    <tableColumn id="135" xr3:uid="{9DA7E9CA-E5DB-47AC-A18E-C08E7F058C1E}" uniqueName="135" name="IS_ISSUER" queryTableFieldId="135"/>
    <tableColumn id="136" xr3:uid="{2DBAF4FA-6CA7-4E57-A748-CE19EFC495ED}" uniqueName="136" name="IS_KYC_DONE" queryTableFieldId="136"/>
    <tableColumn id="137" xr3:uid="{CAAC19E4-BF3F-4E92-9F07-1310CF7BDF7C}" uniqueName="137" name="IS_LEAD" queryTableFieldId="137"/>
    <tableColumn id="138" xr3:uid="{232BF03F-DF4A-4F4C-9AEC-11615A2A1E76}" uniqueName="138" name="IS_SBLC" queryTableFieldId="138"/>
    <tableColumn id="139" xr3:uid="{71B4F642-C1DB-4C17-834B-D65661D4FCC9}" uniqueName="139" name="上市分类" queryTableFieldId="139"/>
    <tableColumn id="140" xr3:uid="{E45340BE-BF32-4DFE-BDA2-CD7476BE448E}" uniqueName="140" name="主体评级分类" queryTableFieldId="140"/>
    <tableColumn id="141" xr3:uid="{BD38C542-F72E-468E-8013-E26C1D43428E}" uniqueName="141" name="备证分类" queryTableFieldId="141"/>
    <tableColumn id="142" xr3:uid="{F97C83B9-6F6C-45EC-BB3F-33FA37282E38}" uniqueName="142" name="年期分类" queryTableFieldId="142"/>
    <tableColumn id="143" xr3:uid="{60417582-8AD9-475C-9F0E-8D0AE67A9D31}" uniqueName="143" name="投标资历分类" queryTableFieldId="143"/>
    <tableColumn id="144" xr3:uid="{60EAA531-2B04-4F97-9DF7-65AC2784BF3A}" uniqueName="144" name="是否IG" queryTableFieldId="144"/>
    <tableColumn id="145" xr3:uid="{84CE65D7-30AE-4F22-B870-00774414FF3E}" uniqueName="145" name="是否债券违约" queryTableFieldId="145"/>
    <tableColumn id="146" xr3:uid="{4CBD44EE-C8F4-48A8-A493-EA47E82DF608}" uniqueName="146" name="是否合名" queryTableFieldId="146"/>
    <tableColumn id="147" xr3:uid="{B1009631-A030-4753-AE63-D5D0509E8161}" uniqueName="147" name="是否首发" queryTableFieldId="147"/>
    <tableColumn id="149" xr3:uid="{3E302DDF-913E-473F-BD3C-4ACCDEB30C7A}" uniqueName="149" name="结构分类" queryTableFieldId="149"/>
    <tableColumn id="169" xr3:uid="{61C85603-9E0F-434E-9222-3C35C8420F04}" uniqueName="169" name="IS_TAP" queryTableFieldId="295" dataDxfId="317"/>
    <tableColumn id="150" xr3:uid="{31AE9353-085F-4BB5-AE50-A363647B6FD5}" uniqueName="150" name="美元规模分类" queryTableFieldId="150"/>
    <tableColumn id="170" xr3:uid="{A09BB075-4DD6-4450-AD87-860723249DC3}" uniqueName="170" name="PROJECT" queryTableFieldId="296" dataDxfId="316"/>
    <tableColumn id="151" xr3:uid="{D110E950-EB7C-45A2-B04F-1348755E4F98}" uniqueName="151" name="覆盖分类" queryTableFieldId="151"/>
    <tableColumn id="148" xr3:uid="{1E3A8BFE-0DAA-4DEE-9C2D-B9E985049486}" uniqueName="148" name="角色资历分类" queryTableFieldId="148"/>
    <tableColumn id="152" xr3:uid="{CB754135-FA29-4CF9-AC41-48C6AB8F0CB5}" uniqueName="152" name="评级分类" queryTableFieldId="152"/>
    <tableColumn id="153" xr3:uid="{B69098A4-B67B-4920-9598-7B9DAE6561B3}" uniqueName="153" name="Check" queryTableFieldId="153"/>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985696-8061-4B3D-97F5-25EA859F5EE9}" name="Recent60" displayName="Recent60" ref="B2:R62" tableType="queryTable" totalsRowShown="0">
  <autoFilter ref="B2:R62" xr:uid="{1CFDBC3B-AD70-4973-8E18-DE39B949474F}"/>
  <tableColumns count="17">
    <tableColumn id="1" xr3:uid="{262ACC05-D197-413F-B404-8613E52EAE47}" uniqueName="1" name="Index" queryTableFieldId="1" dataDxfId="315"/>
    <tableColumn id="2" xr3:uid="{1EBC4AF2-1676-485F-A154-C216317040C4}" uniqueName="2" name="ISIN" queryTableFieldId="2" dataDxfId="314"/>
    <tableColumn id="3" xr3:uid="{473246DA-52AC-407F-8E11-B286499B99C0}" uniqueName="3" name="定价日" queryTableFieldId="3" dataDxfId="1"/>
    <tableColumn id="4" xr3:uid="{650E1F2B-034F-49F2-888C-A6950E7FED42}" uniqueName="4" name="信用主体(备证行)" queryTableFieldId="4" dataDxfId="313"/>
    <tableColumn id="5" xr3:uid="{EF0C1E75-FAF0-447A-8336-517E6E7C8025}" uniqueName="5" name="发行评级" queryTableFieldId="5" dataDxfId="312"/>
    <tableColumn id="6" xr3:uid="{71DF91B5-BD8B-4666-B9ED-349096B164C1}" uniqueName="6" name="货币" queryTableFieldId="6" dataDxfId="311"/>
    <tableColumn id="7" xr3:uid="{8E9D8D80-A5F5-49F4-9625-4449350AD64E}" uniqueName="7" name="发行规模(亿)" queryTableFieldId="7" dataDxfId="310"/>
    <tableColumn id="8" xr3:uid="{A6900C88-1334-47F1-93A3-9800589A78EC}" uniqueName="8" name="年期" queryTableFieldId="8" dataDxfId="309"/>
    <tableColumn id="9" xr3:uid="{4530A17D-84AE-41C7-88AD-59366EE97664}" uniqueName="9" name="票息" queryTableFieldId="9" dataDxfId="308"/>
    <tableColumn id="10" xr3:uid="{D82CC772-EC8E-4126-A58F-AAA206B6E1EB}" uniqueName="10" name="IPG" queryTableFieldId="10" dataDxfId="307"/>
    <tableColumn id="11" xr3:uid="{8E158E22-FF3B-4240-B9DC-D53D631D5426}" uniqueName="11" name="收窄基点" queryTableFieldId="11" dataDxfId="306"/>
    <tableColumn id="12" xr3:uid="{0DCFCCA8-17EB-4F48-9646-FDAECC842D09}" uniqueName="12" name="结构" queryTableFieldId="12" dataDxfId="305"/>
    <tableColumn id="13" xr3:uid="{FB4D45AD-F534-443A-819D-68EE50C53D60}" uniqueName="13" name="主题" queryTableFieldId="13" dataDxfId="304"/>
    <tableColumn id="14" xr3:uid="{E4D2BC3D-1675-466B-91D3-55578E8AD8AF}" uniqueName="14" name="板块" queryTableFieldId="14" dataDxfId="303"/>
    <tableColumn id="15" xr3:uid="{205853E1-6D5F-4B91-A29B-464964026F5C}" uniqueName="15" name="地区" queryTableFieldId="15" dataDxfId="302"/>
    <tableColumn id="16" xr3:uid="{0EBD0F80-A43E-4D12-8D08-98130A38DC98}" uniqueName="16" name="BOCOM_DEAL?" queryTableFieldId="16" dataDxfId="301"/>
    <tableColumn id="17" xr3:uid="{2F357F27-09B0-4C11-9E9B-3B2AE28E48ED}" uniqueName="17" name="亿美元" queryTableFieldId="17" dataDxfId="300"/>
  </tableColumns>
  <tableStyleInfo name="Qry Loa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AC5237D2-8BF7-4052-B177-99ED898FCC0D}" name="wNIMSum_Load" displayName="wNIMSum_Load" ref="BB2:BE5" tableType="queryTable" totalsRowShown="0">
  <autoFilter ref="BB2:BE5" xr:uid="{E8AC9283-295C-4D3F-A226-1481B30601D3}">
    <filterColumn colId="0" hiddenButton="1"/>
    <filterColumn colId="1" hiddenButton="1"/>
    <filterColumn colId="2" hiddenButton="1"/>
    <filterColumn colId="3" hiddenButton="1"/>
  </autoFilter>
  <tableColumns count="4">
    <tableColumn id="1" xr3:uid="{1455DB96-0A95-487E-BF56-76C85B1BF266}" uniqueName="1" name="Column1" queryTableFieldId="1"/>
    <tableColumn id="2" xr3:uid="{747A0E33-8DFB-4B0D-A3A5-C7910088C081}" uniqueName="2" name="Column2" queryTableFieldId="7"/>
    <tableColumn id="3" xr3:uid="{22FA2A79-56AE-417E-990A-2EA45E4D0BCA}" uniqueName="3" name="Column3" queryTableFieldId="8"/>
    <tableColumn id="4" xr3:uid="{B4490398-08B3-44B2-B3A4-007DCBB92AC9}" uniqueName="4" name="Column4" queryTableFieldId="10" dataDxfId="299">
      <calculatedColumnFormula>(wNIMSum_Load[[#This Row],[Column3]]-wNIMSum_Load[[#This Row],[Column2]])/wNIMSum_Load[[#This Row],[Column2]]</calculatedColumnFormula>
    </tableColumn>
  </tableColumns>
  <tableStyleInfo name="Blank"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B30314E-1FCC-4E97-8EE2-6893279E61C4}" name="wEcon_PPT" displayName="wEcon_PPT" ref="AU2:AY8" tableType="queryTable" totalsRowShown="0">
  <autoFilter ref="AU2:AY8" xr:uid="{748FD1B7-FE27-451C-8BA7-2DC20DB2E7F4}"/>
  <tableColumns count="5">
    <tableColumn id="1" xr3:uid="{858B58AB-DC9B-41F4-8B9F-8A5AD3E33F44}" uniqueName="1" name="上周主要经济数据" queryTableFieldId="1" dataDxfId="298"/>
    <tableColumn id="2" xr3:uid="{F80678B1-49AB-418B-8143-F1C6A11BDB9E}" uniqueName="2" name="发布(HKT)" queryTableFieldId="6" dataDxfId="297"/>
    <tableColumn id="3" xr3:uid="{CE55F0D2-7F46-4FA0-81D0-4E40A0843B74}" uniqueName="3" name="前值" queryTableFieldId="3" dataDxfId="296"/>
    <tableColumn id="4" xr3:uid="{A36816EA-6185-4B47-BE25-92AD6677F2D7}" uniqueName="4" name="预期" queryTableFieldId="4" dataDxfId="295"/>
    <tableColumn id="5" xr3:uid="{CFF1FD90-C788-424D-A03F-ADDF409B3693}" uniqueName="5" name="现值" queryTableFieldId="5" dataDxfId="294"/>
  </tableColumns>
  <tableStyleInfo name="Qry Load"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112BD466-EB37-410B-B113-CD851E1714D2}" name="wFuture_PPT" displayName="wFuture_PPT" ref="AU10:AY16" tableType="queryTable" totalsRowShown="0">
  <autoFilter ref="AU10:AY16" xr:uid="{E1AD85AB-73AF-4585-A65A-ED6194FC516D}"/>
  <tableColumns count="5">
    <tableColumn id="1" xr3:uid="{667332B7-2E71-47C3-BDE7-6B1884AFB86D}" uniqueName="1" name="未来一周主要经济数据" queryTableFieldId="1" dataDxfId="293"/>
    <tableColumn id="7" xr3:uid="{A804BECF-86F2-442D-8CB5-0B9803006269}" uniqueName="7" name="发布(HKT)" queryTableFieldId="7" dataDxfId="292"/>
    <tableColumn id="3" xr3:uid="{012CCC4B-DDF0-4BB1-BCEA-0A977D3634A5}" uniqueName="3" name="1" queryTableFieldId="3" dataDxfId="291"/>
    <tableColumn id="4" xr3:uid="{6AAF63C1-89FB-4FC1-8244-BDA895B60FB3}" uniqueName="4" name="前值" queryTableFieldId="4" dataDxfId="290"/>
    <tableColumn id="5" xr3:uid="{0E2AF33B-6D6C-42AA-94B7-07B22BC0E132}" uniqueName="5" name="预期" queryTableFieldId="5" dataDxfId="289"/>
  </tableColumns>
  <tableStyleInfo name="Qry Load"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3821AF-87E2-402D-A586-AA7997E178D0}" name="Indice_Table" displayName="Indice_Table" ref="U2:AQ63" tableType="queryTable" totalsRowShown="0">
  <autoFilter ref="U2:AQ63" xr:uid="{5B3D071E-AF92-409C-AA4C-15E9FFD2C289}"/>
  <tableColumns count="23">
    <tableColumn id="1" xr3:uid="{572E475F-2E82-487C-8FEF-881CD559D9D5}" uniqueName="1" name="Index" queryTableFieldId="1" dataDxfId="288"/>
    <tableColumn id="2" xr3:uid="{77520A36-A692-4202-9F88-46D26391C7D4}" uniqueName="2" name="KEY_INDICE" queryTableFieldId="2" dataDxfId="287"/>
    <tableColumn id="3" xr3:uid="{98A12851-E8F0-444D-8A9B-687170C21A79}" uniqueName="3" name="Index_GM" queryTableFieldId="3" dataDxfId="286"/>
    <tableColumn id="4" xr3:uid="{AA65369C-4342-4B28-BB7F-66199D40A23A}" uniqueName="4" name="Index_UST" queryTableFieldId="4" dataDxfId="285"/>
    <tableColumn id="5" xr3:uid="{83E3BF49-FE4F-49CB-AC03-8487440B49DD}" uniqueName="5" name="Index_RMBRATES" queryTableFieldId="5" dataDxfId="284"/>
    <tableColumn id="16" xr3:uid="{823275D0-E673-430F-9802-2D94711B4A46}" uniqueName="16" name="Index_Writer" queryTableFieldId="17" dataDxfId="283"/>
    <tableColumn id="6" xr3:uid="{03D9C33D-5589-492A-B401-BCDFAED755FD}" uniqueName="6" name="市场指数" queryTableFieldId="6" dataDxfId="282"/>
    <tableColumn id="7" xr3:uid="{27700BD3-8CCC-474D-9FBE-352F4636569F}" uniqueName="7" name="当前" queryTableFieldId="7" dataDxfId="281"/>
    <tableColumn id="8" xr3:uid="{94136C84-C0C0-4900-9F1A-E89B437FADEC}" uniqueName="8" name="上周" queryTableFieldId="8" dataDxfId="280"/>
    <tableColumn id="21" xr3:uid="{22442035-8BFB-4A52-8FC3-E1AEDB7D8F7A}" uniqueName="21" name="年初" queryTableFieldId="83"/>
    <tableColumn id="9" xr3:uid="{581D59D9-E5BC-44F8-A250-38D6328B41EE}" uniqueName="9" name="RESIDENCE" queryTableFieldId="45" dataDxfId="279"/>
    <tableColumn id="20" xr3:uid="{4BE8B8EC-6950-4E14-BE91-411D19778774}" uniqueName="20" name="ObjectName" queryTableFieldId="49" dataDxfId="278"/>
    <tableColumn id="18" xr3:uid="{7FD1C928-3D72-4931-AE7E-4B9712B5A1F6}" uniqueName="18" name="IS_1Y" queryTableFieldId="29" dataDxfId="277"/>
    <tableColumn id="10" xr3:uid="{E08136FD-2038-435A-B2D6-9C700271ED31}" uniqueName="10" name="Trend" queryTableFieldId="22" dataDxfId="276"/>
    <tableColumn id="15" xr3:uid="{D307B9E7-C4C1-4A54-BDCA-5759F353D741}" uniqueName="15" name="Text_Suffix" queryTableFieldId="15" dataDxfId="275"/>
    <tableColumn id="19" xr3:uid="{9EA42237-C2ED-43F7-BFD6-BBA996D299BA}" uniqueName="19" name="IS_5Y" queryTableFieldId="30" dataDxfId="274"/>
    <tableColumn id="14" xr3:uid="{D7C2A990-56DF-4322-87DF-4894F8CCB469}" uniqueName="14" name="Name" queryTableFieldId="34" dataDxfId="273"/>
    <tableColumn id="11" xr3:uid="{124D9DF2-9CD7-4400-A109-552343963773}" uniqueName="11" name="Text_当前" queryTableFieldId="23" dataDxfId="272"/>
    <tableColumn id="12" xr3:uid="{7C27F2F1-A9B6-47F7-A091-86D5AEBD2070}" uniqueName="12" name="△上周" queryTableFieldId="24" dataDxfId="271"/>
    <tableColumn id="13" xr3:uid="{90CD046B-518D-4A51-AB22-C6F02E28D8FB}" uniqueName="13" name="Text_△上周" queryTableFieldId="25" dataDxfId="270"/>
    <tableColumn id="17" xr3:uid="{75E27DD5-2458-40BF-B920-544D35B9C2E9}" uniqueName="17" name="CN_描述" queryTableFieldId="47" dataDxfId="269"/>
    <tableColumn id="22" xr3:uid="{0AD74C57-899F-48BF-94FF-840D4B40E581}" uniqueName="22" name="△年初至今" queryTableFieldId="84"/>
    <tableColumn id="23" xr3:uid="{0FA08E58-02A5-41FA-B901-5AB81677BC1A}" uniqueName="23" name="Text_△年初至今" queryTableFieldId="85" dataDxfId="268"/>
  </tableColumns>
  <tableStyleInfo name="Qry Load"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F32E503-84C1-4D41-8EEB-C531DD46AEAA}" name="Reporter_Sector" displayName="Reporter_Sector" ref="B3:F4" tableType="queryTable" totalsRowShown="0">
  <autoFilter ref="B3:F4" xr:uid="{DF32E503-84C1-4D41-8EEB-C531DD46AEAA}">
    <filterColumn colId="0" hiddenButton="1"/>
    <filterColumn colId="1" hiddenButton="1"/>
    <filterColumn colId="2" hiddenButton="1"/>
  </autoFilter>
  <tableColumns count="5">
    <tableColumn id="3" xr3:uid="{B0053F9A-461A-4F12-AE8D-C35DEF41A2C7}" uniqueName="3" name="Index" queryTableFieldId="3"/>
    <tableColumn id="2" xr3:uid="{995D9218-6F97-4ED0-ADD0-9C9CE0A6F28C}" uniqueName="2" name="新发总结板块" queryTableFieldId="2"/>
    <tableColumn id="1" xr3:uid="{9B70D1DB-842A-486D-BB93-40243102FF25}" uniqueName="1" name="信用主体及评级" queryTableFieldId="1"/>
    <tableColumn id="4" xr3:uid="{202C7D8D-9531-4B39-949C-B47A46D3BDAF}" uniqueName="4" name="中资属性" queryTableFieldId="7"/>
    <tableColumn id="5" xr3:uid="{70C8FC5B-DBA8-4F73-ABB2-00AB3AF911E0}" uniqueName="5" name="板块" queryTableFieldId="8"/>
  </tableColumns>
  <tableStyleInfo name="review"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0435730-0D63-4E49-B160-AA0C5E3BAA68}" name="wSynd" displayName="wSynd" ref="M12:R20" tableType="queryTable" totalsRowShown="0" headerRowDxfId="267" dataDxfId="266">
  <autoFilter ref="M12:R20" xr:uid="{20435730-0D63-4E49-B160-AA0C5E3BAA68}">
    <filterColumn colId="0" hiddenButton="1"/>
    <filterColumn colId="1" hiddenButton="1"/>
    <filterColumn colId="2" hiddenButton="1"/>
    <filterColumn colId="3" hiddenButton="1"/>
    <filterColumn colId="4" hiddenButton="1"/>
  </autoFilter>
  <tableColumns count="6">
    <tableColumn id="1" xr3:uid="{5AEA4A1D-3EE4-41A9-95F1-0A0F41CDE8E1}" uniqueName="1" name="Index" queryTableFieldId="1" dataDxfId="265"/>
    <tableColumn id="2" xr3:uid="{9C7E40D7-2128-4BD9-B85C-6D0F3CB1DBEA}" uniqueName="2" name="Synd.Input" queryTableFieldId="2" dataDxfId="264"/>
    <tableColumn id="3" xr3:uid="{048D0A7D-A2B9-4803-B047-63FB76D1EAD7}" uniqueName="3" name="Description" queryTableFieldId="3" dataDxfId="263"/>
    <tableColumn id="5" xr3:uid="{D8AF1A42-83C5-430C-97F0-6CB1799F111B}" uniqueName="5" name="ObjectName" queryTableFieldId="5" dataDxfId="262"/>
    <tableColumn id="4" xr3:uid="{15A7C6EB-54B6-4E9F-8282-15939E249F14}" uniqueName="4" name="Monday.Text" queryTableFieldId="4" dataDxfId="261"/>
    <tableColumn id="6" xr3:uid="{B9E37C3E-EF37-4B33-B7A3-CA10A8E1A338}" uniqueName="6" name="Source.Files" queryTableFieldId="6" dataDxfId="260"/>
  </tableColumns>
  <tableStyleInfo name="review"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DD4D49D5-5997-4FBD-9E1B-D69FB3CE8049}" name="Formatted_P3" displayName="Formatted_P3" ref="A2:E30" totalsRowShown="0">
  <tableColumns count="5">
    <tableColumn id="1" xr3:uid="{ED4FEB49-79CA-4CC3-98CF-99BFF01FF13D}" name="市场指数"/>
    <tableColumn id="2" xr3:uid="{B38CF9F5-BE0E-4AC1-ACC0-5283673324BD}" name="当前" dataDxfId="259">
      <calculatedColumnFormula>IF(ISBLANK(INDEX(Indice_Table[],MATCH(Formatted_P3[[#This Row],[Index]],Indice_Table[Index],0),MATCH(B$1,Indice_Table[#Headers],0))),"",INDEX(Indice_Table[],MATCH(Formatted_P3[[#This Row],[Index]],Indice_Table[Index],0),MATCH(B$1,Indice_Table[#Headers],0)))</calculatedColumnFormula>
    </tableColumn>
    <tableColumn id="3" xr3:uid="{DADAAD3B-5D09-4B6F-B332-CD0569A88565}" name="∆上周" dataDxfId="258">
      <calculatedColumnFormula>IF(ISBLANK(INDEX(Indice_Table[],MATCH(Formatted_P3[[#This Row],[Index]],Indice_Table[Index],0),MATCH(C$1,Indice_Table[#Headers],0))),"",INDEX(Indice_Table[],MATCH(Formatted_P3[[#This Row],[Index]],Indice_Table[Index],0),MATCH(C$1,Indice_Table[#Headers],0)))</calculatedColumnFormula>
    </tableColumn>
    <tableColumn id="4" xr3:uid="{D160AC41-9DBA-4087-96F3-E3B57D2E51DA}" name="△年初至今">
      <calculatedColumnFormula>IF(ISBLANK(INDEX(Indice_Table[],MATCH(Formatted_P3[[#This Row],[Index]],Indice_Table[Index],0),MATCH(D$1,Indice_Table[#Headers],0))),"",INDEX(Indice_Table[],MATCH(Formatted_P3[[#This Row],[Index]],Indice_Table[Index],0),MATCH(D$1,Indice_Table[#Headers],0)))</calculatedColumnFormula>
    </tableColumn>
    <tableColumn id="6" xr3:uid="{6D816E53-1F7D-45D8-8C4C-732D50B7333E}" name="Index" dataDxfId="257"/>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C3C0792-C356-40FA-9A1D-B04EF2524A26}" name="tbl_recentdeals97" displayName="tbl_recentdeals97" ref="V2:AL62" totalsRowShown="0">
  <tableColumns count="17">
    <tableColumn id="1" xr3:uid="{8284678D-3BFA-4FE8-BACE-8DFAA67C9722}" name="Index" dataDxfId="256">
      <calculatedColumnFormula>60-ROW()+3</calculatedColumnFormula>
    </tableColumn>
    <tableColumn id="17" xr3:uid="{C806CCA6-B508-43BA-86D8-688E38C4DAC0}" name=" " dataDxfId="255">
      <calculatedColumnFormula>IF(tbl_recentdeals97[[#This Row],[BOCOM_DEAL?]]&lt;&gt;"--","AN1","AQ1")</calculatedColumnFormula>
    </tableColumn>
    <tableColumn id="16" xr3:uid="{BD21502C-30F4-4BA7-9AD3-262E2F904BB4}" name="Column1" dataDxfId="254"/>
    <tableColumn id="2" xr3:uid="{0BCD9BFF-7CFB-4E88-BFB5-7CB22FEEAF52}" name="定价日" dataDxfId="253">
      <calculatedColumnFormula>IFERROR(VLOOKUP(tbl_recentdeals97[[#This Row],[Index]],#REF!,Y$1,FALSE),"")</calculatedColumnFormula>
    </tableColumn>
    <tableColumn id="3" xr3:uid="{F1C5BABD-C532-471E-9EAF-D6B43381D5A5}" name="信用主体(备证行)" dataDxfId="252">
      <calculatedColumnFormula>IFERROR(VLOOKUP(tbl_recentdeals97[[#This Row],[Index]],#REF!,Z$1,FALSE),"")</calculatedColumnFormula>
    </tableColumn>
    <tableColumn id="4" xr3:uid="{040ADC93-8A0E-4129-B351-20507D9E363B}" name="发行评级" dataDxfId="251">
      <calculatedColumnFormula>IFERROR(VLOOKUP(tbl_recentdeals97[[#This Row],[Index]],#REF!,AA$1,FALSE),"")</calculatedColumnFormula>
    </tableColumn>
    <tableColumn id="5" xr3:uid="{5635BAC9-37D7-40E9-881B-A4891B337D5D}" name="货币" dataDxfId="250">
      <calculatedColumnFormula>IFERROR(VLOOKUP(tbl_recentdeals97[[#This Row],[Index]],#REF!,AB$1,FALSE),"")</calculatedColumnFormula>
    </tableColumn>
    <tableColumn id="6" xr3:uid="{4B4E0B1E-6F71-496C-9D0D-B42EB7CF1CC0}" name="发行规模(亿)" dataDxfId="249">
      <calculatedColumnFormula>IFERROR(VLOOKUP(tbl_recentdeals97[[#This Row],[Index]],#REF!,AC$1,FALSE),"")</calculatedColumnFormula>
    </tableColumn>
    <tableColumn id="7" xr3:uid="{4D8E80FF-95C7-4D39-B4E6-23B9777CA819}" name="年期" dataDxfId="248">
      <calculatedColumnFormula>IFERROR(VLOOKUP(tbl_recentdeals97[[#This Row],[Index]],#REF!,AD$1,FALSE),"")</calculatedColumnFormula>
    </tableColumn>
    <tableColumn id="8" xr3:uid="{49F4E2FC-BB14-4BEC-8289-BC019792C0E1}" name="票息" dataDxfId="247" dataCellStyle="Percent">
      <calculatedColumnFormula>IFERROR(VLOOKUP(tbl_recentdeals97[[#This Row],[Index]],#REF!,AE$1,FALSE),"")</calculatedColumnFormula>
    </tableColumn>
    <tableColumn id="9" xr3:uid="{06089A11-B81B-4297-8BA7-88437174C215}" name="IPG" dataDxfId="246">
      <calculatedColumnFormula>IFERROR(VLOOKUP(tbl_recentdeals97[[#This Row],[Index]],#REF!,AF$1,FALSE),"")</calculatedColumnFormula>
    </tableColumn>
    <tableColumn id="11" xr3:uid="{DCCE55AB-327C-4BBE-9879-1C9742B3F057}" name="收窄基点" dataDxfId="245">
      <calculatedColumnFormula>IFERROR(VLOOKUP(tbl_recentdeals97[[#This Row],[Index]],#REF!,AG$1,FALSE),"")</calculatedColumnFormula>
    </tableColumn>
    <tableColumn id="12" xr3:uid="{70C87863-2B13-4239-91C8-2E477A634EAB}" name="结构" dataDxfId="244">
      <calculatedColumnFormula>IFERROR(VLOOKUP(tbl_recentdeals97[[#This Row],[Index]],#REF!,AH$1,FALSE),"")</calculatedColumnFormula>
    </tableColumn>
    <tableColumn id="13" xr3:uid="{0AAEB478-D90A-4491-95D9-D0EE32754A43}" name="主题" dataDxfId="243">
      <calculatedColumnFormula>IFERROR(VLOOKUP(tbl_recentdeals97[[#This Row],[Index]],#REF!,AI$1,FALSE),"")</calculatedColumnFormula>
    </tableColumn>
    <tableColumn id="14" xr3:uid="{651A22E0-7B2F-43BC-AC87-B46FACB6195A}" name="板块" dataDxfId="242">
      <calculatedColumnFormula>IFERROR(VLOOKUP(tbl_recentdeals97[[#This Row],[Index]],#REF!,AJ$1,FALSE),"")</calculatedColumnFormula>
    </tableColumn>
    <tableColumn id="15" xr3:uid="{27AFDA87-D759-4711-8BC8-36A5A3AA76A1}" name="地区" dataDxfId="241">
      <calculatedColumnFormula>IFERROR(VLOOKUP(tbl_recentdeals97[[#This Row],[Index]],#REF!,AK$1,FALSE),"")</calculatedColumnFormula>
    </tableColumn>
    <tableColumn id="20" xr3:uid="{BAF57EE3-CC41-4DD0-AB6C-4C18B18F0402}" name="BOCOM_DEAL?" dataDxfId="240">
      <calculatedColumnFormula>IFERROR(VLOOKUP(tbl_recentdeals97[[#This Row],[Index]],#REF!,AL$1,FALSE),"")</calculatedColumnFormula>
    </tableColumn>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922E20C-27CA-4317-ACC1-596FB2F01875}" name="Formatted_P4" displayName="Formatted_P4" ref="H2:L8" totalsRowShown="0">
  <autoFilter ref="H2:L8" xr:uid="{1CDE8558-8350-4EA3-B3AC-E22CD691B1D8}">
    <filterColumn colId="0" hiddenButton="1"/>
    <filterColumn colId="1" hiddenButton="1"/>
    <filterColumn colId="2" hiddenButton="1"/>
    <filterColumn colId="3" hiddenButton="1"/>
    <filterColumn colId="4" hiddenButton="1"/>
  </autoFilter>
  <tableColumns count="5">
    <tableColumn id="1" xr3:uid="{6D4B45A6-E18E-42DC-9252-C36333DCCE90}" name="美国国债年期"/>
    <tableColumn id="2" xr3:uid="{5F1E8F73-F625-45AC-B592-F98587334F52}" name="当前" dataDxfId="239">
      <calculatedColumnFormula>IF(ISBLANK(INDEX(Indice_Table[],MATCH(Formatted_P4[[#This Row],[Index]],Indice_Table[Index],0),MATCH(I$1,Indice_Table[#Headers],0))),"",INDEX(Indice_Table[],MATCH(Formatted_P4[[#This Row],[Index]],Indice_Table[Index],0),MATCH(I$1,Indice_Table[#Headers],0)))</calculatedColumnFormula>
    </tableColumn>
    <tableColumn id="3" xr3:uid="{BBFA6EEE-ACD7-4A22-B08C-0BCF910E40E0}" name="∆上周" dataDxfId="238">
      <calculatedColumnFormula>IF(ISBLANK(INDEX(Indice_Table[],MATCH(Formatted_P4[[#This Row],[Index]],Indice_Table[Index],0),MATCH(J$1,Indice_Table[#Headers],0))),"",INDEX(Indice_Table[],MATCH(Formatted_P4[[#This Row],[Index]],Indice_Table[Index],0),MATCH(J$1,Indice_Table[#Headers],0)))</calculatedColumnFormula>
    </tableColumn>
    <tableColumn id="4" xr3:uid="{CE59CB9F-8BE8-436B-82AF-14789D4CE0A7}" name="△年初至今" dataDxfId="237">
      <calculatedColumnFormula>IF(ISBLANK(INDEX(Indice_Table[],MATCH(Formatted_P4[[#This Row],[Index]],Indice_Table[Index],0),MATCH(K$1,Indice_Table[#Headers],0))),"",INDEX(Indice_Table[],MATCH(Formatted_P4[[#This Row],[Index]],Indice_Table[Index],0),MATCH(K$1,Indice_Table[#Headers],0)))</calculatedColumnFormula>
    </tableColumn>
    <tableColumn id="5" xr3:uid="{10113DFA-3222-4781-864F-4BF13D1DEC1C}" name="Index" dataDxfId="236"/>
  </tableColumns>
  <tableStyleInfo name="Blank"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1D03DD3B-D2B4-4B7B-B379-6AF852C35F33}" name="tbl_DimSum60" displayName="tbl_DimSum60" ref="AN2:BA62" totalsRowShown="0" headerRowDxfId="235" dataDxfId="234">
  <autoFilter ref="AN2:BA62" xr:uid="{38FCA9DC-86D5-4933-A155-70F9342005D2}"/>
  <tableColumns count="14">
    <tableColumn id="15" xr3:uid="{7C929029-CB63-47D9-9232-CB0790C9ECEE}" name="Index" dataDxfId="233"/>
    <tableColumn id="1" xr3:uid="{45E3488A-9426-4618-B57F-31AF83729B35}" name="定价日" dataDxfId="232">
      <calculatedColumnFormula>IFERROR(VLOOKUP(tbl_DimSum60[[#This Row],[Index]],#REF!,AO$1,FALSE),"")</calculatedColumnFormula>
    </tableColumn>
    <tableColumn id="2" xr3:uid="{BC64856F-B12A-4466-B257-54C0CCF5C8E5}" name="信用主体(备证行)" dataDxfId="231">
      <calculatedColumnFormula>IFERROR(VLOOKUP(tbl_DimSum60[[#This Row],[Index]],#REF!,AP$1,FALSE),"")</calculatedColumnFormula>
    </tableColumn>
    <tableColumn id="3" xr3:uid="{47448885-1780-4E43-AEEF-228BB73095D3}" name="发行评级" dataDxfId="230">
      <calculatedColumnFormula>IFERROR(VLOOKUP(tbl_DimSum60[[#This Row],[Index]],#REF!,AQ$1,FALSE),"")</calculatedColumnFormula>
    </tableColumn>
    <tableColumn id="4" xr3:uid="{6FEB7742-ECF1-4AFE-9305-41CCEAAB97E8}" name="发行规模(亿)" dataDxfId="229">
      <calculatedColumnFormula>IFERROR(VLOOKUP(tbl_DimSum60[[#This Row],[Index]],#REF!,AR$1,FALSE),"")</calculatedColumnFormula>
    </tableColumn>
    <tableColumn id="5" xr3:uid="{FFC58466-185D-40D4-AEB2-A7C18B4E11A2}" name="年期" dataDxfId="228">
      <calculatedColumnFormula>IFERROR(VLOOKUP(tbl_DimSum60[[#This Row],[Index]],#REF!,AS$1,FALSE),"")</calculatedColumnFormula>
    </tableColumn>
    <tableColumn id="6" xr3:uid="{E3C63A91-3E5B-4DEA-9493-F28D080181D3}" name="票息" dataDxfId="227">
      <calculatedColumnFormula>IFERROR(VLOOKUP(tbl_DimSum60[[#This Row],[Index]],#REF!,AT$1,FALSE),"")</calculatedColumnFormula>
    </tableColumn>
    <tableColumn id="7" xr3:uid="{9188D365-C379-4C52-A4AA-61A92D6ED9DA}" name="IPG" dataDxfId="226" dataCellStyle="Percent 2">
      <calculatedColumnFormula>IFERROR(VLOOKUP(tbl_DimSum60[[#This Row],[Index]],#REF!,AU$1,FALSE),"")</calculatedColumnFormula>
    </tableColumn>
    <tableColumn id="8" xr3:uid="{BBF0C7D9-83F0-48E9-B8F2-3F6C5063547D}" name="收窄基点" dataDxfId="225">
      <calculatedColumnFormula>IFERROR(VLOOKUP(tbl_DimSum60[[#This Row],[Index]],#REF!,AV$1,FALSE),"")</calculatedColumnFormula>
    </tableColumn>
    <tableColumn id="9" xr3:uid="{4768D7B5-390D-48FE-BF63-71D22EDFF6D6}" name="结构" dataDxfId="224">
      <calculatedColumnFormula>IFERROR(VLOOKUP(tbl_DimSum60[[#This Row],[Index]],#REF!,AW$1,FALSE),"")</calculatedColumnFormula>
    </tableColumn>
    <tableColumn id="10" xr3:uid="{C74AB43C-12E4-435D-B550-8894D78FA512}" name="主题" dataDxfId="223">
      <calculatedColumnFormula>IFERROR(VLOOKUP(tbl_DimSum60[[#This Row],[Index]],#REF!,AX$1,FALSE),"")</calculatedColumnFormula>
    </tableColumn>
    <tableColumn id="11" xr3:uid="{679B33ED-4B1C-4876-B2E4-9AAAA0CA7475}" name="板块" dataDxfId="222">
      <calculatedColumnFormula>IFERROR(VLOOKUP(tbl_DimSum60[[#This Row],[Index]],#REF!,AY$1,FALSE),"")</calculatedColumnFormula>
    </tableColumn>
    <tableColumn id="12" xr3:uid="{3B0355D4-C216-4BDC-AD1B-E49322435B8E}" name="地区" dataDxfId="221">
      <calculatedColumnFormula>IFERROR(VLOOKUP(tbl_DimSum60[[#This Row],[Index]],#REF!,AZ$1,FALSE),"")</calculatedColumnFormula>
    </tableColumn>
    <tableColumn id="13" xr3:uid="{49920F0D-8920-4541-B777-28F0F9F0E8B2}" name="BOCOM_DEAL?" dataDxfId="220">
      <calculatedColumnFormula>IFERROR(VLOOKUP(tbl_DimSum60[[#This Row],[Index]],#REF!,BA$1,FALSE),"")</calculatedColumnFormula>
    </tableColumn>
  </tableColumns>
  <tableStyleInfo name="Dimsum_deallist"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B88CA1BC-85FF-4F38-96C7-DDF77980A555}" name="tbl_SBLC60" displayName="tbl_SBLC60" ref="BC2:BR62" totalsRowShown="0" headerRowDxfId="219" dataDxfId="218">
  <autoFilter ref="BC2:BR62" xr:uid="{1875BB83-B59C-4A5E-9C15-07AC2E38DB94}"/>
  <tableColumns count="16">
    <tableColumn id="1" xr3:uid="{69E29796-9B29-47F7-9C61-87D4B072694C}" name="Index" dataDxfId="217"/>
    <tableColumn id="2" xr3:uid="{043B53FE-E14F-473B-A299-5B18BF992EBA}" name="定价日" dataDxfId="216">
      <calculatedColumnFormula>IFERROR(VLOOKUP(tbl_SBLC60[[#This Row],[Index]],#REF!,BD$1,FALSE),"")</calculatedColumnFormula>
    </tableColumn>
    <tableColumn id="3" xr3:uid="{2A419442-697E-4D00-9087-E93E7F8FA98E}" name="信用主体简称" dataDxfId="215">
      <calculatedColumnFormula>IFERROR(VLOOKUP(tbl_SBLC60[[#This Row],[Index]],#REF!,BE$1,FALSE),"")</calculatedColumnFormula>
    </tableColumn>
    <tableColumn id="4" xr3:uid="{918DD78D-1986-4FBD-9C6D-44F4ABDEDB44}" name="备证行" dataDxfId="214">
      <calculatedColumnFormula>IFERROR(VLOOKUP(tbl_SBLC60[[#This Row],[Index]],#REF!,BF$1,FALSE),"")</calculatedColumnFormula>
    </tableColumn>
    <tableColumn id="5" xr3:uid="{11FCCCF2-BEDA-4A4D-BD08-F284943962D5}" name="发行评级" dataDxfId="213">
      <calculatedColumnFormula>IFERROR(VLOOKUP(tbl_SBLC60[[#This Row],[Index]],#REF!,BG$1,FALSE),"")</calculatedColumnFormula>
    </tableColumn>
    <tableColumn id="6" xr3:uid="{C225ACE3-3C0A-478D-A4F1-F6EFCF9BC6CF}" name="货币" dataDxfId="212">
      <calculatedColumnFormula>IFERROR(VLOOKUP(tbl_SBLC60[[#This Row],[Index]],#REF!,BH$1,FALSE),"")</calculatedColumnFormula>
    </tableColumn>
    <tableColumn id="7" xr3:uid="{C09D03EC-418F-422F-AD6F-CE936AB600AE}" name="发行规模(亿)" dataDxfId="211">
      <calculatedColumnFormula>IFERROR(VLOOKUP(tbl_SBLC60[[#This Row],[Index]],#REF!,BI$1,FALSE),"")</calculatedColumnFormula>
    </tableColumn>
    <tableColumn id="8" xr3:uid="{738ACE81-9C00-450C-A888-ACA09C075642}" name="年期" dataDxfId="210" dataCellStyle="Percent 2">
      <calculatedColumnFormula>IFERROR(VLOOKUP(tbl_SBLC60[[#This Row],[Index]],#REF!,BJ$1,FALSE),"")</calculatedColumnFormula>
    </tableColumn>
    <tableColumn id="9" xr3:uid="{AD3EF9E1-4013-4F9A-B2D5-B41AC9967AFD}" name="票息" dataDxfId="209">
      <calculatedColumnFormula>IFERROR(VLOOKUP(tbl_SBLC60[[#This Row],[Index]],#REF!,BK$1,FALSE),"")</calculatedColumnFormula>
    </tableColumn>
    <tableColumn id="10" xr3:uid="{BE125B46-AF0A-47CE-8272-1EE91C7E83CE}" name="IPG" dataDxfId="208">
      <calculatedColumnFormula>IFERROR(VLOOKUP(tbl_SBLC60[[#This Row],[Index]],#REF!,BL$1,FALSE),"")</calculatedColumnFormula>
    </tableColumn>
    <tableColumn id="11" xr3:uid="{2A6507EA-66AA-411E-BC08-80A24BC67C01}" name="收窄基点" dataDxfId="207">
      <calculatedColumnFormula>IFERROR(VLOOKUP(tbl_SBLC60[[#This Row],[Index]],#REF!,BM$1,FALSE),"")</calculatedColumnFormula>
    </tableColumn>
    <tableColumn id="12" xr3:uid="{B7AF4A78-30F6-4495-BD90-2BCB39519388}" name="结构" dataDxfId="206">
      <calculatedColumnFormula>IFERROR(VLOOKUP(tbl_SBLC60[[#This Row],[Index]],#REF!,BN$1,FALSE),"")</calculatedColumnFormula>
    </tableColumn>
    <tableColumn id="13" xr3:uid="{10F24978-786A-4316-9C53-67FE36CBF289}" name="主题" dataDxfId="205">
      <calculatedColumnFormula>IFERROR(VLOOKUP(tbl_SBLC60[[#This Row],[Index]],#REF!,BO$1,FALSE),"")</calculatedColumnFormula>
    </tableColumn>
    <tableColumn id="14" xr3:uid="{4087276C-297C-4EB7-A0A6-46618F45F4BA}" name="板块" dataDxfId="204">
      <calculatedColumnFormula>IFERROR(VLOOKUP(tbl_SBLC60[[#This Row],[Index]],#REF!,BP$1,FALSE),"")</calculatedColumnFormula>
    </tableColumn>
    <tableColumn id="15" xr3:uid="{509ADC9B-4F59-483B-88D8-918C65E70421}" name="地区" dataDxfId="203">
      <calculatedColumnFormula>IFERROR(VLOOKUP(tbl_SBLC60[[#This Row],[Index]],#REF!,BQ$1,FALSE),"")</calculatedColumnFormula>
    </tableColumn>
    <tableColumn id="16" xr3:uid="{7F2D7ABF-E6EB-4D13-978F-340E87D7B076}" name="BOCOM_DEAL?" dataDxfId="202">
      <calculatedColumnFormula>IFERROR(VLOOKUP(tbl_SBLC60[[#This Row],[Index]],#REF!,BR$1,FALSE),"")</calculatedColumnFormula>
    </tableColumn>
  </tableColumns>
  <tableStyleInfo name="ECO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BCD199F-2863-4603-9536-44304BC4DF3B}" name="PPT_Launcher" displayName="PPT_Launcher" ref="C7:F26" tableType="queryTable" totalsRowShown="0">
  <autoFilter ref="C7:F26" xr:uid="{49033DB9-987C-42C7-8CB3-F33BA699C2F6}"/>
  <sortState ref="C8:F26">
    <sortCondition ref="C7:C26"/>
  </sortState>
  <tableColumns count="4">
    <tableColumn id="7" xr3:uid="{80F157D1-FB72-4962-8D71-00E224BDA337}" uniqueName="7" name="PPTSlide" queryTableFieldId="11" dataDxfId="201"/>
    <tableColumn id="9" xr3:uid="{1495FEA2-CC89-4D70-9853-F2A8D435476A}" uniqueName="9" name="ObjectName" queryTableFieldId="15" dataDxfId="200"/>
    <tableColumn id="2" xr3:uid="{068C60CB-3743-4A39-81D6-644A36569C17}" uniqueName="2" name="Description" queryTableFieldId="3" dataDxfId="199"/>
    <tableColumn id="1" xr3:uid="{70118226-2D13-407D-8D61-BBCEA4950160}" uniqueName="1" name="VBACode" queryTableFieldId="17" dataDxfId="198"/>
  </tableColumns>
  <tableStyleInfo name="Qry Source 2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EA1B4AFA-D34B-4012-96BF-DAF932EA85C4}" name="Reftbl_ECON" displayName="Reftbl_ECON" ref="A3:D18" totalsRowShown="0">
  <autoFilter ref="A3:D18" xr:uid="{EA1B4AFA-D34B-4012-96BF-DAF932EA85C4}"/>
  <tableColumns count="4">
    <tableColumn id="1" xr3:uid="{838591D9-4557-41A1-ACBF-75ED6DAF4A0B}" name="经济数据"/>
    <tableColumn id="2" xr3:uid="{32AAD8B0-C44D-4AB3-A0C6-EE82994A8AF3}" name="freq"/>
    <tableColumn id="3" xr3:uid="{BB3022C4-6095-4352-9A0C-35AF0E173893}" name="Definition"/>
    <tableColumn id="4" xr3:uid="{A8F04660-79BC-4DA9-978D-28DCA1A6CC58}" name="重要性"/>
  </tableColumns>
  <tableStyleInfo name="SourceToQry"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A1E3E2-1B7D-4A17-A599-92730B742BAA}" name="DLD_Econ" displayName="DLD_Econ" ref="A1:K119" tableType="queryTable" totalsRowShown="0">
  <autoFilter ref="A1:K119" xr:uid="{80999BBC-56CC-4953-A159-34D563254826}"/>
  <tableColumns count="11">
    <tableColumn id="1" xr3:uid="{E33CAE01-F10D-42B0-88CC-AA3A20C7E6D0}" uniqueName="1" name="Date Time" queryTableFieldId="1" dataDxfId="197"/>
    <tableColumn id="2" xr3:uid="{7E740B47-6F07-41AE-BA34-28B756CC27DD}" uniqueName="2" name="Column2" queryTableFieldId="2"/>
    <tableColumn id="3" xr3:uid="{11571496-ED48-449B-AB00-B4AD4715D3A5}" uniqueName="3" name="Column3" queryTableFieldId="3"/>
    <tableColumn id="4" xr3:uid="{711F83E8-FC16-4242-A375-11B1EAA02FB9}" uniqueName="4" name="Event" queryTableFieldId="4"/>
    <tableColumn id="5" xr3:uid="{0C1E2674-9065-47D5-8B17-63AB9DA096C6}" uniqueName="5" name="Column5" queryTableFieldId="5"/>
    <tableColumn id="6" xr3:uid="{BCFD0E87-61F8-4CDA-A32D-3C1C62E95DD4}" uniqueName="6" name="Survey" queryTableFieldId="6"/>
    <tableColumn id="7" xr3:uid="{AB2CFFAA-99CB-45F0-9452-F05E90CA96F8}" uniqueName="7" name="Actual" queryTableFieldId="7"/>
    <tableColumn id="8" xr3:uid="{7690798B-D459-4CBF-8BBE-F00DB896B67F}" uniqueName="8" name="Prior" queryTableFieldId="8"/>
    <tableColumn id="9" xr3:uid="{7C82219E-3FF5-469F-B981-ABBE4C2A5CD8}" uniqueName="9" name="Revised" queryTableFieldId="9"/>
    <tableColumn id="10" xr3:uid="{BFE890F0-4A69-461A-92FC-39CCFE94CE11}" uniqueName="10" name="Relevance" queryTableFieldId="10"/>
    <tableColumn id="11" xr3:uid="{3039F069-734E-41E2-848F-B4F07C045FF6}" uniqueName="11" name="Ticker" queryTableFieldId="11"/>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FA8DFD0-796E-48D4-B203-C2B78B737390}" name="USDCNH_Tighten_Pivot3M" displayName="USDCNH_Tighten_Pivot3M" ref="A1:FO63" tableType="queryTable" totalsRowShown="0">
  <autoFilter ref="A1:FO63" xr:uid="{D6FF9322-50E8-4644-A3E7-B2F9BA2F4F91}"/>
  <tableColumns count="171">
    <tableColumn id="1" xr3:uid="{EB3C05AA-090B-46C2-A37F-D8EB1E415F6B}" uniqueName="1" name="Index" queryTableFieldId="1"/>
    <tableColumn id="2" xr3:uid="{1AC773E7-7E3E-465B-8DA8-142324A41E20}" uniqueName="2" name="定价日" queryTableFieldId="2" dataDxfId="196"/>
    <tableColumn id="3" xr3:uid="{912A07C3-8CDF-49B0-B408-F6529A2E0048}" uniqueName="3" name="ISIN" queryTableFieldId="3" dataDxfId="195"/>
    <tableColumn id="4" xr3:uid="{3BCDD353-965A-4EF7-8375-2AD0EE5D8AA5}" uniqueName="4" name="信用主体(备证行)" queryTableFieldId="4" dataDxfId="194"/>
    <tableColumn id="5" xr3:uid="{80B51D98-A7B5-4806-9643-BA0B45C9740A}" uniqueName="5" name="发行评级" queryTableFieldId="5" dataDxfId="193"/>
    <tableColumn id="6" xr3:uid="{71AC9355-892B-4738-8B6A-779A6AF78332}" uniqueName="6" name="货币" queryTableFieldId="6" dataDxfId="192"/>
    <tableColumn id="7" xr3:uid="{9F7F97FC-DCC4-4138-828D-B4EAE5E07035}" uniqueName="7" name="发行规模(亿)" queryTableFieldId="7"/>
    <tableColumn id="8" xr3:uid="{35614CCF-404E-4647-A220-1493D8919862}" uniqueName="8" name="年期" queryTableFieldId="8" dataDxfId="191"/>
    <tableColumn id="9" xr3:uid="{7B02DC22-41CA-433A-B197-3A42305C15BA}" uniqueName="9" name="票息" queryTableFieldId="9" dataDxfId="190"/>
    <tableColumn id="10" xr3:uid="{A6B0DAA5-551D-42B7-B465-335A327A1EFD}" uniqueName="10" name="IPG" queryTableFieldId="10" dataDxfId="189"/>
    <tableColumn id="11" xr3:uid="{2000956B-B72E-4254-A79F-D5A5EE42205D}" uniqueName="11" name="收窄基点" queryTableFieldId="11"/>
    <tableColumn id="12" xr3:uid="{0505B3FB-B2CA-4807-96E8-7BA787B3DA0A}" uniqueName="12" name="结构" queryTableFieldId="12" dataDxfId="188"/>
    <tableColumn id="13" xr3:uid="{9F3DC917-B6F7-47F5-8F05-D1C37B22EE4F}" uniqueName="13" name="主题" queryTableFieldId="13" dataDxfId="187"/>
    <tableColumn id="16" xr3:uid="{B56E865E-686C-46E0-BB58-4BE97A4CEEEC}" uniqueName="16" name="板块" queryTableFieldId="16" dataDxfId="186"/>
    <tableColumn id="17" xr3:uid="{4EDF1454-D76C-4758-BB10-45890ABE8452}" uniqueName="17" name="地区" queryTableFieldId="17" dataDxfId="185"/>
    <tableColumn id="18" xr3:uid="{A6E16E91-8763-480B-B38D-53572F100D3E}" uniqueName="18" name="BOCOM_DEAL?" queryTableFieldId="18" dataDxfId="184"/>
    <tableColumn id="19" xr3:uid="{CAD75CF5-D76A-4C05-B2C6-2424BC541741}" uniqueName="19" name="亿美元" queryTableFieldId="19"/>
    <tableColumn id="20" xr3:uid="{7E0CE423-2A92-42AE-8F45-FB7EDFCA6C14}" uniqueName="20" name="删除及隐藏" queryTableFieldId="20" dataDxfId="183"/>
    <tableColumn id="21" xr3:uid="{CF129177-E87C-49DF-94C7-32D3318AF7BC}" uniqueName="21" name="增发判定" queryTableFieldId="21" dataDxfId="182"/>
    <tableColumn id="22" xr3:uid="{744D62C6-EE89-4851-B3E7-014C60ADC00C}" uniqueName="22" name="FPG" queryTableFieldId="22" dataDxfId="181"/>
    <tableColumn id="24" xr3:uid="{3C37E7B5-3DAB-49B5-B927-8CB1A33A57C4}" uniqueName="24" name="定价" queryTableFieldId="24" dataDxfId="180"/>
    <tableColumn id="25" xr3:uid="{7ADC5E74-4A48-4683-9F05-E88914B9A075}" uniqueName="25" name="发行价" queryTableFieldId="25"/>
    <tableColumn id="28" xr3:uid="{D65CF340-E896-4DC2-A6AA-A7A5D0455BDC}" uniqueName="28" name="港分_ROLE" queryTableFieldId="28" dataDxfId="179"/>
    <tableColumn id="30" xr3:uid="{EDC99E56-1BDF-4F48-AA07-B2AD2CAF1CF0}" uniqueName="30" name="澳分_ROLE" queryTableFieldId="30" dataDxfId="178"/>
    <tableColumn id="155" xr3:uid="{07B8D436-29AB-4ACD-99C1-B62922334547}" uniqueName="155" name="建账峰值(亿)" queryTableFieldId="155"/>
    <tableColumn id="14" xr3:uid="{622FC447-0531-4E6A-874A-F63671E6F155}" uniqueName="14" name="交割T+n" queryTableFieldId="14" dataDxfId="177"/>
    <tableColumn id="15" xr3:uid="{FE79AE64-928A-4B49-B4E1-C9179986E352}" uniqueName="15" name="交割日" queryTableFieldId="15" dataDxfId="176"/>
    <tableColumn id="156" xr3:uid="{2252E5B3-9FD2-4D0F-A13D-DD772906393D}" uniqueName="156" name="Nth_ISIN" queryTableFieldId="157"/>
    <tableColumn id="33" xr3:uid="{8996BCF2-10B3-47B6-B616-4F52413200B5}" uniqueName="33" name="信用主体" queryTableFieldId="33" dataDxfId="175"/>
    <tableColumn id="34" xr3:uid="{BEA9B3D3-6149-45AB-9637-D2AB7FD35B22}" uniqueName="34" name="主体评级" queryTableFieldId="34" dataDxfId="174"/>
    <tableColumn id="35" xr3:uid="{A9E30876-F7EA-4C37-B81F-A44D9482A9B5}" uniqueName="35" name="境内主体评级" queryTableFieldId="35" dataDxfId="173"/>
    <tableColumn id="45" xr3:uid="{3F123373-CD72-446A-B594-17EA2F66BBD7}" uniqueName="45" name="期限备注" queryTableFieldId="45" dataDxfId="172"/>
    <tableColumn id="36" xr3:uid="{BDB46931-5280-4552-BD8D-5BDEA7CD442F}" uniqueName="36" name="上市" queryTableFieldId="36" dataDxfId="171"/>
    <tableColumn id="43" xr3:uid="{E2364619-D0F1-42D5-B59E-648B9A22E3AF}" uniqueName="43" name="ESG" queryTableFieldId="43" dataDxfId="170"/>
    <tableColumn id="44" xr3:uid="{D3940A51-0572-4455-B944-08EC3970307E}" uniqueName="44" name="品种主题" queryTableFieldId="44" dataDxfId="169"/>
    <tableColumn id="42" xr3:uid="{3F86765B-A992-4EA7-BEFF-81939E5A2FD6}" uniqueName="42" name="备证行全称" queryTableFieldId="42" dataDxfId="168"/>
    <tableColumn id="38" xr3:uid="{FB5B1C8F-653F-4D5B-908E-336C491D9A29}" uniqueName="38" name="通过分行" queryTableFieldId="38" dataDxfId="167"/>
    <tableColumn id="39" xr3:uid="{1FFD96BF-7856-477D-84E3-511F2820F5F4}" uniqueName="39" name="发行人" queryTableFieldId="39" dataDxfId="166"/>
    <tableColumn id="40" xr3:uid="{F15AD652-45EB-4057-805B-2D3BA52336D7}" uniqueName="40" name="担保人" queryTableFieldId="40" dataDxfId="165"/>
    <tableColumn id="41" xr3:uid="{97F48A9E-91D9-486E-B6D4-770B4AB6AD14}" uniqueName="41" name="维好协议提供者" queryTableFieldId="41" dataDxfId="164"/>
    <tableColumn id="37" xr3:uid="{08272C73-68EC-414C-8CDC-686525B538B7}" uniqueName="37" name="兑付日" queryTableFieldId="37" dataDxfId="163"/>
    <tableColumn id="46" xr3:uid="{4FE217F7-5065-4C75-A376-EBBAE07E5DEF}" uniqueName="46" name="债券备注" queryTableFieldId="46" dataDxfId="162"/>
    <tableColumn id="49" xr3:uid="{EDB844A1-800E-490A-8252-BA2CF6D8D04E}" uniqueName="49" name="PROJECT_CN" queryTableFieldId="49" dataDxfId="161"/>
    <tableColumn id="50" xr3:uid="{853D26AC-5FB2-47E1-867C-793F18589AAD}" uniqueName="50" name="PROJECT_CODE" queryTableFieldId="50" dataDxfId="160"/>
    <tableColumn id="51" xr3:uid="{AA7B1CD9-D34B-49D0-9848-6D2DB252128F}" uniqueName="51" name="期数" queryTableFieldId="51" dataDxfId="159"/>
    <tableColumn id="52" xr3:uid="{F8015F4A-422C-4AFC-8799-924AFA50589D}" uniqueName="52" name="BISL_ROLE" queryTableFieldId="52" dataDxfId="158"/>
    <tableColumn id="131" xr3:uid="{61DD4850-471B-422F-95CA-8B09AA1F8061}" uniqueName="131" name="OTHER_ROLE" queryTableFieldId="131" dataDxfId="157"/>
    <tableColumn id="61" xr3:uid="{98A6DCB9-7030-4D3D-A88E-483CC1CB14B7}" uniqueName="61" name="台账序号" queryTableFieldId="61" dataDxfId="156"/>
    <tableColumn id="48" xr3:uid="{34282B8A-E62B-4FD5-B168-E07EBF2EEF68}" uniqueName="48" name="EXE" queryTableFieldId="48" dataDxfId="155"/>
    <tableColumn id="53" xr3:uid="{FCCDD5DA-0A33-4BDB-960C-041E5770BD01}" uniqueName="53" name="新规角色" queryTableFieldId="53" dataDxfId="154"/>
    <tableColumn id="54" xr3:uid="{2CC0A450-191B-4802-ADE3-463606090217}" uniqueName="54" name="COVERAGE" queryTableFieldId="54" dataDxfId="153"/>
    <tableColumn id="58" xr3:uid="{9FA1A2A1-1ECB-4C5E-8CF8-525ADFBC7655}" uniqueName="58" name="项目来源" queryTableFieldId="58" dataDxfId="152"/>
    <tableColumn id="59" xr3:uid="{13B294FC-671D-4FEF-B840-A11DA507E725}" uniqueName="59" name="项目亮点" queryTableFieldId="59" dataDxfId="151"/>
    <tableColumn id="55" xr3:uid="{27160BB4-9006-47E7-BF23-1D0901085657}" uniqueName="55" name="BISL独家订单" queryTableFieldId="159" dataDxfId="150"/>
    <tableColumn id="56" xr3:uid="{62BC7349-3702-4FA0-891C-596FD2992EF1}" uniqueName="56" name="BISL下单量" queryTableFieldId="160"/>
    <tableColumn id="57" xr3:uid="{34E13D0E-ED1A-46AD-B9EE-68C6A59BD424}" uniqueName="57" name="BISL分配量" queryTableFieldId="161"/>
    <tableColumn id="108" xr3:uid="{F4AB8AA8-B091-4120-8669-00D352834067}" uniqueName="108" name="交银下单量.除BISL外" queryTableFieldId="162"/>
    <tableColumn id="47" xr3:uid="{25E89B12-23F4-42F4-A926-FEA7B2506570}" uniqueName="47" name="Date_Onboarded" queryTableFieldId="47" dataDxfId="149"/>
    <tableColumn id="60" xr3:uid="{433563AC-5148-44FA-850E-A2A3FCA1027A}" uniqueName="60" name="定价会时间" queryTableFieldId="60" dataDxfId="148"/>
    <tableColumn id="62" xr3:uid="{F31AC98C-0403-45DD-9014-47031C02AFEB}" uniqueName="62" name="FolderName" queryTableFieldId="62" dataDxfId="147"/>
    <tableColumn id="63" xr3:uid="{11154060-B189-4F08-A553-892F1E957554}" uniqueName="63" name="PRJ对账号" queryTableFieldId="63"/>
    <tableColumn id="64" xr3:uid="{6383C905-1E51-4AE2-93D1-0936952438EF}" uniqueName="64" name="信用主体简称" queryTableFieldId="64" dataDxfId="146"/>
    <tableColumn id="65" xr3:uid="{E0E4B3B7-E52C-4EDD-B44B-497EDB9A8303}" uniqueName="65" name="板块二级" queryTableFieldId="65" dataDxfId="145"/>
    <tableColumn id="66" xr3:uid="{D4F0555B-102D-487F-A627-56D007BA1C1F}" uniqueName="66" name="板块三级" queryTableFieldId="66" dataDxfId="144"/>
    <tableColumn id="67" xr3:uid="{8C98F922-67FC-4519-89D1-4FA26CEFBD35}" uniqueName="67" name="板块标签" queryTableFieldId="67" dataDxfId="143"/>
    <tableColumn id="68" xr3:uid="{2D8F84A9-16F7-47EB-8939-A95476B7A3A7}" uniqueName="68" name="中资属性" queryTableFieldId="68" dataDxfId="142"/>
    <tableColumn id="69" xr3:uid="{18696606-76EE-4E92-BB97-F07BBD787548}" uniqueName="69" name="级别" queryTableFieldId="69" dataDxfId="141"/>
    <tableColumn id="70" xr3:uid="{07BC1FFD-AC0D-4ECE-A3FB-1936DA9EC5A0}" uniqueName="70" name="城市" queryTableFieldId="70" dataDxfId="140"/>
    <tableColumn id="71" xr3:uid="{7DD1CC89-DDE4-4A95-8F77-B5D4E415D983}" uniqueName="71" name="区县" queryTableFieldId="71" dataDxfId="139"/>
    <tableColumn id="166" xr3:uid="{6BE98399-451F-4A81-AF5A-C56BC27446C0}" uniqueName="166" name="系" queryTableFieldId="288" dataDxfId="138"/>
    <tableColumn id="72" xr3:uid="{3947C32A-9210-479C-835A-D95FA72FDFB4}" uniqueName="72" name="首次违约日" queryTableFieldId="72" dataDxfId="137"/>
    <tableColumn id="73" xr3:uid="{2CF29123-6F97-4A94-A20D-C17ADB93B7B0}" uniqueName="73" name="DEBUT_DATE" queryTableFieldId="73" dataDxfId="136"/>
    <tableColumn id="167" xr3:uid="{1A19E2D0-98CE-45D5-AA87-8ADB968CA6DA}" uniqueName="167" name="中介人角色" queryTableFieldId="289" dataDxfId="135"/>
    <tableColumn id="168" xr3:uid="{0B422307-8F54-4283-BE51-B0A6F50D3CC1}" uniqueName="168" name="Project Team" queryTableFieldId="290" dataDxfId="134"/>
    <tableColumn id="161" xr3:uid="{29838EEA-5665-4C29-AC10-7BC2C5111F4E}" uniqueName="161" name="交银下单量" queryTableFieldId="278"/>
    <tableColumn id="162" xr3:uid="{D59714E1-2F5C-4A86-9288-6BC1A6418408}" uniqueName="162" name="交银国际独家订单认购规模" queryTableFieldId="279" dataDxfId="133"/>
    <tableColumn id="163" xr3:uid="{2CED35BD-7D96-4906-AA48-CD303EBA0E9B}" uniqueName="163" name="交银国际分配规模" queryTableFieldId="280" dataDxfId="132"/>
    <tableColumn id="164" xr3:uid="{372F5EE7-303C-4DF9-8258-D94A04674013}" uniqueName="164" name="交银集团独家订单认购规模" queryTableFieldId="281" dataDxfId="131"/>
    <tableColumn id="165" xr3:uid="{15068930-784F-424E-881A-99F2FC94B632}" uniqueName="165" name="交银国际独家订单(分配)" queryTableFieldId="282" dataDxfId="130"/>
    <tableColumn id="74" xr3:uid="{F76870F8-A811-486C-8052-F5402D6B11EB}" uniqueName="74" name="最终账簿(亿)" queryTableFieldId="74"/>
    <tableColumn id="75" xr3:uid="{41FC685F-2A14-4F70-AEF7-4C9E69453CF4}" uniqueName="75" name="账户数" queryTableFieldId="75"/>
    <tableColumn id="76" xr3:uid="{F14ED6EE-1158-4A61-AA21-0842E980ECCA}" uniqueName="76" name="地区分布" queryTableFieldId="76" dataDxfId="129"/>
    <tableColumn id="77" xr3:uid="{AFDF8205-267D-4959-8CCE-565A36B00FA6}" uniqueName="77" name="类型分布" queryTableFieldId="77" dataDxfId="128"/>
    <tableColumn id="78" xr3:uid="{41E8364F-249E-44DD-B4F7-DB91453D5830}" uniqueName="78" name="FolderPath" queryTableFieldId="78" dataDxfId="127"/>
    <tableColumn id="79" xr3:uid="{51F1DA3B-FC85-423F-9B05-23E2E859C1B2}" uniqueName="79" name="亿元" queryTableFieldId="79"/>
    <tableColumn id="80" xr3:uid="{2E35AE49-1D17-4D74-B0F6-FA808372DEE6}" uniqueName="80" name="亿港币" queryTableFieldId="80"/>
    <tableColumn id="81" xr3:uid="{74D0029A-BB4F-429A-9EC9-EBDC5E682A73}" uniqueName="81" name="首次付息日" queryTableFieldId="81" dataDxfId="126"/>
    <tableColumn id="82" xr3:uid="{2987BE6F-96D3-474F-9DFB-3A5BA17044AE}" uniqueName="82" name="TICKER" queryTableFieldId="82" dataDxfId="125"/>
    <tableColumn id="83" xr3:uid="{A337C61E-08D4-45B0-B159-C84A5390C6F8}" uniqueName="83" name="付息频率" queryTableFieldId="83" dataDxfId="124"/>
    <tableColumn id="84" xr3:uid="{1D226B2C-8C36-4D2A-BB87-9D76A73D09BB}" uniqueName="84" name="PROJECT_NAME" queryTableFieldId="84" dataDxfId="123"/>
    <tableColumn id="85" xr3:uid="{B10B70EF-75A2-42F2-BDD7-261229EC68ED}" uniqueName="85" name="Stats" queryTableFieldId="85" dataDxfId="122"/>
    <tableColumn id="86" xr3:uid="{48B309B3-2C14-4531-AF12-5613B850ED4F}" uniqueName="86" name="利率类型" queryTableFieldId="86" dataDxfId="121"/>
    <tableColumn id="87" xr3:uid="{8C87D8CA-D7DD-445A-8247-DB7854243B3E}" uniqueName="87" name="筹款用途" queryTableFieldId="87" dataDxfId="120"/>
    <tableColumn id="88" xr3:uid="{55E8A6B7-8F91-4329-9465-28072A1B3BCD}" uniqueName="88" name="外部评审方式" queryTableFieldId="88" dataDxfId="119"/>
    <tableColumn id="89" xr3:uid="{1377A42A-D687-4BD9-8A0F-28B7B2151D2B}" uniqueName="89" name="外部评审机构" queryTableFieldId="89" dataDxfId="118"/>
    <tableColumn id="90" xr3:uid="{71A04CC8-C15A-4E92-991E-BC8053FBFFD4}" uniqueName="90" name="覆盖地区" queryTableFieldId="90" dataDxfId="117"/>
    <tableColumn id="91" xr3:uid="{DF1886FA-6382-43C0-B2E5-1897475AC670}" uniqueName="91" name="覆盖团队" queryTableFieldId="91" dataDxfId="116"/>
    <tableColumn id="92" xr3:uid="{AF43A78C-37C5-4AA0-A92A-7FA6FA8C320E}" uniqueName="92" name="债券余额" queryTableFieldId="92"/>
    <tableColumn id="93" xr3:uid="{336A80C1-3D51-4ABA-A3F8-937E048CF769}" uniqueName="93" name="备证行" queryTableFieldId="93" dataDxfId="115"/>
    <tableColumn id="94" xr3:uid="{4376D4DC-F3B4-429E-8EAE-0B9AC86D9D8B}" uniqueName="94" name="备证行标签" queryTableFieldId="94" dataDxfId="114"/>
    <tableColumn id="95" xr3:uid="{82E5C796-E275-4063-B694-28C6E5D5DEA9}" uniqueName="95" name="兑付日.YearNum" queryTableFieldId="95"/>
    <tableColumn id="96" xr3:uid="{A96DEF72-7B6C-483F-AFFE-6FE88FB17BD8}" uniqueName="96" name="货币细分" queryTableFieldId="96" dataDxfId="113"/>
    <tableColumn id="97" xr3:uid="{755B8B08-F7C2-477B-A6B7-592FCC299FAC}" uniqueName="97" name="清算地" queryTableFieldId="97" dataDxfId="112"/>
    <tableColumn id="99" xr3:uid="{DB7279F6-B250-4CAE-98B3-F4C2EAA45DA9}" uniqueName="99" name="超额认购倍数" queryTableFieldId="99"/>
    <tableColumn id="98" xr3:uid="{B4A17F72-5782-4678-964A-6E2F4196945D}" uniqueName="98" name="备证行评级" queryTableFieldId="98" dataDxfId="111"/>
    <tableColumn id="100" xr3:uid="{83D83239-F70F-4E98-92D9-FCB9EEAE315A}" uniqueName="100" name="期限" queryTableFieldId="100" dataDxfId="110"/>
    <tableColumn id="101" xr3:uid="{B986C135-C274-42B4-8150-5F9DE0F54460}" uniqueName="101" name="币种单位" queryTableFieldId="101" dataDxfId="109"/>
    <tableColumn id="104" xr3:uid="{704EEAA3-DB65-4C33-A498-E942969E9C6C}" uniqueName="104" name="币种规模" queryTableFieldId="104" dataDxfId="108"/>
    <tableColumn id="102" xr3:uid="{C0E37309-AF79-4CEF-BB56-0E4121E7602F}" uniqueName="102" name="备证行曾用名" queryTableFieldId="102" dataDxfId="107"/>
    <tableColumn id="160" xr3:uid="{D70456FE-91F5-4DA4-B9D1-26987A315F07}" uniqueName="160" name="USD_Mature" queryTableFieldId="276"/>
    <tableColumn id="103" xr3:uid="{2D0F4E4E-A620-49DD-8756-12A73BFB8E25}" uniqueName="103" name="SortValue" queryTableFieldId="103"/>
    <tableColumn id="105" xr3:uid="{70A8AAD0-60CA-4CDF-9993-AF05695EBF48}" uniqueName="105" name="ESG主题" queryTableFieldId="105" dataDxfId="106"/>
    <tableColumn id="106" xr3:uid="{A161F2AC-AEE1-4099-9E40-9A616BFFBB69}" uniqueName="106" name="发行品种" queryTableFieldId="106" dataDxfId="105"/>
    <tableColumn id="107" xr3:uid="{7A939F27-35C3-4C1D-AB37-0FD84030482E}" uniqueName="107" name="角色" queryTableFieldId="107" dataDxfId="104"/>
    <tableColumn id="109" xr3:uid="{3F55C5D0-AF03-49A1-8481-6AD903F143F9}" uniqueName="109" name="交易简称" queryTableFieldId="109" dataDxfId="103"/>
    <tableColumn id="157" xr3:uid="{5CA1BF37-7842-420E-9899-7BCA9EF9D3EE}" uniqueName="157" name="信用主体及评级" queryTableFieldId="163" dataDxfId="102"/>
    <tableColumn id="158" xr3:uid="{FAF06D3A-E3AB-4B78-8E4B-8BAA2B101C8E}" uniqueName="158" name="BOCOM担任" queryTableFieldId="164" dataDxfId="101"/>
    <tableColumn id="169" xr3:uid="{53E6521F-50C1-40B7-AD29-4F5EB314D84D}" uniqueName="169" name="Short Name" queryTableFieldId="291" dataDxfId="100"/>
    <tableColumn id="159" xr3:uid="{AB51ABCE-065E-47BA-9D91-DA43DC2A8C05}" uniqueName="159" name="A_Date" queryTableFieldId="165" dataDxfId="99"/>
    <tableColumn id="111" xr3:uid="{8C163E1A-4D1D-4CDA-929E-06CCE8F1DD8B}" uniqueName="111" name="Year.Num" queryTableFieldId="111"/>
    <tableColumn id="112" xr3:uid="{6D5156CD-1662-4E29-88D1-F993E24D9DD1}" uniqueName="112" name="MM" queryTableFieldId="112" dataDxfId="98"/>
    <tableColumn id="113" xr3:uid="{9C734984-6095-4294-86A5-ABB44D197F2B}" uniqueName="113" name="WeekNum" queryTableFieldId="113" dataDxfId="97"/>
    <tableColumn id="114" xr3:uid="{BB68ABC6-6553-4903-BC3F-E4B14B8649F1}" uniqueName="114" name="WeekStartDate" queryTableFieldId="114" dataDxfId="96"/>
    <tableColumn id="119" xr3:uid="{9DD3BE02-0754-4A73-9620-543FFCC7ECFF}" uniqueName="119" name="QEndDate" queryTableFieldId="119" dataDxfId="95"/>
    <tableColumn id="110" xr3:uid="{7969495D-AF5C-4EB3-8DC0-D022ED226FAB}" uniqueName="110" name="YYYY" queryTableFieldId="110" dataDxfId="94"/>
    <tableColumn id="23" xr3:uid="{305878EF-5137-441D-B024-48A13D536391}" uniqueName="23" name="YYYY.至今" queryTableFieldId="23" dataDxfId="93"/>
    <tableColumn id="118" xr3:uid="{D9D83F13-B89B-4491-9549-94BFF2B85D08}" uniqueName="118" name="YYQQ" queryTableFieldId="118" dataDxfId="92"/>
    <tableColumn id="123" xr3:uid="{32664B64-72D4-497A-8574-CD7B8F326C5C}" uniqueName="123" name="YYMMDD" queryTableFieldId="123" dataDxfId="91"/>
    <tableColumn id="26" xr3:uid="{2CE09C44-7068-4C5C-BD9C-0CD9DB05A229}" uniqueName="26" name="DDMMMYYYY" queryTableFieldId="26" dataDxfId="90"/>
    <tableColumn id="27" xr3:uid="{01A304F8-4F6B-460D-B61F-845DA9332B21}" uniqueName="27" name="DayOfWeek.Num" queryTableFieldId="27"/>
    <tableColumn id="124" xr3:uid="{F6AFFE10-BDB4-47FB-8F54-26DCB85A87A8}" uniqueName="124" name="DayName" queryTableFieldId="124" dataDxfId="89"/>
    <tableColumn id="29" xr3:uid="{47C9AA7F-FBE6-4AA4-ACD9-7C6FE0BAC3F8}" uniqueName="29" name="DayName.CN" queryTableFieldId="29" dataDxfId="88"/>
    <tableColumn id="125" xr3:uid="{0B5689A5-8359-43A6-9A99-51D879FA45A6}" uniqueName="125" name="DayShortName" queryTableFieldId="125" dataDxfId="87"/>
    <tableColumn id="31" xr3:uid="{225C8F5E-C0A1-44CE-A494-6A414CCCAB9D}" uniqueName="31" name="MonthName.CN" queryTableFieldId="31" dataDxfId="86"/>
    <tableColumn id="32" xr3:uid="{6087A35E-B8ED-4C8D-9884-20DD7FCFB78D}" uniqueName="32" name="年M月" queryTableFieldId="32" dataDxfId="85"/>
    <tableColumn id="122" xr3:uid="{5B46BDBC-32B3-4621-BB24-C8A3515EC43F}" uniqueName="122" name="年月" queryTableFieldId="122" dataDxfId="84"/>
    <tableColumn id="116" xr3:uid="{16E5EBD2-E089-47FA-8B88-F17C14B61D30}" uniqueName="116" name="年" queryTableFieldId="116" dataDxfId="83"/>
    <tableColumn id="117" xr3:uid="{784275EB-A454-450F-A945-1AF511C920EA}" uniqueName="117" name="季" queryTableFieldId="117" dataDxfId="82"/>
    <tableColumn id="120" xr3:uid="{C8A4B042-DAC4-499D-81A7-A817A3F1F8B2}" uniqueName="120" name="月" queryTableFieldId="120" dataDxfId="81"/>
    <tableColumn id="121" xr3:uid="{6724DD0E-23AB-4712-8666-9B4C370D9D07}" uniqueName="121" name="周" queryTableFieldId="121" dataDxfId="80"/>
    <tableColumn id="115" xr3:uid="{EE5669B1-2298-4574-81FA-027CE9643BF5}" uniqueName="115" name="每周第一天" queryTableFieldId="115" dataDxfId="79"/>
    <tableColumn id="126" xr3:uid="{85659A96-27AB-4880-9D82-7D5399F95DE9}" uniqueName="126" name="Count_BISLDeal" queryTableFieldId="126"/>
    <tableColumn id="127" xr3:uid="{D6F61D1F-B3CC-4941-A8A1-4B8E38E17DED}" uniqueName="127" name="Count_JBR" queryTableFieldId="127"/>
    <tableColumn id="128" xr3:uid="{B0D5804F-7E79-4603-93FD-2FD2F3D135B9}" uniqueName="128" name="Count_JGC" queryTableFieldId="128"/>
    <tableColumn id="129" xr3:uid="{DB0AC231-9848-4B5D-8407-C8732C9EFF71}" uniqueName="129" name="ISIN_144A" queryTableFieldId="129" dataDxfId="78"/>
    <tableColumn id="130" xr3:uid="{80E8B83C-951B-40B4-9699-1E80C6A4165C}" uniqueName="130" name="ISIN_TEMP" queryTableFieldId="130" dataDxfId="77"/>
    <tableColumn id="132" xr3:uid="{21816E9F-68B3-455F-AB0E-573DBE85B472}" uniqueName="132" name="IS_BISLDeal" queryTableFieldId="132" dataDxfId="76"/>
    <tableColumn id="133" xr3:uid="{C900BF29-A37C-45DF-B331-7374EC24B7C5}" uniqueName="133" name="IS_CLIENT" queryTableFieldId="133" dataDxfId="75"/>
    <tableColumn id="134" xr3:uid="{D009BC64-7984-4673-AA63-BAF15E502D68}" uniqueName="134" name="IS_DEFAULT" queryTableFieldId="134" dataDxfId="74"/>
    <tableColumn id="135" xr3:uid="{A0172A87-A3AD-482B-AE75-0F34A58BC559}" uniqueName="135" name="IS_ISSUER" queryTableFieldId="135" dataDxfId="73"/>
    <tableColumn id="136" xr3:uid="{82894B73-5B01-48F2-BF4E-4A636817AB92}" uniqueName="136" name="IS_KYC_DONE" queryTableFieldId="136" dataDxfId="72"/>
    <tableColumn id="137" xr3:uid="{AE423CFE-336B-43CD-BB0A-BC1E2065E766}" uniqueName="137" name="IS_LEAD" queryTableFieldId="137" dataDxfId="71"/>
    <tableColumn id="138" xr3:uid="{041A28EA-5CA9-4E26-A1C2-54B11FF22CBF}" uniqueName="138" name="IS_SBLC" queryTableFieldId="138" dataDxfId="70"/>
    <tableColumn id="139" xr3:uid="{21429B04-ED8D-400D-83C0-F3C5882A3244}" uniqueName="139" name="上市分类" queryTableFieldId="139" dataDxfId="69"/>
    <tableColumn id="140" xr3:uid="{64F2478F-9C51-42D5-897D-3234F8CF8F28}" uniqueName="140" name="主体评级分类" queryTableFieldId="140" dataDxfId="68"/>
    <tableColumn id="141" xr3:uid="{98EC59A2-40B7-4428-8E00-E0D784138081}" uniqueName="141" name="备证分类" queryTableFieldId="141" dataDxfId="67"/>
    <tableColumn id="142" xr3:uid="{81E6B313-F02A-4D5B-AF1D-94420541FF80}" uniqueName="142" name="年期分类" queryTableFieldId="142" dataDxfId="66"/>
    <tableColumn id="143" xr3:uid="{1ADDC38B-3DD5-45FA-85FF-562905B3AE4A}" uniqueName="143" name="投标资历分类" queryTableFieldId="143" dataDxfId="65"/>
    <tableColumn id="144" xr3:uid="{CAA7ED46-C356-45A1-823D-1BADA4DF655F}" uniqueName="144" name="是否IG" queryTableFieldId="144" dataDxfId="64"/>
    <tableColumn id="145" xr3:uid="{E867B17C-4716-4592-B423-6284FB529618}" uniqueName="145" name="是否债券违约" queryTableFieldId="145" dataDxfId="63"/>
    <tableColumn id="146" xr3:uid="{563A4496-42CF-4EBB-B7A4-BD84A4212388}" uniqueName="146" name="是否合名" queryTableFieldId="146" dataDxfId="62"/>
    <tableColumn id="147" xr3:uid="{19411116-9FCA-44AE-B328-BDBC6A0B39EC}" uniqueName="147" name="是否首发" queryTableFieldId="147" dataDxfId="61"/>
    <tableColumn id="149" xr3:uid="{E6E5F354-F3EB-45C4-A8C6-0D4C846703E0}" uniqueName="149" name="结构分类" queryTableFieldId="149" dataDxfId="60"/>
    <tableColumn id="170" xr3:uid="{E0F0B7E6-4170-43F8-B0D8-715AB5FBE60F}" uniqueName="170" name="IS_TAP" queryTableFieldId="296" dataDxfId="59"/>
    <tableColumn id="150" xr3:uid="{8FAF9945-5676-42B2-8458-2C0FBD21493B}" uniqueName="150" name="美元规模分类" queryTableFieldId="150" dataDxfId="58"/>
    <tableColumn id="171" xr3:uid="{25D4ADFE-9922-42D9-AC70-0B6404C1AB85}" uniqueName="171" name="PROJECT" queryTableFieldId="297" dataDxfId="57"/>
    <tableColumn id="151" xr3:uid="{63210E06-A7B5-41A0-809C-40855D9D6F6D}" uniqueName="151" name="覆盖分类" queryTableFieldId="151" dataDxfId="56"/>
    <tableColumn id="148" xr3:uid="{420613FF-778A-4147-B474-AC65A28ABE6E}" uniqueName="148" name="角色资历分类" queryTableFieldId="148" dataDxfId="55"/>
    <tableColumn id="152" xr3:uid="{18D55175-436D-4480-8B42-9E642E6CB1A8}" uniqueName="152" name="评级分类" queryTableFieldId="152" dataDxfId="54"/>
    <tableColumn id="153" xr3:uid="{99A44C00-837F-42B8-A477-BDDB6D74883B}" uniqueName="153" name="Check" queryTableFieldId="153" dataDxfId="53"/>
    <tableColumn id="154" xr3:uid="{EDD647B5-9E86-4113-8EDB-05A37884D3CC}" uniqueName="154" name="收窄Num" queryTableFieldId="154"/>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theme/themeOverride1.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主要字体">
    <a:majorFont>
      <a:latin typeface="Times New Roman"/>
      <a:ea typeface="KaiTi"/>
      <a:cs typeface=""/>
    </a:majorFont>
    <a:minorFont>
      <a:latin typeface="Times New Roman"/>
      <a:ea typeface="KaiTi"/>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主要字体">
    <a:majorFont>
      <a:latin typeface="Times New Roman"/>
      <a:ea typeface="KaiTi"/>
      <a:cs typeface=""/>
    </a:majorFont>
    <a:minorFont>
      <a:latin typeface="Times New Roman"/>
      <a:ea typeface="KaiTi"/>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3.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4.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5.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6.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7.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8.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9.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0.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1.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2.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3.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4.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5.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6.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7.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8.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9.xml><?xml version="1.0" encoding="utf-8"?>
<a:themeOverride xmlns:a="http://schemas.openxmlformats.org/drawingml/2006/main">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2.vml"/><Relationship Id="rId7"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ctrlProp" Target="../ctrlProps/ctrlProp2.xml"/><Relationship Id="rId9" Type="http://schemas.openxmlformats.org/officeDocument/2006/relationships/table" Target="../tables/table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7.xml"/><Relationship Id="rId13" Type="http://schemas.openxmlformats.org/officeDocument/2006/relationships/table" Target="../tables/table22.xml"/><Relationship Id="rId3" Type="http://schemas.openxmlformats.org/officeDocument/2006/relationships/vmlDrawing" Target="../drawings/vmlDrawing4.vm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drawing" Target="../drawings/drawing4.xml"/><Relationship Id="rId16" Type="http://schemas.openxmlformats.org/officeDocument/2006/relationships/table" Target="../tables/table25.xml"/><Relationship Id="rId1" Type="http://schemas.openxmlformats.org/officeDocument/2006/relationships/printerSettings" Target="../printerSettings/printerSettings4.bin"/><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5" Type="http://schemas.openxmlformats.org/officeDocument/2006/relationships/table" Target="../tables/table24.xml"/><Relationship Id="rId10" Type="http://schemas.openxmlformats.org/officeDocument/2006/relationships/table" Target="../tables/table19.xml"/><Relationship Id="rId4" Type="http://schemas.openxmlformats.org/officeDocument/2006/relationships/ctrlProp" Target="../ctrlProps/ctrlProp3.xml"/><Relationship Id="rId9" Type="http://schemas.openxmlformats.org/officeDocument/2006/relationships/table" Target="../tables/table18.xml"/><Relationship Id="rId14" Type="http://schemas.openxmlformats.org/officeDocument/2006/relationships/table" Target="../tables/table2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12" Type="http://schemas.openxmlformats.org/officeDocument/2006/relationships/table" Target="../tables/table3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29.xml"/><Relationship Id="rId11" Type="http://schemas.openxmlformats.org/officeDocument/2006/relationships/table" Target="../tables/table34.xml"/><Relationship Id="rId5" Type="http://schemas.openxmlformats.org/officeDocument/2006/relationships/table" Target="../tables/table28.xml"/><Relationship Id="rId10" Type="http://schemas.openxmlformats.org/officeDocument/2006/relationships/table" Target="../tables/table33.xml"/><Relationship Id="rId4" Type="http://schemas.openxmlformats.org/officeDocument/2006/relationships/table" Target="../tables/table27.xml"/><Relationship Id="rId9" Type="http://schemas.openxmlformats.org/officeDocument/2006/relationships/table" Target="../tables/table3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0.xml"/><Relationship Id="rId3" Type="http://schemas.openxmlformats.org/officeDocument/2006/relationships/ctrlProp" Target="../ctrlProps/ctrlProp4.xml"/><Relationship Id="rId7" Type="http://schemas.openxmlformats.org/officeDocument/2006/relationships/table" Target="../tables/table3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table" Target="../tables/table38.xml"/><Relationship Id="rId5" Type="http://schemas.openxmlformats.org/officeDocument/2006/relationships/table" Target="../tables/table37.xml"/><Relationship Id="rId10" Type="http://schemas.openxmlformats.org/officeDocument/2006/relationships/comments" Target="../comments2.xml"/><Relationship Id="rId4" Type="http://schemas.openxmlformats.org/officeDocument/2006/relationships/table" Target="../tables/table36.xml"/><Relationship Id="rId9" Type="http://schemas.openxmlformats.org/officeDocument/2006/relationships/table" Target="../tables/table4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table" Target="../tables/table4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table" Target="../tables/table44.xml"/><Relationship Id="rId1" Type="http://schemas.openxmlformats.org/officeDocument/2006/relationships/printerSettings" Target="../printerSettings/printerSettings7.bin"/><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49.xml"/><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6">
    <tabColor theme="7"/>
  </sheetPr>
  <dimension ref="A1:AV49"/>
  <sheetViews>
    <sheetView tabSelected="1" topLeftCell="C1" zoomScale="85" zoomScaleNormal="85" workbookViewId="0"/>
  </sheetViews>
  <sheetFormatPr defaultColWidth="10.5" defaultRowHeight="15" customHeight="1" outlineLevelCol="1"/>
  <cols>
    <col min="1" max="1" width="19.625" style="182" hidden="1" customWidth="1" outlineLevel="1"/>
    <col min="2" max="2" width="9.875" style="183" hidden="1" customWidth="1" outlineLevel="1"/>
    <col min="3" max="3" width="1.75" style="175" customWidth="1" collapsed="1"/>
    <col min="4" max="4" width="14" style="175" bestFit="1" customWidth="1"/>
    <col min="5" max="5" width="17.5" style="175" customWidth="1"/>
    <col min="6" max="6" width="63.375" style="175" customWidth="1"/>
    <col min="7" max="7" width="3" style="175" customWidth="1"/>
    <col min="8" max="8" width="4.875" style="175" customWidth="1"/>
    <col min="9" max="9" width="9.125" style="175" bestFit="1" customWidth="1"/>
    <col min="10" max="10" width="31.5" style="175" bestFit="1" customWidth="1"/>
    <col min="11" max="11" width="6.625" style="175" bestFit="1" customWidth="1"/>
    <col min="12" max="12" width="6.5" style="175" bestFit="1" customWidth="1"/>
    <col min="13" max="13" width="10.375" style="175" bestFit="1" customWidth="1"/>
    <col min="14" max="16" width="6.125" style="175" bestFit="1" customWidth="1"/>
    <col min="17" max="17" width="5.625" style="175" bestFit="1" customWidth="1"/>
    <col min="18" max="18" width="11.125" style="175" hidden="1" customWidth="1" outlineLevel="1"/>
    <col min="19" max="19" width="17.875" style="175" hidden="1" customWidth="1" outlineLevel="1"/>
    <col min="20" max="20" width="12" style="175" hidden="1" customWidth="1" outlineLevel="1"/>
    <col min="21" max="21" width="14.125" style="175" hidden="1" customWidth="1" outlineLevel="1"/>
    <col min="22" max="22" width="11.125" style="175" bestFit="1" customWidth="1" collapsed="1"/>
    <col min="23" max="23" width="9.125" style="175" bestFit="1" customWidth="1"/>
    <col min="24" max="24" width="31.5" style="175" bestFit="1" customWidth="1"/>
    <col min="25" max="25" width="7.625" style="175" bestFit="1" customWidth="1"/>
    <col min="26" max="26" width="4.625" style="175" bestFit="1" customWidth="1"/>
    <col min="27" max="27" width="10.375" style="175" bestFit="1" customWidth="1"/>
    <col min="28" max="28" width="5.125" style="175" bestFit="1" customWidth="1"/>
    <col min="29" max="29" width="4.625" style="175" bestFit="1" customWidth="1"/>
    <col min="30" max="30" width="5.75" style="175" bestFit="1" customWidth="1"/>
    <col min="31" max="31" width="4.625" style="175" bestFit="1" customWidth="1"/>
    <col min="32" max="32" width="11" style="175" hidden="1" customWidth="1" outlineLevel="1"/>
    <col min="33" max="33" width="17.75" style="175" hidden="1" customWidth="1" outlineLevel="1"/>
    <col min="34" max="34" width="11.875" style="175" hidden="1" customWidth="1" outlineLevel="1"/>
    <col min="35" max="35" width="14.125" style="175" hidden="1" customWidth="1" outlineLevel="1"/>
    <col min="36" max="36" width="6.625" style="175" bestFit="1" customWidth="1" collapsed="1"/>
    <col min="37" max="37" width="12.125" style="175" bestFit="1" customWidth="1"/>
    <col min="38" max="41" width="6.375" style="175" bestFit="1" customWidth="1"/>
    <col min="42" max="42" width="11.125" style="175" bestFit="1" customWidth="1"/>
    <col min="43" max="43" width="16.625" style="175" bestFit="1" customWidth="1"/>
    <col min="44" max="44" width="9" style="175" bestFit="1" customWidth="1"/>
    <col min="45" max="45" width="11.125" style="175" bestFit="1" customWidth="1"/>
    <col min="46" max="46" width="16.625" style="175" bestFit="1" customWidth="1"/>
    <col min="47" max="47" width="13.5" style="175" bestFit="1" customWidth="1"/>
    <col min="48" max="48" width="8.875" style="175" bestFit="1" customWidth="1"/>
    <col min="49" max="52" width="10.5" style="175" customWidth="1"/>
    <col min="53" max="53" width="12.25" style="175" customWidth="1"/>
    <col min="54" max="54" width="10.5" style="175"/>
    <col min="55" max="55" width="7.625" style="175" bestFit="1" customWidth="1"/>
    <col min="56" max="56" width="9.625" style="175" bestFit="1" customWidth="1"/>
    <col min="57" max="58" width="81" style="175" bestFit="1" customWidth="1"/>
    <col min="59" max="59" width="18.375" style="175" bestFit="1" customWidth="1"/>
    <col min="60" max="60" width="7.75" style="175" bestFit="1" customWidth="1"/>
    <col min="61" max="61" width="13" style="175" bestFit="1" customWidth="1"/>
    <col min="62" max="62" width="10.25" style="175" bestFit="1" customWidth="1"/>
    <col min="63" max="63" width="10.5" style="175"/>
    <col min="64" max="64" width="9.75" style="175" bestFit="1" customWidth="1"/>
    <col min="65" max="66" width="7.75" style="175" bestFit="1" customWidth="1"/>
    <col min="67" max="67" width="18.375" style="175" bestFit="1" customWidth="1"/>
    <col min="68" max="68" width="7.75" style="175" bestFit="1" customWidth="1"/>
    <col min="69" max="69" width="13" style="175" bestFit="1" customWidth="1"/>
    <col min="70" max="71" width="81" style="175" bestFit="1" customWidth="1"/>
    <col min="72" max="16384" width="10.5" style="175"/>
  </cols>
  <sheetData>
    <row r="1" spans="1:48" ht="62.25" thickBot="1">
      <c r="A1" s="176" t="str">
        <f ca="1" xml:space="preserve"> IF(ISNUMBER(FIND("ktkt2",CELL("filename"))),"Remote",IF(ISNUMBER(FIND("http",CELL("filename"))),"Remote","Global"))</f>
        <v>Global</v>
      </c>
      <c r="B1" s="177"/>
      <c r="C1" s="179" t="s">
        <v>0</v>
      </c>
    </row>
    <row r="2" spans="1:48" ht="54" customHeight="1" thickTop="1" thickBot="1">
      <c r="A2" s="178" t="str">
        <f ca="1">CELL("filename")</f>
        <v>Z:\0 DCM Base\4 Markets\Data\[Graph.xlsm]4a.SYND</v>
      </c>
      <c r="B2" s="175"/>
      <c r="D2" s="180" t="s">
        <v>35</v>
      </c>
      <c r="E2" s="181" t="s">
        <v>1843</v>
      </c>
      <c r="J2" s="188"/>
    </row>
    <row r="3" spans="1:48" ht="21" customHeight="1" thickTop="1" thickBot="1">
      <c r="A3" s="64" t="s">
        <v>9</v>
      </c>
      <c r="B3" s="175"/>
      <c r="E3" s="182"/>
    </row>
    <row r="4" spans="1:48" ht="42.75" customHeight="1" thickTop="1" thickBot="1">
      <c r="A4" s="64" t="s">
        <v>10</v>
      </c>
      <c r="D4" s="180" t="s">
        <v>36</v>
      </c>
      <c r="E4" s="181" t="s">
        <v>12</v>
      </c>
      <c r="F4" s="184"/>
      <c r="I4" s="207">
        <f>COUNTIF(wEcon[IS_ECON],"Y")</f>
        <v>6</v>
      </c>
      <c r="W4" s="207">
        <f>COUNTIF(wFuture[IS_ECON],"Y")</f>
        <v>6</v>
      </c>
    </row>
    <row r="5" spans="1:48" ht="15.75" thickTop="1">
      <c r="A5" s="64" t="s">
        <v>11</v>
      </c>
      <c r="D5" s="185"/>
      <c r="E5" s="185"/>
      <c r="F5" s="185"/>
      <c r="G5" s="185"/>
      <c r="I5" t="s">
        <v>1288</v>
      </c>
      <c r="J5" t="s">
        <v>295</v>
      </c>
      <c r="K5" t="s">
        <v>639</v>
      </c>
      <c r="L5" t="s">
        <v>482</v>
      </c>
      <c r="M5" t="s">
        <v>300</v>
      </c>
      <c r="N5" t="s">
        <v>297</v>
      </c>
      <c r="O5" t="s">
        <v>298</v>
      </c>
      <c r="P5" t="s">
        <v>296</v>
      </c>
      <c r="Q5" t="s">
        <v>301</v>
      </c>
      <c r="R5" t="s">
        <v>640</v>
      </c>
      <c r="S5" t="s">
        <v>641</v>
      </c>
      <c r="T5" t="s">
        <v>1289</v>
      </c>
      <c r="U5" t="s">
        <v>1627</v>
      </c>
      <c r="W5" t="s">
        <v>1288</v>
      </c>
      <c r="X5" t="s">
        <v>299</v>
      </c>
      <c r="Y5" t="s">
        <v>639</v>
      </c>
      <c r="Z5" t="s">
        <v>482</v>
      </c>
      <c r="AA5" t="s">
        <v>300</v>
      </c>
      <c r="AB5" t="s">
        <v>297</v>
      </c>
      <c r="AC5" t="s">
        <v>298</v>
      </c>
      <c r="AD5" t="s">
        <v>296</v>
      </c>
      <c r="AE5" t="s">
        <v>301</v>
      </c>
      <c r="AF5" t="s">
        <v>640</v>
      </c>
      <c r="AG5" t="s">
        <v>641</v>
      </c>
      <c r="AH5" t="s">
        <v>1289</v>
      </c>
      <c r="AI5" t="s">
        <v>1627</v>
      </c>
    </row>
    <row r="6" spans="1:48">
      <c r="A6" s="64" t="s">
        <v>12</v>
      </c>
      <c r="B6" s="175"/>
      <c r="D6" s="185"/>
      <c r="E6" s="185"/>
      <c r="F6" s="185"/>
      <c r="G6" s="185"/>
      <c r="I6" t="s">
        <v>904</v>
      </c>
      <c r="J6" t="s">
        <v>2104</v>
      </c>
      <c r="K6" t="s">
        <v>2105</v>
      </c>
      <c r="L6" t="s">
        <v>303</v>
      </c>
      <c r="M6" s="189">
        <v>99</v>
      </c>
      <c r="N6" t="s">
        <v>2002</v>
      </c>
      <c r="O6" t="s">
        <v>2315</v>
      </c>
      <c r="P6" t="s">
        <v>1588</v>
      </c>
      <c r="Q6" t="s">
        <v>1763</v>
      </c>
      <c r="R6" s="172">
        <v>0.89583333333333337</v>
      </c>
      <c r="S6" t="s">
        <v>2106</v>
      </c>
      <c r="T6" t="s">
        <v>2107</v>
      </c>
      <c r="U6" s="235">
        <v>45362</v>
      </c>
      <c r="W6" t="s">
        <v>904</v>
      </c>
      <c r="X6" t="s">
        <v>656</v>
      </c>
      <c r="Y6" t="s">
        <v>2428</v>
      </c>
      <c r="Z6" t="s">
        <v>303</v>
      </c>
      <c r="AA6" s="54">
        <v>98</v>
      </c>
      <c r="AB6" t="s">
        <v>2365</v>
      </c>
      <c r="AC6" t="s">
        <v>76</v>
      </c>
      <c r="AD6" t="s">
        <v>2306</v>
      </c>
      <c r="AE6" t="s">
        <v>73</v>
      </c>
      <c r="AF6" s="172">
        <v>0.85416666666666663</v>
      </c>
      <c r="AG6" t="s">
        <v>1291</v>
      </c>
      <c r="AH6" t="s">
        <v>2431</v>
      </c>
      <c r="AI6" s="235">
        <v>45362</v>
      </c>
    </row>
    <row r="7" spans="1:48" ht="14.25">
      <c r="A7" s="175"/>
      <c r="I7" t="s">
        <v>904</v>
      </c>
      <c r="J7" t="s">
        <v>656</v>
      </c>
      <c r="K7" t="s">
        <v>2102</v>
      </c>
      <c r="L7" t="s">
        <v>303</v>
      </c>
      <c r="M7" s="189">
        <v>98</v>
      </c>
      <c r="N7" t="s">
        <v>779</v>
      </c>
      <c r="O7" t="s">
        <v>2306</v>
      </c>
      <c r="P7" t="s">
        <v>1946</v>
      </c>
      <c r="Q7" t="s">
        <v>73</v>
      </c>
      <c r="R7" s="172">
        <v>0.89583333333333337</v>
      </c>
      <c r="S7" t="s">
        <v>1291</v>
      </c>
      <c r="T7" t="s">
        <v>2103</v>
      </c>
      <c r="U7" s="235">
        <v>45362</v>
      </c>
      <c r="W7" t="s">
        <v>904</v>
      </c>
      <c r="X7" t="s">
        <v>2419</v>
      </c>
      <c r="Y7" t="s">
        <v>2420</v>
      </c>
      <c r="Z7" t="s">
        <v>303</v>
      </c>
      <c r="AA7" s="54">
        <v>97</v>
      </c>
      <c r="AB7" t="s">
        <v>2266</v>
      </c>
      <c r="AC7" t="s">
        <v>76</v>
      </c>
      <c r="AD7" t="s">
        <v>1760</v>
      </c>
      <c r="AE7" t="s">
        <v>1763</v>
      </c>
      <c r="AF7" s="172">
        <v>0.85416666666666663</v>
      </c>
      <c r="AG7" t="s">
        <v>2421</v>
      </c>
      <c r="AH7" t="s">
        <v>2422</v>
      </c>
      <c r="AI7" s="235">
        <v>45362</v>
      </c>
    </row>
    <row r="8" spans="1:48">
      <c r="A8" s="186" t="s">
        <v>527</v>
      </c>
      <c r="I8" t="s">
        <v>904</v>
      </c>
      <c r="J8" t="s">
        <v>2117</v>
      </c>
      <c r="K8" t="s">
        <v>2102</v>
      </c>
      <c r="L8" t="s">
        <v>481</v>
      </c>
      <c r="M8" s="189">
        <v>98</v>
      </c>
      <c r="N8" t="s">
        <v>406</v>
      </c>
      <c r="O8" t="s">
        <v>406</v>
      </c>
      <c r="P8" t="s">
        <v>406</v>
      </c>
      <c r="Q8" t="s">
        <v>73</v>
      </c>
      <c r="R8" s="172">
        <v>0.88541666666666663</v>
      </c>
      <c r="S8" t="s">
        <v>2118</v>
      </c>
      <c r="T8" t="s">
        <v>2103</v>
      </c>
      <c r="U8" s="235">
        <v>45362</v>
      </c>
      <c r="W8" t="s">
        <v>904</v>
      </c>
      <c r="X8" t="s">
        <v>2423</v>
      </c>
      <c r="Y8" t="s">
        <v>2420</v>
      </c>
      <c r="Z8" t="s">
        <v>303</v>
      </c>
      <c r="AA8" s="54">
        <v>95</v>
      </c>
      <c r="AB8" t="s">
        <v>2095</v>
      </c>
      <c r="AC8" t="s">
        <v>76</v>
      </c>
      <c r="AD8" t="s">
        <v>2095</v>
      </c>
      <c r="AE8" t="s">
        <v>1763</v>
      </c>
      <c r="AF8" s="172">
        <v>0.85416666666666663</v>
      </c>
      <c r="AG8" t="s">
        <v>2424</v>
      </c>
      <c r="AH8" t="s">
        <v>2422</v>
      </c>
      <c r="AI8" s="235">
        <v>45362</v>
      </c>
    </row>
    <row r="9" spans="1:48">
      <c r="A9" s="64" t="s">
        <v>768</v>
      </c>
      <c r="I9" t="s">
        <v>904</v>
      </c>
      <c r="J9" t="s">
        <v>2122</v>
      </c>
      <c r="K9" t="s">
        <v>2102</v>
      </c>
      <c r="L9" t="s">
        <v>481</v>
      </c>
      <c r="M9" s="189">
        <v>93</v>
      </c>
      <c r="N9" t="s">
        <v>2123</v>
      </c>
      <c r="O9" t="s">
        <v>2123</v>
      </c>
      <c r="P9" t="s">
        <v>2123</v>
      </c>
      <c r="Q9" t="s">
        <v>73</v>
      </c>
      <c r="R9" s="172">
        <v>0.88541666666666663</v>
      </c>
      <c r="S9" t="s">
        <v>2124</v>
      </c>
      <c r="T9" t="s">
        <v>2103</v>
      </c>
      <c r="U9" s="235">
        <v>45362</v>
      </c>
      <c r="W9" t="s">
        <v>904</v>
      </c>
      <c r="X9" t="s">
        <v>2438</v>
      </c>
      <c r="Y9" t="s">
        <v>2435</v>
      </c>
      <c r="Z9" t="s">
        <v>303</v>
      </c>
      <c r="AA9" s="54">
        <v>94</v>
      </c>
      <c r="AB9" t="s">
        <v>2439</v>
      </c>
      <c r="AC9" t="s">
        <v>76</v>
      </c>
      <c r="AD9" t="s">
        <v>2092</v>
      </c>
      <c r="AE9" t="s">
        <v>2440</v>
      </c>
      <c r="AF9" s="172">
        <v>0.91666666666666663</v>
      </c>
      <c r="AG9" t="s">
        <v>1293</v>
      </c>
      <c r="AH9" t="s">
        <v>2437</v>
      </c>
      <c r="AI9" s="235">
        <v>45362</v>
      </c>
    </row>
    <row r="10" spans="1:48">
      <c r="A10" s="64" t="s">
        <v>778</v>
      </c>
      <c r="B10" s="175"/>
      <c r="I10" t="s">
        <v>904</v>
      </c>
      <c r="J10" t="s">
        <v>1846</v>
      </c>
      <c r="K10" t="s">
        <v>2096</v>
      </c>
      <c r="L10" t="s">
        <v>303</v>
      </c>
      <c r="M10" s="189">
        <v>92</v>
      </c>
      <c r="N10" t="s">
        <v>2089</v>
      </c>
      <c r="O10" t="s">
        <v>2417</v>
      </c>
      <c r="P10" t="s">
        <v>2089</v>
      </c>
      <c r="Q10" t="s">
        <v>736</v>
      </c>
      <c r="R10" s="172">
        <v>0.95833333333333337</v>
      </c>
      <c r="S10" t="s">
        <v>1847</v>
      </c>
      <c r="T10" t="s">
        <v>2097</v>
      </c>
      <c r="U10" s="235">
        <v>45362</v>
      </c>
      <c r="W10" t="s">
        <v>904</v>
      </c>
      <c r="X10" t="s">
        <v>2427</v>
      </c>
      <c r="Y10" t="s">
        <v>2428</v>
      </c>
      <c r="Z10" t="s">
        <v>303</v>
      </c>
      <c r="AA10" s="54">
        <v>93</v>
      </c>
      <c r="AB10" t="s">
        <v>2429</v>
      </c>
      <c r="AC10" t="s">
        <v>76</v>
      </c>
      <c r="AD10" t="s">
        <v>2116</v>
      </c>
      <c r="AE10" t="s">
        <v>1763</v>
      </c>
      <c r="AF10" s="172">
        <v>0.85416666666666663</v>
      </c>
      <c r="AG10" t="s">
        <v>2430</v>
      </c>
      <c r="AH10" t="s">
        <v>2431</v>
      </c>
      <c r="AI10" s="235">
        <v>45362</v>
      </c>
    </row>
    <row r="11" spans="1:48">
      <c r="A11" s="64" t="s">
        <v>1585</v>
      </c>
      <c r="B11" s="175"/>
      <c r="I11" t="s">
        <v>904</v>
      </c>
      <c r="J11" t="s">
        <v>2100</v>
      </c>
      <c r="K11" t="s">
        <v>2098</v>
      </c>
      <c r="L11" t="s">
        <v>303</v>
      </c>
      <c r="M11" s="189">
        <v>91</v>
      </c>
      <c r="N11" t="s">
        <v>1962</v>
      </c>
      <c r="O11" t="s">
        <v>2298</v>
      </c>
      <c r="P11" t="s">
        <v>1963</v>
      </c>
      <c r="Q11" t="s">
        <v>1763</v>
      </c>
      <c r="R11" s="172">
        <v>0.88541666666666663</v>
      </c>
      <c r="S11" t="s">
        <v>2101</v>
      </c>
      <c r="T11" t="s">
        <v>2099</v>
      </c>
      <c r="U11" s="235">
        <v>45362</v>
      </c>
      <c r="W11" t="s">
        <v>904</v>
      </c>
      <c r="X11" t="s">
        <v>657</v>
      </c>
      <c r="Y11" t="s">
        <v>2425</v>
      </c>
      <c r="Z11" t="s">
        <v>303</v>
      </c>
      <c r="AA11" s="54">
        <v>90</v>
      </c>
      <c r="AB11" t="s">
        <v>76</v>
      </c>
      <c r="AC11" t="s">
        <v>76</v>
      </c>
      <c r="AD11" t="s">
        <v>2418</v>
      </c>
      <c r="AE11" t="s">
        <v>73</v>
      </c>
      <c r="AF11" s="172">
        <v>0.79166666666666663</v>
      </c>
      <c r="AG11" t="s">
        <v>1290</v>
      </c>
      <c r="AH11" t="s">
        <v>2426</v>
      </c>
      <c r="AI11" s="235">
        <v>45362</v>
      </c>
    </row>
    <row r="12" spans="1:48">
      <c r="A12" s="64" t="s">
        <v>1677</v>
      </c>
      <c r="B12" s="175"/>
      <c r="I12" t="s">
        <v>73</v>
      </c>
      <c r="J12" t="s">
        <v>657</v>
      </c>
      <c r="K12" t="s">
        <v>2098</v>
      </c>
      <c r="L12" t="s">
        <v>303</v>
      </c>
      <c r="M12" s="189">
        <v>90</v>
      </c>
      <c r="N12" t="s">
        <v>76</v>
      </c>
      <c r="O12" t="s">
        <v>2418</v>
      </c>
      <c r="P12" t="s">
        <v>2090</v>
      </c>
      <c r="Q12" t="s">
        <v>73</v>
      </c>
      <c r="R12" s="172">
        <v>0.83333333333333337</v>
      </c>
      <c r="S12" t="s">
        <v>1290</v>
      </c>
      <c r="T12" t="s">
        <v>2099</v>
      </c>
      <c r="U12" s="235">
        <v>45362</v>
      </c>
      <c r="W12" t="s">
        <v>73</v>
      </c>
      <c r="X12" t="s">
        <v>2432</v>
      </c>
      <c r="Y12" t="s">
        <v>2428</v>
      </c>
      <c r="Z12" t="s">
        <v>303</v>
      </c>
      <c r="AA12" s="54">
        <v>89</v>
      </c>
      <c r="AB12" t="s">
        <v>1760</v>
      </c>
      <c r="AC12" t="s">
        <v>76</v>
      </c>
      <c r="AD12" t="s">
        <v>1760</v>
      </c>
      <c r="AE12" t="s">
        <v>1763</v>
      </c>
      <c r="AF12" s="172">
        <v>0.85416666666666663</v>
      </c>
      <c r="AG12" t="s">
        <v>2433</v>
      </c>
      <c r="AH12" t="s">
        <v>2431</v>
      </c>
      <c r="AI12" s="235">
        <v>45362</v>
      </c>
    </row>
    <row r="13" spans="1:48">
      <c r="A13" s="64" t="s">
        <v>1809</v>
      </c>
      <c r="B13" s="175"/>
      <c r="I13" t="s">
        <v>73</v>
      </c>
      <c r="J13" t="s">
        <v>2125</v>
      </c>
      <c r="K13" t="s">
        <v>2105</v>
      </c>
      <c r="L13" t="s">
        <v>481</v>
      </c>
      <c r="M13" s="189">
        <v>90</v>
      </c>
      <c r="N13" t="s">
        <v>189</v>
      </c>
      <c r="O13" t="s">
        <v>189</v>
      </c>
      <c r="P13" t="s">
        <v>189</v>
      </c>
      <c r="Q13" t="s">
        <v>737</v>
      </c>
      <c r="R13" s="172">
        <v>0.75</v>
      </c>
      <c r="S13" t="s">
        <v>2126</v>
      </c>
      <c r="T13" t="s">
        <v>2107</v>
      </c>
      <c r="U13" s="235">
        <v>45362</v>
      </c>
      <c r="W13" t="s">
        <v>73</v>
      </c>
      <c r="X13" t="s">
        <v>2434</v>
      </c>
      <c r="Y13" t="s">
        <v>2435</v>
      </c>
      <c r="Z13" t="s">
        <v>303</v>
      </c>
      <c r="AA13" s="54">
        <v>87</v>
      </c>
      <c r="AB13" t="s">
        <v>189</v>
      </c>
      <c r="AC13" t="s">
        <v>76</v>
      </c>
      <c r="AD13" t="s">
        <v>2265</v>
      </c>
      <c r="AE13" t="s">
        <v>1763</v>
      </c>
      <c r="AF13" s="172">
        <v>0.88541666666666663</v>
      </c>
      <c r="AG13" t="s">
        <v>2436</v>
      </c>
      <c r="AH13" t="s">
        <v>2437</v>
      </c>
      <c r="AI13" s="235">
        <v>45362</v>
      </c>
    </row>
    <row r="14" spans="1:48">
      <c r="A14" s="64" t="s">
        <v>1843</v>
      </c>
      <c r="B14" s="175"/>
      <c r="E14"/>
      <c r="F14"/>
      <c r="I14" t="s">
        <v>73</v>
      </c>
      <c r="J14" t="s">
        <v>2108</v>
      </c>
      <c r="K14" t="s">
        <v>2105</v>
      </c>
      <c r="L14" t="s">
        <v>303</v>
      </c>
      <c r="M14" s="189">
        <v>89</v>
      </c>
      <c r="N14" t="s">
        <v>142</v>
      </c>
      <c r="O14" t="s">
        <v>102</v>
      </c>
      <c r="P14" t="s">
        <v>142</v>
      </c>
      <c r="Q14" t="s">
        <v>1763</v>
      </c>
      <c r="R14" s="172">
        <v>0.89583333333333337</v>
      </c>
      <c r="S14" t="s">
        <v>2109</v>
      </c>
      <c r="T14" t="s">
        <v>2107</v>
      </c>
      <c r="U14" s="235">
        <v>45362</v>
      </c>
      <c r="V14" s="64"/>
      <c r="AJ14" s="64"/>
      <c r="AK14" s="64"/>
      <c r="AL14" s="64"/>
      <c r="AM14" s="64"/>
      <c r="AN14" s="64"/>
      <c r="AO14" s="64"/>
      <c r="AP14" s="64"/>
      <c r="AQ14" s="64"/>
      <c r="AR14" s="64"/>
      <c r="AS14" s="64"/>
      <c r="AT14" s="64"/>
      <c r="AU14" s="64"/>
      <c r="AV14" s="64"/>
    </row>
    <row r="15" spans="1:48">
      <c r="A15" s="64" t="s">
        <v>2088</v>
      </c>
      <c r="B15" s="175"/>
      <c r="E15" s="202" t="s">
        <v>1549</v>
      </c>
      <c r="F15" s="233" t="s">
        <v>1757</v>
      </c>
      <c r="I15" t="s">
        <v>73</v>
      </c>
      <c r="J15" t="s">
        <v>2127</v>
      </c>
      <c r="K15" t="s">
        <v>2105</v>
      </c>
      <c r="L15" t="s">
        <v>481</v>
      </c>
      <c r="M15" s="189">
        <v>88</v>
      </c>
      <c r="N15" t="s">
        <v>669</v>
      </c>
      <c r="O15" t="s">
        <v>669</v>
      </c>
      <c r="P15" t="s">
        <v>669</v>
      </c>
      <c r="Q15" t="s">
        <v>737</v>
      </c>
      <c r="R15" s="172">
        <v>0.75</v>
      </c>
      <c r="S15" t="s">
        <v>2128</v>
      </c>
      <c r="T15" t="s">
        <v>2107</v>
      </c>
      <c r="U15" s="235">
        <v>45362</v>
      </c>
    </row>
    <row r="16" spans="1:48">
      <c r="A16" s="64" t="s">
        <v>2416</v>
      </c>
      <c r="B16" s="175"/>
      <c r="E16" s="203" t="s">
        <v>1550</v>
      </c>
      <c r="F16" s="204" t="s">
        <v>2086</v>
      </c>
      <c r="I16" t="s">
        <v>73</v>
      </c>
      <c r="J16" t="s">
        <v>2119</v>
      </c>
      <c r="K16" t="s">
        <v>2102</v>
      </c>
      <c r="L16" t="s">
        <v>481</v>
      </c>
      <c r="M16" s="189">
        <v>78</v>
      </c>
      <c r="N16" t="s">
        <v>2120</v>
      </c>
      <c r="O16" t="s">
        <v>2120</v>
      </c>
      <c r="P16" t="s">
        <v>2120</v>
      </c>
      <c r="Q16" t="s">
        <v>73</v>
      </c>
      <c r="R16" s="172">
        <v>0.88541666666666663</v>
      </c>
      <c r="S16" t="s">
        <v>2121</v>
      </c>
      <c r="T16" t="s">
        <v>2103</v>
      </c>
      <c r="U16" s="235">
        <v>45362</v>
      </c>
    </row>
    <row r="17" spans="1:44" ht="14.25">
      <c r="B17" s="175"/>
      <c r="E17" s="203" t="s">
        <v>1551</v>
      </c>
      <c r="F17" s="205" t="s">
        <v>2087</v>
      </c>
      <c r="I17" t="s">
        <v>73</v>
      </c>
      <c r="J17" t="s">
        <v>1589</v>
      </c>
      <c r="K17" t="s">
        <v>2096</v>
      </c>
      <c r="L17" t="s">
        <v>1853</v>
      </c>
      <c r="M17" s="189">
        <v>75</v>
      </c>
      <c r="N17" t="s">
        <v>1594</v>
      </c>
      <c r="O17" t="s">
        <v>2110</v>
      </c>
      <c r="P17" t="s">
        <v>2112</v>
      </c>
      <c r="Q17" t="s">
        <v>1763</v>
      </c>
      <c r="R17" s="172">
        <v>0.40625</v>
      </c>
      <c r="S17" t="s">
        <v>2113</v>
      </c>
      <c r="T17" t="s">
        <v>2097</v>
      </c>
      <c r="U17" s="235">
        <v>45362</v>
      </c>
    </row>
    <row r="18" spans="1:44">
      <c r="A18" s="187"/>
      <c r="B18" s="175"/>
      <c r="E18" s="203" t="s">
        <v>1552</v>
      </c>
      <c r="F18" s="205" t="s">
        <v>2413</v>
      </c>
      <c r="I18" t="s">
        <v>73</v>
      </c>
      <c r="J18" t="s">
        <v>769</v>
      </c>
      <c r="K18" t="s">
        <v>2096</v>
      </c>
      <c r="L18" t="s">
        <v>481</v>
      </c>
      <c r="M18" s="189">
        <v>73</v>
      </c>
      <c r="N18" t="s">
        <v>1844</v>
      </c>
      <c r="O18" t="s">
        <v>1593</v>
      </c>
      <c r="P18" t="s">
        <v>1844</v>
      </c>
      <c r="Q18" t="s">
        <v>1763</v>
      </c>
      <c r="R18" s="172">
        <v>0.70833333333333337</v>
      </c>
      <c r="S18" t="s">
        <v>1292</v>
      </c>
      <c r="T18" t="s">
        <v>2097</v>
      </c>
      <c r="U18" s="235">
        <v>45362</v>
      </c>
    </row>
    <row r="19" spans="1:44">
      <c r="A19" s="187"/>
      <c r="B19" s="175"/>
      <c r="E19" s="203" t="s">
        <v>1553</v>
      </c>
      <c r="F19" s="205" t="s">
        <v>2414</v>
      </c>
      <c r="I19" t="s">
        <v>73</v>
      </c>
      <c r="J19" t="s">
        <v>2022</v>
      </c>
      <c r="K19" t="s">
        <v>2096</v>
      </c>
      <c r="L19" t="s">
        <v>1853</v>
      </c>
      <c r="M19" s="189">
        <v>71</v>
      </c>
      <c r="N19" t="s">
        <v>76</v>
      </c>
      <c r="O19" t="s">
        <v>2110</v>
      </c>
      <c r="P19" t="s">
        <v>2110</v>
      </c>
      <c r="Q19" t="s">
        <v>1763</v>
      </c>
      <c r="R19" s="172">
        <v>0.40625</v>
      </c>
      <c r="S19" t="s">
        <v>2111</v>
      </c>
      <c r="T19" t="s">
        <v>2097</v>
      </c>
      <c r="U19" s="235">
        <v>45362</v>
      </c>
    </row>
    <row r="20" spans="1:44" ht="11.25">
      <c r="A20" s="175"/>
      <c r="B20" s="175"/>
      <c r="E20" s="203" t="s">
        <v>2297</v>
      </c>
      <c r="F20" s="205" t="s">
        <v>2415</v>
      </c>
    </row>
    <row r="21" spans="1:44">
      <c r="A21" s="187"/>
      <c r="B21" s="175"/>
      <c r="E21" s="203" t="s">
        <v>1822</v>
      </c>
      <c r="F21" s="205" t="s">
        <v>1823</v>
      </c>
    </row>
    <row r="22" spans="1:44">
      <c r="A22" s="187"/>
      <c r="B22" s="175"/>
      <c r="E22" s="203" t="s">
        <v>1297</v>
      </c>
      <c r="F22" s="205" t="s">
        <v>1758</v>
      </c>
    </row>
    <row r="23" spans="1:44" ht="11.25">
      <c r="A23" s="175"/>
      <c r="B23" s="175"/>
      <c r="E23" s="203" t="s">
        <v>1548</v>
      </c>
      <c r="F23" s="205" t="s">
        <v>1759</v>
      </c>
    </row>
    <row r="24" spans="1:44">
      <c r="A24" s="187"/>
      <c r="B24" s="175"/>
      <c r="E24" s="203" t="s">
        <v>1287</v>
      </c>
      <c r="F24" s="205" t="s">
        <v>2803</v>
      </c>
    </row>
    <row r="25" spans="1:44">
      <c r="A25" s="187"/>
      <c r="B25" s="175"/>
      <c r="E25" s="203" t="s">
        <v>1581</v>
      </c>
      <c r="F25" s="205" t="s">
        <v>1673</v>
      </c>
    </row>
    <row r="26" spans="1:44" ht="11.25">
      <c r="A26" s="175"/>
      <c r="B26" s="175"/>
      <c r="E26" s="203" t="s">
        <v>1299</v>
      </c>
      <c r="F26" s="205">
        <v>45362</v>
      </c>
    </row>
    <row r="27" spans="1:44">
      <c r="A27" s="187"/>
      <c r="B27" s="175"/>
    </row>
    <row r="28" spans="1:44">
      <c r="A28" s="187"/>
      <c r="B28" s="175"/>
      <c r="D28" s="64"/>
      <c r="E28" s="64"/>
      <c r="V28" s="64"/>
      <c r="AJ28" s="64"/>
      <c r="AK28" s="64"/>
      <c r="AL28" s="64"/>
      <c r="AM28" s="64"/>
      <c r="AN28" s="64"/>
      <c r="AO28" s="64"/>
      <c r="AP28" s="64"/>
      <c r="AQ28" s="64"/>
      <c r="AR28" s="64"/>
    </row>
    <row r="29" spans="1:44">
      <c r="A29" s="175"/>
      <c r="B29" s="175"/>
      <c r="D29" s="64"/>
      <c r="E29" s="64"/>
      <c r="AJ29" s="64"/>
      <c r="AK29" s="64"/>
      <c r="AL29" s="64"/>
      <c r="AM29" s="64"/>
      <c r="AN29" s="64"/>
    </row>
    <row r="30" spans="1:44">
      <c r="A30" s="187"/>
      <c r="B30" s="175"/>
      <c r="D30" s="64"/>
      <c r="E30" s="64"/>
      <c r="AJ30" s="64"/>
      <c r="AK30" s="64"/>
      <c r="AL30" s="64"/>
      <c r="AM30" s="64"/>
      <c r="AN30" s="64"/>
    </row>
    <row r="31" spans="1:44">
      <c r="A31" s="187"/>
      <c r="B31" s="175"/>
      <c r="AJ31" s="64"/>
      <c r="AK31" s="64"/>
      <c r="AL31" s="64"/>
      <c r="AM31" s="64"/>
      <c r="AN31" s="64"/>
      <c r="AO31" s="64"/>
    </row>
    <row r="32" spans="1:44">
      <c r="AJ32" s="64"/>
      <c r="AK32" s="64"/>
      <c r="AL32" s="64"/>
      <c r="AM32" s="64"/>
      <c r="AN32" s="64"/>
      <c r="AO32" s="64"/>
    </row>
    <row r="33" spans="22:44">
      <c r="AJ33" s="64"/>
      <c r="AK33" s="64"/>
      <c r="AL33" s="64"/>
      <c r="AM33" s="64"/>
      <c r="AN33" s="64"/>
      <c r="AO33" s="64"/>
    </row>
    <row r="34" spans="22:44" ht="11.25"/>
    <row r="35" spans="22:44" ht="11.25"/>
    <row r="36" spans="22:44">
      <c r="V36" s="64"/>
      <c r="AP36" s="64"/>
      <c r="AQ36" s="64"/>
    </row>
    <row r="37" spans="22:44">
      <c r="V37" s="64"/>
      <c r="AP37" s="64"/>
      <c r="AQ37" s="64"/>
    </row>
    <row r="38" spans="22:44">
      <c r="V38" s="64"/>
      <c r="AP38" s="64"/>
      <c r="AQ38" s="64"/>
      <c r="AR38" s="64"/>
    </row>
    <row r="39" spans="22:44">
      <c r="V39" s="64"/>
      <c r="AP39" s="64"/>
      <c r="AQ39" s="64"/>
      <c r="AR39" s="64"/>
    </row>
    <row r="40" spans="22:44">
      <c r="V40" s="64"/>
      <c r="AP40" s="64"/>
      <c r="AQ40" s="64"/>
      <c r="AR40" s="64"/>
    </row>
    <row r="41" spans="22:44">
      <c r="V41" s="64"/>
      <c r="AP41" s="64"/>
      <c r="AQ41" s="64"/>
      <c r="AR41" s="64"/>
    </row>
    <row r="42" spans="22:44" ht="11.25"/>
    <row r="43" spans="22:44" ht="11.25"/>
    <row r="44" spans="22:44" ht="11.25"/>
    <row r="45" spans="22:44" ht="11.25"/>
    <row r="46" spans="22:44" ht="11.25"/>
    <row r="47" spans="22:44" ht="11.25"/>
    <row r="48" spans="22:44" ht="11.25"/>
    <row r="49" ht="11.25"/>
  </sheetData>
  <phoneticPr fontId="32" type="noConversion"/>
  <conditionalFormatting sqref="F4">
    <cfRule type="iconSet" priority="36">
      <iconSet iconSet="3Symbols" showValue="0">
        <cfvo type="percent" val="0"/>
        <cfvo type="num" val="-1"/>
        <cfvo type="num" val="0"/>
      </iconSet>
    </cfRule>
  </conditionalFormatting>
  <conditionalFormatting sqref="E4">
    <cfRule type="containsText" dxfId="34" priority="22" operator="containsText" text="KT">
      <formula>NOT(ISERROR(SEARCH("KT",E4)))</formula>
    </cfRule>
    <cfRule type="containsText" dxfId="33" priority="23" operator="containsText" text="JH">
      <formula>NOT(ISERROR(SEARCH("JH",E4)))</formula>
    </cfRule>
    <cfRule type="containsText" dxfId="32" priority="24" operator="containsText" text="CL">
      <formula>NOT(ISERROR(SEARCH("CL",E4)))</formula>
    </cfRule>
    <cfRule type="containsText" dxfId="31" priority="25" operator="containsText" text="CY">
      <formula>NOT(ISERROR(SEARCH("CY",E4)))</formula>
    </cfRule>
    <cfRule type="containsText" dxfId="30" priority="26" operator="containsText" text="ES">
      <formula>NOT(ISERROR(SEARCH("ES",E4)))</formula>
    </cfRule>
  </conditionalFormatting>
  <conditionalFormatting sqref="M6:R19">
    <cfRule type="dataBar" priority="11">
      <dataBar>
        <cfvo type="num" val="50"/>
        <cfvo type="num" val="100"/>
        <color rgb="FFE1E1E9"/>
      </dataBar>
      <extLst>
        <ext xmlns:x14="http://schemas.microsoft.com/office/spreadsheetml/2009/9/main" uri="{B025F937-C7B1-47D3-B67F-A62EFF666E3E}">
          <x14:id>{76781A36-978C-4BFF-A5A3-613BB5B6CCEB}</x14:id>
        </ext>
      </extLst>
    </cfRule>
  </conditionalFormatting>
  <conditionalFormatting sqref="AA6:AG13">
    <cfRule type="dataBar" priority="10">
      <dataBar>
        <cfvo type="num" val="50"/>
        <cfvo type="num" val="100"/>
        <color rgb="FFF4EBE0"/>
      </dataBar>
      <extLst>
        <ext xmlns:x14="http://schemas.microsoft.com/office/spreadsheetml/2009/9/main" uri="{B025F937-C7B1-47D3-B67F-A62EFF666E3E}">
          <x14:id>{966FE338-5FBA-4ABD-BFF3-E02CFBD6D5F7}</x14:id>
        </ext>
      </extLst>
    </cfRule>
  </conditionalFormatting>
  <conditionalFormatting sqref="X6:X13">
    <cfRule type="containsBlanks" dxfId="29" priority="9">
      <formula>LEN(TRIM(X6))=0</formula>
    </cfRule>
  </conditionalFormatting>
  <conditionalFormatting sqref="I4">
    <cfRule type="dataBar" priority="7">
      <dataBar>
        <cfvo type="num" val="0"/>
        <cfvo type="num" val="6"/>
        <color rgb="FF638EC6"/>
      </dataBar>
      <extLst>
        <ext xmlns:x14="http://schemas.microsoft.com/office/spreadsheetml/2009/9/main" uri="{B025F937-C7B1-47D3-B67F-A62EFF666E3E}">
          <x14:id>{E96579B8-B27D-4A69-A5C8-ECA811528D03}</x14:id>
        </ext>
      </extLst>
    </cfRule>
  </conditionalFormatting>
  <conditionalFormatting sqref="W4">
    <cfRule type="dataBar" priority="6">
      <dataBar>
        <cfvo type="num" val="0"/>
        <cfvo type="num" val="6"/>
        <color rgb="FF638EC6"/>
      </dataBar>
      <extLst>
        <ext xmlns:x14="http://schemas.microsoft.com/office/spreadsheetml/2009/9/main" uri="{B025F937-C7B1-47D3-B67F-A62EFF666E3E}">
          <x14:id>{0358B11B-9C80-454A-9DD7-DB37B08351F0}</x14:id>
        </ext>
      </extLst>
    </cfRule>
  </conditionalFormatting>
  <conditionalFormatting sqref="W6:W13 I6:I19">
    <cfRule type="containsBlanks" dxfId="28" priority="4">
      <formula>LEN(TRIM(I6))=0</formula>
    </cfRule>
    <cfRule type="containsText" dxfId="27" priority="5" operator="containsText" text="Y">
      <formula>NOT(ISERROR(SEARCH("Y",I6)))</formula>
    </cfRule>
  </conditionalFormatting>
  <conditionalFormatting sqref="I6:I19">
    <cfRule type="expression" dxfId="26" priority="3">
      <formula>$I$4=6</formula>
    </cfRule>
  </conditionalFormatting>
  <conditionalFormatting sqref="W6:W13">
    <cfRule type="expression" dxfId="25" priority="2">
      <formula>$W$4=6</formula>
    </cfRule>
  </conditionalFormatting>
  <conditionalFormatting sqref="W6:W11">
    <cfRule type="expression" dxfId="24" priority="1">
      <formula>$I$4=6</formula>
    </cfRule>
  </conditionalFormatting>
  <dataValidations count="3">
    <dataValidation type="list" allowBlank="1" showInputMessage="1" showErrorMessage="1" sqref="E4" xr:uid="{2EE24D27-54A9-423E-8BEA-7F4DF67D10FE}">
      <formula1>Updator</formula1>
    </dataValidation>
    <dataValidation type="list" allowBlank="1" showInputMessage="1" showErrorMessage="1" sqref="E2" xr:uid="{DDFC568D-E928-4E96-924F-80B953CC3FBA}">
      <formula1>DimMonday</formula1>
    </dataValidation>
    <dataValidation type="list" allowBlank="1" showInputMessage="1" showErrorMessage="1" promptTitle="Input 【Y】to Select" sqref="W6:W13 I6:I19" xr:uid="{370A50A9-FD3A-4EDD-9C0A-2E633E4641BF}">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Step1">
                <anchor moveWithCells="1">
                  <from>
                    <xdr:col>3</xdr:col>
                    <xdr:colOff>85725</xdr:colOff>
                    <xdr:row>5</xdr:row>
                    <xdr:rowOff>114300</xdr:rowOff>
                  </from>
                  <to>
                    <xdr:col>5</xdr:col>
                    <xdr:colOff>0</xdr:colOff>
                    <xdr:row>12</xdr:row>
                    <xdr:rowOff>0</xdr:rowOff>
                  </to>
                </anchor>
              </controlPr>
            </control>
          </mc:Choice>
        </mc:AlternateContent>
      </controls>
    </mc:Choice>
  </mc:AlternateContent>
  <tableParts count="5">
    <tablePart r:id="rId5"/>
    <tablePart r:id="rId6"/>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76781A36-978C-4BFF-A5A3-613BB5B6CCEB}">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M6:R19</xm:sqref>
        </x14:conditionalFormatting>
        <x14:conditionalFormatting xmlns:xm="http://schemas.microsoft.com/office/excel/2006/main">
          <x14:cfRule type="dataBar" id="{966FE338-5FBA-4ABD-BFF3-E02CFBD6D5F7}">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AA6:AG13</xm:sqref>
        </x14:conditionalFormatting>
        <x14:conditionalFormatting xmlns:xm="http://schemas.microsoft.com/office/excel/2006/main">
          <x14:cfRule type="dataBar" id="{E96579B8-B27D-4A69-A5C8-ECA811528D03}">
            <x14:dataBar minLength="0" maxLength="100" border="1" negativeBarBorderColorSameAsPositive="0">
              <x14:cfvo type="num">
                <xm:f>0</xm:f>
              </x14:cfvo>
              <x14:cfvo type="num">
                <xm:f>6</xm:f>
              </x14:cfvo>
              <x14:borderColor rgb="FF638EC6"/>
              <x14:negativeFillColor rgb="FFFF0000"/>
              <x14:negativeBorderColor rgb="FFFF0000"/>
              <x14:axisColor rgb="FF000000"/>
            </x14:dataBar>
          </x14:cfRule>
          <xm:sqref>I4</xm:sqref>
        </x14:conditionalFormatting>
        <x14:conditionalFormatting xmlns:xm="http://schemas.microsoft.com/office/excel/2006/main">
          <x14:cfRule type="dataBar" id="{0358B11B-9C80-454A-9DD7-DB37B08351F0}">
            <x14:dataBar minLength="0" maxLength="100" border="1" negativeBarBorderColorSameAsPositive="0">
              <x14:cfvo type="num">
                <xm:f>0</xm:f>
              </x14:cfvo>
              <x14:cfvo type="num">
                <xm:f>6</xm:f>
              </x14:cfvo>
              <x14:borderColor rgb="FF638EC6"/>
              <x14:negativeFillColor rgb="FFFF0000"/>
              <x14:negativeBorderColor rgb="FFFF0000"/>
              <x14:axisColor rgb="FF000000"/>
            </x14:dataBar>
          </x14:cfRule>
          <xm:sqref>W4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06DA8-0C49-4A00-96AF-1B9B9F5AF398}">
  <sheetPr codeName="Sheet4">
    <tabColor rgb="FF234473"/>
  </sheetPr>
  <dimension ref="A1:BB1310"/>
  <sheetViews>
    <sheetView zoomScale="85" zoomScaleNormal="85" workbookViewId="0"/>
  </sheetViews>
  <sheetFormatPr defaultColWidth="9" defaultRowHeight="14.25"/>
  <cols>
    <col min="1" max="1" width="9.625" style="46" bestFit="1" customWidth="1"/>
    <col min="2" max="2" width="10.25" style="46" bestFit="1" customWidth="1"/>
    <col min="3" max="3" width="11.375" style="46" bestFit="1" customWidth="1"/>
    <col min="4" max="4" width="17.75" style="46" bestFit="1" customWidth="1"/>
    <col min="5" max="5" width="17.875" style="46" bestFit="1" customWidth="1"/>
    <col min="6" max="6" width="17.75" style="46" bestFit="1" customWidth="1"/>
    <col min="7" max="7" width="12.5" style="46" bestFit="1" customWidth="1"/>
    <col min="8" max="10" width="12.125" style="46" bestFit="1" customWidth="1"/>
    <col min="11" max="11" width="13.125" style="46" bestFit="1" customWidth="1"/>
    <col min="12" max="12" width="12.5" style="46" bestFit="1" customWidth="1"/>
    <col min="13" max="13" width="14.125" style="46" bestFit="1" customWidth="1"/>
    <col min="14" max="14" width="14" style="46" bestFit="1" customWidth="1"/>
    <col min="15" max="15" width="21.875" style="46" bestFit="1" customWidth="1"/>
    <col min="16" max="16" width="26.75" style="46" bestFit="1" customWidth="1"/>
    <col min="17" max="17" width="12.125" style="46" customWidth="1"/>
    <col min="18" max="18" width="7.625" style="46" bestFit="1" customWidth="1"/>
    <col min="19" max="19" width="10.25" style="46" bestFit="1" customWidth="1"/>
    <col min="20" max="20" width="7.375" style="46" bestFit="1" customWidth="1"/>
    <col min="21" max="21" width="22.375" style="46" bestFit="1" customWidth="1"/>
    <col min="22" max="22" width="18.125" style="46" bestFit="1" customWidth="1"/>
    <col min="23" max="23" width="18.875" style="46" bestFit="1" customWidth="1"/>
    <col min="24" max="26" width="15.625" style="46" bestFit="1" customWidth="1"/>
    <col min="27" max="27" width="18.5" style="46" bestFit="1" customWidth="1"/>
    <col min="28" max="29" width="8.625" customWidth="1"/>
    <col min="30" max="30" width="7.625" bestFit="1" customWidth="1"/>
    <col min="31" max="31" width="33.25" bestFit="1" customWidth="1"/>
    <col min="32" max="35" width="9.25" bestFit="1" customWidth="1"/>
    <col min="36" max="37" width="9.5" bestFit="1" customWidth="1"/>
    <col min="38" max="38" width="7.625" bestFit="1" customWidth="1"/>
    <col min="39" max="39" width="18.125" bestFit="1" customWidth="1"/>
    <col min="40" max="43" width="8.375" bestFit="1" customWidth="1"/>
    <col min="44" max="44" width="8.625" bestFit="1" customWidth="1"/>
    <col min="45" max="45" width="18.125" bestFit="1" customWidth="1"/>
    <col min="46" max="46" width="7.625" bestFit="1" customWidth="1"/>
    <col min="47" max="47" width="12.625" bestFit="1" customWidth="1"/>
    <col min="48" max="50" width="8.375" bestFit="1" customWidth="1"/>
    <col min="51" max="51" width="8.375" bestFit="1" customWidth="1" collapsed="1"/>
    <col min="52" max="52" width="8.375" bestFit="1" customWidth="1"/>
    <col min="53" max="55" width="8.625" bestFit="1" customWidth="1"/>
    <col min="56" max="56" width="7.875" bestFit="1" customWidth="1"/>
    <col min="57" max="58" width="9" bestFit="1" customWidth="1"/>
    <col min="59" max="59" width="7.625" bestFit="1" customWidth="1"/>
    <col min="60" max="67" width="8.625" bestFit="1" customWidth="1"/>
    <col min="68" max="68" width="8.75" bestFit="1" customWidth="1"/>
    <col min="69" max="69" width="9.625" bestFit="1" customWidth="1"/>
    <col min="72" max="72" width="15.875" bestFit="1" customWidth="1"/>
    <col min="73" max="75" width="8.75" bestFit="1" customWidth="1"/>
    <col min="76" max="76" width="9.625" bestFit="1" customWidth="1"/>
    <col min="77" max="77" width="10" bestFit="1" customWidth="1"/>
  </cols>
  <sheetData>
    <row r="1" spans="1:54" ht="65.25" customHeight="1">
      <c r="A1" s="81" t="s">
        <v>150</v>
      </c>
      <c r="B1" s="96"/>
      <c r="C1" s="96"/>
      <c r="D1" s="96"/>
      <c r="E1" s="96"/>
      <c r="F1" s="96"/>
      <c r="G1" s="96"/>
      <c r="H1" s="96"/>
      <c r="I1" s="96"/>
      <c r="J1" s="96"/>
      <c r="K1" s="96"/>
      <c r="L1" s="96"/>
      <c r="M1" s="96"/>
      <c r="N1" s="96"/>
      <c r="O1" s="96"/>
      <c r="P1" s="96"/>
      <c r="Q1" s="96"/>
      <c r="R1" s="96"/>
      <c r="S1" s="96"/>
      <c r="T1" s="81" t="s">
        <v>151</v>
      </c>
      <c r="U1" s="96"/>
      <c r="V1" s="96"/>
      <c r="W1" s="96"/>
      <c r="X1" s="96"/>
      <c r="Y1" s="96"/>
      <c r="Z1" s="96"/>
      <c r="AA1" s="96"/>
      <c r="AB1" s="81"/>
      <c r="AD1" s="81" t="s">
        <v>532</v>
      </c>
      <c r="AL1" s="81" t="s">
        <v>152</v>
      </c>
      <c r="AT1" s="81" t="s">
        <v>568</v>
      </c>
      <c r="AU1" s="81"/>
    </row>
    <row r="5" spans="1:54">
      <c r="A5" s="57" t="s">
        <v>1</v>
      </c>
      <c r="B5" t="s">
        <v>153</v>
      </c>
      <c r="C5" t="s">
        <v>154</v>
      </c>
      <c r="D5" t="s">
        <v>155</v>
      </c>
      <c r="E5" t="s">
        <v>156</v>
      </c>
      <c r="F5" t="s">
        <v>157</v>
      </c>
      <c r="G5" t="s">
        <v>158</v>
      </c>
      <c r="H5" t="s">
        <v>159</v>
      </c>
      <c r="I5" t="s">
        <v>160</v>
      </c>
      <c r="J5" t="s">
        <v>161</v>
      </c>
      <c r="K5" t="s">
        <v>162</v>
      </c>
      <c r="L5" t="s">
        <v>163</v>
      </c>
      <c r="M5" t="s">
        <v>164</v>
      </c>
      <c r="N5" t="s">
        <v>165</v>
      </c>
      <c r="O5" t="s">
        <v>166</v>
      </c>
      <c r="P5" t="s">
        <v>167</v>
      </c>
      <c r="Q5" s="97"/>
      <c r="R5" t="s">
        <v>1</v>
      </c>
      <c r="S5" t="s">
        <v>153</v>
      </c>
      <c r="T5" t="s">
        <v>517</v>
      </c>
      <c r="U5" t="s">
        <v>168</v>
      </c>
      <c r="V5" t="s">
        <v>169</v>
      </c>
      <c r="W5" t="s">
        <v>170</v>
      </c>
      <c r="X5" t="s">
        <v>171</v>
      </c>
      <c r="Y5" t="s">
        <v>172</v>
      </c>
      <c r="Z5" t="s">
        <v>173</v>
      </c>
      <c r="AA5"/>
      <c r="AD5" s="160" t="s">
        <v>1</v>
      </c>
      <c r="AE5" s="160" t="s">
        <v>355</v>
      </c>
      <c r="AF5" s="160" t="s">
        <v>357</v>
      </c>
      <c r="AG5" s="160" t="s">
        <v>358</v>
      </c>
      <c r="AH5" s="160" t="s">
        <v>359</v>
      </c>
      <c r="AI5" s="160" t="s">
        <v>726</v>
      </c>
      <c r="AL5" t="s">
        <v>1</v>
      </c>
      <c r="AM5" t="s">
        <v>178</v>
      </c>
      <c r="AN5" t="s">
        <v>186</v>
      </c>
      <c r="AO5" t="s">
        <v>3</v>
      </c>
      <c r="AP5" t="s">
        <v>4</v>
      </c>
      <c r="AQ5" t="s">
        <v>5</v>
      </c>
      <c r="AR5" t="s">
        <v>6</v>
      </c>
      <c r="AT5" t="s">
        <v>1</v>
      </c>
      <c r="AU5" t="s">
        <v>8</v>
      </c>
      <c r="AV5" t="s">
        <v>567</v>
      </c>
      <c r="AW5" t="s">
        <v>3</v>
      </c>
      <c r="AX5" t="s">
        <v>4</v>
      </c>
      <c r="AY5" t="s">
        <v>5</v>
      </c>
      <c r="AZ5" t="s">
        <v>185</v>
      </c>
      <c r="BA5" t="s">
        <v>6</v>
      </c>
      <c r="BB5" t="s">
        <v>7</v>
      </c>
    </row>
    <row r="6" spans="1:54">
      <c r="A6" s="227">
        <v>1305</v>
      </c>
      <c r="B6" s="225">
        <v>45359</v>
      </c>
      <c r="C6" s="223">
        <v>102.71</v>
      </c>
      <c r="D6" s="228">
        <v>2240</v>
      </c>
      <c r="E6" s="228">
        <v>1038.33</v>
      </c>
      <c r="F6" s="228">
        <v>9547</v>
      </c>
      <c r="G6" s="223">
        <v>5.3800000000000001E-2</v>
      </c>
      <c r="H6" s="223">
        <v>4.4729999999999999E-2</v>
      </c>
      <c r="I6" s="223">
        <v>4.2470000000000001E-2</v>
      </c>
      <c r="J6" s="223">
        <v>4.0469999999999999E-2</v>
      </c>
      <c r="K6" s="223">
        <v>4.0750000000000001E-2</v>
      </c>
      <c r="L6" s="223">
        <v>2.103E-2</v>
      </c>
      <c r="M6" s="223">
        <v>7.2</v>
      </c>
      <c r="N6" s="223">
        <v>7.1872999999999996</v>
      </c>
      <c r="O6" s="223">
        <v>-214</v>
      </c>
      <c r="P6" s="223">
        <v>-162</v>
      </c>
      <c r="Q6" s="97"/>
      <c r="R6" s="224">
        <v>260</v>
      </c>
      <c r="S6" s="225">
        <v>45359</v>
      </c>
      <c r="T6" s="223">
        <v>14.74</v>
      </c>
      <c r="U6" s="226">
        <v>99.2</v>
      </c>
      <c r="V6" s="226">
        <v>180.58</v>
      </c>
      <c r="W6" s="226">
        <v>137.07</v>
      </c>
      <c r="X6" s="226">
        <v>2.29E-2</v>
      </c>
      <c r="Y6" s="226">
        <v>2.2499999999999999E-2</v>
      </c>
      <c r="Z6" s="226">
        <v>2.2349999999999998E-2</v>
      </c>
      <c r="AA6"/>
      <c r="AD6" s="160">
        <v>1</v>
      </c>
      <c r="AE6" s="160" t="s">
        <v>360</v>
      </c>
      <c r="AF6" s="160">
        <v>7.2700000000000001E-2</v>
      </c>
      <c r="AG6" s="160">
        <v>7.3599999999999999E-2</v>
      </c>
      <c r="AH6" s="160">
        <v>7.3899999999999993E-2</v>
      </c>
      <c r="AI6" s="160">
        <v>7.4099999999999999E-2</v>
      </c>
      <c r="AL6">
        <v>1</v>
      </c>
      <c r="AM6" t="s">
        <v>192</v>
      </c>
      <c r="AN6" s="103">
        <v>1.7469999999999999E-2</v>
      </c>
      <c r="AO6" s="103">
        <v>2.036E-2</v>
      </c>
      <c r="AP6" s="103">
        <v>2.103E-2</v>
      </c>
      <c r="AQ6" s="103">
        <v>2.205E-2</v>
      </c>
      <c r="AR6" s="103">
        <v>2.2929999999999999E-2</v>
      </c>
      <c r="AT6">
        <v>1</v>
      </c>
      <c r="AU6" t="s">
        <v>566</v>
      </c>
      <c r="AV6" s="216">
        <v>5.2999999999999998E-4</v>
      </c>
      <c r="AW6" s="216">
        <v>7.6800000000000002E-3</v>
      </c>
      <c r="AX6" s="216">
        <v>1.0160000000000001E-2</v>
      </c>
      <c r="AY6" s="216">
        <v>1.354E-2</v>
      </c>
      <c r="AZ6" s="216">
        <v>1.5480000000000001E-2</v>
      </c>
      <c r="BA6" s="216">
        <v>1.6279999999999999E-2</v>
      </c>
      <c r="BB6" s="216">
        <v>2.0240000000000001E-2</v>
      </c>
    </row>
    <row r="7" spans="1:54">
      <c r="A7" s="227">
        <v>1304</v>
      </c>
      <c r="B7" s="225">
        <v>45358</v>
      </c>
      <c r="C7" s="223">
        <v>102.82</v>
      </c>
      <c r="D7" s="223">
        <v>2240</v>
      </c>
      <c r="E7" s="223">
        <v>1038.33</v>
      </c>
      <c r="F7" s="223">
        <v>9547</v>
      </c>
      <c r="G7" s="223">
        <v>5.3800000000000001E-2</v>
      </c>
      <c r="H7" s="223">
        <v>4.5010000000000001E-2</v>
      </c>
      <c r="I7" s="223">
        <v>4.2750000000000003E-2</v>
      </c>
      <c r="J7" s="223">
        <v>4.0730000000000002E-2</v>
      </c>
      <c r="K7" s="223">
        <v>4.0829999999999998E-2</v>
      </c>
      <c r="L7" s="223">
        <v>2.0969999999999999E-2</v>
      </c>
      <c r="M7" s="223">
        <v>7.2003000000000004</v>
      </c>
      <c r="N7" s="223">
        <v>7.1925999999999997</v>
      </c>
      <c r="O7" s="223">
        <v>-218</v>
      </c>
      <c r="P7" s="223">
        <v>-162</v>
      </c>
      <c r="Q7" s="97"/>
      <c r="R7" s="224">
        <v>259</v>
      </c>
      <c r="S7" s="225">
        <v>45358</v>
      </c>
      <c r="T7" s="223">
        <v>14.44</v>
      </c>
      <c r="U7" s="226">
        <v>99.2</v>
      </c>
      <c r="V7" s="226">
        <v>180.49</v>
      </c>
      <c r="W7" s="226">
        <v>136.94999999999999</v>
      </c>
      <c r="X7" s="226">
        <v>2.2800000000000001E-2</v>
      </c>
      <c r="Y7" s="226">
        <v>2.23E-2</v>
      </c>
      <c r="Z7" s="226">
        <v>2.2200000000000001E-2</v>
      </c>
      <c r="AA7"/>
      <c r="AD7" s="160">
        <v>2</v>
      </c>
      <c r="AE7" s="160" t="s">
        <v>361</v>
      </c>
      <c r="AF7" s="160">
        <v>7.1900000000000006E-2</v>
      </c>
      <c r="AG7" s="160">
        <v>7.1500000000000008E-2</v>
      </c>
      <c r="AH7" s="160">
        <v>7.0999999999999994E-2</v>
      </c>
      <c r="AI7" s="160">
        <v>7.0599999999999996E-2</v>
      </c>
      <c r="AL7">
        <v>2</v>
      </c>
      <c r="AM7" t="s">
        <v>195</v>
      </c>
      <c r="AN7" s="103">
        <v>2.3720000000000001E-2</v>
      </c>
      <c r="AO7" s="103">
        <v>2.358E-2</v>
      </c>
      <c r="AP7" s="103">
        <v>2.3980000000000001E-2</v>
      </c>
      <c r="AQ7" s="103">
        <v>2.4580000000000001E-2</v>
      </c>
      <c r="AR7" s="103">
        <v>2.8920000000000001E-2</v>
      </c>
      <c r="AT7">
        <v>2</v>
      </c>
      <c r="AU7" t="s">
        <v>569</v>
      </c>
      <c r="AV7" s="216">
        <v>4.3430000000000003E-2</v>
      </c>
      <c r="AW7" s="216">
        <v>4.4260000000000001E-2</v>
      </c>
      <c r="AX7" s="216">
        <v>4.224E-2</v>
      </c>
      <c r="AY7" s="216">
        <v>4.0039999999999999E-2</v>
      </c>
      <c r="AZ7" s="216">
        <v>3.9649999999999998E-2</v>
      </c>
      <c r="BA7" s="216">
        <v>3.875E-2</v>
      </c>
      <c r="BB7" s="216">
        <v>3.9629999999999999E-2</v>
      </c>
    </row>
    <row r="8" spans="1:54">
      <c r="A8" s="227">
        <v>1303</v>
      </c>
      <c r="B8" s="225">
        <v>45357</v>
      </c>
      <c r="C8" s="223">
        <v>103.37</v>
      </c>
      <c r="D8" s="223">
        <v>2240</v>
      </c>
      <c r="E8" s="223">
        <v>1038.33</v>
      </c>
      <c r="F8" s="223">
        <v>9547</v>
      </c>
      <c r="G8" s="223">
        <v>5.3859999999999998E-2</v>
      </c>
      <c r="H8" s="223">
        <v>4.5539999999999997E-2</v>
      </c>
      <c r="I8" s="223">
        <v>4.3299999999999998E-2</v>
      </c>
      <c r="J8" s="223">
        <v>4.1169999999999998E-2</v>
      </c>
      <c r="K8" s="223">
        <v>4.1020000000000001E-2</v>
      </c>
      <c r="L8" s="223">
        <v>2.086E-2</v>
      </c>
      <c r="M8" s="223">
        <v>7.21</v>
      </c>
      <c r="N8" s="223">
        <v>7.1974999999999998</v>
      </c>
      <c r="O8" s="223">
        <v>-224</v>
      </c>
      <c r="P8" s="223">
        <v>-162</v>
      </c>
      <c r="Q8" s="97"/>
      <c r="R8" s="224">
        <v>258</v>
      </c>
      <c r="S8" s="225">
        <v>45357</v>
      </c>
      <c r="T8" s="223">
        <v>14.5</v>
      </c>
      <c r="U8" s="226">
        <v>99.2</v>
      </c>
      <c r="V8" s="226">
        <v>180.32</v>
      </c>
      <c r="W8" s="226">
        <v>137.05000000000001</v>
      </c>
      <c r="X8" s="226">
        <v>2.2599999999999999E-2</v>
      </c>
      <c r="Y8" s="226">
        <v>2.2100000000000002E-2</v>
      </c>
      <c r="Z8" s="226">
        <v>2.1999999999999999E-2</v>
      </c>
      <c r="AA8"/>
      <c r="AD8" s="160">
        <v>3</v>
      </c>
      <c r="AE8" s="160" t="s">
        <v>362</v>
      </c>
      <c r="AF8" s="160">
        <v>7.1599999999999997E-2</v>
      </c>
      <c r="AG8" s="160">
        <v>7.1500000000000008E-2</v>
      </c>
      <c r="AH8" s="160">
        <v>7.0999999999999994E-2</v>
      </c>
      <c r="AI8" s="160">
        <v>7.0599999999999996E-2</v>
      </c>
      <c r="AT8">
        <v>3</v>
      </c>
      <c r="AU8" t="s">
        <v>2441</v>
      </c>
      <c r="AV8" s="216">
        <v>5.3800000000000001E-2</v>
      </c>
      <c r="AW8" s="216">
        <v>4.4729999999999999E-2</v>
      </c>
      <c r="AX8" s="216">
        <v>4.2470000000000001E-2</v>
      </c>
      <c r="AY8" s="216">
        <v>4.0469999999999999E-2</v>
      </c>
      <c r="AZ8" s="216">
        <v>4.0629999999999999E-2</v>
      </c>
      <c r="BA8" s="216">
        <v>4.0750000000000001E-2</v>
      </c>
      <c r="BB8" s="216">
        <v>4.2529999999999998E-2</v>
      </c>
    </row>
    <row r="9" spans="1:54">
      <c r="A9" s="227">
        <v>1302</v>
      </c>
      <c r="B9" s="225">
        <v>45356</v>
      </c>
      <c r="C9" s="223">
        <v>103.8</v>
      </c>
      <c r="D9" s="223">
        <v>2240</v>
      </c>
      <c r="E9" s="223">
        <v>1038.33</v>
      </c>
      <c r="F9" s="223">
        <v>9547</v>
      </c>
      <c r="G9" s="223">
        <v>5.3580000000000003E-2</v>
      </c>
      <c r="H9" s="223">
        <v>4.5580000000000002E-2</v>
      </c>
      <c r="I9" s="223">
        <v>4.3380000000000002E-2</v>
      </c>
      <c r="J9" s="223">
        <v>4.1450000000000001E-2</v>
      </c>
      <c r="K9" s="223">
        <v>4.1520000000000001E-2</v>
      </c>
      <c r="L9" s="223">
        <v>2.1270000000000001E-2</v>
      </c>
      <c r="M9" s="223">
        <v>7.2121000000000004</v>
      </c>
      <c r="N9" s="223">
        <v>7.1965000000000003</v>
      </c>
      <c r="O9" s="223">
        <v>-221</v>
      </c>
      <c r="P9" s="223">
        <v>-162</v>
      </c>
      <c r="Q9" s="97"/>
      <c r="R9" s="224">
        <v>257</v>
      </c>
      <c r="S9" s="225">
        <v>45356</v>
      </c>
      <c r="T9" s="223">
        <v>14.46</v>
      </c>
      <c r="U9" s="226">
        <v>99.2</v>
      </c>
      <c r="V9" s="226">
        <v>180.18</v>
      </c>
      <c r="W9" s="226">
        <v>137.35</v>
      </c>
      <c r="X9" s="226">
        <v>2.2849999999999999E-2</v>
      </c>
      <c r="Y9" s="226">
        <v>2.2249999999999999E-2</v>
      </c>
      <c r="Z9" s="226">
        <v>2.2100000000000002E-2</v>
      </c>
      <c r="AA9"/>
      <c r="AD9" s="160">
        <v>4</v>
      </c>
      <c r="AE9" s="160" t="s">
        <v>363</v>
      </c>
      <c r="AF9" s="160">
        <v>6.9000000000000006E-2</v>
      </c>
      <c r="AG9" s="160">
        <v>6.7000000000000004E-2</v>
      </c>
      <c r="AH9" s="160">
        <v>6.5000000000000002E-2</v>
      </c>
      <c r="AI9" s="160">
        <v>6.4000000000000001E-2</v>
      </c>
    </row>
    <row r="10" spans="1:54">
      <c r="A10" s="227">
        <v>1301</v>
      </c>
      <c r="B10" s="225">
        <v>45355</v>
      </c>
      <c r="C10" s="223">
        <v>103.83</v>
      </c>
      <c r="D10" s="223">
        <v>2240</v>
      </c>
      <c r="E10" s="223">
        <v>1038.33</v>
      </c>
      <c r="F10" s="223">
        <v>9547</v>
      </c>
      <c r="G10" s="223">
        <v>5.3740000000000003E-2</v>
      </c>
      <c r="H10" s="223">
        <v>4.6019999999999998E-2</v>
      </c>
      <c r="I10" s="223">
        <v>4.3839999999999997E-2</v>
      </c>
      <c r="J10" s="223">
        <v>4.2020000000000002E-2</v>
      </c>
      <c r="K10" s="223">
        <v>4.2130000000000001E-2</v>
      </c>
      <c r="L10" s="223">
        <v>2.1409999999999998E-2</v>
      </c>
      <c r="M10" s="223">
        <v>7.2100999999999997</v>
      </c>
      <c r="N10" s="223">
        <v>7.1989000000000001</v>
      </c>
      <c r="O10" s="223">
        <v>-224</v>
      </c>
      <c r="P10" s="223">
        <v>-162</v>
      </c>
      <c r="Q10" s="97"/>
      <c r="R10" s="224">
        <v>256</v>
      </c>
      <c r="S10" s="225">
        <v>45355</v>
      </c>
      <c r="T10" s="223">
        <v>13.49</v>
      </c>
      <c r="U10" s="226">
        <v>99.2</v>
      </c>
      <c r="V10" s="226">
        <v>179.78</v>
      </c>
      <c r="W10" s="226">
        <v>137.53</v>
      </c>
      <c r="X10" s="226">
        <v>2.2800000000000001E-2</v>
      </c>
      <c r="Y10" s="226">
        <v>2.2249999999999999E-2</v>
      </c>
      <c r="Z10" s="226">
        <v>2.2100000000000002E-2</v>
      </c>
      <c r="AA10"/>
      <c r="AS10" s="94"/>
      <c r="AT10" s="94"/>
      <c r="AU10" s="94"/>
      <c r="AV10" s="94"/>
      <c r="AW10" s="94"/>
      <c r="AX10" s="94"/>
    </row>
    <row r="11" spans="1:54">
      <c r="A11" s="227">
        <v>1300</v>
      </c>
      <c r="B11" s="225">
        <v>45352</v>
      </c>
      <c r="C11" s="223">
        <v>103.86</v>
      </c>
      <c r="D11" s="223">
        <v>2240</v>
      </c>
      <c r="E11" s="223">
        <v>1038.33</v>
      </c>
      <c r="F11" s="223">
        <v>9547</v>
      </c>
      <c r="G11" s="223">
        <v>5.3719999999999997E-2</v>
      </c>
      <c r="H11" s="223">
        <v>4.5310000000000003E-2</v>
      </c>
      <c r="I11" s="223">
        <v>4.3240000000000001E-2</v>
      </c>
      <c r="J11" s="223">
        <v>4.1570000000000003E-2</v>
      </c>
      <c r="K11" s="223">
        <v>4.1799999999999997E-2</v>
      </c>
      <c r="L11" s="223">
        <v>2.1479999999999999E-2</v>
      </c>
      <c r="M11" s="223">
        <v>7.2112999999999996</v>
      </c>
      <c r="N11" s="223">
        <v>7.1967999999999996</v>
      </c>
      <c r="O11" s="223">
        <v>-218</v>
      </c>
      <c r="P11" s="223">
        <v>-162</v>
      </c>
      <c r="Q11" s="97"/>
      <c r="R11" s="224">
        <v>255</v>
      </c>
      <c r="S11" s="225">
        <v>45352</v>
      </c>
      <c r="T11" s="223">
        <v>13.11</v>
      </c>
      <c r="U11" s="226">
        <v>99.65</v>
      </c>
      <c r="V11" s="226">
        <v>180.03</v>
      </c>
      <c r="W11" s="226">
        <v>137.38</v>
      </c>
      <c r="X11" s="226">
        <v>2.29E-2</v>
      </c>
      <c r="Y11" s="226">
        <v>2.24E-2</v>
      </c>
      <c r="Z11" s="226">
        <v>2.2349999999999998E-2</v>
      </c>
      <c r="AA11"/>
      <c r="AS11" s="94"/>
      <c r="AT11" s="94"/>
      <c r="AU11" s="94"/>
      <c r="AV11" s="94"/>
      <c r="AW11" s="94"/>
      <c r="AX11" s="94"/>
    </row>
    <row r="12" spans="1:54">
      <c r="A12" s="227">
        <v>1299</v>
      </c>
      <c r="B12" s="225">
        <v>45351</v>
      </c>
      <c r="C12" s="223">
        <v>104.16</v>
      </c>
      <c r="D12" s="223">
        <v>2240</v>
      </c>
      <c r="E12" s="223">
        <v>1038.33</v>
      </c>
      <c r="F12" s="223">
        <v>9547</v>
      </c>
      <c r="G12" s="223">
        <v>5.3800000000000001E-2</v>
      </c>
      <c r="H12" s="223">
        <v>4.6190000000000002E-2</v>
      </c>
      <c r="I12" s="223">
        <v>4.4150000000000002E-2</v>
      </c>
      <c r="J12" s="223">
        <v>4.2450000000000002E-2</v>
      </c>
      <c r="K12" s="223">
        <v>4.2500000000000003E-2</v>
      </c>
      <c r="L12" s="223">
        <v>2.1080000000000002E-2</v>
      </c>
      <c r="M12" s="223">
        <v>7.2077999999999998</v>
      </c>
      <c r="N12" s="223">
        <v>7.1886000000000001</v>
      </c>
      <c r="O12" s="223">
        <v>-231</v>
      </c>
      <c r="P12" s="223">
        <v>-162</v>
      </c>
      <c r="Q12" s="97"/>
      <c r="R12" s="224">
        <v>254</v>
      </c>
      <c r="S12" s="225">
        <v>45351</v>
      </c>
      <c r="T12" s="223">
        <v>13.4</v>
      </c>
      <c r="U12" s="226">
        <v>99.65</v>
      </c>
      <c r="V12" s="226">
        <v>179.52</v>
      </c>
      <c r="W12" s="226">
        <v>137.32</v>
      </c>
      <c r="X12" s="226">
        <v>2.3050000000000001E-2</v>
      </c>
      <c r="Y12" s="226">
        <v>2.2499999999999999E-2</v>
      </c>
      <c r="Z12" s="226">
        <v>2.23E-2</v>
      </c>
      <c r="AA12"/>
      <c r="AS12" s="95"/>
      <c r="AT12" s="95"/>
      <c r="AU12" s="95"/>
      <c r="AV12" s="95"/>
      <c r="AW12" s="95"/>
      <c r="AX12" s="95"/>
    </row>
    <row r="13" spans="1:54">
      <c r="A13" s="227">
        <v>1298</v>
      </c>
      <c r="B13" s="225">
        <v>45350</v>
      </c>
      <c r="C13" s="223">
        <v>103.97</v>
      </c>
      <c r="D13" s="223">
        <v>2240</v>
      </c>
      <c r="E13" s="223">
        <v>1038.33</v>
      </c>
      <c r="F13" s="223">
        <v>9547</v>
      </c>
      <c r="G13" s="223">
        <v>5.391E-2</v>
      </c>
      <c r="H13" s="223">
        <v>4.6370000000000001E-2</v>
      </c>
      <c r="I13" s="223">
        <v>4.4339999999999997E-2</v>
      </c>
      <c r="J13" s="223">
        <v>4.2599999999999999E-2</v>
      </c>
      <c r="K13" s="223">
        <v>4.2639999999999997E-2</v>
      </c>
      <c r="L13" s="223">
        <v>2.1190000000000001E-2</v>
      </c>
      <c r="M13" s="223">
        <v>7.2141000000000002</v>
      </c>
      <c r="N13" s="223">
        <v>7.1980000000000004</v>
      </c>
      <c r="O13" s="223">
        <v>-232</v>
      </c>
      <c r="P13" s="223">
        <v>-162</v>
      </c>
      <c r="Q13" s="97"/>
      <c r="R13" s="224">
        <v>253</v>
      </c>
      <c r="S13" s="225">
        <v>45350</v>
      </c>
      <c r="T13" s="223">
        <v>13.84</v>
      </c>
      <c r="U13" s="226">
        <v>99.65</v>
      </c>
      <c r="V13" s="226">
        <v>179.31</v>
      </c>
      <c r="W13" s="226">
        <v>137.22</v>
      </c>
      <c r="X13" s="226">
        <v>2.2950000000000002E-2</v>
      </c>
      <c r="Y13" s="226">
        <v>2.2499999999999999E-2</v>
      </c>
      <c r="Z13" s="226">
        <v>2.2349999999999998E-2</v>
      </c>
      <c r="AA13"/>
      <c r="AS13" s="54"/>
      <c r="AT13" s="54"/>
      <c r="AU13" s="54"/>
      <c r="AV13" s="54"/>
      <c r="AW13" s="54"/>
      <c r="AX13" s="54"/>
    </row>
    <row r="14" spans="1:54">
      <c r="A14" s="227">
        <v>1297</v>
      </c>
      <c r="B14" s="225">
        <v>45349</v>
      </c>
      <c r="C14" s="223">
        <v>103.83</v>
      </c>
      <c r="D14" s="223">
        <v>2240</v>
      </c>
      <c r="E14" s="223">
        <v>1038.33</v>
      </c>
      <c r="F14" s="223">
        <v>9547</v>
      </c>
      <c r="G14" s="223">
        <v>5.3789999999999998E-2</v>
      </c>
      <c r="H14" s="223">
        <v>4.6929999999999999E-2</v>
      </c>
      <c r="I14" s="223">
        <v>4.4859999999999997E-2</v>
      </c>
      <c r="J14" s="223">
        <v>4.3110000000000002E-2</v>
      </c>
      <c r="K14" s="223">
        <v>4.3029999999999999E-2</v>
      </c>
      <c r="L14" s="223">
        <v>2.128E-2</v>
      </c>
      <c r="M14" s="223">
        <v>7.2138999999999998</v>
      </c>
      <c r="N14" s="223">
        <v>7.1978999999999997</v>
      </c>
      <c r="O14" s="223">
        <v>-236</v>
      </c>
      <c r="P14" s="223">
        <v>-162</v>
      </c>
      <c r="Q14" s="97"/>
      <c r="R14" s="224">
        <v>252</v>
      </c>
      <c r="S14" s="225">
        <v>45349</v>
      </c>
      <c r="T14" s="223">
        <v>13.43</v>
      </c>
      <c r="U14" s="226">
        <v>99.65</v>
      </c>
      <c r="V14" s="226">
        <v>178.92</v>
      </c>
      <c r="W14" s="226">
        <v>137.22</v>
      </c>
      <c r="X14" s="226">
        <v>2.2800000000000001E-2</v>
      </c>
      <c r="Y14" s="226">
        <v>2.24E-2</v>
      </c>
      <c r="Z14" s="226">
        <v>2.2200000000000001E-2</v>
      </c>
      <c r="AA14"/>
    </row>
    <row r="15" spans="1:54">
      <c r="A15" s="227">
        <v>1296</v>
      </c>
      <c r="B15" s="225">
        <v>45348</v>
      </c>
      <c r="C15" s="223">
        <v>103.83</v>
      </c>
      <c r="D15" s="223">
        <v>2240</v>
      </c>
      <c r="E15" s="223">
        <v>1038.33</v>
      </c>
      <c r="F15" s="223">
        <v>9547</v>
      </c>
      <c r="G15" s="223">
        <v>5.4050000000000001E-2</v>
      </c>
      <c r="H15" s="223">
        <v>4.718E-2</v>
      </c>
      <c r="I15" s="223">
        <v>4.4880000000000003E-2</v>
      </c>
      <c r="J15" s="223">
        <v>4.3119999999999999E-2</v>
      </c>
      <c r="K15" s="223">
        <v>4.2790000000000002E-2</v>
      </c>
      <c r="L15" s="223">
        <v>2.1260000000000001E-2</v>
      </c>
      <c r="M15" s="223">
        <v>7.2111999999999998</v>
      </c>
      <c r="N15" s="223">
        <v>7.1974999999999998</v>
      </c>
      <c r="O15" s="223">
        <v>-236</v>
      </c>
      <c r="P15" s="223">
        <v>-162</v>
      </c>
      <c r="Q15" s="97"/>
      <c r="R15" s="224">
        <v>251</v>
      </c>
      <c r="S15" s="225">
        <v>45348</v>
      </c>
      <c r="T15" s="223">
        <v>13.74</v>
      </c>
      <c r="U15" s="226">
        <v>99.65</v>
      </c>
      <c r="V15" s="226">
        <v>179.12</v>
      </c>
      <c r="W15" s="226">
        <v>137.33000000000001</v>
      </c>
      <c r="X15" s="226">
        <v>2.2800000000000001E-2</v>
      </c>
      <c r="Y15" s="226">
        <v>2.2450000000000001E-2</v>
      </c>
      <c r="Z15" s="226">
        <v>2.2100000000000002E-2</v>
      </c>
      <c r="AA15"/>
    </row>
    <row r="16" spans="1:54">
      <c r="A16" s="227">
        <v>1295</v>
      </c>
      <c r="B16" s="225">
        <v>45345</v>
      </c>
      <c r="C16" s="223">
        <v>103.94</v>
      </c>
      <c r="D16" s="223">
        <v>2240</v>
      </c>
      <c r="E16" s="223">
        <v>1038.33</v>
      </c>
      <c r="F16" s="223">
        <v>9547</v>
      </c>
      <c r="G16" s="223">
        <v>5.398E-2</v>
      </c>
      <c r="H16" s="223">
        <v>4.6899999999999997E-2</v>
      </c>
      <c r="I16" s="223">
        <v>4.4510000000000001E-2</v>
      </c>
      <c r="J16" s="223">
        <v>4.2799999999999998E-2</v>
      </c>
      <c r="K16" s="223">
        <v>4.2479999999999997E-2</v>
      </c>
      <c r="L16" s="223">
        <v>2.1219999999999999E-2</v>
      </c>
      <c r="M16" s="223">
        <v>7.2057000000000002</v>
      </c>
      <c r="N16" s="223">
        <v>7.1963999999999997</v>
      </c>
      <c r="O16" s="223">
        <v>-233</v>
      </c>
      <c r="P16" s="223">
        <v>-162</v>
      </c>
      <c r="Q16" s="97"/>
      <c r="R16" s="224">
        <v>250</v>
      </c>
      <c r="S16" s="225">
        <v>45345</v>
      </c>
      <c r="T16" s="223">
        <v>13.75</v>
      </c>
      <c r="U16" s="226">
        <v>99.65</v>
      </c>
      <c r="V16" s="226">
        <v>179.24</v>
      </c>
      <c r="W16" s="226">
        <v>137.31</v>
      </c>
      <c r="X16" s="226">
        <v>2.3E-2</v>
      </c>
      <c r="Y16" s="226">
        <v>2.2499999999999999E-2</v>
      </c>
      <c r="Z16" s="226">
        <v>2.23E-2</v>
      </c>
      <c r="AA16"/>
    </row>
    <row r="17" spans="1:27">
      <c r="A17" s="227">
        <v>1294</v>
      </c>
      <c r="B17" s="225">
        <v>45344</v>
      </c>
      <c r="C17" s="223">
        <v>103.96</v>
      </c>
      <c r="D17" s="223">
        <v>2240</v>
      </c>
      <c r="E17" s="223">
        <v>1038.33</v>
      </c>
      <c r="F17" s="223">
        <v>9547</v>
      </c>
      <c r="G17" s="223">
        <v>5.398E-2</v>
      </c>
      <c r="H17" s="223">
        <v>4.7120000000000002E-2</v>
      </c>
      <c r="I17" s="223">
        <v>4.4839999999999998E-2</v>
      </c>
      <c r="J17" s="223">
        <v>4.3279999999999999E-2</v>
      </c>
      <c r="K17" s="223">
        <v>4.3209999999999998E-2</v>
      </c>
      <c r="L17" s="223">
        <v>2.1409999999999998E-2</v>
      </c>
      <c r="M17" s="223">
        <v>7.2020999999999997</v>
      </c>
      <c r="N17" s="223">
        <v>7.1939000000000002</v>
      </c>
      <c r="O17" s="223">
        <v>-234</v>
      </c>
      <c r="P17" s="223">
        <v>-162</v>
      </c>
      <c r="Q17" s="97"/>
      <c r="R17" s="224">
        <v>249</v>
      </c>
      <c r="S17" s="225">
        <v>45344</v>
      </c>
      <c r="T17" s="223">
        <v>14.54</v>
      </c>
      <c r="U17" s="226">
        <v>99.65</v>
      </c>
      <c r="V17" s="226">
        <v>178.88</v>
      </c>
      <c r="W17" s="226">
        <v>137.13999999999999</v>
      </c>
      <c r="X17" s="226">
        <v>2.29E-2</v>
      </c>
      <c r="Y17" s="226">
        <v>2.2499999999999999E-2</v>
      </c>
      <c r="Z17" s="226">
        <v>2.2450000000000001E-2</v>
      </c>
      <c r="AA17"/>
    </row>
    <row r="18" spans="1:27">
      <c r="A18" s="227">
        <v>1293</v>
      </c>
      <c r="B18" s="225">
        <v>45343</v>
      </c>
      <c r="C18" s="223">
        <v>104.01</v>
      </c>
      <c r="D18" s="223">
        <v>2240</v>
      </c>
      <c r="E18" s="223">
        <v>1038.33</v>
      </c>
      <c r="F18" s="223">
        <v>9547</v>
      </c>
      <c r="G18" s="223">
        <v>5.3879999999999997E-2</v>
      </c>
      <c r="H18" s="223">
        <v>4.666E-2</v>
      </c>
      <c r="I18" s="223">
        <v>4.4409999999999998E-2</v>
      </c>
      <c r="J18" s="223">
        <v>4.3040000000000002E-2</v>
      </c>
      <c r="K18" s="223">
        <v>4.3189999999999999E-2</v>
      </c>
      <c r="L18" s="223">
        <v>2.1649999999999999E-2</v>
      </c>
      <c r="M18" s="223">
        <v>7.1993999999999998</v>
      </c>
      <c r="N18" s="223">
        <v>7.1912000000000003</v>
      </c>
      <c r="O18" s="223">
        <v>-228</v>
      </c>
      <c r="P18" s="223">
        <v>-162</v>
      </c>
      <c r="Q18" s="97"/>
      <c r="R18" s="224">
        <v>248</v>
      </c>
      <c r="S18" s="225">
        <v>45343</v>
      </c>
      <c r="T18" s="223">
        <v>15.34</v>
      </c>
      <c r="U18" s="226">
        <v>99.65</v>
      </c>
      <c r="V18" s="226">
        <v>178.81</v>
      </c>
      <c r="W18" s="226">
        <v>136.88</v>
      </c>
      <c r="X18" s="226">
        <v>2.3E-2</v>
      </c>
      <c r="Y18" s="226">
        <v>2.2599999999999999E-2</v>
      </c>
      <c r="Z18" s="226">
        <v>2.2599999999999999E-2</v>
      </c>
      <c r="AA18"/>
    </row>
    <row r="19" spans="1:27">
      <c r="A19" s="227">
        <v>1292</v>
      </c>
      <c r="B19" s="225">
        <v>45342</v>
      </c>
      <c r="C19" s="223">
        <v>104.08</v>
      </c>
      <c r="D19" s="223">
        <v>2240</v>
      </c>
      <c r="E19" s="223">
        <v>1038.33</v>
      </c>
      <c r="F19" s="223">
        <v>9547</v>
      </c>
      <c r="G19" s="223">
        <v>5.3629999999999997E-2</v>
      </c>
      <c r="H19" s="223">
        <v>4.6120000000000001E-2</v>
      </c>
      <c r="I19" s="223">
        <v>4.3900000000000002E-2</v>
      </c>
      <c r="J19" s="223">
        <v>4.2520000000000002E-2</v>
      </c>
      <c r="K19" s="223">
        <v>4.2750000000000003E-2</v>
      </c>
      <c r="L19" s="223">
        <v>2.171E-2</v>
      </c>
      <c r="M19" s="223">
        <v>7.2016999999999998</v>
      </c>
      <c r="N19" s="223">
        <v>7.1924999999999999</v>
      </c>
      <c r="O19" s="223">
        <v>-222</v>
      </c>
      <c r="P19" s="223">
        <v>-162</v>
      </c>
      <c r="Q19" s="97"/>
      <c r="R19" s="224">
        <v>247</v>
      </c>
      <c r="S19" s="225">
        <v>45342</v>
      </c>
      <c r="T19" s="223">
        <v>15.42</v>
      </c>
      <c r="U19" s="226">
        <v>99.65</v>
      </c>
      <c r="V19" s="226">
        <v>179.05</v>
      </c>
      <c r="W19" s="226">
        <v>136.47999999999999</v>
      </c>
      <c r="X19" s="226">
        <v>2.3349999999999999E-2</v>
      </c>
      <c r="Y19" s="226">
        <v>2.2800000000000001E-2</v>
      </c>
      <c r="Z19" s="226">
        <v>2.2749999999999999E-2</v>
      </c>
      <c r="AA19"/>
    </row>
    <row r="20" spans="1:27">
      <c r="A20" s="227">
        <v>1291</v>
      </c>
      <c r="B20" s="225">
        <v>45341</v>
      </c>
      <c r="C20" s="223">
        <v>104.29</v>
      </c>
      <c r="D20" s="223">
        <v>2240</v>
      </c>
      <c r="E20" s="223">
        <v>1038.33</v>
      </c>
      <c r="F20" s="223">
        <v>9547</v>
      </c>
      <c r="G20" s="223">
        <v>5.3690000000000002E-2</v>
      </c>
      <c r="H20" s="223">
        <v>4.6420000000000003E-2</v>
      </c>
      <c r="I20" s="223">
        <v>4.4150000000000002E-2</v>
      </c>
      <c r="J20" s="223">
        <v>4.274E-2</v>
      </c>
      <c r="K20" s="223">
        <v>4.2790000000000002E-2</v>
      </c>
      <c r="L20" s="223">
        <v>2.1919999999999999E-2</v>
      </c>
      <c r="M20" s="223">
        <v>7.2114000000000003</v>
      </c>
      <c r="N20" s="223">
        <v>7.1981000000000002</v>
      </c>
      <c r="O20" s="223">
        <v>-222</v>
      </c>
      <c r="P20" s="223">
        <v>-162</v>
      </c>
      <c r="Q20" s="97"/>
      <c r="R20" s="224">
        <v>246</v>
      </c>
      <c r="S20" s="225">
        <v>45341</v>
      </c>
      <c r="T20" s="223">
        <v>14.71</v>
      </c>
      <c r="U20" s="226">
        <v>99.65</v>
      </c>
      <c r="V20" s="226">
        <v>178.64</v>
      </c>
      <c r="W20" s="226">
        <v>135.81</v>
      </c>
      <c r="X20" s="226">
        <v>2.3449999999999999E-2</v>
      </c>
      <c r="Y20" s="226">
        <v>2.3E-2</v>
      </c>
      <c r="Z20" s="226">
        <v>2.2800000000000001E-2</v>
      </c>
      <c r="AA20"/>
    </row>
    <row r="21" spans="1:27">
      <c r="A21" s="227">
        <v>1290</v>
      </c>
      <c r="B21" s="225">
        <v>45338</v>
      </c>
      <c r="C21" s="223">
        <v>104.28</v>
      </c>
      <c r="D21" s="223">
        <v>2240</v>
      </c>
      <c r="E21" s="223">
        <v>1029.0999999999999</v>
      </c>
      <c r="F21" s="223">
        <v>9392</v>
      </c>
      <c r="G21" s="223">
        <v>5.3690000000000002E-2</v>
      </c>
      <c r="H21" s="223">
        <v>4.6420000000000003E-2</v>
      </c>
      <c r="I21" s="223">
        <v>4.4150000000000002E-2</v>
      </c>
      <c r="J21" s="223">
        <v>4.274E-2</v>
      </c>
      <c r="K21" s="223">
        <v>4.2790000000000002E-2</v>
      </c>
      <c r="L21" s="223">
        <v>2.197E-2</v>
      </c>
      <c r="M21" s="223">
        <v>7.2127999999999997</v>
      </c>
      <c r="N21" s="223">
        <v>7.1936</v>
      </c>
      <c r="O21" s="223">
        <v>-222</v>
      </c>
      <c r="P21" s="223">
        <v>-162</v>
      </c>
      <c r="Q21" s="97"/>
      <c r="R21" s="224">
        <v>245</v>
      </c>
      <c r="S21" s="225">
        <v>45338</v>
      </c>
      <c r="T21" s="223">
        <v>14.24</v>
      </c>
      <c r="U21" s="226">
        <v>99.65</v>
      </c>
      <c r="V21" s="226">
        <v>178.64</v>
      </c>
      <c r="W21" s="226">
        <v>135.81</v>
      </c>
      <c r="X21" s="226">
        <v>2.375E-2</v>
      </c>
      <c r="Y21" s="226">
        <v>2.3300000000000001E-2</v>
      </c>
      <c r="Z21" s="226">
        <v>2.3E-2</v>
      </c>
      <c r="AA21"/>
    </row>
    <row r="22" spans="1:27">
      <c r="A22" s="227">
        <v>1289</v>
      </c>
      <c r="B22" s="225">
        <v>45337</v>
      </c>
      <c r="C22" s="223">
        <v>104.3</v>
      </c>
      <c r="D22" s="223">
        <v>2240</v>
      </c>
      <c r="E22" s="223">
        <v>1029.0999999999999</v>
      </c>
      <c r="F22" s="223">
        <v>9392</v>
      </c>
      <c r="G22" s="223">
        <v>5.3670000000000002E-2</v>
      </c>
      <c r="H22" s="223">
        <v>4.5740000000000003E-2</v>
      </c>
      <c r="I22" s="223">
        <v>4.3549999999999998E-2</v>
      </c>
      <c r="J22" s="223">
        <v>4.215E-2</v>
      </c>
      <c r="K22" s="223">
        <v>4.2299999999999997E-2</v>
      </c>
      <c r="L22" s="223">
        <v>2.197E-2</v>
      </c>
      <c r="M22" s="223">
        <v>7.2176</v>
      </c>
      <c r="N22" s="223">
        <v>7.1936</v>
      </c>
      <c r="O22" s="223">
        <v>-216</v>
      </c>
      <c r="P22" s="223">
        <v>-162</v>
      </c>
      <c r="Q22" s="97"/>
      <c r="R22" s="224">
        <v>244</v>
      </c>
      <c r="S22" s="225">
        <v>45337</v>
      </c>
      <c r="T22" s="223">
        <v>14.01</v>
      </c>
      <c r="U22" s="226">
        <v>99.65</v>
      </c>
      <c r="V22" s="226">
        <v>178.89</v>
      </c>
      <c r="W22" s="226">
        <v>135.69</v>
      </c>
      <c r="X22" s="226">
        <v>2.3550000000000001E-2</v>
      </c>
      <c r="Y22" s="226">
        <v>2.3099999999999999E-2</v>
      </c>
      <c r="Z22" s="226">
        <v>2.2749999999999999E-2</v>
      </c>
      <c r="AA22"/>
    </row>
    <row r="23" spans="1:27">
      <c r="A23" s="227">
        <v>1288</v>
      </c>
      <c r="B23" s="225">
        <v>45336</v>
      </c>
      <c r="C23" s="223">
        <v>104.72</v>
      </c>
      <c r="D23" s="223">
        <v>2240</v>
      </c>
      <c r="E23" s="223">
        <v>1029.0999999999999</v>
      </c>
      <c r="F23" s="223">
        <v>9392</v>
      </c>
      <c r="G23" s="223">
        <v>5.3780000000000001E-2</v>
      </c>
      <c r="H23" s="223">
        <v>4.5780000000000001E-2</v>
      </c>
      <c r="I23" s="223">
        <v>4.3799999999999999E-2</v>
      </c>
      <c r="J23" s="223">
        <v>4.2389999999999997E-2</v>
      </c>
      <c r="K23" s="223">
        <v>4.2549999999999998E-2</v>
      </c>
      <c r="L23" s="223">
        <v>2.197E-2</v>
      </c>
      <c r="M23" s="223">
        <v>7.2243000000000004</v>
      </c>
      <c r="N23" s="223">
        <v>7.1936</v>
      </c>
      <c r="O23" s="223">
        <v>-218</v>
      </c>
      <c r="P23" s="223">
        <v>-162</v>
      </c>
      <c r="Q23" s="97"/>
      <c r="R23" s="224">
        <v>243</v>
      </c>
      <c r="S23" s="225">
        <v>45336</v>
      </c>
      <c r="T23" s="223">
        <v>14.38</v>
      </c>
      <c r="U23" s="226">
        <v>99.65</v>
      </c>
      <c r="V23" s="226">
        <v>178.65</v>
      </c>
      <c r="W23" s="226">
        <v>135.69999999999999</v>
      </c>
      <c r="X23" s="226">
        <v>2.385E-2</v>
      </c>
      <c r="Y23" s="226">
        <v>2.3400000000000001E-2</v>
      </c>
      <c r="Z23" s="226">
        <v>2.3099999999999999E-2</v>
      </c>
      <c r="AA23"/>
    </row>
    <row r="24" spans="1:27">
      <c r="A24" s="227">
        <v>1287</v>
      </c>
      <c r="B24" s="225">
        <v>45335</v>
      </c>
      <c r="C24" s="223">
        <v>104.96</v>
      </c>
      <c r="D24" s="223">
        <v>2240</v>
      </c>
      <c r="E24" s="223">
        <v>1029.0999999999999</v>
      </c>
      <c r="F24" s="223">
        <v>9392</v>
      </c>
      <c r="G24" s="223">
        <v>5.3870000000000001E-2</v>
      </c>
      <c r="H24" s="223">
        <v>4.6580000000000003E-2</v>
      </c>
      <c r="I24" s="223">
        <v>4.4650000000000002E-2</v>
      </c>
      <c r="J24" s="223">
        <v>4.3159999999999997E-2</v>
      </c>
      <c r="K24" s="223">
        <v>4.3139999999999998E-2</v>
      </c>
      <c r="L24" s="223">
        <v>2.197E-2</v>
      </c>
      <c r="M24" s="223">
        <v>7.2313999999999998</v>
      </c>
      <c r="N24" s="223">
        <v>7.1936</v>
      </c>
      <c r="O24" s="223">
        <v>-227</v>
      </c>
      <c r="P24" s="223">
        <v>-162</v>
      </c>
      <c r="Q24" s="97"/>
      <c r="R24" s="224">
        <v>242</v>
      </c>
      <c r="S24" s="225">
        <v>45335</v>
      </c>
      <c r="T24" s="223">
        <v>15.85</v>
      </c>
      <c r="U24" s="226">
        <v>99.65</v>
      </c>
      <c r="V24" s="226">
        <v>178.22</v>
      </c>
      <c r="W24" s="226">
        <v>135.9</v>
      </c>
      <c r="X24" s="226">
        <v>2.3E-2</v>
      </c>
      <c r="Y24" s="226">
        <v>2.2550000000000001E-2</v>
      </c>
      <c r="Z24" s="226">
        <v>2.24E-2</v>
      </c>
      <c r="AA24"/>
    </row>
    <row r="25" spans="1:27">
      <c r="A25" s="227">
        <v>1286</v>
      </c>
      <c r="B25" s="225">
        <v>45334</v>
      </c>
      <c r="C25" s="223">
        <v>104.17</v>
      </c>
      <c r="D25" s="223">
        <v>2240</v>
      </c>
      <c r="E25" s="223">
        <v>1029.0999999999999</v>
      </c>
      <c r="F25" s="223">
        <v>9392</v>
      </c>
      <c r="G25" s="223">
        <v>5.3839999999999999E-2</v>
      </c>
      <c r="H25" s="223">
        <v>4.4740000000000002E-2</v>
      </c>
      <c r="I25" s="223">
        <v>4.2619999999999998E-2</v>
      </c>
      <c r="J25" s="223">
        <v>4.1369999999999997E-2</v>
      </c>
      <c r="K25" s="223">
        <v>4.1790000000000001E-2</v>
      </c>
      <c r="L25" s="223">
        <v>2.197E-2</v>
      </c>
      <c r="M25" s="223">
        <v>7.2152000000000003</v>
      </c>
      <c r="N25" s="223">
        <v>7.1936</v>
      </c>
      <c r="O25" s="223">
        <v>-206</v>
      </c>
      <c r="P25" s="223">
        <v>-162</v>
      </c>
      <c r="Q25" s="97"/>
      <c r="R25" s="224">
        <v>241</v>
      </c>
      <c r="S25" s="225">
        <v>45334</v>
      </c>
      <c r="T25" s="223">
        <v>13.93</v>
      </c>
      <c r="U25" s="226">
        <v>99.65</v>
      </c>
      <c r="V25" s="226">
        <v>179.22</v>
      </c>
      <c r="W25" s="226">
        <v>135.87</v>
      </c>
      <c r="X25" s="226">
        <v>2.3E-2</v>
      </c>
      <c r="Y25" s="226">
        <v>2.2550000000000001E-2</v>
      </c>
      <c r="Z25" s="226">
        <v>2.24E-2</v>
      </c>
      <c r="AA25"/>
    </row>
    <row r="26" spans="1:27">
      <c r="A26" s="227">
        <v>1285</v>
      </c>
      <c r="B26" s="225">
        <v>45331</v>
      </c>
      <c r="C26" s="223">
        <v>104.11</v>
      </c>
      <c r="D26" s="223">
        <v>2240</v>
      </c>
      <c r="E26" s="223">
        <v>1029.0999999999999</v>
      </c>
      <c r="F26" s="223">
        <v>9392</v>
      </c>
      <c r="G26" s="223">
        <v>5.3749999999999999E-2</v>
      </c>
      <c r="H26" s="223">
        <v>4.48E-2</v>
      </c>
      <c r="I26" s="223">
        <v>4.2680000000000003E-2</v>
      </c>
      <c r="J26" s="223">
        <v>4.1369999999999997E-2</v>
      </c>
      <c r="K26" s="223">
        <v>4.1750000000000002E-2</v>
      </c>
      <c r="L26" s="223">
        <v>2.197E-2</v>
      </c>
      <c r="M26" s="223">
        <v>7.2187000000000001</v>
      </c>
      <c r="N26" s="223">
        <v>7.1936</v>
      </c>
      <c r="O26" s="223">
        <v>-207</v>
      </c>
      <c r="P26" s="223">
        <v>-162</v>
      </c>
      <c r="Q26" s="97"/>
      <c r="R26" s="224">
        <v>240</v>
      </c>
      <c r="S26" s="225">
        <v>45331</v>
      </c>
      <c r="T26" s="223">
        <v>12.93</v>
      </c>
      <c r="U26" s="226">
        <v>99.65</v>
      </c>
      <c r="V26" s="226">
        <v>179.12</v>
      </c>
      <c r="W26" s="226">
        <v>135.80000000000001</v>
      </c>
      <c r="X26" s="226">
        <v>2.3E-2</v>
      </c>
      <c r="Y26" s="226">
        <v>2.2550000000000001E-2</v>
      </c>
      <c r="Z26" s="226">
        <v>2.24E-2</v>
      </c>
      <c r="AA26"/>
    </row>
    <row r="27" spans="1:27">
      <c r="A27" s="227">
        <v>1284</v>
      </c>
      <c r="B27" s="225">
        <v>45330</v>
      </c>
      <c r="C27" s="223">
        <v>104.17</v>
      </c>
      <c r="D27" s="223">
        <v>2240</v>
      </c>
      <c r="E27" s="223">
        <v>1029.0999999999999</v>
      </c>
      <c r="F27" s="223">
        <v>9392</v>
      </c>
      <c r="G27" s="223">
        <v>5.382E-2</v>
      </c>
      <c r="H27" s="223">
        <v>4.4540000000000003E-2</v>
      </c>
      <c r="I27" s="223">
        <v>4.2430000000000002E-2</v>
      </c>
      <c r="J27" s="223">
        <v>4.1169999999999998E-2</v>
      </c>
      <c r="K27" s="223">
        <v>4.1540000000000001E-2</v>
      </c>
      <c r="L27" s="223">
        <v>2.197E-2</v>
      </c>
      <c r="M27" s="223">
        <v>7.2152000000000003</v>
      </c>
      <c r="N27" s="223">
        <v>7.1966999999999999</v>
      </c>
      <c r="O27" s="223">
        <v>-205</v>
      </c>
      <c r="P27" s="223">
        <v>-162</v>
      </c>
      <c r="Q27" s="97"/>
      <c r="R27" s="224">
        <v>239</v>
      </c>
      <c r="S27" s="225">
        <v>45330</v>
      </c>
      <c r="T27" s="223">
        <v>12.79</v>
      </c>
      <c r="U27" s="226">
        <v>99.65</v>
      </c>
      <c r="V27" s="226">
        <v>179.21</v>
      </c>
      <c r="W27" s="226">
        <v>135.78</v>
      </c>
      <c r="X27" s="226">
        <v>2.2700000000000001E-2</v>
      </c>
      <c r="Y27" s="226">
        <v>2.2249999999999999E-2</v>
      </c>
      <c r="Z27" s="226">
        <v>2.2200000000000001E-2</v>
      </c>
      <c r="AA27"/>
    </row>
    <row r="28" spans="1:27">
      <c r="A28" s="227">
        <v>1283</v>
      </c>
      <c r="B28" s="225">
        <v>45329</v>
      </c>
      <c r="C28" s="223">
        <v>104.06</v>
      </c>
      <c r="D28" s="223">
        <v>2240</v>
      </c>
      <c r="E28" s="223">
        <v>1029.0999999999999</v>
      </c>
      <c r="F28" s="223">
        <v>9392</v>
      </c>
      <c r="G28" s="223">
        <v>5.3780000000000001E-2</v>
      </c>
      <c r="H28" s="223">
        <v>4.4290000000000003E-2</v>
      </c>
      <c r="I28" s="223">
        <v>4.2009999999999999E-2</v>
      </c>
      <c r="J28" s="223">
        <v>4.07E-2</v>
      </c>
      <c r="K28" s="223">
        <v>4.1209999999999997E-2</v>
      </c>
      <c r="L28" s="223">
        <v>2.1999999999999999E-2</v>
      </c>
      <c r="M28" s="223">
        <v>7.2127999999999997</v>
      </c>
      <c r="N28" s="223">
        <v>7.1948999999999996</v>
      </c>
      <c r="O28" s="223">
        <v>-200</v>
      </c>
      <c r="P28" s="223">
        <v>-162</v>
      </c>
      <c r="Q28" s="97"/>
      <c r="R28" s="224">
        <v>238</v>
      </c>
      <c r="S28" s="225">
        <v>45329</v>
      </c>
      <c r="T28" s="223">
        <v>12.83</v>
      </c>
      <c r="U28" s="226">
        <v>99.25</v>
      </c>
      <c r="V28" s="226">
        <v>179.41</v>
      </c>
      <c r="W28" s="226">
        <v>135.85</v>
      </c>
      <c r="X28" s="226">
        <v>2.2849999999999999E-2</v>
      </c>
      <c r="Y28" s="226">
        <v>2.2349999999999998E-2</v>
      </c>
      <c r="Z28" s="226">
        <v>2.2200000000000001E-2</v>
      </c>
      <c r="AA28"/>
    </row>
    <row r="29" spans="1:27">
      <c r="A29" s="227">
        <v>1282</v>
      </c>
      <c r="B29" s="225">
        <v>45328</v>
      </c>
      <c r="C29" s="223">
        <v>104.21</v>
      </c>
      <c r="D29" s="223">
        <v>2240</v>
      </c>
      <c r="E29" s="223">
        <v>1029.0999999999999</v>
      </c>
      <c r="F29" s="223">
        <v>9392</v>
      </c>
      <c r="G29" s="223">
        <v>5.3629999999999997E-2</v>
      </c>
      <c r="H29" s="223">
        <v>4.403E-2</v>
      </c>
      <c r="I29" s="223">
        <v>4.1930000000000002E-2</v>
      </c>
      <c r="J29" s="223">
        <v>4.045E-2</v>
      </c>
      <c r="K29" s="223">
        <v>4.1000000000000002E-2</v>
      </c>
      <c r="L29" s="223">
        <v>2.23E-2</v>
      </c>
      <c r="M29" s="223">
        <v>7.2013999999999996</v>
      </c>
      <c r="N29" s="223">
        <v>7.1901000000000002</v>
      </c>
      <c r="O29" s="223">
        <v>-196</v>
      </c>
      <c r="P29" s="223">
        <v>-162</v>
      </c>
      <c r="Q29" s="97"/>
      <c r="R29" s="224">
        <v>237</v>
      </c>
      <c r="S29" s="225">
        <v>45328</v>
      </c>
      <c r="T29" s="223">
        <v>13.06</v>
      </c>
      <c r="U29" s="226">
        <v>100.95</v>
      </c>
      <c r="V29" s="226">
        <v>179.55</v>
      </c>
      <c r="W29" s="226">
        <v>135.68</v>
      </c>
      <c r="X29" s="226">
        <v>2.3349999999999999E-2</v>
      </c>
      <c r="Y29" s="226">
        <v>2.2749999999999999E-2</v>
      </c>
      <c r="Z29" s="226">
        <v>2.265E-2</v>
      </c>
      <c r="AA29"/>
    </row>
    <row r="30" spans="1:27">
      <c r="A30" s="227">
        <v>1281</v>
      </c>
      <c r="B30" s="225">
        <v>45327</v>
      </c>
      <c r="C30" s="223">
        <v>104.45</v>
      </c>
      <c r="D30" s="223">
        <v>2240</v>
      </c>
      <c r="E30" s="223">
        <v>1029.0999999999999</v>
      </c>
      <c r="F30" s="223">
        <v>9392</v>
      </c>
      <c r="G30" s="223">
        <v>5.3580000000000003E-2</v>
      </c>
      <c r="H30" s="223">
        <v>4.4720000000000003E-2</v>
      </c>
      <c r="I30" s="223">
        <v>4.265E-2</v>
      </c>
      <c r="J30" s="223">
        <v>4.1189999999999997E-2</v>
      </c>
      <c r="K30" s="223">
        <v>4.1579999999999999E-2</v>
      </c>
      <c r="L30" s="223">
        <v>2.1829999999999999E-2</v>
      </c>
      <c r="M30" s="223">
        <v>7.2201000000000004</v>
      </c>
      <c r="N30" s="223">
        <v>7.1985000000000001</v>
      </c>
      <c r="O30" s="223">
        <v>-208</v>
      </c>
      <c r="P30" s="223">
        <v>-162</v>
      </c>
      <c r="Q30" s="97"/>
      <c r="R30" s="224">
        <v>236</v>
      </c>
      <c r="S30" s="225">
        <v>45327</v>
      </c>
      <c r="T30" s="223">
        <v>13.67</v>
      </c>
      <c r="U30" s="226">
        <v>100.95</v>
      </c>
      <c r="V30" s="226">
        <v>178.94</v>
      </c>
      <c r="W30" s="226">
        <v>135.63</v>
      </c>
      <c r="X30" s="226">
        <v>2.2800000000000001E-2</v>
      </c>
      <c r="Y30" s="226">
        <v>2.24E-2</v>
      </c>
      <c r="Z30" s="226">
        <v>2.2200000000000001E-2</v>
      </c>
      <c r="AA30"/>
    </row>
    <row r="31" spans="1:27">
      <c r="A31" s="227">
        <v>1280</v>
      </c>
      <c r="B31" s="225">
        <v>45324</v>
      </c>
      <c r="C31" s="223">
        <v>103.92</v>
      </c>
      <c r="D31" s="223">
        <v>2240</v>
      </c>
      <c r="E31" s="223">
        <v>1029.0999999999999</v>
      </c>
      <c r="F31" s="223">
        <v>9392</v>
      </c>
      <c r="G31" s="223">
        <v>5.3620000000000001E-2</v>
      </c>
      <c r="H31" s="223">
        <v>4.3639999999999998E-2</v>
      </c>
      <c r="I31" s="223">
        <v>4.1419999999999998E-2</v>
      </c>
      <c r="J31" s="223">
        <v>3.9820000000000001E-2</v>
      </c>
      <c r="K31" s="223">
        <v>4.02E-2</v>
      </c>
      <c r="L31" s="223">
        <v>2.1909999999999999E-2</v>
      </c>
      <c r="M31" s="223">
        <v>7.2146999999999997</v>
      </c>
      <c r="N31" s="223">
        <v>7.1935000000000002</v>
      </c>
      <c r="O31" s="223">
        <v>-195</v>
      </c>
      <c r="P31" s="223">
        <v>-162</v>
      </c>
      <c r="Q31" s="97"/>
      <c r="R31" s="224">
        <v>235</v>
      </c>
      <c r="S31" s="225">
        <v>45324</v>
      </c>
      <c r="T31" s="223">
        <v>13.85</v>
      </c>
      <c r="U31" s="226">
        <v>100.95</v>
      </c>
      <c r="V31" s="226">
        <v>179.58</v>
      </c>
      <c r="W31" s="226">
        <v>135.68</v>
      </c>
      <c r="X31" s="226">
        <v>2.24E-2</v>
      </c>
      <c r="Y31" s="226">
        <v>2.23E-2</v>
      </c>
      <c r="Z31" s="226">
        <v>2.205E-2</v>
      </c>
      <c r="AA31"/>
    </row>
    <row r="32" spans="1:27">
      <c r="A32" s="227">
        <v>1279</v>
      </c>
      <c r="B32" s="225">
        <v>45323</v>
      </c>
      <c r="C32" s="223">
        <v>103.05</v>
      </c>
      <c r="D32" s="223">
        <v>2240</v>
      </c>
      <c r="E32" s="223">
        <v>1029.0999999999999</v>
      </c>
      <c r="F32" s="223">
        <v>9392</v>
      </c>
      <c r="G32" s="223">
        <v>5.3609999999999998E-2</v>
      </c>
      <c r="H32" s="223">
        <v>4.2020000000000002E-2</v>
      </c>
      <c r="I32" s="223">
        <v>3.977E-2</v>
      </c>
      <c r="J32" s="223">
        <v>3.8129999999999997E-2</v>
      </c>
      <c r="K32" s="223">
        <v>3.8800000000000001E-2</v>
      </c>
      <c r="L32" s="223">
        <v>2.1899999999999999E-2</v>
      </c>
      <c r="M32" s="223">
        <v>7.1878000000000002</v>
      </c>
      <c r="N32" s="223">
        <v>7.1805000000000003</v>
      </c>
      <c r="O32" s="223">
        <v>-179</v>
      </c>
      <c r="P32" s="223">
        <v>-162</v>
      </c>
      <c r="Q32" s="97"/>
      <c r="R32" s="224">
        <v>234</v>
      </c>
      <c r="S32" s="225">
        <v>45323</v>
      </c>
      <c r="T32" s="223">
        <v>13.88</v>
      </c>
      <c r="U32" s="226">
        <v>100.95</v>
      </c>
      <c r="V32" s="226">
        <v>180.61</v>
      </c>
      <c r="W32" s="226">
        <v>135.71</v>
      </c>
      <c r="X32" s="226">
        <v>2.24E-2</v>
      </c>
      <c r="Y32" s="226">
        <v>2.2200000000000001E-2</v>
      </c>
      <c r="Z32" s="226">
        <v>2.205E-2</v>
      </c>
      <c r="AA32"/>
    </row>
    <row r="33" spans="1:27">
      <c r="A33" s="227">
        <v>1278</v>
      </c>
      <c r="B33" s="225">
        <v>45322</v>
      </c>
      <c r="C33" s="223">
        <v>103.27</v>
      </c>
      <c r="D33" s="223">
        <v>2240</v>
      </c>
      <c r="E33" s="223">
        <v>1029.0999999999999</v>
      </c>
      <c r="F33" s="223">
        <v>9392</v>
      </c>
      <c r="G33" s="223">
        <v>5.3600000000000002E-2</v>
      </c>
      <c r="H33" s="223">
        <v>4.2070000000000003E-2</v>
      </c>
      <c r="I33" s="223">
        <v>3.9820000000000001E-2</v>
      </c>
      <c r="J33" s="223">
        <v>3.8350000000000002E-2</v>
      </c>
      <c r="K33" s="223">
        <v>3.9120000000000002E-2</v>
      </c>
      <c r="L33" s="223">
        <v>2.1819999999999999E-2</v>
      </c>
      <c r="M33" s="223">
        <v>7.1871999999999998</v>
      </c>
      <c r="N33" s="223">
        <v>7.1688999999999998</v>
      </c>
      <c r="O33" s="223">
        <v>-180</v>
      </c>
      <c r="P33" s="223">
        <v>-162</v>
      </c>
      <c r="Q33" s="97"/>
      <c r="R33" s="224">
        <v>233</v>
      </c>
      <c r="S33" s="225">
        <v>45322</v>
      </c>
      <c r="T33" s="223">
        <v>14.35</v>
      </c>
      <c r="U33" s="226">
        <v>100.95</v>
      </c>
      <c r="V33" s="226">
        <v>180.03</v>
      </c>
      <c r="W33" s="226">
        <v>135.72</v>
      </c>
      <c r="X33" s="226">
        <v>2.2749999999999999E-2</v>
      </c>
      <c r="Y33" s="226">
        <v>2.2499999999999999E-2</v>
      </c>
      <c r="Z33" s="226">
        <v>2.23E-2</v>
      </c>
      <c r="AA33"/>
    </row>
    <row r="34" spans="1:27">
      <c r="A34" s="227">
        <v>1277</v>
      </c>
      <c r="B34" s="225">
        <v>45321</v>
      </c>
      <c r="C34" s="223">
        <v>103.4</v>
      </c>
      <c r="D34" s="223">
        <v>2240</v>
      </c>
      <c r="E34" s="223">
        <v>1029.0999999999999</v>
      </c>
      <c r="F34" s="223">
        <v>9392</v>
      </c>
      <c r="G34" s="223">
        <v>5.3530000000000001E-2</v>
      </c>
      <c r="H34" s="223">
        <v>4.3339999999999997E-2</v>
      </c>
      <c r="I34" s="223">
        <v>4.1180000000000001E-2</v>
      </c>
      <c r="J34" s="223">
        <v>3.9690000000000003E-2</v>
      </c>
      <c r="K34" s="223">
        <v>4.0320000000000002E-2</v>
      </c>
      <c r="L34" s="223">
        <v>2.162E-2</v>
      </c>
      <c r="M34" s="223">
        <v>7.1868999999999996</v>
      </c>
      <c r="N34" s="223">
        <v>7.1778000000000004</v>
      </c>
      <c r="O34" s="223">
        <v>-196</v>
      </c>
      <c r="P34" s="223">
        <v>-162</v>
      </c>
      <c r="Q34" s="97"/>
      <c r="R34" s="224">
        <v>232</v>
      </c>
      <c r="S34" s="225">
        <v>45321</v>
      </c>
      <c r="T34" s="223">
        <v>13.31</v>
      </c>
      <c r="U34" s="226">
        <v>100.95</v>
      </c>
      <c r="V34" s="226">
        <v>179.32</v>
      </c>
      <c r="W34" s="226">
        <v>135.75</v>
      </c>
      <c r="X34" s="226">
        <v>2.2849999999999999E-2</v>
      </c>
      <c r="Y34" s="226">
        <v>2.2700000000000001E-2</v>
      </c>
      <c r="Z34" s="226">
        <v>2.2499999999999999E-2</v>
      </c>
      <c r="AA34"/>
    </row>
    <row r="35" spans="1:27">
      <c r="A35" s="227">
        <v>1276</v>
      </c>
      <c r="B35" s="225">
        <v>45320</v>
      </c>
      <c r="C35" s="223">
        <v>103.61</v>
      </c>
      <c r="D35" s="223">
        <v>2240</v>
      </c>
      <c r="E35" s="223">
        <v>1029.0999999999999</v>
      </c>
      <c r="F35" s="223">
        <v>9392</v>
      </c>
      <c r="G35" s="223">
        <v>5.3580000000000003E-2</v>
      </c>
      <c r="H35" s="223">
        <v>4.3180000000000003E-2</v>
      </c>
      <c r="I35" s="223">
        <v>4.1099999999999998E-2</v>
      </c>
      <c r="J35" s="223">
        <v>3.9829999999999997E-2</v>
      </c>
      <c r="K35" s="223">
        <v>4.0739999999999998E-2</v>
      </c>
      <c r="L35" s="223">
        <v>2.2089999999999999E-2</v>
      </c>
      <c r="M35" s="223">
        <v>7.1875</v>
      </c>
      <c r="N35" s="223">
        <v>7.1803999999999997</v>
      </c>
      <c r="O35" s="223">
        <v>-190</v>
      </c>
      <c r="P35" s="223">
        <v>-162</v>
      </c>
      <c r="Q35" s="97"/>
      <c r="R35" s="224">
        <v>231</v>
      </c>
      <c r="S35" s="225">
        <v>45320</v>
      </c>
      <c r="T35" s="223">
        <v>13.6</v>
      </c>
      <c r="U35" s="226">
        <v>100.95</v>
      </c>
      <c r="V35" s="226">
        <v>179.23</v>
      </c>
      <c r="W35" s="226">
        <v>135.46</v>
      </c>
      <c r="X35" s="226">
        <v>2.29E-2</v>
      </c>
      <c r="Y35" s="226">
        <v>2.2700000000000001E-2</v>
      </c>
      <c r="Z35" s="226">
        <v>2.2499999999999999E-2</v>
      </c>
      <c r="AA35"/>
    </row>
    <row r="36" spans="1:27">
      <c r="A36" s="227">
        <v>1275</v>
      </c>
      <c r="B36" s="225">
        <v>45317</v>
      </c>
      <c r="C36" s="223">
        <v>103.43</v>
      </c>
      <c r="D36" s="223">
        <v>2240</v>
      </c>
      <c r="E36" s="223">
        <v>1029.0999999999999</v>
      </c>
      <c r="F36" s="223">
        <v>9794.9</v>
      </c>
      <c r="G36" s="223">
        <v>5.3510000000000002E-2</v>
      </c>
      <c r="H36" s="223">
        <v>4.3490000000000001E-2</v>
      </c>
      <c r="I36" s="223">
        <v>4.147E-2</v>
      </c>
      <c r="J36" s="223">
        <v>4.0370000000000003E-2</v>
      </c>
      <c r="K36" s="223">
        <v>4.1369999999999997E-2</v>
      </c>
      <c r="L36" s="223">
        <v>2.2290000000000001E-2</v>
      </c>
      <c r="M36" s="223">
        <v>7.1885000000000003</v>
      </c>
      <c r="N36" s="223">
        <v>7.1773999999999996</v>
      </c>
      <c r="O36" s="223">
        <v>-192</v>
      </c>
      <c r="P36" s="223">
        <v>-162</v>
      </c>
      <c r="Q36" s="97"/>
      <c r="R36" s="224">
        <v>230</v>
      </c>
      <c r="S36" s="225">
        <v>45317</v>
      </c>
      <c r="T36" s="223">
        <v>13.26</v>
      </c>
      <c r="U36" s="226">
        <v>100.55</v>
      </c>
      <c r="V36" s="226">
        <v>178.65</v>
      </c>
      <c r="W36" s="226">
        <v>135.18</v>
      </c>
      <c r="X36" s="226">
        <v>2.2700000000000001E-2</v>
      </c>
      <c r="Y36" s="226">
        <v>2.2499999999999999E-2</v>
      </c>
      <c r="Z36" s="226">
        <v>2.24E-2</v>
      </c>
      <c r="AA36"/>
    </row>
    <row r="37" spans="1:27">
      <c r="A37" s="227">
        <v>1274</v>
      </c>
      <c r="B37" s="225">
        <v>45316</v>
      </c>
      <c r="C37" s="223">
        <v>103.57</v>
      </c>
      <c r="D37" s="223">
        <v>2240</v>
      </c>
      <c r="E37" s="223">
        <v>1029.0999999999999</v>
      </c>
      <c r="F37" s="223">
        <v>9794.9</v>
      </c>
      <c r="G37" s="223">
        <v>5.3510000000000002E-2</v>
      </c>
      <c r="H37" s="223">
        <v>4.2930000000000003E-2</v>
      </c>
      <c r="I37" s="223">
        <v>4.1009999999999998E-2</v>
      </c>
      <c r="J37" s="223">
        <v>3.9980000000000002E-2</v>
      </c>
      <c r="K37" s="223">
        <v>4.1180000000000001E-2</v>
      </c>
      <c r="L37" s="223">
        <v>2.2380000000000001E-2</v>
      </c>
      <c r="M37" s="223">
        <v>7.1798999999999999</v>
      </c>
      <c r="N37" s="223">
        <v>7.1738999999999997</v>
      </c>
      <c r="O37" s="223">
        <v>-186</v>
      </c>
      <c r="P37" s="223">
        <v>-162</v>
      </c>
      <c r="Q37" s="97"/>
      <c r="R37" s="224">
        <v>229</v>
      </c>
      <c r="S37" s="225">
        <v>45316</v>
      </c>
      <c r="T37" s="223">
        <v>13.45</v>
      </c>
      <c r="U37" s="226">
        <v>99.3</v>
      </c>
      <c r="V37" s="226">
        <v>178.73</v>
      </c>
      <c r="W37" s="226">
        <v>134.91</v>
      </c>
      <c r="X37" s="226">
        <v>2.3199999999999998E-2</v>
      </c>
      <c r="Y37" s="226">
        <v>2.3099999999999999E-2</v>
      </c>
      <c r="Z37" s="226">
        <v>2.29E-2</v>
      </c>
      <c r="AA37"/>
    </row>
    <row r="38" spans="1:27">
      <c r="A38" s="227">
        <v>1273</v>
      </c>
      <c r="B38" s="225">
        <v>45315</v>
      </c>
      <c r="C38" s="223">
        <v>103.24</v>
      </c>
      <c r="D38" s="223">
        <v>2240</v>
      </c>
      <c r="E38" s="223">
        <v>1029.0999999999999</v>
      </c>
      <c r="F38" s="223">
        <v>9794.9</v>
      </c>
      <c r="G38" s="223">
        <v>5.3620000000000001E-2</v>
      </c>
      <c r="H38" s="223">
        <v>4.3799999999999999E-2</v>
      </c>
      <c r="I38" s="223">
        <v>4.1889999999999997E-2</v>
      </c>
      <c r="J38" s="223">
        <v>4.088E-2</v>
      </c>
      <c r="K38" s="223">
        <v>4.1759999999999999E-2</v>
      </c>
      <c r="L38" s="223">
        <v>2.2720000000000001E-2</v>
      </c>
      <c r="M38" s="223">
        <v>7.1623000000000001</v>
      </c>
      <c r="N38" s="223">
        <v>7.1580000000000004</v>
      </c>
      <c r="O38" s="223">
        <v>-192</v>
      </c>
      <c r="P38" s="223">
        <v>-162</v>
      </c>
      <c r="Q38" s="97"/>
      <c r="R38" s="224">
        <v>228</v>
      </c>
      <c r="S38" s="225">
        <v>45315</v>
      </c>
      <c r="T38" s="223">
        <v>13.14</v>
      </c>
      <c r="U38" s="226">
        <v>102</v>
      </c>
      <c r="V38" s="226">
        <v>178.27</v>
      </c>
      <c r="W38" s="226">
        <v>134.28</v>
      </c>
      <c r="X38" s="226">
        <v>2.2800000000000001E-2</v>
      </c>
      <c r="Y38" s="226">
        <v>2.265E-2</v>
      </c>
      <c r="Z38" s="226">
        <v>2.2499999999999999E-2</v>
      </c>
      <c r="AA38"/>
    </row>
    <row r="39" spans="1:27">
      <c r="A39" s="227">
        <v>1272</v>
      </c>
      <c r="B39" s="225">
        <v>45314</v>
      </c>
      <c r="C39" s="223">
        <v>103.62</v>
      </c>
      <c r="D39" s="223">
        <v>2240</v>
      </c>
      <c r="E39" s="223">
        <v>1029.0999999999999</v>
      </c>
      <c r="F39" s="223">
        <v>9794.9</v>
      </c>
      <c r="G39" s="223">
        <v>5.3469999999999997E-2</v>
      </c>
      <c r="H39" s="223">
        <v>4.3679999999999997E-2</v>
      </c>
      <c r="I39" s="223">
        <v>4.1399999999999999E-2</v>
      </c>
      <c r="J39" s="223">
        <v>4.0379999999999999E-2</v>
      </c>
      <c r="K39" s="223">
        <v>4.1279999999999997E-2</v>
      </c>
      <c r="L39" s="223">
        <v>2.2890000000000001E-2</v>
      </c>
      <c r="M39" s="223">
        <v>7.1673999999999998</v>
      </c>
      <c r="N39" s="223">
        <v>7.1718000000000002</v>
      </c>
      <c r="O39" s="223">
        <v>-185</v>
      </c>
      <c r="P39" s="223">
        <v>-162</v>
      </c>
      <c r="Q39" s="97"/>
      <c r="R39" s="224">
        <v>227</v>
      </c>
      <c r="S39" s="225">
        <v>45314</v>
      </c>
      <c r="T39" s="223">
        <v>12.55</v>
      </c>
      <c r="U39" s="226">
        <v>102</v>
      </c>
      <c r="V39" s="226">
        <v>178.37</v>
      </c>
      <c r="W39" s="226">
        <v>134.13</v>
      </c>
      <c r="X39" s="226">
        <v>2.3449999999999999E-2</v>
      </c>
      <c r="Y39" s="226">
        <v>2.3099999999999999E-2</v>
      </c>
      <c r="Z39" s="226">
        <v>2.2749999999999999E-2</v>
      </c>
      <c r="AA39"/>
    </row>
    <row r="40" spans="1:27">
      <c r="A40" s="227">
        <v>1271</v>
      </c>
      <c r="B40" s="225">
        <v>45313</v>
      </c>
      <c r="C40" s="223">
        <v>103.33</v>
      </c>
      <c r="D40" s="223">
        <v>2240</v>
      </c>
      <c r="E40" s="223">
        <v>1029.0999999999999</v>
      </c>
      <c r="F40" s="223">
        <v>9794.9</v>
      </c>
      <c r="G40" s="223">
        <v>5.3510000000000002E-2</v>
      </c>
      <c r="H40" s="223">
        <v>4.3909999999999998E-2</v>
      </c>
      <c r="I40" s="223">
        <v>4.1459999999999997E-2</v>
      </c>
      <c r="J40" s="223">
        <v>4.0280000000000003E-2</v>
      </c>
      <c r="K40" s="223">
        <v>4.1050000000000003E-2</v>
      </c>
      <c r="L40" s="223">
        <v>2.282E-2</v>
      </c>
      <c r="M40" s="223">
        <v>7.1939000000000002</v>
      </c>
      <c r="N40" s="223">
        <v>7.1909000000000001</v>
      </c>
      <c r="O40" s="223">
        <v>-186</v>
      </c>
      <c r="P40" s="223">
        <v>-162</v>
      </c>
      <c r="Q40" s="97"/>
      <c r="R40" s="224">
        <v>226</v>
      </c>
      <c r="S40" s="225">
        <v>45313</v>
      </c>
      <c r="T40" s="223">
        <v>13.19</v>
      </c>
      <c r="U40" s="226">
        <v>102.25</v>
      </c>
      <c r="V40" s="226">
        <v>178.43</v>
      </c>
      <c r="W40" s="226">
        <v>134.32</v>
      </c>
      <c r="X40" s="226">
        <v>2.3800000000000002E-2</v>
      </c>
      <c r="Y40" s="226">
        <v>2.3300000000000001E-2</v>
      </c>
      <c r="Z40" s="226">
        <v>2.2700000000000001E-2</v>
      </c>
      <c r="AA40"/>
    </row>
    <row r="41" spans="1:27">
      <c r="A41" s="227">
        <v>1270</v>
      </c>
      <c r="B41" s="225">
        <v>45310</v>
      </c>
      <c r="C41" s="223">
        <v>103.29</v>
      </c>
      <c r="D41" s="223">
        <v>2240</v>
      </c>
      <c r="E41" s="223">
        <v>1029.0999999999999</v>
      </c>
      <c r="F41" s="223">
        <v>9794.9</v>
      </c>
      <c r="G41" s="223">
        <v>5.3359999999999998E-2</v>
      </c>
      <c r="H41" s="223">
        <v>4.3839999999999997E-2</v>
      </c>
      <c r="I41" s="223">
        <v>4.1599999999999998E-2</v>
      </c>
      <c r="J41" s="223">
        <v>4.0509999999999997E-2</v>
      </c>
      <c r="K41" s="223">
        <v>4.1230000000000003E-2</v>
      </c>
      <c r="L41" s="223">
        <v>2.2839999999999999E-2</v>
      </c>
      <c r="M41" s="223">
        <v>7.2035999999999998</v>
      </c>
      <c r="N41" s="223">
        <v>7.1933999999999996</v>
      </c>
      <c r="O41" s="223">
        <v>-188</v>
      </c>
      <c r="P41" s="223">
        <v>-162</v>
      </c>
      <c r="Q41" s="97"/>
      <c r="R41" s="224">
        <v>225</v>
      </c>
      <c r="S41" s="225">
        <v>45310</v>
      </c>
      <c r="T41" s="223">
        <v>13.3</v>
      </c>
      <c r="U41" s="226">
        <v>102.5</v>
      </c>
      <c r="V41" s="226">
        <v>178.31</v>
      </c>
      <c r="W41" s="226">
        <v>134.78</v>
      </c>
      <c r="X41" s="226">
        <v>2.3E-2</v>
      </c>
      <c r="Y41" s="226">
        <v>2.265E-2</v>
      </c>
      <c r="Z41" s="226">
        <v>2.24E-2</v>
      </c>
      <c r="AA41"/>
    </row>
    <row r="42" spans="1:27">
      <c r="A42" s="227">
        <v>1269</v>
      </c>
      <c r="B42" s="225">
        <v>45309</v>
      </c>
      <c r="C42" s="223">
        <v>103.54</v>
      </c>
      <c r="D42" s="223">
        <v>2240</v>
      </c>
      <c r="E42" s="223">
        <v>1029.0999999999999</v>
      </c>
      <c r="F42" s="223">
        <v>9794.9</v>
      </c>
      <c r="G42" s="223">
        <v>5.3539999999999997E-2</v>
      </c>
      <c r="H42" s="223">
        <v>4.3520000000000003E-2</v>
      </c>
      <c r="I42" s="223">
        <v>4.1399999999999999E-2</v>
      </c>
      <c r="J42" s="223">
        <v>4.0469999999999999E-2</v>
      </c>
      <c r="K42" s="223">
        <v>4.1419999999999998E-2</v>
      </c>
      <c r="L42" s="223">
        <v>2.3019999999999999E-2</v>
      </c>
      <c r="M42" s="223">
        <v>7.2160000000000002</v>
      </c>
      <c r="N42" s="223">
        <v>7.1962999999999999</v>
      </c>
      <c r="O42" s="223">
        <v>-184</v>
      </c>
      <c r="P42" s="223">
        <v>-162</v>
      </c>
      <c r="Q42" s="97"/>
      <c r="R42" s="224">
        <v>224</v>
      </c>
      <c r="S42" s="225">
        <v>45309</v>
      </c>
      <c r="T42" s="223">
        <v>14.13</v>
      </c>
      <c r="U42" s="226">
        <v>102.5</v>
      </c>
      <c r="V42" s="226">
        <v>178.27</v>
      </c>
      <c r="W42" s="226">
        <v>134.97999999999999</v>
      </c>
      <c r="X42" s="226">
        <v>2.2849999999999999E-2</v>
      </c>
      <c r="Y42" s="226">
        <v>2.2450000000000001E-2</v>
      </c>
      <c r="Z42" s="226">
        <v>2.215E-2</v>
      </c>
      <c r="AA42"/>
    </row>
    <row r="43" spans="1:27">
      <c r="A43" s="227">
        <v>1268</v>
      </c>
      <c r="B43" s="225">
        <v>45308</v>
      </c>
      <c r="C43" s="223">
        <v>103.45</v>
      </c>
      <c r="D43" s="223">
        <v>2240</v>
      </c>
      <c r="E43" s="223">
        <v>1029.0999999999999</v>
      </c>
      <c r="F43" s="223">
        <v>9794.9</v>
      </c>
      <c r="G43" s="223">
        <v>5.3670000000000002E-2</v>
      </c>
      <c r="H43" s="223">
        <v>4.3610000000000003E-2</v>
      </c>
      <c r="I43" s="223">
        <v>4.1369999999999997E-2</v>
      </c>
      <c r="J43" s="223">
        <v>4.0250000000000001E-2</v>
      </c>
      <c r="K43" s="223">
        <v>4.1020000000000001E-2</v>
      </c>
      <c r="L43" s="223">
        <v>2.3060000000000001E-2</v>
      </c>
      <c r="M43" s="223">
        <v>7.2218</v>
      </c>
      <c r="N43" s="223">
        <v>7.1962999999999999</v>
      </c>
      <c r="O43" s="223">
        <v>-183</v>
      </c>
      <c r="P43" s="223">
        <v>-162</v>
      </c>
      <c r="Q43" s="97"/>
      <c r="R43" s="224">
        <v>223</v>
      </c>
      <c r="S43" s="225">
        <v>45308</v>
      </c>
      <c r="T43" s="223">
        <v>14.79</v>
      </c>
      <c r="U43" s="226">
        <v>103.4</v>
      </c>
      <c r="V43" s="226">
        <v>178.33</v>
      </c>
      <c r="W43" s="226">
        <v>135.37</v>
      </c>
      <c r="X43" s="226">
        <v>2.2849999999999999E-2</v>
      </c>
      <c r="Y43" s="226">
        <v>2.2450000000000001E-2</v>
      </c>
      <c r="Z43" s="226">
        <v>2.215E-2</v>
      </c>
      <c r="AA43"/>
    </row>
    <row r="44" spans="1:27">
      <c r="A44" s="227">
        <v>1267</v>
      </c>
      <c r="B44" s="225">
        <v>45307</v>
      </c>
      <c r="C44" s="223">
        <v>103.36</v>
      </c>
      <c r="D44" s="223">
        <v>2240</v>
      </c>
      <c r="E44" s="223">
        <v>1029.0999999999999</v>
      </c>
      <c r="F44" s="223">
        <v>9794.9</v>
      </c>
      <c r="G44" s="223">
        <v>5.355E-2</v>
      </c>
      <c r="H44" s="223">
        <v>4.2189999999999998E-2</v>
      </c>
      <c r="I44" s="223">
        <v>4.0079999999999998E-2</v>
      </c>
      <c r="J44" s="223">
        <v>3.9329999999999997E-2</v>
      </c>
      <c r="K44" s="223">
        <v>4.0579999999999998E-2</v>
      </c>
      <c r="L44" s="223">
        <v>2.3130000000000001E-2</v>
      </c>
      <c r="M44" s="223">
        <v>7.2190000000000003</v>
      </c>
      <c r="N44" s="223">
        <v>7.1877000000000004</v>
      </c>
      <c r="O44" s="223">
        <v>-170</v>
      </c>
      <c r="P44" s="223">
        <v>-162</v>
      </c>
      <c r="Q44" s="97"/>
      <c r="R44" s="224">
        <v>222</v>
      </c>
      <c r="S44" s="225">
        <v>45307</v>
      </c>
      <c r="T44" s="223">
        <v>13.84</v>
      </c>
      <c r="U44" s="226">
        <v>99.75</v>
      </c>
      <c r="V44" s="226">
        <v>178.75</v>
      </c>
      <c r="W44" s="226">
        <v>135.81</v>
      </c>
      <c r="X44" s="226">
        <v>2.2800000000000001E-2</v>
      </c>
      <c r="Y44" s="226">
        <v>2.2550000000000001E-2</v>
      </c>
      <c r="Z44" s="226">
        <v>2.2499999999999999E-2</v>
      </c>
      <c r="AA44"/>
    </row>
    <row r="45" spans="1:27">
      <c r="A45" s="227">
        <v>1266</v>
      </c>
      <c r="B45" s="225">
        <v>45306</v>
      </c>
      <c r="C45" s="223">
        <v>102.4</v>
      </c>
      <c r="D45" s="223">
        <v>2240</v>
      </c>
      <c r="E45" s="223">
        <v>1029.0999999999999</v>
      </c>
      <c r="F45" s="223">
        <v>9794.9</v>
      </c>
      <c r="G45" s="223">
        <v>5.3530000000000001E-2</v>
      </c>
      <c r="H45" s="223">
        <v>4.1439999999999998E-2</v>
      </c>
      <c r="I45" s="223">
        <v>3.9269999999999999E-2</v>
      </c>
      <c r="J45" s="223">
        <v>3.8300000000000001E-2</v>
      </c>
      <c r="K45" s="223">
        <v>3.9390000000000001E-2</v>
      </c>
      <c r="L45" s="223">
        <v>2.3009999999999999E-2</v>
      </c>
      <c r="M45" s="223">
        <v>7.1853999999999996</v>
      </c>
      <c r="N45" s="223">
        <v>7.1715</v>
      </c>
      <c r="O45" s="223">
        <v>-163</v>
      </c>
      <c r="P45" s="223">
        <v>-162</v>
      </c>
      <c r="Q45" s="97"/>
      <c r="R45" s="224">
        <v>221</v>
      </c>
      <c r="S45" s="225">
        <v>45306</v>
      </c>
      <c r="T45" s="223">
        <v>13.25</v>
      </c>
      <c r="U45" s="226">
        <v>100.5</v>
      </c>
      <c r="V45" s="226">
        <v>179.25</v>
      </c>
      <c r="W45" s="226">
        <v>134.77000000000001</v>
      </c>
      <c r="X45" s="226">
        <v>2.23E-2</v>
      </c>
      <c r="Y45" s="226">
        <v>2.2200000000000001E-2</v>
      </c>
      <c r="Z45" s="226">
        <v>2.215E-2</v>
      </c>
      <c r="AA45"/>
    </row>
    <row r="46" spans="1:27">
      <c r="A46" s="227">
        <v>1265</v>
      </c>
      <c r="B46" s="225">
        <v>45303</v>
      </c>
      <c r="C46" s="223">
        <v>102.4</v>
      </c>
      <c r="D46" s="223">
        <v>2240</v>
      </c>
      <c r="E46" s="223">
        <v>1024.05</v>
      </c>
      <c r="F46" s="223">
        <v>9794.9</v>
      </c>
      <c r="G46" s="223">
        <v>5.3530000000000001E-2</v>
      </c>
      <c r="H46" s="223">
        <v>4.1439999999999998E-2</v>
      </c>
      <c r="I46" s="223">
        <v>3.9269999999999999E-2</v>
      </c>
      <c r="J46" s="223">
        <v>3.8300000000000001E-2</v>
      </c>
      <c r="K46" s="223">
        <v>3.9390000000000001E-2</v>
      </c>
      <c r="L46" s="223">
        <v>2.2919999999999999E-2</v>
      </c>
      <c r="M46" s="223">
        <v>7.1893000000000002</v>
      </c>
      <c r="N46" s="223">
        <v>7.1675000000000004</v>
      </c>
      <c r="O46" s="223">
        <v>-164</v>
      </c>
      <c r="P46" s="223">
        <v>-162</v>
      </c>
      <c r="Q46" s="97"/>
      <c r="R46" s="224">
        <v>220</v>
      </c>
      <c r="S46" s="225">
        <v>45303</v>
      </c>
      <c r="T46" s="223">
        <v>12.7</v>
      </c>
      <c r="U46" s="226">
        <v>97.48</v>
      </c>
      <c r="V46" s="226">
        <v>179.25</v>
      </c>
      <c r="W46" s="226">
        <v>134.77000000000001</v>
      </c>
      <c r="X46" s="226">
        <v>2.2249999999999999E-2</v>
      </c>
      <c r="Y46" s="226">
        <v>2.215E-2</v>
      </c>
      <c r="Z46" s="226">
        <v>2.2200000000000001E-2</v>
      </c>
      <c r="AA46"/>
    </row>
    <row r="47" spans="1:27">
      <c r="A47" s="227">
        <v>1264</v>
      </c>
      <c r="B47" s="225">
        <v>45302</v>
      </c>
      <c r="C47" s="223">
        <v>102.29</v>
      </c>
      <c r="D47" s="223">
        <v>2240</v>
      </c>
      <c r="E47" s="223">
        <v>1024.05</v>
      </c>
      <c r="F47" s="223">
        <v>9794.9</v>
      </c>
      <c r="G47" s="223">
        <v>5.3690000000000002E-2</v>
      </c>
      <c r="H47" s="223">
        <v>4.2450000000000002E-2</v>
      </c>
      <c r="I47" s="223">
        <v>0.04</v>
      </c>
      <c r="J47" s="223">
        <v>3.8789999999999998E-2</v>
      </c>
      <c r="K47" s="223">
        <v>3.9660000000000001E-2</v>
      </c>
      <c r="L47" s="223">
        <v>2.299E-2</v>
      </c>
      <c r="M47" s="223">
        <v>7.1750999999999996</v>
      </c>
      <c r="N47" s="223">
        <v>7.1666999999999996</v>
      </c>
      <c r="O47" s="223">
        <v>-170</v>
      </c>
      <c r="P47" s="223">
        <v>-162</v>
      </c>
      <c r="Q47" s="97"/>
      <c r="R47" s="224">
        <v>219</v>
      </c>
      <c r="S47" s="225">
        <v>45302</v>
      </c>
      <c r="T47" s="223">
        <v>12.44</v>
      </c>
      <c r="U47" s="226">
        <v>97.33</v>
      </c>
      <c r="V47" s="226">
        <v>178.94</v>
      </c>
      <c r="W47" s="226">
        <v>134.27000000000001</v>
      </c>
      <c r="X47" s="226">
        <v>2.23E-2</v>
      </c>
      <c r="Y47" s="226">
        <v>2.23E-2</v>
      </c>
      <c r="Z47" s="226">
        <v>2.2200000000000001E-2</v>
      </c>
      <c r="AA47"/>
    </row>
    <row r="48" spans="1:27">
      <c r="A48" s="227">
        <v>1263</v>
      </c>
      <c r="B48" s="225">
        <v>45301</v>
      </c>
      <c r="C48" s="223">
        <v>102.36</v>
      </c>
      <c r="D48" s="223">
        <v>2240</v>
      </c>
      <c r="E48" s="223">
        <v>1024.05</v>
      </c>
      <c r="F48" s="223">
        <v>9794.9</v>
      </c>
      <c r="G48" s="223">
        <v>5.373E-2</v>
      </c>
      <c r="H48" s="223">
        <v>4.3580000000000001E-2</v>
      </c>
      <c r="I48" s="223">
        <v>4.1059999999999999E-2</v>
      </c>
      <c r="J48" s="223">
        <v>3.9730000000000001E-2</v>
      </c>
      <c r="K48" s="223">
        <v>4.0280000000000003E-2</v>
      </c>
      <c r="L48" s="223">
        <v>2.2950000000000002E-2</v>
      </c>
      <c r="M48" s="223">
        <v>7.1832000000000003</v>
      </c>
      <c r="N48" s="223">
        <v>7.1726999999999999</v>
      </c>
      <c r="O48" s="223">
        <v>-181</v>
      </c>
      <c r="P48" s="223">
        <v>-162</v>
      </c>
      <c r="Q48" s="97"/>
      <c r="R48" s="224">
        <v>218</v>
      </c>
      <c r="S48" s="225">
        <v>45301</v>
      </c>
      <c r="T48" s="223">
        <v>12.69</v>
      </c>
      <c r="U48" s="226">
        <v>100.77</v>
      </c>
      <c r="V48" s="226">
        <v>178.36</v>
      </c>
      <c r="W48" s="226">
        <v>133.76</v>
      </c>
      <c r="X48" s="226">
        <v>2.1950000000000001E-2</v>
      </c>
      <c r="Y48" s="226">
        <v>2.1850000000000001E-2</v>
      </c>
      <c r="Z48" s="226">
        <v>2.18E-2</v>
      </c>
      <c r="AA48"/>
    </row>
    <row r="49" spans="1:27">
      <c r="A49" s="227">
        <v>1262</v>
      </c>
      <c r="B49" s="225">
        <v>45300</v>
      </c>
      <c r="C49" s="223">
        <v>102.57</v>
      </c>
      <c r="D49" s="223">
        <v>2240</v>
      </c>
      <c r="E49" s="223">
        <v>1024.05</v>
      </c>
      <c r="F49" s="223">
        <v>9794.9</v>
      </c>
      <c r="G49" s="223">
        <v>5.3600000000000002E-2</v>
      </c>
      <c r="H49" s="223">
        <v>4.3639999999999998E-2</v>
      </c>
      <c r="I49" s="223">
        <v>4.1279999999999997E-2</v>
      </c>
      <c r="J49" s="223">
        <v>3.9699999999999999E-2</v>
      </c>
      <c r="K49" s="223">
        <v>4.0129999999999999E-2</v>
      </c>
      <c r="L49" s="223">
        <v>2.2890000000000001E-2</v>
      </c>
      <c r="M49" s="223">
        <v>7.1841999999999997</v>
      </c>
      <c r="N49" s="223">
        <v>7.1687000000000003</v>
      </c>
      <c r="O49" s="223">
        <v>-184</v>
      </c>
      <c r="P49" s="223">
        <v>-162</v>
      </c>
      <c r="Q49" s="97"/>
      <c r="R49" s="224">
        <v>217</v>
      </c>
      <c r="S49" s="225">
        <v>45300</v>
      </c>
      <c r="T49" s="223">
        <v>12.76</v>
      </c>
      <c r="U49" s="226">
        <v>102.34</v>
      </c>
      <c r="V49" s="226">
        <v>178.43</v>
      </c>
      <c r="W49" s="226">
        <v>133.59</v>
      </c>
      <c r="X49" s="226">
        <v>2.2249999999999999E-2</v>
      </c>
      <c r="Y49" s="226">
        <v>2.2200000000000001E-2</v>
      </c>
      <c r="Z49" s="226">
        <v>2.23E-2</v>
      </c>
      <c r="AA49"/>
    </row>
    <row r="50" spans="1:27">
      <c r="A50" s="227">
        <v>1261</v>
      </c>
      <c r="B50" s="225">
        <v>45299</v>
      </c>
      <c r="C50" s="223">
        <v>102.21</v>
      </c>
      <c r="D50" s="223">
        <v>2240</v>
      </c>
      <c r="E50" s="223">
        <v>1024.05</v>
      </c>
      <c r="F50" s="223">
        <v>9794.9</v>
      </c>
      <c r="G50" s="223">
        <v>5.3740000000000003E-2</v>
      </c>
      <c r="H50" s="223">
        <v>4.3749999999999997E-2</v>
      </c>
      <c r="I50" s="223">
        <v>4.1399999999999999E-2</v>
      </c>
      <c r="J50" s="223">
        <v>3.9870000000000003E-2</v>
      </c>
      <c r="K50" s="223">
        <v>4.0300000000000002E-2</v>
      </c>
      <c r="L50" s="223">
        <v>2.3029999999999998E-2</v>
      </c>
      <c r="M50" s="223">
        <v>7.1627000000000001</v>
      </c>
      <c r="N50" s="223">
        <v>7.1513999999999998</v>
      </c>
      <c r="O50" s="223">
        <v>-184</v>
      </c>
      <c r="P50" s="223">
        <v>-162</v>
      </c>
      <c r="Q50" s="97"/>
      <c r="R50" s="224">
        <v>216</v>
      </c>
      <c r="S50" s="225">
        <v>45299</v>
      </c>
      <c r="T50" s="223">
        <v>13.08</v>
      </c>
      <c r="U50" s="226">
        <v>103.96</v>
      </c>
      <c r="V50" s="226">
        <v>178.49</v>
      </c>
      <c r="W50" s="226">
        <v>133.4</v>
      </c>
      <c r="X50" s="226">
        <v>2.2849999999999999E-2</v>
      </c>
      <c r="Y50" s="226">
        <v>2.2749999999999999E-2</v>
      </c>
      <c r="Z50" s="226">
        <v>2.2749999999999999E-2</v>
      </c>
      <c r="AA50"/>
    </row>
    <row r="51" spans="1:27">
      <c r="A51" s="227">
        <v>1260</v>
      </c>
      <c r="B51" s="225">
        <v>45296</v>
      </c>
      <c r="C51" s="223">
        <v>102.41</v>
      </c>
      <c r="D51" s="223">
        <v>2240</v>
      </c>
      <c r="E51" s="223">
        <v>1024.05</v>
      </c>
      <c r="F51" s="223">
        <v>9794.9</v>
      </c>
      <c r="G51" s="223">
        <v>5.3670000000000002E-2</v>
      </c>
      <c r="H51" s="223">
        <v>4.3810000000000002E-2</v>
      </c>
      <c r="I51" s="223">
        <v>4.163E-2</v>
      </c>
      <c r="J51" s="223">
        <v>4.0070000000000001E-2</v>
      </c>
      <c r="K51" s="223">
        <v>4.0460000000000003E-2</v>
      </c>
      <c r="L51" s="223">
        <v>2.3130000000000001E-2</v>
      </c>
      <c r="M51" s="223">
        <v>7.1627000000000001</v>
      </c>
      <c r="N51" s="223">
        <v>7.1471</v>
      </c>
      <c r="O51" s="223">
        <v>-185</v>
      </c>
      <c r="P51" s="223">
        <v>-162</v>
      </c>
      <c r="Q51" s="97"/>
      <c r="R51" s="224">
        <v>215</v>
      </c>
      <c r="S51" s="225">
        <v>45296</v>
      </c>
      <c r="T51" s="223">
        <v>13.35</v>
      </c>
      <c r="U51" s="226">
        <v>102.05</v>
      </c>
      <c r="V51" s="226">
        <v>178.19</v>
      </c>
      <c r="W51" s="226">
        <v>133.35</v>
      </c>
      <c r="X51" s="226">
        <v>2.3E-2</v>
      </c>
      <c r="Y51" s="226">
        <v>2.2849999999999999E-2</v>
      </c>
      <c r="Z51" s="226">
        <v>2.2749999999999999E-2</v>
      </c>
      <c r="AA51"/>
    </row>
    <row r="52" spans="1:27">
      <c r="A52" s="227">
        <v>1259</v>
      </c>
      <c r="B52" s="225">
        <v>45295</v>
      </c>
      <c r="C52" s="223">
        <v>102.42</v>
      </c>
      <c r="D52" s="223">
        <v>2240</v>
      </c>
      <c r="E52" s="223">
        <v>1024.05</v>
      </c>
      <c r="F52" s="223">
        <v>9794.9</v>
      </c>
      <c r="G52" s="223">
        <v>5.3800000000000001E-2</v>
      </c>
      <c r="H52" s="223">
        <v>4.3839999999999997E-2</v>
      </c>
      <c r="I52" s="223">
        <v>4.1520000000000001E-2</v>
      </c>
      <c r="J52" s="223">
        <v>3.9800000000000002E-2</v>
      </c>
      <c r="K52" s="223">
        <v>3.9989999999999998E-2</v>
      </c>
      <c r="L52" s="223">
        <v>2.3220000000000001E-2</v>
      </c>
      <c r="M52" s="223">
        <v>7.1752000000000002</v>
      </c>
      <c r="N52" s="223">
        <v>7.1608000000000001</v>
      </c>
      <c r="O52" s="223">
        <v>-183</v>
      </c>
      <c r="P52" s="223">
        <v>-162</v>
      </c>
      <c r="Q52" s="97"/>
      <c r="R52" s="224">
        <v>214</v>
      </c>
      <c r="S52" s="225">
        <v>45295</v>
      </c>
      <c r="T52" s="223">
        <v>14.13</v>
      </c>
      <c r="U52" s="226">
        <v>98.94</v>
      </c>
      <c r="V52" s="226">
        <v>178.56</v>
      </c>
      <c r="W52" s="226">
        <v>133.18</v>
      </c>
      <c r="X52" s="226">
        <v>2.2849999999999999E-2</v>
      </c>
      <c r="Y52" s="226">
        <v>2.2749999999999999E-2</v>
      </c>
      <c r="Z52" s="226">
        <v>2.2749999999999999E-2</v>
      </c>
      <c r="AA52"/>
    </row>
    <row r="53" spans="1:27">
      <c r="A53" s="227">
        <v>1258</v>
      </c>
      <c r="B53" s="225">
        <v>45294</v>
      </c>
      <c r="C53" s="223">
        <v>102.49</v>
      </c>
      <c r="D53" s="223">
        <v>2240</v>
      </c>
      <c r="E53" s="223">
        <v>1024.05</v>
      </c>
      <c r="F53" s="223">
        <v>9794.9</v>
      </c>
      <c r="G53" s="223">
        <v>5.3879999999999997E-2</v>
      </c>
      <c r="H53" s="223">
        <v>4.3299999999999998E-2</v>
      </c>
      <c r="I53" s="223">
        <v>4.0840000000000001E-2</v>
      </c>
      <c r="J53" s="223">
        <v>3.9030000000000002E-2</v>
      </c>
      <c r="K53" s="223">
        <v>3.916E-2</v>
      </c>
      <c r="L53" s="223">
        <v>2.3349999999999999E-2</v>
      </c>
      <c r="M53" s="223">
        <v>7.1662999999999997</v>
      </c>
      <c r="N53" s="223">
        <v>7.1494</v>
      </c>
      <c r="O53" s="223">
        <v>-175</v>
      </c>
      <c r="P53" s="223">
        <v>-162</v>
      </c>
      <c r="Q53" s="97"/>
      <c r="R53" s="224">
        <v>213</v>
      </c>
      <c r="S53" s="225">
        <v>45294</v>
      </c>
      <c r="T53" s="223">
        <v>14.04</v>
      </c>
      <c r="U53" s="226">
        <v>96.1</v>
      </c>
      <c r="V53" s="226">
        <v>179.09</v>
      </c>
      <c r="W53" s="226">
        <v>132.96</v>
      </c>
      <c r="X53" s="226">
        <v>2.3E-2</v>
      </c>
      <c r="Y53" s="226">
        <v>2.3E-2</v>
      </c>
      <c r="Z53" s="226">
        <v>2.2950000000000002E-2</v>
      </c>
      <c r="AA53"/>
    </row>
    <row r="54" spans="1:27">
      <c r="A54" s="227">
        <v>1257</v>
      </c>
      <c r="B54" s="225">
        <v>45293</v>
      </c>
      <c r="C54" s="223">
        <v>102.2</v>
      </c>
      <c r="D54" s="223">
        <v>2240</v>
      </c>
      <c r="E54" s="223">
        <v>1024.05</v>
      </c>
      <c r="F54" s="223">
        <v>9794.9</v>
      </c>
      <c r="G54" s="223">
        <v>5.3629999999999997E-2</v>
      </c>
      <c r="H54" s="223">
        <v>4.3200000000000002E-2</v>
      </c>
      <c r="I54" s="223">
        <v>4.0869999999999997E-2</v>
      </c>
      <c r="J54" s="223">
        <v>3.9129999999999998E-2</v>
      </c>
      <c r="K54" s="223">
        <v>3.9289999999999999E-2</v>
      </c>
      <c r="L54" s="223">
        <v>2.3269999999999999E-2</v>
      </c>
      <c r="M54" s="223">
        <v>7.1490999999999998</v>
      </c>
      <c r="N54" s="223">
        <v>7.1432000000000002</v>
      </c>
      <c r="O54" s="223">
        <v>-176</v>
      </c>
      <c r="P54" s="223">
        <v>-162</v>
      </c>
      <c r="Q54" s="97"/>
      <c r="R54" s="224">
        <v>212</v>
      </c>
      <c r="S54" s="225">
        <v>45293</v>
      </c>
      <c r="T54" s="223">
        <v>13.2</v>
      </c>
      <c r="U54" s="226">
        <v>90.06</v>
      </c>
      <c r="V54" s="226">
        <v>178.88</v>
      </c>
      <c r="W54" s="226">
        <v>132.30000000000001</v>
      </c>
      <c r="X54" s="226">
        <v>2.3050000000000001E-2</v>
      </c>
      <c r="Y54" s="226">
        <v>2.3050000000000001E-2</v>
      </c>
      <c r="Z54" s="226">
        <v>2.3050000000000001E-2</v>
      </c>
      <c r="AA54"/>
    </row>
    <row r="55" spans="1:27">
      <c r="A55" s="227">
        <v>1256</v>
      </c>
      <c r="B55" s="225">
        <v>45292</v>
      </c>
      <c r="C55" s="223">
        <v>101.33</v>
      </c>
      <c r="D55" s="223">
        <v>2240</v>
      </c>
      <c r="E55" s="223">
        <v>1024.05</v>
      </c>
      <c r="F55" s="223">
        <v>9794.9</v>
      </c>
      <c r="G55" s="223">
        <v>5.3319999999999999E-2</v>
      </c>
      <c r="H55" s="223">
        <v>4.2500000000000003E-2</v>
      </c>
      <c r="I55" s="223">
        <v>4.0090000000000001E-2</v>
      </c>
      <c r="J55" s="223">
        <v>3.8469999999999997E-2</v>
      </c>
      <c r="K55" s="223">
        <v>3.8789999999999998E-2</v>
      </c>
      <c r="L55" s="223">
        <v>2.2919999999999999E-2</v>
      </c>
      <c r="M55" s="223">
        <v>7.1257999999999999</v>
      </c>
      <c r="N55" s="223">
        <v>7.1</v>
      </c>
      <c r="O55" s="223">
        <v>-172</v>
      </c>
      <c r="P55" s="223">
        <v>-162</v>
      </c>
      <c r="Q55" s="97"/>
      <c r="R55" s="224">
        <v>211</v>
      </c>
      <c r="S55" s="225">
        <v>45292</v>
      </c>
      <c r="T55" s="223">
        <v>12.45</v>
      </c>
      <c r="U55" s="226">
        <v>90.34</v>
      </c>
      <c r="V55" s="226">
        <v>179.27</v>
      </c>
      <c r="W55" s="226">
        <v>131.87</v>
      </c>
      <c r="X55" s="226">
        <v>2.3800000000000002E-2</v>
      </c>
      <c r="Y55" s="226">
        <v>2.3699999999999999E-2</v>
      </c>
      <c r="Z55" s="226">
        <v>2.3699999999999999E-2</v>
      </c>
      <c r="AA55"/>
    </row>
    <row r="56" spans="1:27">
      <c r="A56" s="227">
        <v>1255</v>
      </c>
      <c r="B56" s="225">
        <v>45289</v>
      </c>
      <c r="C56" s="223">
        <v>101.33</v>
      </c>
      <c r="D56" s="223">
        <v>2240</v>
      </c>
      <c r="E56" s="223">
        <v>1024.05</v>
      </c>
      <c r="F56" s="223">
        <v>9794.9</v>
      </c>
      <c r="G56" s="223">
        <v>5.3319999999999999E-2</v>
      </c>
      <c r="H56" s="223">
        <v>4.2500000000000003E-2</v>
      </c>
      <c r="I56" s="223">
        <v>4.0090000000000001E-2</v>
      </c>
      <c r="J56" s="223">
        <v>3.8469999999999997E-2</v>
      </c>
      <c r="K56" s="223">
        <v>3.8789999999999998E-2</v>
      </c>
      <c r="L56" s="223">
        <v>2.2919999999999999E-2</v>
      </c>
      <c r="M56" s="223">
        <v>7.1257999999999999</v>
      </c>
      <c r="N56" s="223">
        <v>7.1</v>
      </c>
      <c r="O56" s="223">
        <v>-172</v>
      </c>
      <c r="P56" s="223">
        <v>-162</v>
      </c>
      <c r="Q56" s="97"/>
      <c r="R56" s="224">
        <v>210</v>
      </c>
      <c r="S56" s="225">
        <v>45289</v>
      </c>
      <c r="T56" s="223">
        <v>12.45</v>
      </c>
      <c r="U56" s="226">
        <v>90.22</v>
      </c>
      <c r="V56" s="226">
        <v>179.27</v>
      </c>
      <c r="W56" s="226">
        <v>131.87</v>
      </c>
      <c r="X56" s="226">
        <v>2.3800000000000002E-2</v>
      </c>
      <c r="Y56" s="226">
        <v>2.3699999999999999E-2</v>
      </c>
      <c r="Z56" s="226">
        <v>2.3699999999999999E-2</v>
      </c>
      <c r="AA56"/>
    </row>
    <row r="57" spans="1:27">
      <c r="A57" s="227">
        <v>1254</v>
      </c>
      <c r="B57" s="225">
        <v>45288</v>
      </c>
      <c r="C57" s="223">
        <v>101.23</v>
      </c>
      <c r="D57" s="223">
        <v>2240</v>
      </c>
      <c r="E57" s="223">
        <v>1024.05</v>
      </c>
      <c r="F57" s="223">
        <v>9794.9</v>
      </c>
      <c r="G57" s="223">
        <v>5.3719999999999997E-2</v>
      </c>
      <c r="H57" s="223">
        <v>4.2770000000000002E-2</v>
      </c>
      <c r="I57" s="223">
        <v>4.0239999999999998E-2</v>
      </c>
      <c r="J57" s="223">
        <v>3.8379999999999997E-2</v>
      </c>
      <c r="K57" s="223">
        <v>3.8440000000000002E-2</v>
      </c>
      <c r="L57" s="223">
        <v>2.2849999999999999E-2</v>
      </c>
      <c r="M57" s="223">
        <v>7.1182999999999996</v>
      </c>
      <c r="N57" s="223">
        <v>7.1104000000000003</v>
      </c>
      <c r="O57" s="223">
        <v>-174</v>
      </c>
      <c r="P57" s="223">
        <v>-162</v>
      </c>
      <c r="Q57" s="97"/>
      <c r="R57" s="224">
        <v>209</v>
      </c>
      <c r="S57" s="225">
        <v>45288</v>
      </c>
      <c r="T57" s="223">
        <v>12.47</v>
      </c>
      <c r="U57" s="226">
        <v>90.76</v>
      </c>
      <c r="V57" s="226">
        <v>179.21</v>
      </c>
      <c r="W57" s="226">
        <v>131.76</v>
      </c>
      <c r="X57" s="226">
        <v>2.35E-2</v>
      </c>
      <c r="Y57" s="226">
        <v>2.3349999999999999E-2</v>
      </c>
      <c r="Z57" s="226">
        <v>2.3400000000000001E-2</v>
      </c>
      <c r="AA57"/>
    </row>
    <row r="58" spans="1:27">
      <c r="A58" s="227">
        <v>1253</v>
      </c>
      <c r="B58" s="225">
        <v>45287</v>
      </c>
      <c r="C58" s="223">
        <v>100.99</v>
      </c>
      <c r="D58" s="223">
        <v>2240</v>
      </c>
      <c r="E58" s="223">
        <v>1024.05</v>
      </c>
      <c r="F58" s="223">
        <v>9794.9</v>
      </c>
      <c r="G58" s="223">
        <v>5.3879999999999997E-2</v>
      </c>
      <c r="H58" s="223">
        <v>4.2419999999999999E-2</v>
      </c>
      <c r="I58" s="223">
        <v>3.9820000000000001E-2</v>
      </c>
      <c r="J58" s="223">
        <v>3.7949999999999998E-2</v>
      </c>
      <c r="K58" s="223">
        <v>3.7940000000000002E-2</v>
      </c>
      <c r="L58" s="223">
        <v>2.281E-2</v>
      </c>
      <c r="M58" s="223">
        <v>7.1527000000000003</v>
      </c>
      <c r="N58" s="223">
        <v>7.1426999999999996</v>
      </c>
      <c r="O58" s="223">
        <v>-170</v>
      </c>
      <c r="P58" s="223">
        <v>-162</v>
      </c>
      <c r="Q58" s="97"/>
      <c r="R58" s="224">
        <v>208</v>
      </c>
      <c r="S58" s="225">
        <v>45287</v>
      </c>
      <c r="T58" s="223">
        <v>12.43</v>
      </c>
      <c r="U58" s="226">
        <v>90.74</v>
      </c>
      <c r="V58" s="226">
        <v>179.47</v>
      </c>
      <c r="W58" s="226">
        <v>131.61000000000001</v>
      </c>
      <c r="X58" s="226">
        <v>2.2599999999999999E-2</v>
      </c>
      <c r="Y58" s="226">
        <v>2.2550000000000001E-2</v>
      </c>
      <c r="Z58" s="226">
        <v>2.2700000000000001E-2</v>
      </c>
      <c r="AA58"/>
    </row>
    <row r="59" spans="1:27">
      <c r="A59" s="227">
        <v>1252</v>
      </c>
      <c r="B59" s="225">
        <v>45286</v>
      </c>
      <c r="C59" s="223">
        <v>101.47</v>
      </c>
      <c r="D59" s="223">
        <v>2240</v>
      </c>
      <c r="E59" s="223">
        <v>1024.05</v>
      </c>
      <c r="F59" s="223">
        <v>9794.9</v>
      </c>
      <c r="G59" s="223">
        <v>5.3629999999999997E-2</v>
      </c>
      <c r="H59" s="223">
        <v>4.3520000000000003E-2</v>
      </c>
      <c r="I59" s="223">
        <v>4.0640000000000003E-2</v>
      </c>
      <c r="J59" s="223">
        <v>3.8870000000000002E-2</v>
      </c>
      <c r="K59" s="223">
        <v>3.8969999999999998E-2</v>
      </c>
      <c r="L59" s="223">
        <v>2.3359999999999999E-2</v>
      </c>
      <c r="M59" s="223">
        <v>7.1422999999999996</v>
      </c>
      <c r="N59" s="223">
        <v>7.1426999999999996</v>
      </c>
      <c r="O59" s="223">
        <v>-173</v>
      </c>
      <c r="P59" s="223">
        <v>-162</v>
      </c>
      <c r="Q59" s="97"/>
      <c r="R59" s="224">
        <v>207</v>
      </c>
      <c r="S59" s="225">
        <v>45286</v>
      </c>
      <c r="T59" s="223">
        <v>12.99</v>
      </c>
      <c r="U59" s="226">
        <v>90.71</v>
      </c>
      <c r="V59" s="226">
        <v>178.8</v>
      </c>
      <c r="W59" s="226">
        <v>131.47</v>
      </c>
      <c r="X59" s="226">
        <v>2.3300000000000001E-2</v>
      </c>
      <c r="Y59" s="226">
        <v>2.3199999999999998E-2</v>
      </c>
      <c r="Z59" s="226">
        <v>2.315E-2</v>
      </c>
      <c r="AA59"/>
    </row>
    <row r="60" spans="1:27">
      <c r="A60" s="227">
        <v>1251</v>
      </c>
      <c r="B60" s="225">
        <v>45285</v>
      </c>
      <c r="C60" s="223">
        <v>101.7</v>
      </c>
      <c r="D60" s="223">
        <v>2240</v>
      </c>
      <c r="E60" s="223">
        <v>1024.05</v>
      </c>
      <c r="F60" s="223">
        <v>9794.9</v>
      </c>
      <c r="G60" s="223">
        <v>5.3530000000000001E-2</v>
      </c>
      <c r="H60" s="223">
        <v>4.3229999999999998E-2</v>
      </c>
      <c r="I60" s="223">
        <v>4.036E-2</v>
      </c>
      <c r="J60" s="223">
        <v>3.8719999999999997E-2</v>
      </c>
      <c r="K60" s="223">
        <v>3.8949999999999999E-2</v>
      </c>
      <c r="L60" s="223">
        <v>2.3550000000000001E-2</v>
      </c>
      <c r="M60" s="223">
        <v>7.1471</v>
      </c>
      <c r="N60" s="223">
        <v>7.1364000000000001</v>
      </c>
      <c r="O60" s="223">
        <v>-168</v>
      </c>
      <c r="P60" s="223">
        <v>-162</v>
      </c>
      <c r="Q60" s="97"/>
      <c r="R60" s="224">
        <v>206</v>
      </c>
      <c r="S60" s="225">
        <v>45285</v>
      </c>
      <c r="T60" s="223">
        <v>13.03</v>
      </c>
      <c r="U60" s="226">
        <v>90.54</v>
      </c>
      <c r="V60" s="226">
        <v>178.65</v>
      </c>
      <c r="W60" s="226">
        <v>131.41</v>
      </c>
      <c r="X60" s="226">
        <v>2.3300000000000001E-2</v>
      </c>
      <c r="Y60" s="226">
        <v>2.3349999999999999E-2</v>
      </c>
      <c r="Z60" s="226">
        <v>2.315E-2</v>
      </c>
      <c r="AA60"/>
    </row>
    <row r="61" spans="1:27">
      <c r="A61" s="227">
        <v>1250</v>
      </c>
      <c r="B61" s="225">
        <v>45282</v>
      </c>
      <c r="C61" s="223">
        <v>101.7</v>
      </c>
      <c r="D61" s="223">
        <v>2240</v>
      </c>
      <c r="E61" s="223">
        <v>1024.05</v>
      </c>
      <c r="F61" s="223">
        <v>9840.1</v>
      </c>
      <c r="G61" s="223">
        <v>5.3530000000000001E-2</v>
      </c>
      <c r="H61" s="223">
        <v>4.3229999999999998E-2</v>
      </c>
      <c r="I61" s="223">
        <v>4.036E-2</v>
      </c>
      <c r="J61" s="223">
        <v>3.8719999999999997E-2</v>
      </c>
      <c r="K61" s="223">
        <v>3.8949999999999999E-2</v>
      </c>
      <c r="L61" s="223">
        <v>2.384E-2</v>
      </c>
      <c r="M61" s="223">
        <v>7.1543999999999999</v>
      </c>
      <c r="N61" s="223">
        <v>7.1356999999999999</v>
      </c>
      <c r="O61" s="223">
        <v>-165</v>
      </c>
      <c r="P61" s="223">
        <v>-162</v>
      </c>
      <c r="Q61" s="97"/>
      <c r="R61" s="224">
        <v>205</v>
      </c>
      <c r="S61" s="225">
        <v>45282</v>
      </c>
      <c r="T61" s="223">
        <v>13.03</v>
      </c>
      <c r="U61" s="226">
        <v>90.88</v>
      </c>
      <c r="V61" s="226">
        <v>178.65</v>
      </c>
      <c r="W61" s="226">
        <v>131.41</v>
      </c>
      <c r="X61" s="226">
        <v>2.3300000000000001E-2</v>
      </c>
      <c r="Y61" s="226">
        <v>2.3349999999999999E-2</v>
      </c>
      <c r="Z61" s="226">
        <v>2.315E-2</v>
      </c>
      <c r="AA61"/>
    </row>
    <row r="62" spans="1:27">
      <c r="A62" s="227">
        <v>1249</v>
      </c>
      <c r="B62" s="225">
        <v>45281</v>
      </c>
      <c r="C62" s="223">
        <v>101.84</v>
      </c>
      <c r="D62" s="223">
        <v>2240</v>
      </c>
      <c r="E62" s="223">
        <v>1024.05</v>
      </c>
      <c r="F62" s="223">
        <v>9840.1</v>
      </c>
      <c r="G62" s="223">
        <v>5.3670000000000002E-2</v>
      </c>
      <c r="H62" s="223">
        <v>4.3470000000000002E-2</v>
      </c>
      <c r="I62" s="223">
        <v>4.0570000000000002E-2</v>
      </c>
      <c r="J62" s="223">
        <v>3.875E-2</v>
      </c>
      <c r="K62" s="223">
        <v>3.8879999999999998E-2</v>
      </c>
      <c r="L62" s="223">
        <v>2.409E-2</v>
      </c>
      <c r="M62" s="223">
        <v>7.1436000000000002</v>
      </c>
      <c r="N62" s="223">
        <v>7.1378000000000004</v>
      </c>
      <c r="O62" s="223">
        <v>-165</v>
      </c>
      <c r="P62" s="223">
        <v>-162</v>
      </c>
      <c r="Q62" s="97"/>
      <c r="R62" s="224">
        <v>204</v>
      </c>
      <c r="S62" s="225">
        <v>45281</v>
      </c>
      <c r="T62" s="223">
        <v>13.65</v>
      </c>
      <c r="U62" s="226">
        <v>90.38</v>
      </c>
      <c r="V62" s="226">
        <v>178.83</v>
      </c>
      <c r="W62" s="226">
        <v>131.37</v>
      </c>
      <c r="X62" s="226">
        <v>2.3800000000000002E-2</v>
      </c>
      <c r="Y62" s="226">
        <v>2.3599999999999999E-2</v>
      </c>
      <c r="Z62" s="226">
        <v>2.35E-2</v>
      </c>
      <c r="AA62"/>
    </row>
    <row r="63" spans="1:27">
      <c r="A63" s="227">
        <v>1248</v>
      </c>
      <c r="B63" s="225">
        <v>45280</v>
      </c>
      <c r="C63" s="223">
        <v>102.41</v>
      </c>
      <c r="D63" s="223">
        <v>2240</v>
      </c>
      <c r="E63" s="223">
        <v>1024.05</v>
      </c>
      <c r="F63" s="223">
        <v>9840.1</v>
      </c>
      <c r="G63" s="223">
        <v>5.3809999999999997E-2</v>
      </c>
      <c r="H63" s="223">
        <v>4.3310000000000001E-2</v>
      </c>
      <c r="I63" s="223">
        <v>4.0410000000000001E-2</v>
      </c>
      <c r="J63" s="223">
        <v>3.8440000000000002E-2</v>
      </c>
      <c r="K63" s="223">
        <v>3.8469999999999997E-2</v>
      </c>
      <c r="L63" s="223">
        <v>2.418E-2</v>
      </c>
      <c r="M63" s="223">
        <v>7.1506999999999996</v>
      </c>
      <c r="N63" s="223">
        <v>7.1386000000000003</v>
      </c>
      <c r="O63" s="223">
        <v>-162</v>
      </c>
      <c r="P63" s="223">
        <v>-162</v>
      </c>
      <c r="Q63" s="97"/>
      <c r="R63" s="224">
        <v>203</v>
      </c>
      <c r="S63" s="225">
        <v>45280</v>
      </c>
      <c r="T63" s="223">
        <v>13.67</v>
      </c>
      <c r="U63" s="226">
        <v>90.03</v>
      </c>
      <c r="V63" s="226">
        <v>178.97</v>
      </c>
      <c r="W63" s="226">
        <v>131.31</v>
      </c>
      <c r="X63" s="226">
        <v>2.4400000000000002E-2</v>
      </c>
      <c r="Y63" s="226">
        <v>2.4199999999999999E-2</v>
      </c>
      <c r="Z63" s="226">
        <v>2.41E-2</v>
      </c>
      <c r="AA63"/>
    </row>
    <row r="64" spans="1:27">
      <c r="A64" s="227">
        <v>1247</v>
      </c>
      <c r="B64" s="225">
        <v>45279</v>
      </c>
      <c r="C64" s="223">
        <v>102.17</v>
      </c>
      <c r="D64" s="223">
        <v>2240</v>
      </c>
      <c r="E64" s="223">
        <v>1024.05</v>
      </c>
      <c r="F64" s="223">
        <v>9840.1</v>
      </c>
      <c r="G64" s="223">
        <v>5.3629999999999997E-2</v>
      </c>
      <c r="H64" s="223">
        <v>4.4389999999999999E-2</v>
      </c>
      <c r="I64" s="223">
        <v>4.1419999999999998E-2</v>
      </c>
      <c r="J64" s="223">
        <v>3.934E-2</v>
      </c>
      <c r="K64" s="223">
        <v>3.9309999999999998E-2</v>
      </c>
      <c r="L64" s="223">
        <v>2.4150000000000001E-2</v>
      </c>
      <c r="M64" s="223">
        <v>7.1208999999999998</v>
      </c>
      <c r="N64" s="223">
        <v>7.1185</v>
      </c>
      <c r="O64" s="223">
        <v>-173</v>
      </c>
      <c r="P64" s="223">
        <v>-162</v>
      </c>
      <c r="Q64" s="97"/>
      <c r="R64" s="224">
        <v>202</v>
      </c>
      <c r="S64" s="225">
        <v>45279</v>
      </c>
      <c r="T64" s="223">
        <v>12.53</v>
      </c>
      <c r="U64" s="226">
        <v>90.22</v>
      </c>
      <c r="V64" s="226">
        <v>178.55</v>
      </c>
      <c r="W64" s="226">
        <v>131.13999999999999</v>
      </c>
      <c r="X64" s="226">
        <v>2.4500000000000001E-2</v>
      </c>
      <c r="Y64" s="226">
        <v>2.4199999999999999E-2</v>
      </c>
      <c r="Z64" s="226">
        <v>2.445E-2</v>
      </c>
      <c r="AA64"/>
    </row>
    <row r="65" spans="1:26">
      <c r="A65" s="227">
        <v>1246</v>
      </c>
      <c r="B65" s="225">
        <v>45278</v>
      </c>
      <c r="C65" s="223">
        <v>102.56</v>
      </c>
      <c r="D65" s="223">
        <v>2240</v>
      </c>
      <c r="E65" s="223">
        <v>1024.05</v>
      </c>
      <c r="F65" s="223">
        <v>9840.1</v>
      </c>
      <c r="G65" s="223">
        <v>5.382E-2</v>
      </c>
      <c r="H65" s="223">
        <v>4.446E-2</v>
      </c>
      <c r="I65" s="223">
        <v>4.1419999999999998E-2</v>
      </c>
      <c r="J65" s="223">
        <v>3.9309999999999998E-2</v>
      </c>
      <c r="K65" s="223">
        <v>3.9309999999999998E-2</v>
      </c>
      <c r="L65" s="223">
        <v>2.3959999999999999E-2</v>
      </c>
      <c r="M65" s="223">
        <v>7.1435000000000004</v>
      </c>
      <c r="N65" s="223">
        <v>7.1311</v>
      </c>
      <c r="O65" s="223">
        <v>-175</v>
      </c>
      <c r="P65" s="223">
        <v>-162</v>
      </c>
      <c r="Q65" s="97"/>
      <c r="R65" s="224">
        <v>201</v>
      </c>
      <c r="S65" s="225">
        <v>45278</v>
      </c>
      <c r="T65" s="223">
        <v>12.56</v>
      </c>
      <c r="U65" s="226">
        <v>90.15</v>
      </c>
      <c r="V65" s="226">
        <v>178.37</v>
      </c>
      <c r="W65" s="226">
        <v>131.05000000000001</v>
      </c>
      <c r="X65" s="226">
        <v>2.4500000000000001E-2</v>
      </c>
      <c r="Y65" s="226">
        <v>2.445E-2</v>
      </c>
      <c r="Z65" s="226">
        <v>2.4400000000000002E-2</v>
      </c>
    </row>
    <row r="66" spans="1:26">
      <c r="A66" s="227">
        <v>1245</v>
      </c>
      <c r="B66" s="225">
        <v>45275</v>
      </c>
      <c r="C66" s="223">
        <v>102.55</v>
      </c>
      <c r="D66" s="223">
        <v>2240</v>
      </c>
      <c r="E66" s="223">
        <v>1024.05</v>
      </c>
      <c r="F66" s="223">
        <v>9840.1</v>
      </c>
      <c r="G66" s="223">
        <v>5.3769999999999998E-2</v>
      </c>
      <c r="H66" s="223">
        <v>4.4429999999999997E-2</v>
      </c>
      <c r="I66" s="223">
        <v>4.1200000000000001E-2</v>
      </c>
      <c r="J66" s="223">
        <v>3.909E-2</v>
      </c>
      <c r="K66" s="223">
        <v>3.9109999999999999E-2</v>
      </c>
      <c r="L66" s="223">
        <v>2.3900000000000001E-2</v>
      </c>
      <c r="M66" s="223">
        <v>7.1345999999999998</v>
      </c>
      <c r="N66" s="223">
        <v>7.1215000000000002</v>
      </c>
      <c r="O66" s="223">
        <v>-173</v>
      </c>
      <c r="P66" s="223">
        <v>-162</v>
      </c>
      <c r="Q66" s="97"/>
      <c r="R66" s="224">
        <v>200</v>
      </c>
      <c r="S66" s="225">
        <v>45275</v>
      </c>
      <c r="T66" s="223">
        <v>12.28</v>
      </c>
      <c r="U66" s="226">
        <v>100.5</v>
      </c>
      <c r="V66" s="226">
        <v>178.48</v>
      </c>
      <c r="W66" s="226">
        <v>130.94999999999999</v>
      </c>
      <c r="X66" s="226">
        <v>2.4899999999999999E-2</v>
      </c>
      <c r="Y66" s="226">
        <v>2.4799999999999999E-2</v>
      </c>
      <c r="Z66" s="226">
        <v>2.4549999999999999E-2</v>
      </c>
    </row>
    <row r="67" spans="1:26">
      <c r="A67" s="227">
        <v>1244</v>
      </c>
      <c r="B67" s="225">
        <v>45274</v>
      </c>
      <c r="C67" s="223">
        <v>101.96</v>
      </c>
      <c r="D67" s="223">
        <v>2240</v>
      </c>
      <c r="E67" s="223">
        <v>1024.05</v>
      </c>
      <c r="F67" s="223">
        <v>9840.1</v>
      </c>
      <c r="G67" s="223">
        <v>5.3749999999999999E-2</v>
      </c>
      <c r="H67" s="223">
        <v>4.3880000000000002E-2</v>
      </c>
      <c r="I67" s="223">
        <v>4.0930000000000001E-2</v>
      </c>
      <c r="J67" s="223">
        <v>3.9039999999999998E-2</v>
      </c>
      <c r="K67" s="223">
        <v>3.9210000000000002E-2</v>
      </c>
      <c r="L67" s="223">
        <v>2.4340000000000001E-2</v>
      </c>
      <c r="M67" s="223">
        <v>7.1235999999999997</v>
      </c>
      <c r="N67" s="223">
        <v>7.1119000000000003</v>
      </c>
      <c r="O67" s="223">
        <v>-166</v>
      </c>
      <c r="P67" s="223">
        <v>-162</v>
      </c>
      <c r="Q67" s="97"/>
      <c r="R67" s="224">
        <v>199</v>
      </c>
      <c r="S67" s="225">
        <v>45274</v>
      </c>
      <c r="T67" s="223">
        <v>12.48</v>
      </c>
      <c r="U67" s="226">
        <v>100.5</v>
      </c>
      <c r="V67" s="226">
        <v>178.52</v>
      </c>
      <c r="W67" s="226">
        <v>130.88999999999999</v>
      </c>
      <c r="X67" s="226">
        <v>2.4850000000000001E-2</v>
      </c>
      <c r="Y67" s="226">
        <v>2.47E-2</v>
      </c>
      <c r="Z67" s="226">
        <v>2.4500000000000001E-2</v>
      </c>
    </row>
    <row r="68" spans="1:26">
      <c r="A68" s="227">
        <v>1243</v>
      </c>
      <c r="B68" s="225">
        <v>45273</v>
      </c>
      <c r="C68" s="223">
        <v>102.87</v>
      </c>
      <c r="D68" s="223">
        <v>2240</v>
      </c>
      <c r="E68" s="223">
        <v>1024.05</v>
      </c>
      <c r="F68" s="223">
        <v>9840.1</v>
      </c>
      <c r="G68" s="223">
        <v>5.3650000000000003E-2</v>
      </c>
      <c r="H68" s="223">
        <v>4.4260000000000001E-2</v>
      </c>
      <c r="I68" s="223">
        <v>4.1459999999999997E-2</v>
      </c>
      <c r="J68" s="223">
        <v>3.9699999999999999E-2</v>
      </c>
      <c r="K68" s="223">
        <v>4.0160000000000001E-2</v>
      </c>
      <c r="L68" s="223">
        <v>2.4369999999999999E-2</v>
      </c>
      <c r="M68" s="223">
        <v>7.1383999999999999</v>
      </c>
      <c r="N68" s="223">
        <v>7.1707999999999998</v>
      </c>
      <c r="O68" s="223">
        <v>-171</v>
      </c>
      <c r="P68" s="223">
        <v>-162</v>
      </c>
      <c r="Q68" s="97"/>
      <c r="R68" s="224">
        <v>198</v>
      </c>
      <c r="S68" s="225">
        <v>45273</v>
      </c>
      <c r="T68" s="223">
        <v>12.19</v>
      </c>
      <c r="U68" s="226">
        <v>100.5</v>
      </c>
      <c r="V68" s="226">
        <v>177.6</v>
      </c>
      <c r="W68" s="226">
        <v>130.38</v>
      </c>
      <c r="X68" s="226">
        <v>2.5049999999999999E-2</v>
      </c>
      <c r="Y68" s="226">
        <v>2.4899999999999999E-2</v>
      </c>
      <c r="Z68" s="226">
        <v>2.4E-2</v>
      </c>
    </row>
    <row r="69" spans="1:26">
      <c r="A69" s="227">
        <v>1242</v>
      </c>
      <c r="B69" s="225">
        <v>45272</v>
      </c>
      <c r="C69" s="223">
        <v>103.86</v>
      </c>
      <c r="D69" s="223">
        <v>2240</v>
      </c>
      <c r="E69" s="223">
        <v>1024.05</v>
      </c>
      <c r="F69" s="223">
        <v>9840.1</v>
      </c>
      <c r="G69" s="223">
        <v>5.3809999999999997E-2</v>
      </c>
      <c r="H69" s="223">
        <v>4.7309999999999998E-2</v>
      </c>
      <c r="I69" s="223">
        <v>4.4260000000000001E-2</v>
      </c>
      <c r="J69" s="223">
        <v>4.2200000000000001E-2</v>
      </c>
      <c r="K69" s="223">
        <v>4.2009999999999999E-2</v>
      </c>
      <c r="L69" s="223">
        <v>2.4570000000000002E-2</v>
      </c>
      <c r="M69" s="223">
        <v>7.1939000000000002</v>
      </c>
      <c r="N69" s="223">
        <v>7.1772</v>
      </c>
      <c r="O69" s="223">
        <v>-197</v>
      </c>
      <c r="P69" s="223">
        <v>-162</v>
      </c>
      <c r="Q69" s="97"/>
      <c r="R69" s="224">
        <v>197</v>
      </c>
      <c r="S69" s="225">
        <v>45272</v>
      </c>
      <c r="T69" s="223">
        <v>12.07</v>
      </c>
      <c r="U69" s="226">
        <v>100.5</v>
      </c>
      <c r="V69" s="226">
        <v>176.28</v>
      </c>
      <c r="W69" s="226">
        <v>129.56</v>
      </c>
      <c r="X69" s="226">
        <v>2.5100000000000001E-2</v>
      </c>
      <c r="Y69" s="226">
        <v>2.4799999999999999E-2</v>
      </c>
      <c r="Z69" s="226">
        <v>2.41E-2</v>
      </c>
    </row>
    <row r="70" spans="1:26">
      <c r="A70" s="227">
        <v>1241</v>
      </c>
      <c r="B70" s="225">
        <v>45271</v>
      </c>
      <c r="C70" s="223">
        <v>104.1</v>
      </c>
      <c r="D70" s="223">
        <v>2240</v>
      </c>
      <c r="E70" s="223">
        <v>1024.05</v>
      </c>
      <c r="F70" s="223">
        <v>9840.1</v>
      </c>
      <c r="G70" s="223">
        <v>5.382E-2</v>
      </c>
      <c r="H70" s="223">
        <v>4.7079999999999997E-2</v>
      </c>
      <c r="I70" s="223">
        <v>4.4569999999999999E-2</v>
      </c>
      <c r="J70" s="223">
        <v>4.2459999999999998E-2</v>
      </c>
      <c r="K70" s="223">
        <v>4.233E-2</v>
      </c>
      <c r="L70" s="223">
        <v>2.4670000000000001E-2</v>
      </c>
      <c r="M70" s="223">
        <v>7.1943000000000001</v>
      </c>
      <c r="N70" s="223">
        <v>7.1741000000000001</v>
      </c>
      <c r="O70" s="223">
        <v>-199</v>
      </c>
      <c r="P70" s="223">
        <v>-162</v>
      </c>
      <c r="Q70" s="97"/>
      <c r="R70" s="224">
        <v>196</v>
      </c>
      <c r="S70" s="225">
        <v>45271</v>
      </c>
      <c r="T70" s="223">
        <v>12.63</v>
      </c>
      <c r="U70" s="226">
        <v>100.5</v>
      </c>
      <c r="V70" s="226">
        <v>176.11</v>
      </c>
      <c r="W70" s="226">
        <v>129.51</v>
      </c>
      <c r="X70" s="226">
        <v>2.5250000000000002E-2</v>
      </c>
      <c r="Y70" s="226">
        <v>2.4750000000000001E-2</v>
      </c>
      <c r="Z70" s="226">
        <v>2.4150000000000001E-2</v>
      </c>
    </row>
    <row r="71" spans="1:26">
      <c r="A71" s="227">
        <v>1240</v>
      </c>
      <c r="B71" s="225">
        <v>45268</v>
      </c>
      <c r="C71" s="223">
        <v>104.01</v>
      </c>
      <c r="D71" s="223">
        <v>2240</v>
      </c>
      <c r="E71" s="223">
        <v>1068.2</v>
      </c>
      <c r="F71" s="223">
        <v>9840.1</v>
      </c>
      <c r="G71" s="223">
        <v>5.3719999999999997E-2</v>
      </c>
      <c r="H71" s="223">
        <v>4.7210000000000002E-2</v>
      </c>
      <c r="I71" s="223">
        <v>4.4569999999999999E-2</v>
      </c>
      <c r="J71" s="223">
        <v>4.2389999999999997E-2</v>
      </c>
      <c r="K71" s="223">
        <v>4.2259999999999999E-2</v>
      </c>
      <c r="L71" s="223">
        <v>2.4750000000000001E-2</v>
      </c>
      <c r="M71" s="223">
        <v>7.1871999999999998</v>
      </c>
      <c r="N71" s="223">
        <v>7.1702000000000004</v>
      </c>
      <c r="O71" s="223">
        <v>-198</v>
      </c>
      <c r="P71" s="223">
        <v>-162</v>
      </c>
      <c r="Q71" s="97"/>
      <c r="R71" s="224">
        <v>195</v>
      </c>
      <c r="S71" s="225">
        <v>45268</v>
      </c>
      <c r="T71" s="223">
        <v>12.35</v>
      </c>
      <c r="U71" s="226">
        <v>100.5</v>
      </c>
      <c r="V71" s="226">
        <v>176.06</v>
      </c>
      <c r="W71" s="226">
        <v>129.57</v>
      </c>
      <c r="X71" s="226">
        <v>2.4799999999999999E-2</v>
      </c>
      <c r="Y71" s="226">
        <v>2.4500000000000001E-2</v>
      </c>
      <c r="Z71" s="226">
        <v>2.4049999999999998E-2</v>
      </c>
    </row>
    <row r="72" spans="1:26">
      <c r="A72" s="227">
        <v>1239</v>
      </c>
      <c r="B72" s="225">
        <v>45267</v>
      </c>
      <c r="C72" s="223">
        <v>103.54</v>
      </c>
      <c r="D72" s="223">
        <v>2240</v>
      </c>
      <c r="E72" s="223">
        <v>1068.2</v>
      </c>
      <c r="F72" s="223">
        <v>9840.1</v>
      </c>
      <c r="G72" s="223">
        <v>5.3879999999999997E-2</v>
      </c>
      <c r="H72" s="223">
        <v>4.5940000000000002E-2</v>
      </c>
      <c r="I72" s="223">
        <v>4.3409999999999997E-2</v>
      </c>
      <c r="J72" s="223">
        <v>4.1349999999999998E-2</v>
      </c>
      <c r="K72" s="223">
        <v>4.1489999999999999E-2</v>
      </c>
      <c r="L72" s="223">
        <v>2.4850000000000001E-2</v>
      </c>
      <c r="M72" s="223">
        <v>7.1631999999999998</v>
      </c>
      <c r="N72" s="223">
        <v>7.1486000000000001</v>
      </c>
      <c r="O72" s="223">
        <v>-186</v>
      </c>
      <c r="P72" s="223">
        <v>-162</v>
      </c>
      <c r="Q72" s="97"/>
      <c r="R72" s="224">
        <v>194</v>
      </c>
      <c r="S72" s="225">
        <v>45267</v>
      </c>
      <c r="T72" s="223">
        <v>13.06</v>
      </c>
      <c r="U72" s="226">
        <v>100.5</v>
      </c>
      <c r="V72" s="226">
        <v>176.53</v>
      </c>
      <c r="W72" s="226">
        <v>129.58000000000001</v>
      </c>
      <c r="X72" s="226">
        <v>2.47E-2</v>
      </c>
      <c r="Y72" s="226">
        <v>2.435E-2</v>
      </c>
      <c r="Z72" s="226">
        <v>2.3800000000000002E-2</v>
      </c>
    </row>
    <row r="73" spans="1:26">
      <c r="A73" s="227">
        <v>1238</v>
      </c>
      <c r="B73" s="225">
        <v>45266</v>
      </c>
      <c r="C73" s="223">
        <v>104.15</v>
      </c>
      <c r="D73" s="223">
        <v>2240</v>
      </c>
      <c r="E73" s="223">
        <v>1068.2</v>
      </c>
      <c r="F73" s="223">
        <v>9840.1</v>
      </c>
      <c r="G73" s="223">
        <v>5.3940000000000002E-2</v>
      </c>
      <c r="H73" s="223">
        <v>4.5929999999999999E-2</v>
      </c>
      <c r="I73" s="223">
        <v>4.3240000000000001E-2</v>
      </c>
      <c r="J73" s="223">
        <v>4.1029999999999997E-2</v>
      </c>
      <c r="K73" s="223">
        <v>4.104E-2</v>
      </c>
      <c r="L73" s="223">
        <v>2.5010000000000001E-2</v>
      </c>
      <c r="M73" s="223">
        <v>7.1741999999999999</v>
      </c>
      <c r="N73" s="223">
        <v>7.1605999999999996</v>
      </c>
      <c r="O73" s="223">
        <v>-182</v>
      </c>
      <c r="P73" s="223">
        <v>-162</v>
      </c>
      <c r="Q73" s="97"/>
      <c r="R73" s="224">
        <v>193</v>
      </c>
      <c r="S73" s="225">
        <v>45266</v>
      </c>
      <c r="T73" s="223">
        <v>12.97</v>
      </c>
      <c r="U73" s="226">
        <v>100.5</v>
      </c>
      <c r="V73" s="226">
        <v>176.61</v>
      </c>
      <c r="W73" s="226">
        <v>129.62</v>
      </c>
      <c r="X73" s="226">
        <v>2.46E-2</v>
      </c>
      <c r="Y73" s="226">
        <v>2.4400000000000002E-2</v>
      </c>
      <c r="Z73" s="226">
        <v>2.4049999999999998E-2</v>
      </c>
    </row>
    <row r="74" spans="1:26">
      <c r="A74" s="227">
        <v>1237</v>
      </c>
      <c r="B74" s="225">
        <v>45265</v>
      </c>
      <c r="C74" s="223">
        <v>104.05</v>
      </c>
      <c r="D74" s="223">
        <v>2240</v>
      </c>
      <c r="E74" s="223">
        <v>1068.2</v>
      </c>
      <c r="F74" s="223">
        <v>9840.1</v>
      </c>
      <c r="G74" s="223">
        <v>5.355E-2</v>
      </c>
      <c r="H74" s="223">
        <v>4.5769999999999998E-2</v>
      </c>
      <c r="I74" s="223">
        <v>4.3299999999999998E-2</v>
      </c>
      <c r="J74" s="223">
        <v>4.1349999999999998E-2</v>
      </c>
      <c r="K74" s="223">
        <v>4.165E-2</v>
      </c>
      <c r="L74" s="223">
        <v>2.4889999999999999E-2</v>
      </c>
      <c r="M74" s="223">
        <v>7.1734</v>
      </c>
      <c r="N74" s="223">
        <v>7.1471</v>
      </c>
      <c r="O74" s="223">
        <v>-184</v>
      </c>
      <c r="P74" s="223">
        <v>-162</v>
      </c>
      <c r="Q74" s="97"/>
      <c r="R74" s="224">
        <v>192</v>
      </c>
      <c r="S74" s="225">
        <v>45265</v>
      </c>
      <c r="T74" s="223">
        <v>12.85</v>
      </c>
      <c r="U74" s="226">
        <v>100.5</v>
      </c>
      <c r="V74" s="226">
        <v>176.27</v>
      </c>
      <c r="W74" s="226">
        <v>129.74</v>
      </c>
      <c r="X74" s="226">
        <v>2.4500000000000001E-2</v>
      </c>
      <c r="Y74" s="226">
        <v>2.4250000000000001E-2</v>
      </c>
      <c r="Z74" s="226">
        <v>2.385E-2</v>
      </c>
    </row>
    <row r="75" spans="1:26">
      <c r="A75" s="227">
        <v>1236</v>
      </c>
      <c r="B75" s="225">
        <v>45264</v>
      </c>
      <c r="C75" s="223">
        <v>103.71</v>
      </c>
      <c r="D75" s="223">
        <v>2240</v>
      </c>
      <c r="E75" s="223">
        <v>1068.2</v>
      </c>
      <c r="F75" s="223">
        <v>9840.1</v>
      </c>
      <c r="G75" s="223">
        <v>5.3710000000000001E-2</v>
      </c>
      <c r="H75" s="223">
        <v>4.6350000000000002E-2</v>
      </c>
      <c r="I75" s="223">
        <v>4.3929999999999997E-2</v>
      </c>
      <c r="J75" s="223">
        <v>4.2070000000000003E-2</v>
      </c>
      <c r="K75" s="223">
        <v>4.2529999999999998E-2</v>
      </c>
      <c r="L75" s="223">
        <v>2.4830000000000001E-2</v>
      </c>
      <c r="M75" s="223">
        <v>7.149</v>
      </c>
      <c r="N75" s="223">
        <v>7.1433999999999997</v>
      </c>
      <c r="O75" s="223">
        <v>-191</v>
      </c>
      <c r="P75" s="223">
        <v>-162</v>
      </c>
      <c r="Q75" s="97"/>
      <c r="R75" s="224">
        <v>191</v>
      </c>
      <c r="S75" s="225">
        <v>45264</v>
      </c>
      <c r="T75" s="223">
        <v>13.08</v>
      </c>
      <c r="U75" s="226">
        <v>106.75</v>
      </c>
      <c r="V75" s="226">
        <v>175.66</v>
      </c>
      <c r="W75" s="226">
        <v>129.94</v>
      </c>
      <c r="X75" s="226">
        <v>2.445E-2</v>
      </c>
      <c r="Y75" s="226">
        <v>2.435E-2</v>
      </c>
      <c r="Z75" s="226">
        <v>2.3949999999999999E-2</v>
      </c>
    </row>
    <row r="76" spans="1:26">
      <c r="A76" s="227">
        <v>1235</v>
      </c>
      <c r="B76" s="225">
        <v>45261</v>
      </c>
      <c r="C76" s="223">
        <v>103.27</v>
      </c>
      <c r="D76" s="223">
        <v>2240</v>
      </c>
      <c r="E76" s="223">
        <v>1068.2</v>
      </c>
      <c r="F76" s="223">
        <v>9840.1</v>
      </c>
      <c r="G76" s="223">
        <v>5.3510000000000002E-2</v>
      </c>
      <c r="H76" s="223">
        <v>4.5379999999999997E-2</v>
      </c>
      <c r="I76" s="223">
        <v>4.2959999999999998E-2</v>
      </c>
      <c r="J76" s="223">
        <v>4.1230000000000003E-2</v>
      </c>
      <c r="K76" s="223">
        <v>4.1959999999999997E-2</v>
      </c>
      <c r="L76" s="223">
        <v>2.469E-2</v>
      </c>
      <c r="M76" s="223">
        <v>7.1242000000000001</v>
      </c>
      <c r="N76" s="223">
        <v>7.1284999999999998</v>
      </c>
      <c r="O76" s="223">
        <v>-183</v>
      </c>
      <c r="P76" s="223">
        <v>-162</v>
      </c>
      <c r="Q76" s="97"/>
      <c r="R76" s="224">
        <v>190</v>
      </c>
      <c r="S76" s="225">
        <v>45261</v>
      </c>
      <c r="T76" s="223">
        <v>12.63</v>
      </c>
      <c r="U76" s="226">
        <v>98.24</v>
      </c>
      <c r="V76" s="226">
        <v>175.86</v>
      </c>
      <c r="W76" s="226">
        <v>130.19</v>
      </c>
      <c r="X76" s="226">
        <v>2.4150000000000001E-2</v>
      </c>
      <c r="Y76" s="226">
        <v>2.41E-2</v>
      </c>
      <c r="Z76" s="226">
        <v>2.3800000000000002E-2</v>
      </c>
    </row>
    <row r="77" spans="1:26">
      <c r="A77" s="227">
        <v>1234</v>
      </c>
      <c r="B77" s="225">
        <v>45260</v>
      </c>
      <c r="C77" s="223">
        <v>103.5</v>
      </c>
      <c r="D77" s="223">
        <v>2240</v>
      </c>
      <c r="E77" s="223">
        <v>1068.2</v>
      </c>
      <c r="F77" s="223">
        <v>9840.1</v>
      </c>
      <c r="G77" s="223">
        <v>5.3879999999999997E-2</v>
      </c>
      <c r="H77" s="223">
        <v>4.6800000000000001E-2</v>
      </c>
      <c r="I77" s="223">
        <v>4.4420000000000001E-2</v>
      </c>
      <c r="J77" s="223">
        <v>4.2659999999999997E-2</v>
      </c>
      <c r="K77" s="223">
        <v>4.326E-2</v>
      </c>
      <c r="L77" s="223">
        <v>2.47E-2</v>
      </c>
      <c r="M77" s="223">
        <v>7.1459000000000001</v>
      </c>
      <c r="N77" s="223">
        <v>7.1349999999999998</v>
      </c>
      <c r="O77" s="223">
        <v>-197</v>
      </c>
      <c r="P77" s="223">
        <v>-162</v>
      </c>
      <c r="Q77" s="97"/>
      <c r="R77" s="224">
        <v>189</v>
      </c>
      <c r="S77" s="225">
        <v>45260</v>
      </c>
      <c r="T77" s="223">
        <v>12.92</v>
      </c>
      <c r="U77" s="226">
        <v>98.74</v>
      </c>
      <c r="V77" s="226">
        <v>175.02</v>
      </c>
      <c r="W77" s="226">
        <v>130.44</v>
      </c>
      <c r="X77" s="226">
        <v>2.4299999999999999E-2</v>
      </c>
      <c r="Y77" s="226">
        <v>2.4199999999999999E-2</v>
      </c>
      <c r="Z77" s="226">
        <v>2.3949999999999999E-2</v>
      </c>
    </row>
    <row r="78" spans="1:26">
      <c r="A78" s="227">
        <v>1233</v>
      </c>
      <c r="B78" s="225">
        <v>45259</v>
      </c>
      <c r="C78" s="223">
        <v>102.76</v>
      </c>
      <c r="D78" s="223">
        <v>2240</v>
      </c>
      <c r="E78" s="223">
        <v>1068.2</v>
      </c>
      <c r="F78" s="223">
        <v>9840.1</v>
      </c>
      <c r="G78" s="223">
        <v>5.3960000000000001E-2</v>
      </c>
      <c r="H78" s="223">
        <v>4.6449999999999998E-2</v>
      </c>
      <c r="I78" s="223">
        <v>4.3970000000000002E-2</v>
      </c>
      <c r="J78" s="223">
        <v>4.2090000000000002E-2</v>
      </c>
      <c r="K78" s="223">
        <v>4.2549999999999998E-2</v>
      </c>
      <c r="L78" s="223">
        <v>2.4830000000000001E-2</v>
      </c>
      <c r="M78" s="223">
        <v>7.1432000000000002</v>
      </c>
      <c r="N78" s="223">
        <v>7.1261999999999999</v>
      </c>
      <c r="O78" s="223">
        <v>-191</v>
      </c>
      <c r="P78" s="223">
        <v>-162</v>
      </c>
      <c r="Q78" s="97"/>
      <c r="R78" s="224">
        <v>188</v>
      </c>
      <c r="S78" s="225">
        <v>45259</v>
      </c>
      <c r="T78" s="223">
        <v>12.98</v>
      </c>
      <c r="U78" s="226">
        <v>98.6</v>
      </c>
      <c r="V78" s="226">
        <v>175.35</v>
      </c>
      <c r="W78" s="226">
        <v>130.84</v>
      </c>
      <c r="X78" s="226">
        <v>2.4199999999999999E-2</v>
      </c>
      <c r="Y78" s="226">
        <v>2.41E-2</v>
      </c>
      <c r="Z78" s="226">
        <v>2.4E-2</v>
      </c>
    </row>
    <row r="79" spans="1:26">
      <c r="A79" s="227">
        <v>1232</v>
      </c>
      <c r="B79" s="225">
        <v>45258</v>
      </c>
      <c r="C79" s="223">
        <v>102.75</v>
      </c>
      <c r="D79" s="223">
        <v>2240</v>
      </c>
      <c r="E79" s="223">
        <v>1068.2</v>
      </c>
      <c r="F79" s="223">
        <v>9840.1</v>
      </c>
      <c r="G79" s="223">
        <v>5.4100000000000002E-2</v>
      </c>
      <c r="H79" s="223">
        <v>4.734E-2</v>
      </c>
      <c r="I79" s="223">
        <v>4.4819999999999999E-2</v>
      </c>
      <c r="J79" s="223">
        <v>4.2770000000000002E-2</v>
      </c>
      <c r="K79" s="223">
        <v>4.3209999999999998E-2</v>
      </c>
      <c r="L79" s="223">
        <v>2.4809999999999999E-2</v>
      </c>
      <c r="M79" s="223">
        <v>7.1326000000000001</v>
      </c>
      <c r="N79" s="223">
        <v>7.1363000000000003</v>
      </c>
      <c r="O79" s="223">
        <v>-200</v>
      </c>
      <c r="P79" s="223">
        <v>-162</v>
      </c>
      <c r="Q79" s="97"/>
      <c r="R79" s="224">
        <v>187</v>
      </c>
      <c r="S79" s="225">
        <v>45258</v>
      </c>
      <c r="T79" s="223">
        <v>12.69</v>
      </c>
      <c r="U79" s="226">
        <v>99.84</v>
      </c>
      <c r="V79" s="226">
        <v>174.84</v>
      </c>
      <c r="W79" s="226">
        <v>131.1</v>
      </c>
      <c r="X79" s="226">
        <v>2.435E-2</v>
      </c>
      <c r="Y79" s="226">
        <v>2.4250000000000001E-2</v>
      </c>
      <c r="Z79" s="226">
        <v>2.4049999999999998E-2</v>
      </c>
    </row>
    <row r="80" spans="1:26">
      <c r="A80" s="227">
        <v>1231</v>
      </c>
      <c r="B80" s="225">
        <v>45257</v>
      </c>
      <c r="C80" s="223">
        <v>103.2</v>
      </c>
      <c r="D80" s="223">
        <v>2240</v>
      </c>
      <c r="E80" s="223">
        <v>1068.2</v>
      </c>
      <c r="F80" s="223">
        <v>9840.1</v>
      </c>
      <c r="G80" s="223">
        <v>5.3879999999999997E-2</v>
      </c>
      <c r="H80" s="223">
        <v>4.888E-2</v>
      </c>
      <c r="I80" s="223">
        <v>4.6019999999999998E-2</v>
      </c>
      <c r="J80" s="223">
        <v>4.4110000000000003E-2</v>
      </c>
      <c r="K80" s="223">
        <v>4.3869999999999999E-2</v>
      </c>
      <c r="L80" s="223">
        <v>2.5170000000000001E-2</v>
      </c>
      <c r="M80" s="223">
        <v>7.1593</v>
      </c>
      <c r="N80" s="223">
        <v>7.1528</v>
      </c>
      <c r="O80" s="223">
        <v>-208</v>
      </c>
      <c r="P80" s="223">
        <v>-162</v>
      </c>
      <c r="Q80" s="97"/>
      <c r="R80" s="224">
        <v>186</v>
      </c>
      <c r="S80" s="225">
        <v>45257</v>
      </c>
      <c r="T80" s="223">
        <v>12.69</v>
      </c>
      <c r="U80" s="226">
        <v>97.08</v>
      </c>
      <c r="V80" s="226">
        <v>174.5</v>
      </c>
      <c r="W80" s="226">
        <v>131.08000000000001</v>
      </c>
      <c r="X80" s="226">
        <v>2.445E-2</v>
      </c>
      <c r="Y80" s="226">
        <v>2.4299999999999999E-2</v>
      </c>
      <c r="Z80" s="226">
        <v>2.4049999999999998E-2</v>
      </c>
    </row>
    <row r="81" spans="1:26">
      <c r="A81" s="227">
        <v>1230</v>
      </c>
      <c r="B81" s="225">
        <v>45254</v>
      </c>
      <c r="C81" s="223">
        <v>103.4</v>
      </c>
      <c r="D81" s="223">
        <v>2240</v>
      </c>
      <c r="E81" s="223">
        <v>1068.2</v>
      </c>
      <c r="F81" s="223">
        <v>9525.7000000000007</v>
      </c>
      <c r="G81" s="223">
        <v>5.3940000000000002E-2</v>
      </c>
      <c r="H81" s="223">
        <v>4.9480000000000003E-2</v>
      </c>
      <c r="I81" s="223">
        <v>4.6640000000000001E-2</v>
      </c>
      <c r="J81" s="223">
        <v>4.4850000000000001E-2</v>
      </c>
      <c r="K81" s="223">
        <v>4.4659999999999998E-2</v>
      </c>
      <c r="L81" s="223">
        <v>2.4850000000000001E-2</v>
      </c>
      <c r="M81" s="223">
        <v>7.1493000000000002</v>
      </c>
      <c r="N81" s="223">
        <v>7.149</v>
      </c>
      <c r="O81" s="223">
        <v>-218</v>
      </c>
      <c r="P81" s="223">
        <v>-162</v>
      </c>
      <c r="Q81" s="97"/>
      <c r="R81" s="224">
        <v>185</v>
      </c>
      <c r="S81" s="225">
        <v>45254</v>
      </c>
      <c r="T81" s="223">
        <v>12.46</v>
      </c>
      <c r="U81" s="226">
        <v>106.75</v>
      </c>
      <c r="V81" s="226">
        <v>173.88</v>
      </c>
      <c r="W81" s="226">
        <v>130.91999999999999</v>
      </c>
      <c r="X81" s="226">
        <v>2.4500000000000001E-2</v>
      </c>
      <c r="Y81" s="226">
        <v>2.4199999999999999E-2</v>
      </c>
      <c r="Z81" s="226">
        <v>2.4049999999999998E-2</v>
      </c>
    </row>
    <row r="82" spans="1:26">
      <c r="A82" s="227">
        <v>1229</v>
      </c>
      <c r="B82" s="225">
        <v>45253</v>
      </c>
      <c r="C82" s="223">
        <v>103.92</v>
      </c>
      <c r="D82" s="223">
        <v>2240</v>
      </c>
      <c r="E82" s="223">
        <v>1068.2</v>
      </c>
      <c r="F82" s="223">
        <v>9525.7000000000007</v>
      </c>
      <c r="G82" s="223">
        <v>5.4089999999999999E-2</v>
      </c>
      <c r="H82" s="223">
        <v>4.9000000000000002E-2</v>
      </c>
      <c r="I82" s="223">
        <v>4.6190000000000002E-2</v>
      </c>
      <c r="J82" s="223">
        <v>4.4310000000000002E-2</v>
      </c>
      <c r="K82" s="223">
        <v>4.4040000000000003E-2</v>
      </c>
      <c r="L82" s="223">
        <v>2.4809999999999999E-2</v>
      </c>
      <c r="M82" s="223">
        <v>7.1521999999999997</v>
      </c>
      <c r="N82" s="223">
        <v>7.1475999999999997</v>
      </c>
      <c r="O82" s="223">
        <v>-214</v>
      </c>
      <c r="P82" s="223">
        <v>-162</v>
      </c>
      <c r="Q82" s="97"/>
      <c r="R82" s="224">
        <v>184</v>
      </c>
      <c r="S82" s="225">
        <v>45253</v>
      </c>
      <c r="T82" s="223">
        <v>12.8</v>
      </c>
      <c r="U82" s="226">
        <v>106.75</v>
      </c>
      <c r="V82" s="226">
        <v>174.01</v>
      </c>
      <c r="W82" s="226">
        <v>130.11000000000001</v>
      </c>
      <c r="X82" s="226">
        <v>2.445E-2</v>
      </c>
      <c r="Y82" s="226">
        <v>2.4250000000000001E-2</v>
      </c>
      <c r="Z82" s="226">
        <v>2.4E-2</v>
      </c>
    </row>
    <row r="83" spans="1:26">
      <c r="A83" s="227">
        <v>1228</v>
      </c>
      <c r="B83" s="225">
        <v>45252</v>
      </c>
      <c r="C83" s="223">
        <v>103.92</v>
      </c>
      <c r="D83" s="223">
        <v>2240</v>
      </c>
      <c r="E83" s="223">
        <v>1068.2</v>
      </c>
      <c r="F83" s="223">
        <v>9525.7000000000007</v>
      </c>
      <c r="G83" s="223">
        <v>5.4089999999999999E-2</v>
      </c>
      <c r="H83" s="223">
        <v>4.9000000000000002E-2</v>
      </c>
      <c r="I83" s="223">
        <v>4.6190000000000002E-2</v>
      </c>
      <c r="J83" s="223">
        <v>4.4310000000000002E-2</v>
      </c>
      <c r="K83" s="223">
        <v>4.4040000000000003E-2</v>
      </c>
      <c r="L83" s="223">
        <v>2.4559999999999998E-2</v>
      </c>
      <c r="M83" s="223">
        <v>7.1623000000000001</v>
      </c>
      <c r="N83" s="223">
        <v>7.1647999999999996</v>
      </c>
      <c r="O83" s="223">
        <v>-216</v>
      </c>
      <c r="P83" s="223">
        <v>-162</v>
      </c>
      <c r="Q83" s="97"/>
      <c r="R83" s="224">
        <v>183</v>
      </c>
      <c r="S83" s="225">
        <v>45252</v>
      </c>
      <c r="T83" s="223">
        <v>12.85</v>
      </c>
      <c r="U83" s="226">
        <v>106.75</v>
      </c>
      <c r="V83" s="226">
        <v>174.01</v>
      </c>
      <c r="W83" s="226">
        <v>130.11000000000001</v>
      </c>
      <c r="X83" s="226">
        <v>2.4500000000000001E-2</v>
      </c>
      <c r="Y83" s="226">
        <v>2.4299999999999999E-2</v>
      </c>
      <c r="Z83" s="226">
        <v>2.41E-2</v>
      </c>
    </row>
    <row r="84" spans="1:26">
      <c r="A84" s="227">
        <v>1227</v>
      </c>
      <c r="B84" s="225">
        <v>45251</v>
      </c>
      <c r="C84" s="223">
        <v>103.56</v>
      </c>
      <c r="D84" s="223">
        <v>2240</v>
      </c>
      <c r="E84" s="223">
        <v>1068.2</v>
      </c>
      <c r="F84" s="223">
        <v>9525.7000000000007</v>
      </c>
      <c r="G84" s="223">
        <v>5.3850000000000002E-2</v>
      </c>
      <c r="H84" s="223">
        <v>4.8719999999999999E-2</v>
      </c>
      <c r="I84" s="223">
        <v>4.5909999999999999E-2</v>
      </c>
      <c r="J84" s="223">
        <v>4.3999999999999997E-2</v>
      </c>
      <c r="K84" s="223">
        <v>4.3929999999999997E-2</v>
      </c>
      <c r="L84" s="223">
        <v>2.436E-2</v>
      </c>
      <c r="M84" s="223">
        <v>7.1429</v>
      </c>
      <c r="N84" s="223">
        <v>7.1406999999999998</v>
      </c>
      <c r="O84" s="223">
        <v>-216</v>
      </c>
      <c r="P84" s="223">
        <v>-162</v>
      </c>
      <c r="Q84" s="97"/>
      <c r="R84" s="224">
        <v>182</v>
      </c>
      <c r="S84" s="225">
        <v>45251</v>
      </c>
      <c r="T84" s="223">
        <v>13.35</v>
      </c>
      <c r="U84" s="226">
        <v>106.75</v>
      </c>
      <c r="V84" s="226">
        <v>173.96</v>
      </c>
      <c r="W84" s="226">
        <v>129.75</v>
      </c>
      <c r="X84" s="226">
        <v>2.4549999999999999E-2</v>
      </c>
      <c r="Y84" s="226">
        <v>2.4299999999999999E-2</v>
      </c>
      <c r="Z84" s="226">
        <v>2.4150000000000001E-2</v>
      </c>
    </row>
    <row r="85" spans="1:26">
      <c r="A85" s="227">
        <v>1226</v>
      </c>
      <c r="B85" s="225">
        <v>45250</v>
      </c>
      <c r="C85" s="223">
        <v>103.44</v>
      </c>
      <c r="D85" s="223">
        <v>2240</v>
      </c>
      <c r="E85" s="223">
        <v>1068.2</v>
      </c>
      <c r="F85" s="223">
        <v>9525.7000000000007</v>
      </c>
      <c r="G85" s="223">
        <v>5.3839999999999999E-2</v>
      </c>
      <c r="H85" s="223">
        <v>4.9110000000000001E-2</v>
      </c>
      <c r="I85" s="223">
        <v>4.6300000000000001E-2</v>
      </c>
      <c r="J85" s="223">
        <v>4.4389999999999999E-2</v>
      </c>
      <c r="K85" s="223">
        <v>4.4200000000000003E-2</v>
      </c>
      <c r="L85" s="223">
        <v>2.4150000000000001E-2</v>
      </c>
      <c r="M85" s="223">
        <v>7.1673</v>
      </c>
      <c r="N85" s="223">
        <v>7.1669</v>
      </c>
      <c r="O85" s="223">
        <v>-222</v>
      </c>
      <c r="P85" s="223">
        <v>-162</v>
      </c>
      <c r="Q85" s="97"/>
      <c r="R85" s="224">
        <v>181</v>
      </c>
      <c r="S85" s="225">
        <v>45250</v>
      </c>
      <c r="T85" s="223">
        <v>13.41</v>
      </c>
      <c r="U85" s="226">
        <v>106.75</v>
      </c>
      <c r="V85" s="226">
        <v>173.62</v>
      </c>
      <c r="W85" s="226">
        <v>128.87</v>
      </c>
      <c r="X85" s="226">
        <v>2.5100000000000001E-2</v>
      </c>
      <c r="Y85" s="226">
        <v>2.4649999999999998E-2</v>
      </c>
      <c r="Z85" s="226">
        <v>2.4299999999999999E-2</v>
      </c>
    </row>
    <row r="86" spans="1:26">
      <c r="A86" s="227">
        <v>1225</v>
      </c>
      <c r="B86" s="225">
        <v>45247</v>
      </c>
      <c r="C86" s="223">
        <v>103.92</v>
      </c>
      <c r="D86" s="223">
        <v>2240</v>
      </c>
      <c r="E86" s="223">
        <v>1068.2</v>
      </c>
      <c r="F86" s="223">
        <v>9525.7000000000007</v>
      </c>
      <c r="G86" s="223">
        <v>5.3850000000000002E-2</v>
      </c>
      <c r="H86" s="223">
        <v>4.8849999999999998E-2</v>
      </c>
      <c r="I86" s="223">
        <v>4.6190000000000002E-2</v>
      </c>
      <c r="J86" s="223">
        <v>4.4409999999999998E-2</v>
      </c>
      <c r="K86" s="223">
        <v>4.4350000000000001E-2</v>
      </c>
      <c r="L86" s="223">
        <v>2.401E-2</v>
      </c>
      <c r="M86" s="223">
        <v>7.2172999999999998</v>
      </c>
      <c r="N86" s="223">
        <v>7.2142999999999997</v>
      </c>
      <c r="O86" s="223">
        <v>-222</v>
      </c>
      <c r="P86" s="223">
        <v>-162</v>
      </c>
      <c r="Q86" s="97"/>
      <c r="R86" s="224">
        <v>180</v>
      </c>
      <c r="S86" s="225">
        <v>45247</v>
      </c>
      <c r="T86" s="223">
        <v>13.8</v>
      </c>
      <c r="U86" s="226">
        <v>106.75</v>
      </c>
      <c r="V86" s="226">
        <v>173.29</v>
      </c>
      <c r="W86" s="226">
        <v>128.69999999999999</v>
      </c>
      <c r="X86" s="226">
        <v>2.5000000000000001E-2</v>
      </c>
      <c r="Y86" s="226">
        <v>2.435E-2</v>
      </c>
      <c r="Z86" s="226">
        <v>2.4049999999999998E-2</v>
      </c>
    </row>
    <row r="87" spans="1:26">
      <c r="A87" s="227">
        <v>1224</v>
      </c>
      <c r="B87" s="225">
        <v>45246</v>
      </c>
      <c r="C87" s="223">
        <v>104.35</v>
      </c>
      <c r="D87" s="223">
        <v>2240</v>
      </c>
      <c r="E87" s="223">
        <v>1068.2</v>
      </c>
      <c r="F87" s="223">
        <v>9525.7000000000007</v>
      </c>
      <c r="G87" s="223">
        <v>5.3929999999999999E-2</v>
      </c>
      <c r="H87" s="223">
        <v>4.8370000000000003E-2</v>
      </c>
      <c r="I87" s="223">
        <v>4.5850000000000002E-2</v>
      </c>
      <c r="J87" s="223">
        <v>4.419E-2</v>
      </c>
      <c r="K87" s="223">
        <v>4.4350000000000001E-2</v>
      </c>
      <c r="L87" s="223">
        <v>2.3970000000000002E-2</v>
      </c>
      <c r="M87" s="223">
        <v>7.2487000000000004</v>
      </c>
      <c r="N87" s="223">
        <v>7.2427000000000001</v>
      </c>
      <c r="O87" s="223">
        <v>-219</v>
      </c>
      <c r="P87" s="223">
        <v>-162</v>
      </c>
      <c r="Q87" s="97"/>
      <c r="R87" s="224">
        <v>179</v>
      </c>
      <c r="S87" s="225">
        <v>45246</v>
      </c>
      <c r="T87" s="223">
        <v>14.32</v>
      </c>
      <c r="U87" s="226">
        <v>106.75</v>
      </c>
      <c r="V87" s="226">
        <v>173.2</v>
      </c>
      <c r="W87" s="226">
        <v>128.53</v>
      </c>
      <c r="X87" s="226">
        <v>2.4850000000000001E-2</v>
      </c>
      <c r="Y87" s="226">
        <v>2.435E-2</v>
      </c>
      <c r="Z87" s="226">
        <v>2.41E-2</v>
      </c>
    </row>
    <row r="88" spans="1:26">
      <c r="A88" s="227">
        <v>1223</v>
      </c>
      <c r="B88" s="225">
        <v>45245</v>
      </c>
      <c r="C88" s="223">
        <v>104.39</v>
      </c>
      <c r="D88" s="223">
        <v>2240</v>
      </c>
      <c r="E88" s="223">
        <v>1068.2</v>
      </c>
      <c r="F88" s="223">
        <v>9525.7000000000007</v>
      </c>
      <c r="G88" s="223">
        <v>5.407E-2</v>
      </c>
      <c r="H88" s="223">
        <v>4.9119999999999997E-2</v>
      </c>
      <c r="I88" s="223">
        <v>4.6730000000000001E-2</v>
      </c>
      <c r="J88" s="223">
        <v>4.5170000000000002E-2</v>
      </c>
      <c r="K88" s="223">
        <v>4.5310000000000003E-2</v>
      </c>
      <c r="L88" s="223">
        <v>2.4029999999999999E-2</v>
      </c>
      <c r="M88" s="223">
        <v>7.2586000000000004</v>
      </c>
      <c r="N88" s="223">
        <v>7.2468000000000004</v>
      </c>
      <c r="O88" s="223">
        <v>-227</v>
      </c>
      <c r="P88" s="223">
        <v>-162</v>
      </c>
      <c r="Q88" s="97"/>
      <c r="R88" s="224">
        <v>178</v>
      </c>
      <c r="S88" s="225">
        <v>45245</v>
      </c>
      <c r="T88" s="223">
        <v>14.18</v>
      </c>
      <c r="U88" s="226">
        <v>115.55</v>
      </c>
      <c r="V88" s="226">
        <v>172.59</v>
      </c>
      <c r="W88" s="226">
        <v>127.81</v>
      </c>
      <c r="X88" s="226">
        <v>2.4799999999999999E-2</v>
      </c>
      <c r="Y88" s="226">
        <v>2.445E-2</v>
      </c>
      <c r="Z88" s="226">
        <v>2.4299999999999999E-2</v>
      </c>
    </row>
    <row r="89" spans="1:26">
      <c r="A89" s="227">
        <v>1222</v>
      </c>
      <c r="B89" s="225">
        <v>45244</v>
      </c>
      <c r="C89" s="223">
        <v>104.05</v>
      </c>
      <c r="D89" s="223">
        <v>2240</v>
      </c>
      <c r="E89" s="223">
        <v>1068.2</v>
      </c>
      <c r="F89" s="223">
        <v>9525.7000000000007</v>
      </c>
      <c r="G89" s="223">
        <v>5.3789999999999998E-2</v>
      </c>
      <c r="H89" s="223">
        <v>4.836E-2</v>
      </c>
      <c r="I89" s="223">
        <v>4.5940000000000002E-2</v>
      </c>
      <c r="J89" s="223">
        <v>4.4380000000000003E-2</v>
      </c>
      <c r="K89" s="223">
        <v>4.4470000000000003E-2</v>
      </c>
      <c r="L89" s="223">
        <v>2.426E-2</v>
      </c>
      <c r="M89" s="223">
        <v>7.2525000000000004</v>
      </c>
      <c r="N89" s="223">
        <v>7.2527999999999997</v>
      </c>
      <c r="O89" s="223">
        <v>-217</v>
      </c>
      <c r="P89" s="223">
        <v>-162</v>
      </c>
      <c r="Q89" s="97"/>
      <c r="R89" s="224">
        <v>177</v>
      </c>
      <c r="S89" s="225">
        <v>45244</v>
      </c>
      <c r="T89" s="223">
        <v>14.16</v>
      </c>
      <c r="U89" s="226">
        <v>115.55</v>
      </c>
      <c r="V89" s="226">
        <v>172.91</v>
      </c>
      <c r="W89" s="226">
        <v>127.42</v>
      </c>
      <c r="X89" s="226">
        <v>2.58E-2</v>
      </c>
      <c r="Y89" s="226">
        <v>2.52E-2</v>
      </c>
      <c r="Z89" s="226">
        <v>2.4899999999999999E-2</v>
      </c>
    </row>
    <row r="90" spans="1:26">
      <c r="A90" s="227">
        <v>1221</v>
      </c>
      <c r="B90" s="225">
        <v>45243</v>
      </c>
      <c r="C90" s="223">
        <v>105.63</v>
      </c>
      <c r="D90" s="223">
        <v>2240</v>
      </c>
      <c r="E90" s="223">
        <v>1068.2</v>
      </c>
      <c r="F90" s="223">
        <v>9525.7000000000007</v>
      </c>
      <c r="G90" s="223">
        <v>5.416E-2</v>
      </c>
      <c r="H90" s="223">
        <v>5.0349999999999999E-2</v>
      </c>
      <c r="I90" s="223">
        <v>4.8090000000000001E-2</v>
      </c>
      <c r="J90" s="223">
        <v>4.6620000000000002E-2</v>
      </c>
      <c r="K90" s="223">
        <v>4.6399999999999997E-2</v>
      </c>
      <c r="L90" s="223">
        <v>2.427E-2</v>
      </c>
      <c r="M90" s="223">
        <v>7.2927999999999997</v>
      </c>
      <c r="N90" s="223">
        <v>7.2891000000000004</v>
      </c>
      <c r="O90" s="223">
        <v>-238</v>
      </c>
      <c r="P90" s="223">
        <v>-162</v>
      </c>
      <c r="Q90" s="97"/>
      <c r="R90" s="224">
        <v>176</v>
      </c>
      <c r="S90" s="225">
        <v>45243</v>
      </c>
      <c r="T90" s="223">
        <v>14.76</v>
      </c>
      <c r="U90" s="226">
        <v>115.55</v>
      </c>
      <c r="V90" s="226">
        <v>171.85</v>
      </c>
      <c r="W90" s="226">
        <v>127.33</v>
      </c>
      <c r="X90" s="226">
        <v>2.5899999999999999E-2</v>
      </c>
      <c r="Y90" s="226">
        <v>2.53E-2</v>
      </c>
      <c r="Z90" s="226">
        <v>2.4850000000000001E-2</v>
      </c>
    </row>
    <row r="91" spans="1:26">
      <c r="A91" s="227">
        <v>1220</v>
      </c>
      <c r="B91" s="225">
        <v>45240</v>
      </c>
      <c r="C91" s="223">
        <v>105.86</v>
      </c>
      <c r="D91" s="223">
        <v>2240</v>
      </c>
      <c r="E91" s="223">
        <v>1068.2</v>
      </c>
      <c r="F91" s="223">
        <v>9525.7000000000007</v>
      </c>
      <c r="G91" s="223">
        <v>5.4030000000000002E-2</v>
      </c>
      <c r="H91" s="223">
        <v>5.0619999999999998E-2</v>
      </c>
      <c r="I91" s="223">
        <v>4.8370000000000003E-2</v>
      </c>
      <c r="J91" s="223">
        <v>4.684E-2</v>
      </c>
      <c r="K91" s="223">
        <v>4.6519999999999999E-2</v>
      </c>
      <c r="L91" s="223">
        <v>2.4320000000000001E-2</v>
      </c>
      <c r="M91" s="223">
        <v>7.3064999999999998</v>
      </c>
      <c r="N91" s="223">
        <v>7.2854999999999999</v>
      </c>
      <c r="O91" s="223">
        <v>-240</v>
      </c>
      <c r="P91" s="223">
        <v>-162</v>
      </c>
      <c r="Q91" s="97"/>
      <c r="R91" s="224">
        <v>175</v>
      </c>
      <c r="S91" s="225">
        <v>45240</v>
      </c>
      <c r="T91" s="223">
        <v>14.17</v>
      </c>
      <c r="U91" s="226">
        <v>115.55</v>
      </c>
      <c r="V91" s="226">
        <v>171.73</v>
      </c>
      <c r="W91" s="226">
        <v>127.22</v>
      </c>
      <c r="X91" s="226">
        <v>2.6100000000000002E-2</v>
      </c>
      <c r="Y91" s="226">
        <v>2.5499999999999998E-2</v>
      </c>
      <c r="Z91" s="226">
        <v>2.5100000000000001E-2</v>
      </c>
    </row>
    <row r="92" spans="1:26">
      <c r="A92" s="227">
        <v>1219</v>
      </c>
      <c r="B92" s="225">
        <v>45239</v>
      </c>
      <c r="C92" s="223">
        <v>105.91</v>
      </c>
      <c r="D92" s="223">
        <v>2240</v>
      </c>
      <c r="E92" s="223">
        <v>1068.2</v>
      </c>
      <c r="F92" s="223">
        <v>9525.7000000000007</v>
      </c>
      <c r="G92" s="223">
        <v>5.4239999999999997E-2</v>
      </c>
      <c r="H92" s="223">
        <v>5.0200000000000002E-2</v>
      </c>
      <c r="I92" s="223">
        <v>4.786E-2</v>
      </c>
      <c r="J92" s="223">
        <v>4.6399999999999997E-2</v>
      </c>
      <c r="K92" s="223">
        <v>4.6240000000000003E-2</v>
      </c>
      <c r="L92" s="223">
        <v>2.4410000000000001E-2</v>
      </c>
      <c r="M92" s="223">
        <v>7.2979000000000003</v>
      </c>
      <c r="N92" s="223">
        <v>7.2846000000000002</v>
      </c>
      <c r="O92" s="223">
        <v>-234</v>
      </c>
      <c r="P92" s="223">
        <v>-162</v>
      </c>
      <c r="Q92" s="97"/>
      <c r="R92" s="224">
        <v>174</v>
      </c>
      <c r="S92" s="225">
        <v>45239</v>
      </c>
      <c r="T92" s="223">
        <v>15.29</v>
      </c>
      <c r="U92" s="226">
        <v>113.55</v>
      </c>
      <c r="V92" s="226">
        <v>171.66</v>
      </c>
      <c r="W92" s="226">
        <v>127.34</v>
      </c>
      <c r="X92" s="226">
        <v>2.58E-2</v>
      </c>
      <c r="Y92" s="226">
        <v>2.5399999999999999E-2</v>
      </c>
      <c r="Z92" s="226">
        <v>2.5049999999999999E-2</v>
      </c>
    </row>
    <row r="93" spans="1:26">
      <c r="A93" s="227">
        <v>1218</v>
      </c>
      <c r="B93" s="225">
        <v>45238</v>
      </c>
      <c r="C93" s="223">
        <v>105.59</v>
      </c>
      <c r="D93" s="223">
        <v>2240</v>
      </c>
      <c r="E93" s="223">
        <v>1068.2</v>
      </c>
      <c r="F93" s="223">
        <v>9525.7000000000007</v>
      </c>
      <c r="G93" s="223">
        <v>5.4219999999999997E-2</v>
      </c>
      <c r="H93" s="223">
        <v>4.9320000000000003E-2</v>
      </c>
      <c r="I93" s="223">
        <v>4.6760000000000003E-2</v>
      </c>
      <c r="J93" s="223">
        <v>4.505E-2</v>
      </c>
      <c r="K93" s="223">
        <v>4.4920000000000002E-2</v>
      </c>
      <c r="L93" s="223">
        <v>2.4400000000000002E-2</v>
      </c>
      <c r="M93" s="223">
        <v>7.2870999999999997</v>
      </c>
      <c r="N93" s="223">
        <v>7.2760999999999996</v>
      </c>
      <c r="O93" s="223">
        <v>-224</v>
      </c>
      <c r="P93" s="223">
        <v>-162</v>
      </c>
      <c r="Q93" s="97"/>
      <c r="R93" s="224">
        <v>173</v>
      </c>
      <c r="S93" s="225">
        <v>45238</v>
      </c>
      <c r="T93" s="223">
        <v>14.45</v>
      </c>
      <c r="U93" s="226">
        <v>112.75</v>
      </c>
      <c r="V93" s="226">
        <v>172.46</v>
      </c>
      <c r="W93" s="226">
        <v>127.16</v>
      </c>
      <c r="X93" s="226">
        <v>2.5499999999999998E-2</v>
      </c>
      <c r="Y93" s="226">
        <v>2.495E-2</v>
      </c>
      <c r="Z93" s="226">
        <v>2.4799999999999999E-2</v>
      </c>
    </row>
    <row r="94" spans="1:26">
      <c r="A94" s="227">
        <v>1217</v>
      </c>
      <c r="B94" s="225">
        <v>45237</v>
      </c>
      <c r="C94" s="223">
        <v>105.54</v>
      </c>
      <c r="D94" s="223">
        <v>2240</v>
      </c>
      <c r="E94" s="223">
        <v>1068.2</v>
      </c>
      <c r="F94" s="223">
        <v>9525.7000000000007</v>
      </c>
      <c r="G94" s="223">
        <v>5.4149999999999997E-2</v>
      </c>
      <c r="H94" s="223">
        <v>4.9180000000000001E-2</v>
      </c>
      <c r="I94" s="223">
        <v>4.6870000000000002E-2</v>
      </c>
      <c r="J94" s="223">
        <v>4.5359999999999998E-2</v>
      </c>
      <c r="K94" s="223">
        <v>4.5659999999999999E-2</v>
      </c>
      <c r="L94" s="223">
        <v>2.445E-2</v>
      </c>
      <c r="M94" s="223">
        <v>7.2812000000000001</v>
      </c>
      <c r="N94" s="223">
        <v>7.28</v>
      </c>
      <c r="O94" s="223">
        <v>-224</v>
      </c>
      <c r="P94" s="223">
        <v>-162</v>
      </c>
      <c r="Q94" s="97"/>
      <c r="R94" s="224">
        <v>172</v>
      </c>
      <c r="S94" s="225">
        <v>45237</v>
      </c>
      <c r="T94" s="223">
        <v>14.81</v>
      </c>
      <c r="U94" s="226">
        <v>118.6</v>
      </c>
      <c r="V94" s="226">
        <v>171.99</v>
      </c>
      <c r="W94" s="226">
        <v>126.54</v>
      </c>
      <c r="X94" s="226">
        <v>2.5700000000000001E-2</v>
      </c>
      <c r="Y94" s="226">
        <v>2.5000000000000001E-2</v>
      </c>
      <c r="Z94" s="226">
        <v>2.4899999999999999E-2</v>
      </c>
    </row>
    <row r="95" spans="1:26">
      <c r="A95" s="227">
        <v>1216</v>
      </c>
      <c r="B95" s="225">
        <v>45236</v>
      </c>
      <c r="C95" s="223">
        <v>105.22</v>
      </c>
      <c r="D95" s="223">
        <v>2240</v>
      </c>
      <c r="E95" s="223">
        <v>1068.2</v>
      </c>
      <c r="F95" s="223">
        <v>9525.7000000000007</v>
      </c>
      <c r="G95" s="223">
        <v>5.4179999999999999E-2</v>
      </c>
      <c r="H95" s="223">
        <v>4.9340000000000002E-2</v>
      </c>
      <c r="I95" s="223">
        <v>4.725E-2</v>
      </c>
      <c r="J95" s="223">
        <v>4.5879999999999997E-2</v>
      </c>
      <c r="K95" s="223">
        <v>4.6429999999999999E-2</v>
      </c>
      <c r="L95" s="223">
        <v>2.419E-2</v>
      </c>
      <c r="M95" s="223">
        <v>7.2826000000000004</v>
      </c>
      <c r="N95" s="223">
        <v>7.2702</v>
      </c>
      <c r="O95" s="223">
        <v>-231</v>
      </c>
      <c r="P95" s="223">
        <v>-162</v>
      </c>
      <c r="Q95" s="97"/>
      <c r="R95" s="224">
        <v>171</v>
      </c>
      <c r="S95" s="225">
        <v>45236</v>
      </c>
      <c r="T95" s="223">
        <v>14.89</v>
      </c>
      <c r="U95" s="226">
        <v>120.95</v>
      </c>
      <c r="V95" s="226">
        <v>171.5</v>
      </c>
      <c r="W95" s="226">
        <v>126.21</v>
      </c>
      <c r="X95" s="226">
        <v>2.5250000000000002E-2</v>
      </c>
      <c r="Y95" s="226">
        <v>2.4649999999999998E-2</v>
      </c>
      <c r="Z95" s="226">
        <v>2.445E-2</v>
      </c>
    </row>
    <row r="96" spans="1:26">
      <c r="A96" s="227">
        <v>1215</v>
      </c>
      <c r="B96" s="225">
        <v>45233</v>
      </c>
      <c r="C96" s="223">
        <v>105.02</v>
      </c>
      <c r="D96" s="223">
        <v>2240</v>
      </c>
      <c r="E96" s="223">
        <v>1068.2</v>
      </c>
      <c r="F96" s="223">
        <v>9525.7000000000007</v>
      </c>
      <c r="G96" s="223">
        <v>5.3929999999999999E-2</v>
      </c>
      <c r="H96" s="223">
        <v>4.8390000000000002E-2</v>
      </c>
      <c r="I96" s="223">
        <v>4.6379999999999998E-2</v>
      </c>
      <c r="J96" s="223">
        <v>4.5039999999999997E-2</v>
      </c>
      <c r="K96" s="223">
        <v>4.5719999999999997E-2</v>
      </c>
      <c r="L96" s="223">
        <v>2.4240000000000001E-2</v>
      </c>
      <c r="M96" s="223">
        <v>7.2888000000000002</v>
      </c>
      <c r="N96" s="223">
        <v>7.2754000000000003</v>
      </c>
      <c r="O96" s="223">
        <v>-221</v>
      </c>
      <c r="P96" s="223">
        <v>-162</v>
      </c>
      <c r="Q96" s="97"/>
      <c r="R96" s="224">
        <v>170</v>
      </c>
      <c r="S96" s="225">
        <v>45233</v>
      </c>
      <c r="T96" s="223">
        <v>14.91</v>
      </c>
      <c r="U96" s="226">
        <v>126.45</v>
      </c>
      <c r="V96" s="226">
        <v>171.56</v>
      </c>
      <c r="W96" s="226">
        <v>125.82</v>
      </c>
      <c r="X96" s="226">
        <v>2.64E-2</v>
      </c>
      <c r="Y96" s="226">
        <v>2.52E-2</v>
      </c>
      <c r="Z96" s="226">
        <v>2.5149999999999999E-2</v>
      </c>
    </row>
    <row r="97" spans="1:26">
      <c r="A97" s="227">
        <v>1214</v>
      </c>
      <c r="B97" s="225">
        <v>45232</v>
      </c>
      <c r="C97" s="223">
        <v>106.12</v>
      </c>
      <c r="D97" s="223">
        <v>2240</v>
      </c>
      <c r="E97" s="223">
        <v>1068.2</v>
      </c>
      <c r="F97" s="223">
        <v>9525.7000000000007</v>
      </c>
      <c r="G97" s="223">
        <v>5.4269999999999999E-2</v>
      </c>
      <c r="H97" s="223">
        <v>4.9889999999999997E-2</v>
      </c>
      <c r="I97" s="223">
        <v>4.7820000000000001E-2</v>
      </c>
      <c r="J97" s="223">
        <v>4.6339999999999999E-2</v>
      </c>
      <c r="K97" s="223">
        <v>4.6589999999999999E-2</v>
      </c>
      <c r="L97" s="223">
        <v>2.4109999999999999E-2</v>
      </c>
      <c r="M97" s="223">
        <v>7.3266</v>
      </c>
      <c r="N97" s="223">
        <v>7.3143000000000002</v>
      </c>
      <c r="O97" s="223">
        <v>-237</v>
      </c>
      <c r="P97" s="223">
        <v>-162</v>
      </c>
      <c r="Q97" s="97"/>
      <c r="R97" s="224">
        <v>169</v>
      </c>
      <c r="S97" s="225">
        <v>45232</v>
      </c>
      <c r="T97" s="223">
        <v>15.66</v>
      </c>
      <c r="U97" s="226">
        <v>130.15</v>
      </c>
      <c r="V97" s="226">
        <v>170.84</v>
      </c>
      <c r="W97" s="226">
        <v>125.78</v>
      </c>
      <c r="X97" s="226">
        <v>2.6249999999999999E-2</v>
      </c>
      <c r="Y97" s="226">
        <v>2.53E-2</v>
      </c>
      <c r="Z97" s="226">
        <v>2.5100000000000001E-2</v>
      </c>
    </row>
    <row r="98" spans="1:26">
      <c r="A98" s="227">
        <v>1213</v>
      </c>
      <c r="B98" s="225">
        <v>45231</v>
      </c>
      <c r="C98" s="223">
        <v>106.88</v>
      </c>
      <c r="D98" s="223">
        <v>2240</v>
      </c>
      <c r="E98" s="223">
        <v>1068.2</v>
      </c>
      <c r="F98" s="223">
        <v>9525.7000000000007</v>
      </c>
      <c r="G98" s="223">
        <v>5.4510000000000003E-2</v>
      </c>
      <c r="H98" s="223">
        <v>4.9439999999999998E-2</v>
      </c>
      <c r="I98" s="223">
        <v>4.7530000000000003E-2</v>
      </c>
      <c r="J98" s="223">
        <v>4.65E-2</v>
      </c>
      <c r="K98" s="223">
        <v>4.734E-2</v>
      </c>
      <c r="L98" s="223">
        <v>2.436E-2</v>
      </c>
      <c r="M98" s="223">
        <v>7.3357000000000001</v>
      </c>
      <c r="N98" s="223">
        <v>7.3159999999999998</v>
      </c>
      <c r="O98" s="223">
        <v>-232</v>
      </c>
      <c r="P98" s="223">
        <v>-162</v>
      </c>
      <c r="Q98" s="97"/>
      <c r="R98" s="224">
        <v>168</v>
      </c>
      <c r="S98" s="225">
        <v>45231</v>
      </c>
      <c r="T98" s="223">
        <v>16.87</v>
      </c>
      <c r="U98" s="226">
        <v>135.75</v>
      </c>
      <c r="V98" s="226">
        <v>170.34</v>
      </c>
      <c r="W98" s="226">
        <v>125.59</v>
      </c>
      <c r="X98" s="226">
        <v>2.6450000000000001E-2</v>
      </c>
      <c r="Y98" s="226">
        <v>2.5700000000000001E-2</v>
      </c>
      <c r="Z98" s="226">
        <v>2.5350000000000001E-2</v>
      </c>
    </row>
    <row r="99" spans="1:26">
      <c r="A99" s="227">
        <v>1212</v>
      </c>
      <c r="B99" s="225">
        <v>45230</v>
      </c>
      <c r="C99" s="223">
        <v>106.66</v>
      </c>
      <c r="D99" s="223">
        <v>2240</v>
      </c>
      <c r="E99" s="223">
        <v>1068.2</v>
      </c>
      <c r="F99" s="223">
        <v>9525.7000000000007</v>
      </c>
      <c r="G99" s="223">
        <v>5.4620000000000002E-2</v>
      </c>
      <c r="H99" s="223">
        <v>5.0869999999999999E-2</v>
      </c>
      <c r="I99" s="223">
        <v>4.9259999999999998E-2</v>
      </c>
      <c r="J99" s="223">
        <v>4.854E-2</v>
      </c>
      <c r="K99" s="223">
        <v>4.931E-2</v>
      </c>
      <c r="L99" s="223">
        <v>2.4219999999999998E-2</v>
      </c>
      <c r="M99" s="223">
        <v>7.3415999999999997</v>
      </c>
      <c r="N99" s="223">
        <v>7.3163999999999998</v>
      </c>
      <c r="O99" s="223">
        <v>-250</v>
      </c>
      <c r="P99" s="223">
        <v>-162</v>
      </c>
      <c r="Q99" s="97"/>
      <c r="R99" s="224">
        <v>167</v>
      </c>
      <c r="S99" s="225">
        <v>45230</v>
      </c>
      <c r="T99" s="223">
        <v>18.14</v>
      </c>
      <c r="U99" s="226">
        <v>139.19999999999999</v>
      </c>
      <c r="V99" s="226">
        <v>169.52</v>
      </c>
      <c r="W99" s="226">
        <v>125.73</v>
      </c>
      <c r="X99" s="226">
        <v>2.58E-2</v>
      </c>
      <c r="Y99" s="226">
        <v>2.5049999999999999E-2</v>
      </c>
      <c r="Z99" s="226">
        <v>2.4799999999999999E-2</v>
      </c>
    </row>
    <row r="100" spans="1:26">
      <c r="A100" s="227">
        <v>1211</v>
      </c>
      <c r="B100" s="225">
        <v>45229</v>
      </c>
      <c r="C100" s="223">
        <v>106.12</v>
      </c>
      <c r="D100" s="223">
        <v>2240</v>
      </c>
      <c r="E100" s="223">
        <v>1135.26</v>
      </c>
      <c r="F100" s="223">
        <v>9525.7000000000007</v>
      </c>
      <c r="G100" s="223">
        <v>5.4530000000000002E-2</v>
      </c>
      <c r="H100" s="223">
        <v>5.0540000000000002E-2</v>
      </c>
      <c r="I100" s="223">
        <v>4.8939999999999997E-2</v>
      </c>
      <c r="J100" s="223">
        <v>4.8230000000000002E-2</v>
      </c>
      <c r="K100" s="223">
        <v>4.8939999999999997E-2</v>
      </c>
      <c r="L100" s="223">
        <v>2.426E-2</v>
      </c>
      <c r="M100" s="223">
        <v>7.3253000000000004</v>
      </c>
      <c r="N100" s="223">
        <v>7.3109999999999999</v>
      </c>
      <c r="O100" s="223">
        <v>-247</v>
      </c>
      <c r="P100" s="223">
        <v>-162</v>
      </c>
      <c r="Q100" s="97"/>
      <c r="R100" s="224">
        <v>166</v>
      </c>
      <c r="S100" s="225">
        <v>45229</v>
      </c>
      <c r="T100" s="223">
        <v>19.75</v>
      </c>
      <c r="U100" s="226">
        <v>139.19999999999999</v>
      </c>
      <c r="V100" s="226">
        <v>169.69</v>
      </c>
      <c r="W100" s="226">
        <v>125.78</v>
      </c>
      <c r="X100" s="226">
        <v>2.5899999999999999E-2</v>
      </c>
      <c r="Y100" s="226">
        <v>2.4799999999999999E-2</v>
      </c>
      <c r="Z100" s="226">
        <v>2.46E-2</v>
      </c>
    </row>
    <row r="101" spans="1:26">
      <c r="A101" s="227">
        <v>1210</v>
      </c>
      <c r="B101" s="225">
        <v>45226</v>
      </c>
      <c r="C101" s="223">
        <v>106.56</v>
      </c>
      <c r="D101" s="223">
        <v>2240</v>
      </c>
      <c r="E101" s="223">
        <v>1135.26</v>
      </c>
      <c r="F101" s="223">
        <v>9525.7000000000007</v>
      </c>
      <c r="G101" s="223">
        <v>5.4480000000000001E-2</v>
      </c>
      <c r="H101" s="223">
        <v>5.0020000000000002E-2</v>
      </c>
      <c r="I101" s="223">
        <v>4.8329999999999998E-2</v>
      </c>
      <c r="J101" s="223">
        <v>4.761E-2</v>
      </c>
      <c r="K101" s="223">
        <v>4.8349999999999997E-2</v>
      </c>
      <c r="L101" s="223">
        <v>2.4459999999999999E-2</v>
      </c>
      <c r="M101" s="223">
        <v>7.3334000000000001</v>
      </c>
      <c r="N101" s="223">
        <v>7.3174000000000001</v>
      </c>
      <c r="O101" s="223">
        <v>-239</v>
      </c>
      <c r="P101" s="223">
        <v>-162</v>
      </c>
      <c r="Q101" s="97"/>
      <c r="R101" s="224">
        <v>165</v>
      </c>
      <c r="S101" s="225">
        <v>45226</v>
      </c>
      <c r="T101" s="223">
        <v>21.27</v>
      </c>
      <c r="U101" s="226">
        <v>139.19999999999999</v>
      </c>
      <c r="V101" s="226">
        <v>169.81</v>
      </c>
      <c r="W101" s="226">
        <v>125.73</v>
      </c>
      <c r="X101" s="226">
        <v>2.6849999999999999E-2</v>
      </c>
      <c r="Y101" s="226">
        <v>2.5600000000000001E-2</v>
      </c>
      <c r="Z101" s="226">
        <v>2.5100000000000001E-2</v>
      </c>
    </row>
    <row r="102" spans="1:26">
      <c r="A102" s="227">
        <v>1209</v>
      </c>
      <c r="B102" s="225">
        <v>45225</v>
      </c>
      <c r="C102" s="223">
        <v>106.6</v>
      </c>
      <c r="D102" s="223">
        <v>2240</v>
      </c>
      <c r="E102" s="223">
        <v>1135.26</v>
      </c>
      <c r="F102" s="223">
        <v>9525.7000000000007</v>
      </c>
      <c r="G102" s="223">
        <v>5.4480000000000001E-2</v>
      </c>
      <c r="H102" s="223">
        <v>5.0389999999999997E-2</v>
      </c>
      <c r="I102" s="223">
        <v>4.8759999999999998E-2</v>
      </c>
      <c r="J102" s="223">
        <v>4.7969999999999999E-2</v>
      </c>
      <c r="K102" s="223">
        <v>4.8439999999999997E-2</v>
      </c>
      <c r="L102" s="223">
        <v>2.4629999999999999E-2</v>
      </c>
      <c r="M102" s="223">
        <v>7.3247999999999998</v>
      </c>
      <c r="N102" s="223">
        <v>7.3167999999999997</v>
      </c>
      <c r="O102" s="223">
        <v>-241</v>
      </c>
      <c r="P102" s="223">
        <v>-162</v>
      </c>
      <c r="Q102" s="97"/>
      <c r="R102" s="224">
        <v>164</v>
      </c>
      <c r="S102" s="225">
        <v>45225</v>
      </c>
      <c r="T102" s="223">
        <v>20.68</v>
      </c>
      <c r="U102" s="226">
        <v>139.65</v>
      </c>
      <c r="V102" s="226">
        <v>169.74</v>
      </c>
      <c r="W102" s="226">
        <v>125.77</v>
      </c>
      <c r="X102" s="226">
        <v>2.75E-2</v>
      </c>
      <c r="Y102" s="226">
        <v>2.6200000000000001E-2</v>
      </c>
      <c r="Z102" s="226">
        <v>2.5700000000000001E-2</v>
      </c>
    </row>
    <row r="103" spans="1:26">
      <c r="A103" s="227">
        <v>1208</v>
      </c>
      <c r="B103" s="225">
        <v>45224</v>
      </c>
      <c r="C103" s="223">
        <v>106.53</v>
      </c>
      <c r="D103" s="223">
        <v>2240</v>
      </c>
      <c r="E103" s="223">
        <v>1135.26</v>
      </c>
      <c r="F103" s="223">
        <v>9525.7000000000007</v>
      </c>
      <c r="G103" s="223">
        <v>5.4600000000000003E-2</v>
      </c>
      <c r="H103" s="223">
        <v>5.1209999999999999E-2</v>
      </c>
      <c r="I103" s="223">
        <v>4.9759999999999999E-2</v>
      </c>
      <c r="J103" s="223">
        <v>4.9200000000000001E-2</v>
      </c>
      <c r="K103" s="223">
        <v>4.9549999999999997E-2</v>
      </c>
      <c r="L103" s="223">
        <v>2.4510000000000001E-2</v>
      </c>
      <c r="M103" s="223">
        <v>7.3299000000000003</v>
      </c>
      <c r="N103" s="223">
        <v>7.3171999999999997</v>
      </c>
      <c r="O103" s="223">
        <v>-252</v>
      </c>
      <c r="P103" s="223">
        <v>-162</v>
      </c>
      <c r="Q103" s="97"/>
      <c r="R103" s="224">
        <v>163</v>
      </c>
      <c r="S103" s="225">
        <v>45224</v>
      </c>
      <c r="T103" s="223">
        <v>20.190000000000001</v>
      </c>
      <c r="U103" s="226">
        <v>133.5</v>
      </c>
      <c r="V103" s="226">
        <v>169.24</v>
      </c>
      <c r="W103" s="226">
        <v>125.83</v>
      </c>
      <c r="X103" s="226">
        <v>2.725E-2</v>
      </c>
      <c r="Y103" s="226">
        <v>2.5999999999999999E-2</v>
      </c>
      <c r="Z103" s="226">
        <v>2.5399999999999999E-2</v>
      </c>
    </row>
    <row r="104" spans="1:26">
      <c r="A104" s="227">
        <v>1207</v>
      </c>
      <c r="B104" s="225">
        <v>45223</v>
      </c>
      <c r="C104" s="223">
        <v>106.27</v>
      </c>
      <c r="D104" s="223">
        <v>2240</v>
      </c>
      <c r="E104" s="223">
        <v>1135.26</v>
      </c>
      <c r="F104" s="223">
        <v>9525.7000000000007</v>
      </c>
      <c r="G104" s="223">
        <v>5.4239999999999997E-2</v>
      </c>
      <c r="H104" s="223">
        <v>5.1119999999999999E-2</v>
      </c>
      <c r="I104" s="223">
        <v>4.9160000000000002E-2</v>
      </c>
      <c r="J104" s="223">
        <v>4.82E-2</v>
      </c>
      <c r="K104" s="223">
        <v>4.8230000000000002E-2</v>
      </c>
      <c r="L104" s="223">
        <v>2.4840000000000001E-2</v>
      </c>
      <c r="M104" s="223">
        <v>7.3144</v>
      </c>
      <c r="N104" s="223">
        <v>7.3110999999999997</v>
      </c>
      <c r="O104" s="223">
        <v>-243</v>
      </c>
      <c r="P104" s="223">
        <v>-162</v>
      </c>
      <c r="Q104" s="97"/>
      <c r="R104" s="224">
        <v>162</v>
      </c>
      <c r="S104" s="225">
        <v>45223</v>
      </c>
      <c r="T104" s="223">
        <v>18.97</v>
      </c>
      <c r="U104" s="226">
        <v>136.69999999999999</v>
      </c>
      <c r="V104" s="226">
        <v>169.77</v>
      </c>
      <c r="W104" s="226">
        <v>125.75</v>
      </c>
      <c r="X104" s="226">
        <v>2.7150000000000001E-2</v>
      </c>
      <c r="Y104" s="226">
        <v>2.5850000000000001E-2</v>
      </c>
      <c r="Z104" s="226">
        <v>2.5100000000000001E-2</v>
      </c>
    </row>
    <row r="105" spans="1:26">
      <c r="A105" s="227">
        <v>1206</v>
      </c>
      <c r="B105" s="225">
        <v>45222</v>
      </c>
      <c r="C105" s="223">
        <v>105.54</v>
      </c>
      <c r="D105" s="223">
        <v>2240</v>
      </c>
      <c r="E105" s="223">
        <v>1135.26</v>
      </c>
      <c r="F105" s="223">
        <v>9525.7000000000007</v>
      </c>
      <c r="G105" s="223">
        <v>5.4519999999999999E-2</v>
      </c>
      <c r="H105" s="223">
        <v>5.0470000000000001E-2</v>
      </c>
      <c r="I105" s="223">
        <v>4.8669999999999998E-2</v>
      </c>
      <c r="J105" s="223">
        <v>4.7989999999999998E-2</v>
      </c>
      <c r="K105" s="223">
        <v>4.8500000000000001E-2</v>
      </c>
      <c r="L105" s="223">
        <v>2.4760000000000001E-2</v>
      </c>
      <c r="M105" s="223">
        <v>7.3103999999999996</v>
      </c>
      <c r="N105" s="223">
        <v>7.3090000000000002</v>
      </c>
      <c r="O105" s="223">
        <v>-239</v>
      </c>
      <c r="P105" s="223">
        <v>-162</v>
      </c>
      <c r="Q105" s="97"/>
      <c r="R105" s="224">
        <v>161</v>
      </c>
      <c r="S105" s="225">
        <v>45222</v>
      </c>
      <c r="T105" s="223">
        <v>20.37</v>
      </c>
      <c r="U105" s="226">
        <v>136.69999999999999</v>
      </c>
      <c r="V105" s="226">
        <v>169.62</v>
      </c>
      <c r="W105" s="226">
        <v>125.67</v>
      </c>
      <c r="X105" s="226">
        <v>2.69E-2</v>
      </c>
      <c r="Y105" s="226">
        <v>2.5649999999999999E-2</v>
      </c>
      <c r="Z105" s="226">
        <v>2.495E-2</v>
      </c>
    </row>
    <row r="106" spans="1:26">
      <c r="A106" s="227">
        <v>1205</v>
      </c>
      <c r="B106" s="225">
        <v>45219</v>
      </c>
      <c r="C106" s="223">
        <v>106.16</v>
      </c>
      <c r="D106" s="223">
        <v>2240</v>
      </c>
      <c r="E106" s="223">
        <v>1135.26</v>
      </c>
      <c r="F106" s="223">
        <v>9525.7000000000007</v>
      </c>
      <c r="G106" s="223">
        <v>5.4480000000000001E-2</v>
      </c>
      <c r="H106" s="223">
        <v>5.0729999999999997E-2</v>
      </c>
      <c r="I106" s="223">
        <v>4.9149999999999999E-2</v>
      </c>
      <c r="J106" s="223">
        <v>4.8579999999999998E-2</v>
      </c>
      <c r="K106" s="223">
        <v>4.9140000000000003E-2</v>
      </c>
      <c r="L106" s="223">
        <v>2.4920000000000001E-2</v>
      </c>
      <c r="M106" s="223">
        <v>7.3270999999999997</v>
      </c>
      <c r="N106" s="223">
        <v>7.3151000000000002</v>
      </c>
      <c r="O106" s="223">
        <v>-242</v>
      </c>
      <c r="P106" s="223">
        <v>-162</v>
      </c>
      <c r="Q106" s="97"/>
      <c r="R106" s="224">
        <v>160</v>
      </c>
      <c r="S106" s="225">
        <v>45219</v>
      </c>
      <c r="T106" s="223">
        <v>21.71</v>
      </c>
      <c r="U106" s="226">
        <v>136.69999999999999</v>
      </c>
      <c r="V106" s="226">
        <v>169.28</v>
      </c>
      <c r="W106" s="226">
        <v>125.8</v>
      </c>
      <c r="X106" s="226">
        <v>2.69E-2</v>
      </c>
      <c r="Y106" s="226">
        <v>2.5649999999999999E-2</v>
      </c>
      <c r="Z106" s="226">
        <v>2.495E-2</v>
      </c>
    </row>
    <row r="107" spans="1:26">
      <c r="A107" s="227">
        <v>1204</v>
      </c>
      <c r="B107" s="225">
        <v>45218</v>
      </c>
      <c r="C107" s="223">
        <v>106.25</v>
      </c>
      <c r="D107" s="223">
        <v>2240</v>
      </c>
      <c r="E107" s="223">
        <v>1135.26</v>
      </c>
      <c r="F107" s="223">
        <v>9525.7000000000007</v>
      </c>
      <c r="G107" s="223">
        <v>5.466E-2</v>
      </c>
      <c r="H107" s="223">
        <v>5.1580000000000001E-2</v>
      </c>
      <c r="I107" s="223">
        <v>5.015E-2</v>
      </c>
      <c r="J107" s="223">
        <v>4.956E-2</v>
      </c>
      <c r="K107" s="223">
        <v>4.99E-2</v>
      </c>
      <c r="L107" s="223">
        <v>2.5229999999999999E-2</v>
      </c>
      <c r="M107" s="223">
        <v>7.3365</v>
      </c>
      <c r="N107" s="223">
        <v>7.3103999999999996</v>
      </c>
      <c r="O107" s="223">
        <v>-249</v>
      </c>
      <c r="P107" s="223">
        <v>-162</v>
      </c>
      <c r="Q107" s="97"/>
      <c r="R107" s="224">
        <v>159</v>
      </c>
      <c r="S107" s="225">
        <v>45218</v>
      </c>
      <c r="T107" s="223">
        <v>21.4</v>
      </c>
      <c r="U107" s="226">
        <v>134.30000000000001</v>
      </c>
      <c r="V107" s="226">
        <v>168.94</v>
      </c>
      <c r="W107" s="226">
        <v>125.97</v>
      </c>
      <c r="X107" s="226">
        <v>2.75E-2</v>
      </c>
      <c r="Y107" s="226">
        <v>2.6249999999999999E-2</v>
      </c>
      <c r="Z107" s="226">
        <v>2.5600000000000001E-2</v>
      </c>
    </row>
    <row r="108" spans="1:26">
      <c r="A108" s="227">
        <v>1203</v>
      </c>
      <c r="B108" s="225">
        <v>45217</v>
      </c>
      <c r="C108" s="223">
        <v>106.56</v>
      </c>
      <c r="D108" s="223">
        <v>2240</v>
      </c>
      <c r="E108" s="223">
        <v>1135.26</v>
      </c>
      <c r="F108" s="223">
        <v>9525.7000000000007</v>
      </c>
      <c r="G108" s="223">
        <v>5.4899999999999997E-2</v>
      </c>
      <c r="H108" s="223">
        <v>5.2220000000000003E-2</v>
      </c>
      <c r="I108" s="223">
        <v>5.049E-2</v>
      </c>
      <c r="J108" s="223">
        <v>4.9340000000000002E-2</v>
      </c>
      <c r="K108" s="223">
        <v>4.9149999999999999E-2</v>
      </c>
      <c r="L108" s="223">
        <v>2.4920000000000001E-2</v>
      </c>
      <c r="M108" s="223">
        <v>7.3277000000000001</v>
      </c>
      <c r="N108" s="223">
        <v>7.3164999999999996</v>
      </c>
      <c r="O108" s="223">
        <v>-256</v>
      </c>
      <c r="P108" s="223">
        <v>-162</v>
      </c>
      <c r="Q108" s="97"/>
      <c r="R108" s="224">
        <v>158</v>
      </c>
      <c r="S108" s="225">
        <v>45217</v>
      </c>
      <c r="T108" s="223">
        <v>19.22</v>
      </c>
      <c r="U108" s="226">
        <v>129.5</v>
      </c>
      <c r="V108" s="226">
        <v>169.31</v>
      </c>
      <c r="W108" s="226">
        <v>126.29</v>
      </c>
      <c r="X108" s="226">
        <v>2.6849999999999999E-2</v>
      </c>
      <c r="Y108" s="226">
        <v>2.5499999999999998E-2</v>
      </c>
      <c r="Z108" s="226">
        <v>2.4899999999999999E-2</v>
      </c>
    </row>
    <row r="109" spans="1:26">
      <c r="A109" s="227">
        <v>1202</v>
      </c>
      <c r="B109" s="225">
        <v>45216</v>
      </c>
      <c r="C109" s="223">
        <v>106.25</v>
      </c>
      <c r="D109" s="223">
        <v>2240</v>
      </c>
      <c r="E109" s="223">
        <v>1135.26</v>
      </c>
      <c r="F109" s="223">
        <v>9525.7000000000007</v>
      </c>
      <c r="G109" s="223">
        <v>5.4859999999999999E-2</v>
      </c>
      <c r="H109" s="223">
        <v>5.2089999999999997E-2</v>
      </c>
      <c r="I109" s="223">
        <v>5.0090000000000003E-2</v>
      </c>
      <c r="J109" s="223">
        <v>4.8680000000000001E-2</v>
      </c>
      <c r="K109" s="223">
        <v>4.8340000000000001E-2</v>
      </c>
      <c r="L109" s="223">
        <v>2.479E-2</v>
      </c>
      <c r="M109" s="223">
        <v>7.3255999999999997</v>
      </c>
      <c r="N109" s="223">
        <v>7.3156999999999996</v>
      </c>
      <c r="O109" s="223">
        <v>-253</v>
      </c>
      <c r="P109" s="223">
        <v>-162</v>
      </c>
      <c r="Q109" s="97"/>
      <c r="R109" s="224">
        <v>157</v>
      </c>
      <c r="S109" s="225">
        <v>45216</v>
      </c>
      <c r="T109" s="223">
        <v>17.88</v>
      </c>
      <c r="U109" s="226">
        <v>127.16</v>
      </c>
      <c r="V109" s="226">
        <v>169.61</v>
      </c>
      <c r="W109" s="226">
        <v>126.58</v>
      </c>
      <c r="X109" s="226">
        <v>2.6700000000000002E-2</v>
      </c>
      <c r="Y109" s="226">
        <v>2.5399999999999999E-2</v>
      </c>
      <c r="Z109" s="226">
        <v>2.4750000000000001E-2</v>
      </c>
    </row>
    <row r="110" spans="1:26">
      <c r="A110" s="227">
        <v>1201</v>
      </c>
      <c r="B110" s="225">
        <v>45215</v>
      </c>
      <c r="C110" s="223">
        <v>106.24</v>
      </c>
      <c r="D110" s="223">
        <v>2240</v>
      </c>
      <c r="E110" s="223">
        <v>1135.26</v>
      </c>
      <c r="F110" s="223">
        <v>9525.7000000000007</v>
      </c>
      <c r="G110" s="223">
        <v>5.4780000000000002E-2</v>
      </c>
      <c r="H110" s="223">
        <v>5.0979999999999998E-2</v>
      </c>
      <c r="I110" s="223">
        <v>4.8719999999999999E-2</v>
      </c>
      <c r="J110" s="223">
        <v>4.7160000000000001E-2</v>
      </c>
      <c r="K110" s="223">
        <v>4.7059999999999998E-2</v>
      </c>
      <c r="L110" s="223">
        <v>2.462E-2</v>
      </c>
      <c r="M110" s="223">
        <v>7.3085000000000004</v>
      </c>
      <c r="N110" s="223">
        <v>7.3109999999999999</v>
      </c>
      <c r="O110" s="223">
        <v>-241</v>
      </c>
      <c r="P110" s="223">
        <v>-162</v>
      </c>
      <c r="Q110" s="97"/>
      <c r="R110" s="224">
        <v>156</v>
      </c>
      <c r="S110" s="225">
        <v>45215</v>
      </c>
      <c r="T110" s="223">
        <v>17.21</v>
      </c>
      <c r="U110" s="226">
        <v>127.75</v>
      </c>
      <c r="V110" s="226">
        <v>170.31</v>
      </c>
      <c r="W110" s="226">
        <v>126.68</v>
      </c>
      <c r="X110" s="226">
        <v>2.7300000000000001E-2</v>
      </c>
      <c r="Y110" s="226">
        <v>2.605E-2</v>
      </c>
      <c r="Z110" s="226">
        <v>2.5250000000000002E-2</v>
      </c>
    </row>
    <row r="111" spans="1:26">
      <c r="A111" s="227">
        <v>1200</v>
      </c>
      <c r="B111" s="225">
        <v>45212</v>
      </c>
      <c r="C111" s="223">
        <v>106.65</v>
      </c>
      <c r="D111" s="223">
        <v>2240</v>
      </c>
      <c r="E111" s="223">
        <v>1135.26</v>
      </c>
      <c r="F111" s="223">
        <v>9525.7000000000007</v>
      </c>
      <c r="G111" s="223">
        <v>5.484E-2</v>
      </c>
      <c r="H111" s="223">
        <v>5.0540000000000002E-2</v>
      </c>
      <c r="I111" s="223">
        <v>4.8169999999999998E-2</v>
      </c>
      <c r="J111" s="223">
        <v>4.6390000000000001E-2</v>
      </c>
      <c r="K111" s="223">
        <v>4.6120000000000001E-2</v>
      </c>
      <c r="L111" s="223">
        <v>2.4459999999999999E-2</v>
      </c>
      <c r="M111" s="223">
        <v>7.3132999999999999</v>
      </c>
      <c r="N111" s="223">
        <v>7.3049999999999997</v>
      </c>
      <c r="O111" s="223">
        <v>-237</v>
      </c>
      <c r="P111" s="223">
        <v>-162</v>
      </c>
      <c r="Q111" s="97"/>
      <c r="R111" s="224">
        <v>155</v>
      </c>
      <c r="S111" s="225">
        <v>45212</v>
      </c>
      <c r="T111" s="223">
        <v>19.32</v>
      </c>
      <c r="U111" s="226">
        <v>125.75</v>
      </c>
      <c r="V111" s="226">
        <v>170.72</v>
      </c>
      <c r="W111" s="226">
        <v>126.7</v>
      </c>
      <c r="X111" s="226">
        <v>2.7150000000000001E-2</v>
      </c>
      <c r="Y111" s="226">
        <v>2.5950000000000001E-2</v>
      </c>
      <c r="Z111" s="226">
        <v>2.4850000000000001E-2</v>
      </c>
    </row>
    <row r="112" spans="1:26">
      <c r="A112" s="227">
        <v>1199</v>
      </c>
      <c r="B112" s="225">
        <v>45211</v>
      </c>
      <c r="C112" s="223">
        <v>106.6</v>
      </c>
      <c r="D112" s="223">
        <v>2240</v>
      </c>
      <c r="E112" s="223">
        <v>1135.26</v>
      </c>
      <c r="F112" s="223">
        <v>9525.7000000000007</v>
      </c>
      <c r="G112" s="223">
        <v>5.4890000000000001E-2</v>
      </c>
      <c r="H112" s="223">
        <v>5.0689999999999999E-2</v>
      </c>
      <c r="I112" s="223">
        <v>4.8460000000000003E-2</v>
      </c>
      <c r="J112" s="223">
        <v>4.6920000000000003E-2</v>
      </c>
      <c r="K112" s="223">
        <v>4.6969999999999998E-2</v>
      </c>
      <c r="L112" s="223">
        <v>2.461E-2</v>
      </c>
      <c r="M112" s="223">
        <v>7.3098000000000001</v>
      </c>
      <c r="N112" s="223">
        <v>7.306</v>
      </c>
      <c r="O112" s="223">
        <v>-238</v>
      </c>
      <c r="P112" s="223">
        <v>-162</v>
      </c>
      <c r="Q112" s="97"/>
      <c r="R112" s="224">
        <v>154</v>
      </c>
      <c r="S112" s="225">
        <v>45211</v>
      </c>
      <c r="T112" s="223">
        <v>16.690000000000001</v>
      </c>
      <c r="U112" s="226">
        <v>124.55</v>
      </c>
      <c r="V112" s="226">
        <v>170.29</v>
      </c>
      <c r="W112" s="226">
        <v>126.66</v>
      </c>
      <c r="X112" s="226">
        <v>2.6200000000000001E-2</v>
      </c>
      <c r="Y112" s="226">
        <v>2.5049999999999999E-2</v>
      </c>
      <c r="Z112" s="226">
        <v>2.41E-2</v>
      </c>
    </row>
    <row r="113" spans="1:26">
      <c r="A113" s="227">
        <v>1198</v>
      </c>
      <c r="B113" s="225">
        <v>45210</v>
      </c>
      <c r="C113" s="223">
        <v>105.82</v>
      </c>
      <c r="D113" s="223">
        <v>2240</v>
      </c>
      <c r="E113" s="223">
        <v>1135.26</v>
      </c>
      <c r="F113" s="223">
        <v>9525.7000000000007</v>
      </c>
      <c r="G113" s="223">
        <v>5.493E-2</v>
      </c>
      <c r="H113" s="223">
        <v>4.9820000000000003E-2</v>
      </c>
      <c r="I113" s="223">
        <v>4.7460000000000002E-2</v>
      </c>
      <c r="J113" s="223">
        <v>4.5769999999999998E-2</v>
      </c>
      <c r="K113" s="223">
        <v>4.5580000000000002E-2</v>
      </c>
      <c r="L113" s="223">
        <v>2.4750000000000001E-2</v>
      </c>
      <c r="M113" s="223">
        <v>7.3010000000000002</v>
      </c>
      <c r="N113" s="223">
        <v>7.3007</v>
      </c>
      <c r="O113" s="223">
        <v>-227</v>
      </c>
      <c r="P113" s="223">
        <v>-162</v>
      </c>
      <c r="Q113" s="97"/>
      <c r="R113" s="224">
        <v>153</v>
      </c>
      <c r="S113" s="225">
        <v>45210</v>
      </c>
      <c r="T113" s="223">
        <v>16.09</v>
      </c>
      <c r="U113" s="226">
        <v>128.1</v>
      </c>
      <c r="V113" s="226">
        <v>170.99</v>
      </c>
      <c r="W113" s="226">
        <v>126.65</v>
      </c>
      <c r="X113" s="226">
        <v>2.63E-2</v>
      </c>
      <c r="Y113" s="226">
        <v>2.4850000000000001E-2</v>
      </c>
      <c r="Z113" s="226">
        <v>2.385E-2</v>
      </c>
    </row>
    <row r="114" spans="1:26">
      <c r="A114" s="227">
        <v>1197</v>
      </c>
      <c r="B114" s="225">
        <v>45209</v>
      </c>
      <c r="C114" s="223">
        <v>105.82</v>
      </c>
      <c r="D114" s="223">
        <v>2240</v>
      </c>
      <c r="E114" s="223">
        <v>1135.26</v>
      </c>
      <c r="F114" s="223">
        <v>9525.7000000000007</v>
      </c>
      <c r="G114" s="223">
        <v>5.4699999999999999E-2</v>
      </c>
      <c r="H114" s="223">
        <v>4.9700000000000001E-2</v>
      </c>
      <c r="I114" s="223">
        <v>4.7570000000000001E-2</v>
      </c>
      <c r="J114" s="223">
        <v>4.614E-2</v>
      </c>
      <c r="K114" s="223">
        <v>4.6530000000000002E-2</v>
      </c>
      <c r="L114" s="223">
        <v>2.4289999999999999E-2</v>
      </c>
      <c r="M114" s="223">
        <v>7.2877999999999998</v>
      </c>
      <c r="N114" s="223">
        <v>7.2939999999999996</v>
      </c>
      <c r="O114" s="223">
        <v>-233</v>
      </c>
      <c r="P114" s="223">
        <v>-162</v>
      </c>
      <c r="Q114" s="97"/>
      <c r="R114" s="224">
        <v>152</v>
      </c>
      <c r="S114" s="225">
        <v>45209</v>
      </c>
      <c r="T114" s="223">
        <v>17.03</v>
      </c>
      <c r="U114" s="226">
        <v>129.19999999999999</v>
      </c>
      <c r="V114" s="226">
        <v>170.58</v>
      </c>
      <c r="W114" s="226">
        <v>126.51</v>
      </c>
      <c r="X114" s="226">
        <v>2.7199999999999998E-2</v>
      </c>
      <c r="Y114" s="226">
        <v>2.5850000000000001E-2</v>
      </c>
      <c r="Z114" s="226">
        <v>2.4750000000000001E-2</v>
      </c>
    </row>
    <row r="115" spans="1:26">
      <c r="A115" s="227">
        <v>1196</v>
      </c>
      <c r="B115" s="225">
        <v>45208</v>
      </c>
      <c r="C115" s="223">
        <v>106.08</v>
      </c>
      <c r="D115" s="223">
        <v>2240</v>
      </c>
      <c r="E115" s="223">
        <v>1135.26</v>
      </c>
      <c r="F115" s="223">
        <v>9525.7000000000007</v>
      </c>
      <c r="G115" s="223">
        <v>5.5070000000000001E-2</v>
      </c>
      <c r="H115" s="223">
        <v>5.0810000000000001E-2</v>
      </c>
      <c r="I115" s="223">
        <v>4.8869999999999997E-2</v>
      </c>
      <c r="J115" s="223">
        <v>4.7570000000000001E-2</v>
      </c>
      <c r="K115" s="223">
        <v>4.8009999999999997E-2</v>
      </c>
      <c r="L115" s="223">
        <v>2.384E-2</v>
      </c>
      <c r="M115" s="223">
        <v>7.2927999999999997</v>
      </c>
      <c r="N115" s="223">
        <v>7.2926000000000002</v>
      </c>
      <c r="O115" s="223">
        <v>-250</v>
      </c>
      <c r="P115" s="223">
        <v>-162</v>
      </c>
      <c r="Q115" s="97"/>
      <c r="R115" s="224">
        <v>151</v>
      </c>
      <c r="S115" s="225">
        <v>45208</v>
      </c>
      <c r="T115" s="223">
        <v>17.7</v>
      </c>
      <c r="U115" s="226">
        <v>133.80000000000001</v>
      </c>
      <c r="V115" s="226">
        <v>169.72</v>
      </c>
      <c r="W115" s="226">
        <v>126.76</v>
      </c>
      <c r="X115" s="226">
        <v>2.7150000000000001E-2</v>
      </c>
      <c r="Y115" s="226">
        <v>2.5899999999999999E-2</v>
      </c>
      <c r="Z115" s="226">
        <v>2.5000000000000001E-2</v>
      </c>
    </row>
    <row r="116" spans="1:26">
      <c r="A116" s="227">
        <v>1195</v>
      </c>
      <c r="B116" s="225">
        <v>45205</v>
      </c>
      <c r="C116" s="223">
        <v>106.04</v>
      </c>
      <c r="D116" s="223">
        <v>2240</v>
      </c>
      <c r="E116" s="223">
        <v>1135.26</v>
      </c>
      <c r="F116" s="223">
        <v>9525.7000000000007</v>
      </c>
      <c r="G116" s="223">
        <v>5.5070000000000001E-2</v>
      </c>
      <c r="H116" s="223">
        <v>5.0810000000000001E-2</v>
      </c>
      <c r="I116" s="223">
        <v>4.8869999999999997E-2</v>
      </c>
      <c r="J116" s="223">
        <v>4.7570000000000001E-2</v>
      </c>
      <c r="K116" s="223">
        <v>4.8009999999999997E-2</v>
      </c>
      <c r="L116" s="223">
        <v>2.3789999999999999E-2</v>
      </c>
      <c r="M116" s="223">
        <v>7.3094000000000001</v>
      </c>
      <c r="N116" s="223">
        <v>7.298</v>
      </c>
      <c r="O116" s="223">
        <v>-251</v>
      </c>
      <c r="P116" s="223">
        <v>-162</v>
      </c>
      <c r="Q116" s="97"/>
      <c r="R116" s="224">
        <v>150</v>
      </c>
      <c r="S116" s="225">
        <v>45205</v>
      </c>
      <c r="T116" s="223">
        <v>17.45</v>
      </c>
      <c r="U116" s="226">
        <v>136.80000000000001</v>
      </c>
      <c r="V116" s="226">
        <v>169.72</v>
      </c>
      <c r="W116" s="226">
        <v>126.76</v>
      </c>
      <c r="X116" s="226">
        <v>2.7400000000000001E-2</v>
      </c>
      <c r="Y116" s="226">
        <v>2.6100000000000002E-2</v>
      </c>
      <c r="Z116" s="226">
        <v>2.53E-2</v>
      </c>
    </row>
    <row r="117" spans="1:26">
      <c r="A117" s="227">
        <v>1194</v>
      </c>
      <c r="B117" s="225">
        <v>45204</v>
      </c>
      <c r="C117" s="223">
        <v>106.33</v>
      </c>
      <c r="D117" s="223">
        <v>2240</v>
      </c>
      <c r="E117" s="223">
        <v>1135.26</v>
      </c>
      <c r="F117" s="223">
        <v>9525.7000000000007</v>
      </c>
      <c r="G117" s="223">
        <v>5.4919999999999997E-2</v>
      </c>
      <c r="H117" s="223">
        <v>5.0180000000000002E-2</v>
      </c>
      <c r="I117" s="223">
        <v>4.8230000000000002E-2</v>
      </c>
      <c r="J117" s="223">
        <v>4.6850000000000003E-2</v>
      </c>
      <c r="K117" s="223">
        <v>4.718E-2</v>
      </c>
      <c r="L117" s="223">
        <v>2.3789999999999999E-2</v>
      </c>
      <c r="M117" s="223">
        <v>7.3064</v>
      </c>
      <c r="N117" s="223">
        <v>7.298</v>
      </c>
      <c r="O117" s="223">
        <v>-244</v>
      </c>
      <c r="P117" s="223">
        <v>-162</v>
      </c>
      <c r="Q117" s="97"/>
      <c r="R117" s="224">
        <v>149</v>
      </c>
      <c r="S117" s="225">
        <v>45204</v>
      </c>
      <c r="T117" s="223">
        <v>18.489999999999998</v>
      </c>
      <c r="U117" s="226">
        <v>135.5</v>
      </c>
      <c r="V117" s="226">
        <v>169.99</v>
      </c>
      <c r="W117" s="226">
        <v>126.6</v>
      </c>
      <c r="X117" s="226">
        <v>2.7349999999999999E-2</v>
      </c>
      <c r="Y117" s="226">
        <v>2.615E-2</v>
      </c>
      <c r="Z117" s="226">
        <v>2.52E-2</v>
      </c>
    </row>
    <row r="118" spans="1:26">
      <c r="A118" s="227">
        <v>1193</v>
      </c>
      <c r="B118" s="225">
        <v>45203</v>
      </c>
      <c r="C118" s="223">
        <v>106.8</v>
      </c>
      <c r="D118" s="223">
        <v>2240</v>
      </c>
      <c r="E118" s="223">
        <v>1135.26</v>
      </c>
      <c r="F118" s="223">
        <v>9525.7000000000007</v>
      </c>
      <c r="G118" s="223">
        <v>5.4949999999999999E-2</v>
      </c>
      <c r="H118" s="223">
        <v>5.0520000000000002E-2</v>
      </c>
      <c r="I118" s="223">
        <v>4.863E-2</v>
      </c>
      <c r="J118" s="223">
        <v>4.7239999999999997E-2</v>
      </c>
      <c r="K118" s="223">
        <v>4.7329999999999997E-2</v>
      </c>
      <c r="L118" s="223">
        <v>2.3789999999999999E-2</v>
      </c>
      <c r="M118" s="223">
        <v>7.3163999999999998</v>
      </c>
      <c r="N118" s="223">
        <v>7.298</v>
      </c>
      <c r="O118" s="223">
        <v>-248</v>
      </c>
      <c r="P118" s="223">
        <v>-162</v>
      </c>
      <c r="Q118" s="97"/>
      <c r="R118" s="224">
        <v>148</v>
      </c>
      <c r="S118" s="225">
        <v>45203</v>
      </c>
      <c r="T118" s="223">
        <v>18.579999999999998</v>
      </c>
      <c r="U118" s="226">
        <v>136.44999999999999</v>
      </c>
      <c r="V118" s="226">
        <v>169.88</v>
      </c>
      <c r="W118" s="226">
        <v>126.52</v>
      </c>
      <c r="X118" s="226">
        <v>2.76E-2</v>
      </c>
      <c r="Y118" s="226">
        <v>2.615E-2</v>
      </c>
      <c r="Z118" s="226">
        <v>2.53E-2</v>
      </c>
    </row>
    <row r="119" spans="1:26">
      <c r="A119" s="227">
        <v>1192</v>
      </c>
      <c r="B119" s="225">
        <v>45202</v>
      </c>
      <c r="C119" s="223">
        <v>107</v>
      </c>
      <c r="D119" s="223">
        <v>2240</v>
      </c>
      <c r="E119" s="223">
        <v>1135.26</v>
      </c>
      <c r="F119" s="223">
        <v>9525.7000000000007</v>
      </c>
      <c r="G119" s="223">
        <v>5.4780000000000002E-2</v>
      </c>
      <c r="H119" s="223">
        <v>5.1499999999999997E-2</v>
      </c>
      <c r="I119" s="223">
        <v>4.9520000000000002E-2</v>
      </c>
      <c r="J119" s="223">
        <v>4.7989999999999998E-2</v>
      </c>
      <c r="K119" s="223">
        <v>4.795E-2</v>
      </c>
      <c r="L119" s="223">
        <v>2.3789999999999999E-2</v>
      </c>
      <c r="M119" s="223">
        <v>7.3228</v>
      </c>
      <c r="N119" s="223">
        <v>7.298</v>
      </c>
      <c r="O119" s="223">
        <v>-257</v>
      </c>
      <c r="P119" s="223">
        <v>-162</v>
      </c>
      <c r="Q119" s="97"/>
      <c r="R119" s="224">
        <v>147</v>
      </c>
      <c r="S119" s="225">
        <v>45202</v>
      </c>
      <c r="T119" s="223">
        <v>19.78</v>
      </c>
      <c r="U119" s="226">
        <v>127.32</v>
      </c>
      <c r="V119" s="226">
        <v>169.45</v>
      </c>
      <c r="W119" s="226">
        <v>127</v>
      </c>
      <c r="X119" s="226">
        <v>2.7199999999999998E-2</v>
      </c>
      <c r="Y119" s="226">
        <v>2.5749999999999999E-2</v>
      </c>
      <c r="Z119" s="226">
        <v>2.4899999999999999E-2</v>
      </c>
    </row>
    <row r="120" spans="1:26">
      <c r="A120" s="227">
        <v>1191</v>
      </c>
      <c r="B120" s="225">
        <v>45201</v>
      </c>
      <c r="C120" s="223">
        <v>106.9</v>
      </c>
      <c r="D120" s="223">
        <v>2240</v>
      </c>
      <c r="E120" s="223">
        <v>1135.26</v>
      </c>
      <c r="F120" s="223">
        <v>9525.7000000000007</v>
      </c>
      <c r="G120" s="223">
        <v>5.4550000000000001E-2</v>
      </c>
      <c r="H120" s="223">
        <v>5.1040000000000002E-2</v>
      </c>
      <c r="I120" s="223">
        <v>4.8800000000000003E-2</v>
      </c>
      <c r="J120" s="223">
        <v>4.7079999999999997E-2</v>
      </c>
      <c r="K120" s="223">
        <v>4.6780000000000002E-2</v>
      </c>
      <c r="L120" s="223">
        <v>2.3789999999999999E-2</v>
      </c>
      <c r="M120" s="223">
        <v>7.3227000000000002</v>
      </c>
      <c r="N120" s="223">
        <v>7.298</v>
      </c>
      <c r="O120" s="223">
        <v>-250</v>
      </c>
      <c r="P120" s="223">
        <v>-162</v>
      </c>
      <c r="Q120" s="97"/>
      <c r="R120" s="224">
        <v>146</v>
      </c>
      <c r="S120" s="225">
        <v>45201</v>
      </c>
      <c r="T120" s="223">
        <v>17.61</v>
      </c>
      <c r="U120" s="226">
        <v>127.32</v>
      </c>
      <c r="V120" s="226">
        <v>170.1</v>
      </c>
      <c r="W120" s="226">
        <v>127.07</v>
      </c>
      <c r="X120" s="226">
        <v>2.665E-2</v>
      </c>
      <c r="Y120" s="226">
        <v>2.5399999999999999E-2</v>
      </c>
      <c r="Z120" s="226">
        <v>2.4500000000000001E-2</v>
      </c>
    </row>
    <row r="121" spans="1:26">
      <c r="A121" s="227">
        <v>1190</v>
      </c>
      <c r="B121" s="225">
        <v>45198</v>
      </c>
      <c r="C121" s="223">
        <v>106.17</v>
      </c>
      <c r="D121" s="223">
        <v>2020</v>
      </c>
      <c r="E121" s="223">
        <v>1210.75</v>
      </c>
      <c r="F121" s="223">
        <v>9624.7999999999993</v>
      </c>
      <c r="G121" s="223">
        <v>5.4460000000000001E-2</v>
      </c>
      <c r="H121" s="223">
        <v>5.0439999999999999E-2</v>
      </c>
      <c r="I121" s="223">
        <v>4.7989999999999998E-2</v>
      </c>
      <c r="J121" s="223">
        <v>4.6089999999999999E-2</v>
      </c>
      <c r="K121" s="223">
        <v>4.5710000000000001E-2</v>
      </c>
      <c r="L121" s="223">
        <v>2.3789999999999999E-2</v>
      </c>
      <c r="M121" s="223">
        <v>7.2927999999999997</v>
      </c>
      <c r="N121" s="223">
        <v>7.298</v>
      </c>
      <c r="O121" s="223">
        <v>-242</v>
      </c>
      <c r="P121" s="223">
        <v>-162</v>
      </c>
      <c r="Q121" s="97"/>
      <c r="R121" s="224">
        <v>145</v>
      </c>
      <c r="S121" s="225">
        <v>45198</v>
      </c>
      <c r="T121" s="223">
        <v>17.52</v>
      </c>
      <c r="U121" s="226">
        <v>127.32</v>
      </c>
      <c r="V121" s="226">
        <v>170.62</v>
      </c>
      <c r="W121" s="226">
        <v>127.21</v>
      </c>
      <c r="X121" s="226">
        <v>2.665E-2</v>
      </c>
      <c r="Y121" s="226">
        <v>2.5399999999999999E-2</v>
      </c>
      <c r="Z121" s="226">
        <v>2.4500000000000001E-2</v>
      </c>
    </row>
    <row r="122" spans="1:26">
      <c r="A122" s="227">
        <v>1189</v>
      </c>
      <c r="B122" s="225">
        <v>45197</v>
      </c>
      <c r="C122" s="223">
        <v>106.22</v>
      </c>
      <c r="D122" s="223">
        <v>2020</v>
      </c>
      <c r="E122" s="223">
        <v>1210.75</v>
      </c>
      <c r="F122" s="223">
        <v>9624.7999999999993</v>
      </c>
      <c r="G122" s="223">
        <v>5.4609999999999999E-2</v>
      </c>
      <c r="H122" s="223">
        <v>5.058E-2</v>
      </c>
      <c r="I122" s="223">
        <v>4.8160000000000001E-2</v>
      </c>
      <c r="J122" s="223">
        <v>4.623E-2</v>
      </c>
      <c r="K122" s="223">
        <v>4.5749999999999999E-2</v>
      </c>
      <c r="L122" s="223">
        <v>2.3789999999999999E-2</v>
      </c>
      <c r="M122" s="223">
        <v>7.2948000000000004</v>
      </c>
      <c r="N122" s="223">
        <v>7.298</v>
      </c>
      <c r="O122" s="223">
        <v>-244</v>
      </c>
      <c r="P122" s="223">
        <v>-162</v>
      </c>
      <c r="Q122" s="97"/>
      <c r="R122" s="224">
        <v>144</v>
      </c>
      <c r="S122" s="225">
        <v>45197</v>
      </c>
      <c r="T122" s="223">
        <v>17.34</v>
      </c>
      <c r="U122" s="226">
        <v>128.80000000000001</v>
      </c>
      <c r="V122" s="226">
        <v>170.55</v>
      </c>
      <c r="W122" s="226">
        <v>127.4</v>
      </c>
      <c r="X122" s="226">
        <v>2.69E-2</v>
      </c>
      <c r="Y122" s="226">
        <v>2.5600000000000001E-2</v>
      </c>
      <c r="Z122" s="226">
        <v>2.4750000000000001E-2</v>
      </c>
    </row>
    <row r="123" spans="1:26">
      <c r="A123" s="227">
        <v>1188</v>
      </c>
      <c r="B123" s="225">
        <v>45196</v>
      </c>
      <c r="C123" s="223">
        <v>106.67</v>
      </c>
      <c r="D123" s="223">
        <v>2020</v>
      </c>
      <c r="E123" s="223">
        <v>1210.75</v>
      </c>
      <c r="F123" s="223">
        <v>9624.7999999999993</v>
      </c>
      <c r="G123" s="223">
        <v>5.4699999999999999E-2</v>
      </c>
      <c r="H123" s="223">
        <v>5.135E-2</v>
      </c>
      <c r="I123" s="223">
        <v>4.8959999999999997E-2</v>
      </c>
      <c r="J123" s="223">
        <v>4.6850000000000003E-2</v>
      </c>
      <c r="K123" s="223">
        <v>4.607E-2</v>
      </c>
      <c r="L123" s="223">
        <v>2.4039999999999999E-2</v>
      </c>
      <c r="M123" s="223">
        <v>7.3242000000000003</v>
      </c>
      <c r="N123" s="223">
        <v>7.3117999999999999</v>
      </c>
      <c r="O123" s="223">
        <v>-249</v>
      </c>
      <c r="P123" s="223">
        <v>-162</v>
      </c>
      <c r="Q123" s="97"/>
      <c r="R123" s="224">
        <v>143</v>
      </c>
      <c r="S123" s="225">
        <v>45196</v>
      </c>
      <c r="T123" s="223">
        <v>18.22</v>
      </c>
      <c r="U123" s="226">
        <v>128.15</v>
      </c>
      <c r="V123" s="226">
        <v>170.23</v>
      </c>
      <c r="W123" s="226">
        <v>128.19</v>
      </c>
      <c r="X123" s="226">
        <v>2.6800000000000001E-2</v>
      </c>
      <c r="Y123" s="226">
        <v>2.5499999999999998E-2</v>
      </c>
      <c r="Z123" s="226">
        <v>2.46E-2</v>
      </c>
    </row>
    <row r="124" spans="1:26">
      <c r="A124" s="227">
        <v>1187</v>
      </c>
      <c r="B124" s="225">
        <v>45195</v>
      </c>
      <c r="C124" s="223">
        <v>106.23</v>
      </c>
      <c r="D124" s="223">
        <v>2020</v>
      </c>
      <c r="E124" s="223">
        <v>1210.75</v>
      </c>
      <c r="F124" s="223">
        <v>9624.7999999999993</v>
      </c>
      <c r="G124" s="223">
        <v>5.4420000000000003E-2</v>
      </c>
      <c r="H124" s="223">
        <v>5.1209999999999999E-2</v>
      </c>
      <c r="I124" s="223">
        <v>4.8210000000000003E-2</v>
      </c>
      <c r="J124" s="223">
        <v>4.6050000000000001E-2</v>
      </c>
      <c r="K124" s="223">
        <v>4.5359999999999998E-2</v>
      </c>
      <c r="L124" s="223">
        <v>2.4109999999999999E-2</v>
      </c>
      <c r="M124" s="223">
        <v>7.3101000000000003</v>
      </c>
      <c r="N124" s="223">
        <v>7.3112000000000004</v>
      </c>
      <c r="O124" s="223">
        <v>-241</v>
      </c>
      <c r="P124" s="223">
        <v>-162</v>
      </c>
      <c r="Q124" s="97"/>
      <c r="R124" s="224">
        <v>142</v>
      </c>
      <c r="S124" s="225">
        <v>45195</v>
      </c>
      <c r="T124" s="223">
        <v>18.940000000000001</v>
      </c>
      <c r="U124" s="226">
        <v>128.94999999999999</v>
      </c>
      <c r="V124" s="226">
        <v>170.57</v>
      </c>
      <c r="W124" s="226">
        <v>128.59</v>
      </c>
      <c r="X124" s="226">
        <v>2.7150000000000001E-2</v>
      </c>
      <c r="Y124" s="226">
        <v>2.58E-2</v>
      </c>
      <c r="Z124" s="226">
        <v>2.4799999999999999E-2</v>
      </c>
    </row>
    <row r="125" spans="1:26">
      <c r="A125" s="227">
        <v>1186</v>
      </c>
      <c r="B125" s="225">
        <v>45194</v>
      </c>
      <c r="C125" s="223">
        <v>106</v>
      </c>
      <c r="D125" s="223">
        <v>2020</v>
      </c>
      <c r="E125" s="223">
        <v>1210.75</v>
      </c>
      <c r="F125" s="223">
        <v>9624.7999999999993</v>
      </c>
      <c r="G125" s="223">
        <v>5.4679999999999999E-2</v>
      </c>
      <c r="H125" s="223">
        <v>5.1249999999999997E-2</v>
      </c>
      <c r="I125" s="223">
        <v>4.8300000000000003E-2</v>
      </c>
      <c r="J125" s="223">
        <v>4.614E-2</v>
      </c>
      <c r="K125" s="223">
        <v>4.5330000000000002E-2</v>
      </c>
      <c r="L125" s="223">
        <v>2.3980000000000001E-2</v>
      </c>
      <c r="M125" s="223">
        <v>7.3156999999999996</v>
      </c>
      <c r="N125" s="223">
        <v>7.3120000000000003</v>
      </c>
      <c r="O125" s="223">
        <v>-243</v>
      </c>
      <c r="P125" s="223">
        <v>-162</v>
      </c>
      <c r="Q125" s="97"/>
      <c r="R125" s="224">
        <v>141</v>
      </c>
      <c r="S125" s="225">
        <v>45194</v>
      </c>
      <c r="T125" s="223">
        <v>16.899999999999999</v>
      </c>
      <c r="U125" s="226">
        <v>125.22</v>
      </c>
      <c r="V125" s="226">
        <v>170.62</v>
      </c>
      <c r="W125" s="226">
        <v>128.94</v>
      </c>
      <c r="X125" s="226">
        <v>2.725E-2</v>
      </c>
      <c r="Y125" s="226">
        <v>2.5700000000000001E-2</v>
      </c>
      <c r="Z125" s="226">
        <v>2.4799999999999999E-2</v>
      </c>
    </row>
    <row r="126" spans="1:26">
      <c r="A126" s="227">
        <v>1185</v>
      </c>
      <c r="B126" s="225">
        <v>45191</v>
      </c>
      <c r="C126" s="223">
        <v>105.58</v>
      </c>
      <c r="D126" s="223">
        <v>2020</v>
      </c>
      <c r="E126" s="223">
        <v>1210.75</v>
      </c>
      <c r="F126" s="223">
        <v>9624.7999999999993</v>
      </c>
      <c r="G126" s="223">
        <v>5.466E-2</v>
      </c>
      <c r="H126" s="223">
        <v>5.11E-2</v>
      </c>
      <c r="I126" s="223">
        <v>4.7980000000000002E-2</v>
      </c>
      <c r="J126" s="223">
        <v>4.5580000000000002E-2</v>
      </c>
      <c r="K126" s="223">
        <v>4.4339999999999997E-2</v>
      </c>
      <c r="L126" s="223">
        <v>2.383E-2</v>
      </c>
      <c r="M126" s="223">
        <v>7.2990000000000004</v>
      </c>
      <c r="N126" s="223">
        <v>7.2990000000000004</v>
      </c>
      <c r="O126" s="223">
        <v>-242</v>
      </c>
      <c r="P126" s="223">
        <v>-162</v>
      </c>
      <c r="Q126" s="97"/>
      <c r="R126" s="224">
        <v>140</v>
      </c>
      <c r="S126" s="225">
        <v>45191</v>
      </c>
      <c r="T126" s="223">
        <v>17.2</v>
      </c>
      <c r="U126" s="226">
        <v>125.25</v>
      </c>
      <c r="V126" s="226">
        <v>171.12</v>
      </c>
      <c r="W126" s="226">
        <v>128.9</v>
      </c>
      <c r="X126" s="226">
        <v>2.7199999999999998E-2</v>
      </c>
      <c r="Y126" s="226">
        <v>2.5749999999999999E-2</v>
      </c>
      <c r="Z126" s="226">
        <v>2.4799999999999999E-2</v>
      </c>
    </row>
    <row r="127" spans="1:26">
      <c r="A127" s="227">
        <v>1184</v>
      </c>
      <c r="B127" s="225">
        <v>45190</v>
      </c>
      <c r="C127" s="223">
        <v>105.36</v>
      </c>
      <c r="D127" s="223">
        <v>2020</v>
      </c>
      <c r="E127" s="223">
        <v>1210.75</v>
      </c>
      <c r="F127" s="223">
        <v>9624.7999999999993</v>
      </c>
      <c r="G127" s="223">
        <v>5.4579999999999997E-2</v>
      </c>
      <c r="H127" s="223">
        <v>5.144E-2</v>
      </c>
      <c r="I127" s="223">
        <v>4.8550000000000003E-2</v>
      </c>
      <c r="J127" s="223">
        <v>4.6210000000000001E-2</v>
      </c>
      <c r="K127" s="223">
        <v>4.4940000000000001E-2</v>
      </c>
      <c r="L127" s="223">
        <v>2.3709999999999998E-2</v>
      </c>
      <c r="M127" s="223">
        <v>7.3140999999999998</v>
      </c>
      <c r="N127" s="223">
        <v>7.3064</v>
      </c>
      <c r="O127" s="223">
        <v>-248</v>
      </c>
      <c r="P127" s="223">
        <v>-162</v>
      </c>
      <c r="Q127" s="97"/>
      <c r="R127" s="224">
        <v>139</v>
      </c>
      <c r="S127" s="225">
        <v>45190</v>
      </c>
      <c r="T127" s="223">
        <v>17.54</v>
      </c>
      <c r="U127" s="226">
        <v>125.25</v>
      </c>
      <c r="V127" s="226">
        <v>170.75</v>
      </c>
      <c r="W127" s="226">
        <v>128.81</v>
      </c>
      <c r="X127" s="226">
        <v>2.7050000000000001E-2</v>
      </c>
      <c r="Y127" s="226">
        <v>2.5350000000000001E-2</v>
      </c>
      <c r="Z127" s="226">
        <v>2.4299999999999999E-2</v>
      </c>
    </row>
    <row r="128" spans="1:26">
      <c r="A128" s="227">
        <v>1183</v>
      </c>
      <c r="B128" s="225">
        <v>45189</v>
      </c>
      <c r="C128" s="223">
        <v>105.33</v>
      </c>
      <c r="D128" s="223">
        <v>2020</v>
      </c>
      <c r="E128" s="223">
        <v>1210.75</v>
      </c>
      <c r="F128" s="223">
        <v>9624.7999999999993</v>
      </c>
      <c r="G128" s="223">
        <v>5.459E-2</v>
      </c>
      <c r="H128" s="223">
        <v>5.176E-2</v>
      </c>
      <c r="I128" s="223">
        <v>4.861E-2</v>
      </c>
      <c r="J128" s="223">
        <v>4.5830000000000003E-2</v>
      </c>
      <c r="K128" s="223">
        <v>4.4069999999999998E-2</v>
      </c>
      <c r="L128" s="223">
        <v>2.3820000000000001E-2</v>
      </c>
      <c r="M128" s="223">
        <v>7.3074000000000003</v>
      </c>
      <c r="N128" s="223">
        <v>7.2862999999999998</v>
      </c>
      <c r="O128" s="223">
        <v>-248</v>
      </c>
      <c r="P128" s="223">
        <v>-162</v>
      </c>
      <c r="Q128" s="97"/>
      <c r="R128" s="224">
        <v>138</v>
      </c>
      <c r="S128" s="225">
        <v>45189</v>
      </c>
      <c r="T128" s="223">
        <v>15.14</v>
      </c>
      <c r="U128" s="226">
        <v>115.1</v>
      </c>
      <c r="V128" s="226">
        <v>171.2</v>
      </c>
      <c r="W128" s="226">
        <v>129.15</v>
      </c>
      <c r="X128" s="226">
        <v>2.6700000000000002E-2</v>
      </c>
      <c r="Y128" s="226">
        <v>2.5049999999999999E-2</v>
      </c>
      <c r="Z128" s="226">
        <v>2.4E-2</v>
      </c>
    </row>
    <row r="129" spans="1:26">
      <c r="A129" s="227">
        <v>1182</v>
      </c>
      <c r="B129" s="225">
        <v>45188</v>
      </c>
      <c r="C129" s="223">
        <v>105.13</v>
      </c>
      <c r="D129" s="223">
        <v>2020</v>
      </c>
      <c r="E129" s="223">
        <v>1210.75</v>
      </c>
      <c r="F129" s="223">
        <v>9624.7999999999993</v>
      </c>
      <c r="G129" s="223">
        <v>5.4339999999999999E-2</v>
      </c>
      <c r="H129" s="223">
        <v>5.0900000000000001E-2</v>
      </c>
      <c r="I129" s="223">
        <v>4.7780000000000003E-2</v>
      </c>
      <c r="J129" s="223">
        <v>4.5109999999999997E-2</v>
      </c>
      <c r="K129" s="223">
        <v>4.3589999999999997E-2</v>
      </c>
      <c r="L129" s="223">
        <v>2.385E-2</v>
      </c>
      <c r="M129" s="223">
        <v>7.3036000000000003</v>
      </c>
      <c r="N129" s="223">
        <v>7.2972999999999999</v>
      </c>
      <c r="O129" s="223">
        <v>-239</v>
      </c>
      <c r="P129" s="223">
        <v>-162</v>
      </c>
      <c r="Q129" s="97"/>
      <c r="R129" s="224">
        <v>137</v>
      </c>
      <c r="S129" s="225">
        <v>45188</v>
      </c>
      <c r="T129" s="223">
        <v>14.11</v>
      </c>
      <c r="U129" s="226">
        <v>115.1</v>
      </c>
      <c r="V129" s="226">
        <v>171.29</v>
      </c>
      <c r="W129" s="226">
        <v>129.26</v>
      </c>
      <c r="X129" s="226">
        <v>2.7300000000000001E-2</v>
      </c>
      <c r="Y129" s="226">
        <v>2.5399999999999999E-2</v>
      </c>
      <c r="Z129" s="226">
        <v>2.4199999999999999E-2</v>
      </c>
    </row>
    <row r="130" spans="1:26">
      <c r="A130" s="227">
        <v>1181</v>
      </c>
      <c r="B130" s="225">
        <v>45187</v>
      </c>
      <c r="C130" s="223">
        <v>105.2</v>
      </c>
      <c r="D130" s="223">
        <v>2020</v>
      </c>
      <c r="E130" s="223">
        <v>1210.75</v>
      </c>
      <c r="F130" s="223">
        <v>9624.7999999999993</v>
      </c>
      <c r="G130" s="223">
        <v>5.4550000000000001E-2</v>
      </c>
      <c r="H130" s="223">
        <v>5.0540000000000002E-2</v>
      </c>
      <c r="I130" s="223">
        <v>4.727E-2</v>
      </c>
      <c r="J130" s="223">
        <v>4.4490000000000002E-2</v>
      </c>
      <c r="K130" s="223">
        <v>4.3029999999999999E-2</v>
      </c>
      <c r="L130" s="223">
        <v>2.3550000000000001E-2</v>
      </c>
      <c r="M130" s="223">
        <v>7.2910000000000004</v>
      </c>
      <c r="N130" s="223">
        <v>7.2911999999999999</v>
      </c>
      <c r="O130" s="223">
        <v>-237</v>
      </c>
      <c r="P130" s="223">
        <v>-162</v>
      </c>
      <c r="Q130" s="97"/>
      <c r="R130" s="224">
        <v>136</v>
      </c>
      <c r="S130" s="225">
        <v>45187</v>
      </c>
      <c r="T130" s="223">
        <v>14</v>
      </c>
      <c r="U130" s="226">
        <v>115.1</v>
      </c>
      <c r="V130" s="226">
        <v>171.58</v>
      </c>
      <c r="W130" s="226">
        <v>129.25</v>
      </c>
      <c r="X130" s="226">
        <v>2.7300000000000001E-2</v>
      </c>
      <c r="Y130" s="226">
        <v>2.5649999999999999E-2</v>
      </c>
      <c r="Z130" s="226">
        <v>2.445E-2</v>
      </c>
    </row>
    <row r="131" spans="1:26">
      <c r="A131" s="227">
        <v>1180</v>
      </c>
      <c r="B131" s="225">
        <v>45184</v>
      </c>
      <c r="C131" s="223">
        <v>105.32</v>
      </c>
      <c r="D131" s="223">
        <v>2020</v>
      </c>
      <c r="E131" s="223">
        <v>1210.75</v>
      </c>
      <c r="F131" s="223">
        <v>9624.7999999999993</v>
      </c>
      <c r="G131" s="223">
        <v>5.4530000000000002E-2</v>
      </c>
      <c r="H131" s="223">
        <v>5.0319999999999997E-2</v>
      </c>
      <c r="I131" s="223">
        <v>4.7210000000000002E-2</v>
      </c>
      <c r="J131" s="223">
        <v>4.4630000000000003E-2</v>
      </c>
      <c r="K131" s="223">
        <v>4.3319999999999997E-2</v>
      </c>
      <c r="L131" s="223">
        <v>2.3279999999999999E-2</v>
      </c>
      <c r="M131" s="223">
        <v>7.2807000000000004</v>
      </c>
      <c r="N131" s="223">
        <v>7.2758000000000003</v>
      </c>
      <c r="O131" s="223">
        <v>-239</v>
      </c>
      <c r="P131" s="223">
        <v>-162</v>
      </c>
      <c r="Q131" s="97"/>
      <c r="R131" s="224">
        <v>135</v>
      </c>
      <c r="S131" s="225">
        <v>45184</v>
      </c>
      <c r="T131" s="223">
        <v>13.79</v>
      </c>
      <c r="U131" s="226">
        <v>115.1</v>
      </c>
      <c r="V131" s="226">
        <v>171.45</v>
      </c>
      <c r="W131" s="226">
        <v>129.25</v>
      </c>
      <c r="X131" s="226">
        <v>2.69E-2</v>
      </c>
      <c r="Y131" s="226">
        <v>2.5399999999999999E-2</v>
      </c>
      <c r="Z131" s="226">
        <v>2.435E-2</v>
      </c>
    </row>
    <row r="132" spans="1:26">
      <c r="A132" s="227">
        <v>1179</v>
      </c>
      <c r="B132" s="225">
        <v>45183</v>
      </c>
      <c r="C132" s="223">
        <v>105.4</v>
      </c>
      <c r="D132" s="223">
        <v>2020</v>
      </c>
      <c r="E132" s="223">
        <v>1210.75</v>
      </c>
      <c r="F132" s="223">
        <v>9624.7999999999993</v>
      </c>
      <c r="G132" s="223">
        <v>5.4609999999999999E-2</v>
      </c>
      <c r="H132" s="223">
        <v>5.0110000000000002E-2</v>
      </c>
      <c r="I132" s="223">
        <v>4.6870000000000002E-2</v>
      </c>
      <c r="J132" s="223">
        <v>4.419E-2</v>
      </c>
      <c r="K132" s="223">
        <v>4.2860000000000002E-2</v>
      </c>
      <c r="L132" s="223">
        <v>2.315E-2</v>
      </c>
      <c r="M132" s="223">
        <v>7.2901999999999996</v>
      </c>
      <c r="N132" s="223">
        <v>7.2789000000000001</v>
      </c>
      <c r="O132" s="223">
        <v>-237</v>
      </c>
      <c r="P132" s="223">
        <v>-162</v>
      </c>
      <c r="Q132" s="97"/>
      <c r="R132" s="224">
        <v>134</v>
      </c>
      <c r="S132" s="225">
        <v>45183</v>
      </c>
      <c r="T132" s="223">
        <v>12.82</v>
      </c>
      <c r="U132" s="226">
        <v>116.96</v>
      </c>
      <c r="V132" s="226">
        <v>171.61</v>
      </c>
      <c r="W132" s="226">
        <v>129.35</v>
      </c>
      <c r="X132" s="226">
        <v>2.7E-2</v>
      </c>
      <c r="Y132" s="226">
        <v>2.5649999999999999E-2</v>
      </c>
      <c r="Z132" s="226">
        <v>2.4549999999999999E-2</v>
      </c>
    </row>
    <row r="133" spans="1:26">
      <c r="A133" s="227">
        <v>1178</v>
      </c>
      <c r="B133" s="225">
        <v>45182</v>
      </c>
      <c r="C133" s="223">
        <v>104.77</v>
      </c>
      <c r="D133" s="223">
        <v>2020</v>
      </c>
      <c r="E133" s="223">
        <v>1210.75</v>
      </c>
      <c r="F133" s="223">
        <v>9624.7999999999993</v>
      </c>
      <c r="G133" s="223">
        <v>5.4480000000000001E-2</v>
      </c>
      <c r="H133" s="223">
        <v>4.9689999999999998E-2</v>
      </c>
      <c r="I133" s="223">
        <v>4.6449999999999998E-2</v>
      </c>
      <c r="J133" s="223">
        <v>4.3830000000000001E-2</v>
      </c>
      <c r="K133" s="223">
        <v>4.2479999999999997E-2</v>
      </c>
      <c r="L133" s="223">
        <v>2.3130000000000001E-2</v>
      </c>
      <c r="M133" s="223">
        <v>7.2718999999999996</v>
      </c>
      <c r="N133" s="223">
        <v>7.2717000000000001</v>
      </c>
      <c r="O133" s="223">
        <v>-233</v>
      </c>
      <c r="P133" s="223">
        <v>-162</v>
      </c>
      <c r="Q133" s="97"/>
      <c r="R133" s="224">
        <v>133</v>
      </c>
      <c r="S133" s="225">
        <v>45182</v>
      </c>
      <c r="T133" s="223">
        <v>13.48</v>
      </c>
      <c r="U133" s="226">
        <v>116.96</v>
      </c>
      <c r="V133" s="226">
        <v>171.78</v>
      </c>
      <c r="W133" s="226">
        <v>129.12</v>
      </c>
      <c r="X133" s="226">
        <v>2.7699999999999999E-2</v>
      </c>
      <c r="Y133" s="226">
        <v>2.6200000000000001E-2</v>
      </c>
      <c r="Z133" s="226">
        <v>2.5100000000000001E-2</v>
      </c>
    </row>
    <row r="134" spans="1:26">
      <c r="A134" s="227">
        <v>1177</v>
      </c>
      <c r="B134" s="225">
        <v>45181</v>
      </c>
      <c r="C134" s="223">
        <v>104.71</v>
      </c>
      <c r="D134" s="223">
        <v>2020</v>
      </c>
      <c r="E134" s="223">
        <v>1210.75</v>
      </c>
      <c r="F134" s="223">
        <v>9624.7999999999993</v>
      </c>
      <c r="G134" s="223">
        <v>5.423E-2</v>
      </c>
      <c r="H134" s="223">
        <v>5.0200000000000002E-2</v>
      </c>
      <c r="I134" s="223">
        <v>4.6980000000000001E-2</v>
      </c>
      <c r="J134" s="223">
        <v>4.4290000000000003E-2</v>
      </c>
      <c r="K134" s="223">
        <v>4.2799999999999998E-2</v>
      </c>
      <c r="L134" s="223">
        <v>2.3400000000000001E-2</v>
      </c>
      <c r="M134" s="223">
        <v>7.3014000000000001</v>
      </c>
      <c r="N134" s="223">
        <v>7.2923</v>
      </c>
      <c r="O134" s="223">
        <v>-236</v>
      </c>
      <c r="P134" s="223">
        <v>-162</v>
      </c>
      <c r="Q134" s="97"/>
      <c r="R134" s="224">
        <v>132</v>
      </c>
      <c r="S134" s="225">
        <v>45181</v>
      </c>
      <c r="T134" s="223">
        <v>14.23</v>
      </c>
      <c r="U134" s="226">
        <v>118.7</v>
      </c>
      <c r="V134" s="226">
        <v>171.66</v>
      </c>
      <c r="W134" s="226">
        <v>129.07</v>
      </c>
      <c r="X134" s="226">
        <v>2.6349999999999998E-2</v>
      </c>
      <c r="Y134" s="226">
        <v>2.5000000000000001E-2</v>
      </c>
      <c r="Z134" s="226">
        <v>2.4199999999999999E-2</v>
      </c>
    </row>
    <row r="135" spans="1:26">
      <c r="A135" s="227">
        <v>1176</v>
      </c>
      <c r="B135" s="225">
        <v>45180</v>
      </c>
      <c r="C135" s="223">
        <v>104.57</v>
      </c>
      <c r="D135" s="223">
        <v>2020</v>
      </c>
      <c r="E135" s="223">
        <v>1210.75</v>
      </c>
      <c r="F135" s="223">
        <v>9624.7999999999993</v>
      </c>
      <c r="G135" s="223">
        <v>5.4469999999999998E-2</v>
      </c>
      <c r="H135" s="223">
        <v>4.99E-2</v>
      </c>
      <c r="I135" s="223">
        <v>4.7059999999999998E-2</v>
      </c>
      <c r="J135" s="223">
        <v>4.4119999999999999E-2</v>
      </c>
      <c r="K135" s="223">
        <v>4.2880000000000001E-2</v>
      </c>
      <c r="L135" s="223">
        <v>2.358E-2</v>
      </c>
      <c r="M135" s="223">
        <v>7.3023999999999996</v>
      </c>
      <c r="N135" s="223">
        <v>7.2891000000000004</v>
      </c>
      <c r="O135" s="223">
        <v>-235</v>
      </c>
      <c r="P135" s="223">
        <v>-162</v>
      </c>
      <c r="Q135" s="97"/>
      <c r="R135" s="224">
        <v>131</v>
      </c>
      <c r="S135" s="225">
        <v>45180</v>
      </c>
      <c r="T135" s="223">
        <v>13.8</v>
      </c>
      <c r="U135" s="226">
        <v>121.55</v>
      </c>
      <c r="V135" s="226">
        <v>171.57</v>
      </c>
      <c r="W135" s="226">
        <v>128.9</v>
      </c>
      <c r="X135" s="226">
        <v>2.58E-2</v>
      </c>
      <c r="Y135" s="226">
        <v>2.4649999999999998E-2</v>
      </c>
      <c r="Z135" s="226">
        <v>2.3800000000000002E-2</v>
      </c>
    </row>
    <row r="136" spans="1:26">
      <c r="A136" s="227">
        <v>1175</v>
      </c>
      <c r="B136" s="225">
        <v>45177</v>
      </c>
      <c r="C136" s="223">
        <v>105.09</v>
      </c>
      <c r="D136" s="223">
        <v>2020</v>
      </c>
      <c r="E136" s="223">
        <v>1210.75</v>
      </c>
      <c r="F136" s="223">
        <v>9624.7999999999993</v>
      </c>
      <c r="G136" s="223">
        <v>5.4429999999999999E-2</v>
      </c>
      <c r="H136" s="223">
        <v>4.9910000000000003E-2</v>
      </c>
      <c r="I136" s="223">
        <v>4.6969999999999998E-2</v>
      </c>
      <c r="J136" s="223">
        <v>4.403E-2</v>
      </c>
      <c r="K136" s="223">
        <v>4.2639999999999997E-2</v>
      </c>
      <c r="L136" s="223">
        <v>2.341E-2</v>
      </c>
      <c r="M136" s="223">
        <v>7.3647</v>
      </c>
      <c r="N136" s="223">
        <v>7.3438999999999997</v>
      </c>
      <c r="O136" s="223">
        <v>-236</v>
      </c>
      <c r="P136" s="223">
        <v>-162</v>
      </c>
      <c r="Q136" s="97"/>
      <c r="R136" s="224">
        <v>130</v>
      </c>
      <c r="S136" s="225">
        <v>45177</v>
      </c>
      <c r="T136" s="223">
        <v>13.84</v>
      </c>
      <c r="U136" s="226">
        <v>122.74</v>
      </c>
      <c r="V136" s="226">
        <v>171.72</v>
      </c>
      <c r="W136" s="226">
        <v>129.06</v>
      </c>
      <c r="X136" s="226">
        <v>2.5600000000000001E-2</v>
      </c>
      <c r="Y136" s="226">
        <v>2.4400000000000002E-2</v>
      </c>
      <c r="Z136" s="226">
        <v>2.375E-2</v>
      </c>
    </row>
    <row r="137" spans="1:26">
      <c r="A137" s="227">
        <v>1174</v>
      </c>
      <c r="B137" s="225">
        <v>45176</v>
      </c>
      <c r="C137" s="223">
        <v>105.06</v>
      </c>
      <c r="D137" s="223">
        <v>2020</v>
      </c>
      <c r="E137" s="223">
        <v>1210.75</v>
      </c>
      <c r="F137" s="223">
        <v>9624.7999999999993</v>
      </c>
      <c r="G137" s="223">
        <v>5.4420000000000003E-2</v>
      </c>
      <c r="H137" s="223">
        <v>4.947E-2</v>
      </c>
      <c r="I137" s="223">
        <v>4.6649999999999997E-2</v>
      </c>
      <c r="J137" s="223">
        <v>4.3729999999999998E-2</v>
      </c>
      <c r="K137" s="223">
        <v>4.2439999999999999E-2</v>
      </c>
      <c r="L137" s="223">
        <v>2.334E-2</v>
      </c>
      <c r="M137" s="223">
        <v>7.3422000000000001</v>
      </c>
      <c r="N137" s="223">
        <v>7.3291000000000004</v>
      </c>
      <c r="O137" s="223">
        <v>-233</v>
      </c>
      <c r="P137" s="223">
        <v>-162</v>
      </c>
      <c r="Q137" s="97"/>
      <c r="R137" s="224">
        <v>129</v>
      </c>
      <c r="S137" s="225">
        <v>45176</v>
      </c>
      <c r="T137" s="223">
        <v>14.4</v>
      </c>
      <c r="U137" s="226">
        <v>122.47</v>
      </c>
      <c r="V137" s="226">
        <v>171.75</v>
      </c>
      <c r="W137" s="226">
        <v>129.13</v>
      </c>
      <c r="X137" s="226">
        <v>2.5250000000000002E-2</v>
      </c>
      <c r="Y137" s="226">
        <v>2.4199999999999999E-2</v>
      </c>
      <c r="Z137" s="226">
        <v>2.3699999999999999E-2</v>
      </c>
    </row>
    <row r="138" spans="1:26">
      <c r="A138" s="227">
        <v>1173</v>
      </c>
      <c r="B138" s="225">
        <v>45175</v>
      </c>
      <c r="C138" s="223">
        <v>104.86</v>
      </c>
      <c r="D138" s="223">
        <v>2020</v>
      </c>
      <c r="E138" s="223">
        <v>1210.75</v>
      </c>
      <c r="F138" s="223">
        <v>9624.7999999999993</v>
      </c>
      <c r="G138" s="223">
        <v>5.4539999999999998E-2</v>
      </c>
      <c r="H138" s="223">
        <v>5.0160000000000003E-2</v>
      </c>
      <c r="I138" s="223">
        <v>4.7309999999999998E-2</v>
      </c>
      <c r="J138" s="223">
        <v>4.4170000000000001E-2</v>
      </c>
      <c r="K138" s="223">
        <v>4.2799999999999998E-2</v>
      </c>
      <c r="L138" s="223">
        <v>2.3089999999999999E-2</v>
      </c>
      <c r="M138" s="223">
        <v>7.3208000000000002</v>
      </c>
      <c r="N138" s="223">
        <v>7.3179999999999996</v>
      </c>
      <c r="O138" s="223">
        <v>-242</v>
      </c>
      <c r="P138" s="223">
        <v>-162</v>
      </c>
      <c r="Q138" s="97"/>
      <c r="R138" s="224">
        <v>128</v>
      </c>
      <c r="S138" s="225">
        <v>45175</v>
      </c>
      <c r="T138" s="223">
        <v>14.45</v>
      </c>
      <c r="U138" s="226">
        <v>121.95</v>
      </c>
      <c r="V138" s="226">
        <v>171.46</v>
      </c>
      <c r="W138" s="226">
        <v>128.94999999999999</v>
      </c>
      <c r="X138" s="226">
        <v>2.46E-2</v>
      </c>
      <c r="Y138" s="226">
        <v>2.3650000000000001E-2</v>
      </c>
      <c r="Z138" s="226">
        <v>2.3099999999999999E-2</v>
      </c>
    </row>
    <row r="139" spans="1:26">
      <c r="A139" s="227">
        <v>1172</v>
      </c>
      <c r="B139" s="225">
        <v>45174</v>
      </c>
      <c r="C139" s="223">
        <v>104.81</v>
      </c>
      <c r="D139" s="223">
        <v>2020</v>
      </c>
      <c r="E139" s="223">
        <v>1210.75</v>
      </c>
      <c r="F139" s="223">
        <v>9624.7999999999993</v>
      </c>
      <c r="G139" s="223">
        <v>5.4129999999999998E-2</v>
      </c>
      <c r="H139" s="223">
        <v>4.9599999999999998E-2</v>
      </c>
      <c r="I139" s="223">
        <v>4.6640000000000001E-2</v>
      </c>
      <c r="J139" s="223">
        <v>4.3770000000000003E-2</v>
      </c>
      <c r="K139" s="223">
        <v>4.2599999999999999E-2</v>
      </c>
      <c r="L139" s="223">
        <v>2.2669999999999999E-2</v>
      </c>
      <c r="M139" s="223">
        <v>7.3055000000000003</v>
      </c>
      <c r="N139" s="223">
        <v>7.3033000000000001</v>
      </c>
      <c r="O139" s="223">
        <v>-240</v>
      </c>
      <c r="P139" s="223">
        <v>-162</v>
      </c>
      <c r="Q139" s="97"/>
      <c r="R139" s="224">
        <v>127</v>
      </c>
      <c r="S139" s="225">
        <v>45174</v>
      </c>
      <c r="T139" s="223">
        <v>14.01</v>
      </c>
      <c r="U139" s="226">
        <v>122.38</v>
      </c>
      <c r="V139" s="226">
        <v>171.62</v>
      </c>
      <c r="W139" s="226">
        <v>128.97</v>
      </c>
      <c r="X139" s="226">
        <v>2.4299999999999999E-2</v>
      </c>
      <c r="Y139" s="226">
        <v>2.3300000000000001E-2</v>
      </c>
      <c r="Z139" s="226">
        <v>2.2950000000000002E-2</v>
      </c>
    </row>
    <row r="140" spans="1:26">
      <c r="A140" s="227">
        <v>1171</v>
      </c>
      <c r="B140" s="225">
        <v>45173</v>
      </c>
      <c r="C140" s="223">
        <v>104.24</v>
      </c>
      <c r="D140" s="223">
        <v>2020</v>
      </c>
      <c r="E140" s="223">
        <v>1210.75</v>
      </c>
      <c r="F140" s="223">
        <v>9624.7999999999993</v>
      </c>
      <c r="G140" s="223">
        <v>5.4089999999999999E-2</v>
      </c>
      <c r="H140" s="223">
        <v>4.8779999999999997E-2</v>
      </c>
      <c r="I140" s="223">
        <v>4.5780000000000001E-2</v>
      </c>
      <c r="J140" s="223">
        <v>4.2959999999999998E-2</v>
      </c>
      <c r="K140" s="223">
        <v>4.1790000000000001E-2</v>
      </c>
      <c r="L140" s="223">
        <v>2.2749999999999999E-2</v>
      </c>
      <c r="M140" s="223">
        <v>7.2755000000000001</v>
      </c>
      <c r="N140" s="223">
        <v>7.2746000000000004</v>
      </c>
      <c r="O140" s="223">
        <v>-230</v>
      </c>
      <c r="P140" s="223">
        <v>-162</v>
      </c>
      <c r="Q140" s="97"/>
      <c r="R140" s="224">
        <v>126</v>
      </c>
      <c r="S140" s="225">
        <v>45173</v>
      </c>
      <c r="T140" s="223">
        <v>13.82</v>
      </c>
      <c r="U140" s="226">
        <v>122.38</v>
      </c>
      <c r="V140" s="226">
        <v>171.98</v>
      </c>
      <c r="W140" s="226">
        <v>127.74</v>
      </c>
      <c r="X140" s="226">
        <v>2.3900000000000001E-2</v>
      </c>
      <c r="Y140" s="226">
        <v>2.315E-2</v>
      </c>
      <c r="Z140" s="226">
        <v>2.29E-2</v>
      </c>
    </row>
    <row r="141" spans="1:26">
      <c r="A141" s="227">
        <v>1170</v>
      </c>
      <c r="B141" s="225">
        <v>45170</v>
      </c>
      <c r="C141" s="223">
        <v>104.24</v>
      </c>
      <c r="D141" s="223">
        <v>2020</v>
      </c>
      <c r="E141" s="223">
        <v>1210.75</v>
      </c>
      <c r="F141" s="223">
        <v>9624.7999999999993</v>
      </c>
      <c r="G141" s="223">
        <v>5.4089999999999999E-2</v>
      </c>
      <c r="H141" s="223">
        <v>4.8779999999999997E-2</v>
      </c>
      <c r="I141" s="223">
        <v>4.5780000000000001E-2</v>
      </c>
      <c r="J141" s="223">
        <v>4.2959999999999998E-2</v>
      </c>
      <c r="K141" s="223">
        <v>4.1790000000000001E-2</v>
      </c>
      <c r="L141" s="223">
        <v>2.247E-2</v>
      </c>
      <c r="M141" s="223">
        <v>7.2702999999999998</v>
      </c>
      <c r="N141" s="223">
        <v>7.2663000000000002</v>
      </c>
      <c r="O141" s="223">
        <v>-233</v>
      </c>
      <c r="P141" s="223">
        <v>-162</v>
      </c>
      <c r="Q141" s="97"/>
      <c r="R141" s="224">
        <v>125</v>
      </c>
      <c r="S141" s="225">
        <v>45170</v>
      </c>
      <c r="T141" s="223">
        <v>13.09</v>
      </c>
      <c r="U141" s="226">
        <v>122.38</v>
      </c>
      <c r="V141" s="226">
        <v>171.98</v>
      </c>
      <c r="W141" s="226">
        <v>127.74</v>
      </c>
      <c r="X141" s="226">
        <v>2.4250000000000001E-2</v>
      </c>
      <c r="Y141" s="226">
        <v>2.3400000000000001E-2</v>
      </c>
      <c r="Z141" s="226">
        <v>2.2800000000000001E-2</v>
      </c>
    </row>
    <row r="142" spans="1:26">
      <c r="A142" s="227">
        <v>1169</v>
      </c>
      <c r="B142" s="225">
        <v>45169</v>
      </c>
      <c r="C142" s="223">
        <v>103.62</v>
      </c>
      <c r="D142" s="223">
        <v>2020</v>
      </c>
      <c r="E142" s="223">
        <v>1210.75</v>
      </c>
      <c r="F142" s="223">
        <v>9624.7999999999993</v>
      </c>
      <c r="G142" s="223">
        <v>5.4350000000000002E-2</v>
      </c>
      <c r="H142" s="223">
        <v>4.863E-2</v>
      </c>
      <c r="I142" s="223">
        <v>4.5539999999999997E-2</v>
      </c>
      <c r="J142" s="223">
        <v>4.2540000000000001E-2</v>
      </c>
      <c r="K142" s="223">
        <v>4.1079999999999998E-2</v>
      </c>
      <c r="L142" s="223">
        <v>2.2210000000000001E-2</v>
      </c>
      <c r="M142" s="223">
        <v>7.2755000000000001</v>
      </c>
      <c r="N142" s="223">
        <v>7.2587999999999999</v>
      </c>
      <c r="O142" s="223">
        <v>-233</v>
      </c>
      <c r="P142" s="223">
        <v>-162</v>
      </c>
      <c r="Q142" s="97"/>
      <c r="R142" s="224">
        <v>124</v>
      </c>
      <c r="S142" s="225">
        <v>45169</v>
      </c>
      <c r="T142" s="223">
        <v>13.57</v>
      </c>
      <c r="U142" s="226">
        <v>136.24</v>
      </c>
      <c r="V142" s="226">
        <v>172.26</v>
      </c>
      <c r="W142" s="226">
        <v>126.61</v>
      </c>
      <c r="X142" s="226">
        <v>2.4750000000000001E-2</v>
      </c>
      <c r="Y142" s="226">
        <v>2.3699999999999999E-2</v>
      </c>
      <c r="Z142" s="226">
        <v>2.3E-2</v>
      </c>
    </row>
    <row r="143" spans="1:26">
      <c r="A143" s="227">
        <v>1168</v>
      </c>
      <c r="B143" s="225">
        <v>45168</v>
      </c>
      <c r="C143" s="223">
        <v>103.16</v>
      </c>
      <c r="D143" s="223">
        <v>2020</v>
      </c>
      <c r="E143" s="223">
        <v>1275.44</v>
      </c>
      <c r="F143" s="223">
        <v>9078.7999999999993</v>
      </c>
      <c r="G143" s="223">
        <v>5.4469999999999998E-2</v>
      </c>
      <c r="H143" s="223">
        <v>4.8860000000000001E-2</v>
      </c>
      <c r="I143" s="223">
        <v>4.5710000000000001E-2</v>
      </c>
      <c r="J143" s="223">
        <v>4.2680000000000003E-2</v>
      </c>
      <c r="K143" s="223">
        <v>4.1140000000000003E-2</v>
      </c>
      <c r="L143" s="223">
        <v>2.2380000000000001E-2</v>
      </c>
      <c r="M143" s="223">
        <v>7.3030999999999997</v>
      </c>
      <c r="N143" s="223">
        <v>7.2869999999999999</v>
      </c>
      <c r="O143" s="223">
        <v>-233</v>
      </c>
      <c r="P143" s="223">
        <v>-162</v>
      </c>
      <c r="Q143" s="97"/>
      <c r="R143" s="224">
        <v>123</v>
      </c>
      <c r="S143" s="225">
        <v>45168</v>
      </c>
      <c r="T143" s="223">
        <v>13.88</v>
      </c>
      <c r="U143" s="226">
        <v>136.24</v>
      </c>
      <c r="V143" s="226">
        <v>171.91</v>
      </c>
      <c r="W143" s="226">
        <v>125.6</v>
      </c>
      <c r="X143" s="226">
        <v>2.5000000000000001E-2</v>
      </c>
      <c r="Y143" s="226">
        <v>2.4E-2</v>
      </c>
      <c r="Z143" s="226">
        <v>2.325E-2</v>
      </c>
    </row>
    <row r="144" spans="1:26">
      <c r="A144" s="227">
        <v>1167</v>
      </c>
      <c r="B144" s="225">
        <v>45167</v>
      </c>
      <c r="C144" s="223">
        <v>103.53</v>
      </c>
      <c r="D144" s="223">
        <v>2020</v>
      </c>
      <c r="E144" s="223">
        <v>1275.44</v>
      </c>
      <c r="F144" s="223">
        <v>9078.7999999999993</v>
      </c>
      <c r="G144" s="223">
        <v>5.4339999999999999E-2</v>
      </c>
      <c r="H144" s="223">
        <v>4.8939999999999997E-2</v>
      </c>
      <c r="I144" s="223">
        <v>4.5830000000000003E-2</v>
      </c>
      <c r="J144" s="223">
        <v>4.2770000000000002E-2</v>
      </c>
      <c r="K144" s="223">
        <v>4.1200000000000001E-2</v>
      </c>
      <c r="L144" s="223">
        <v>2.256E-2</v>
      </c>
      <c r="M144" s="223">
        <v>7.2839999999999998</v>
      </c>
      <c r="N144" s="223">
        <v>7.2807000000000004</v>
      </c>
      <c r="O144" s="223">
        <v>-233</v>
      </c>
      <c r="P144" s="223">
        <v>-162</v>
      </c>
      <c r="Q144" s="97"/>
      <c r="R144" s="224">
        <v>122</v>
      </c>
      <c r="S144" s="225">
        <v>45167</v>
      </c>
      <c r="T144" s="223">
        <v>14.45</v>
      </c>
      <c r="U144" s="226">
        <v>136.24</v>
      </c>
      <c r="V144" s="226">
        <v>171.83</v>
      </c>
      <c r="W144" s="226">
        <v>124.92</v>
      </c>
      <c r="X144" s="226">
        <v>2.5700000000000001E-2</v>
      </c>
      <c r="Y144" s="226">
        <v>2.4500000000000001E-2</v>
      </c>
      <c r="Z144" s="226">
        <v>2.385E-2</v>
      </c>
    </row>
    <row r="145" spans="1:26">
      <c r="A145" s="227">
        <v>1166</v>
      </c>
      <c r="B145" s="225">
        <v>45166</v>
      </c>
      <c r="C145" s="223">
        <v>104.06</v>
      </c>
      <c r="D145" s="223">
        <v>2020</v>
      </c>
      <c r="E145" s="223">
        <v>1275.44</v>
      </c>
      <c r="F145" s="223">
        <v>9078.7999999999993</v>
      </c>
      <c r="G145" s="223">
        <v>5.484E-2</v>
      </c>
      <c r="H145" s="223">
        <v>5.0479999999999997E-2</v>
      </c>
      <c r="I145" s="223">
        <v>4.6969999999999998E-2</v>
      </c>
      <c r="J145" s="223">
        <v>4.4010000000000001E-2</v>
      </c>
      <c r="K145" s="223">
        <v>4.2020000000000002E-2</v>
      </c>
      <c r="L145" s="223">
        <v>2.249E-2</v>
      </c>
      <c r="M145" s="223">
        <v>7.2933000000000003</v>
      </c>
      <c r="N145" s="223">
        <v>7.2888999999999999</v>
      </c>
      <c r="O145" s="223">
        <v>-245</v>
      </c>
      <c r="P145" s="223">
        <v>-162</v>
      </c>
      <c r="Q145" s="97"/>
      <c r="R145" s="224">
        <v>121</v>
      </c>
      <c r="S145" s="225">
        <v>45166</v>
      </c>
      <c r="T145" s="223">
        <v>15.08</v>
      </c>
      <c r="U145" s="226">
        <v>135.91999999999999</v>
      </c>
      <c r="V145" s="226">
        <v>171.33</v>
      </c>
      <c r="W145" s="226">
        <v>124.98</v>
      </c>
      <c r="X145" s="226">
        <v>2.6200000000000001E-2</v>
      </c>
      <c r="Y145" s="226">
        <v>2.5000000000000001E-2</v>
      </c>
      <c r="Z145" s="226">
        <v>2.4299999999999999E-2</v>
      </c>
    </row>
    <row r="146" spans="1:26">
      <c r="A146" s="227">
        <v>1165</v>
      </c>
      <c r="B146" s="225">
        <v>45163</v>
      </c>
      <c r="C146" s="223">
        <v>104.08</v>
      </c>
      <c r="D146" s="223">
        <v>2020</v>
      </c>
      <c r="E146" s="223">
        <v>1275.44</v>
      </c>
      <c r="F146" s="223">
        <v>9078.7999999999993</v>
      </c>
      <c r="G146" s="223">
        <v>5.4559999999999997E-2</v>
      </c>
      <c r="H146" s="223">
        <v>5.0779999999999999E-2</v>
      </c>
      <c r="I146" s="223">
        <v>4.7399999999999998E-2</v>
      </c>
      <c r="J146" s="223">
        <v>4.4380000000000003E-2</v>
      </c>
      <c r="K146" s="223">
        <v>4.2349999999999999E-2</v>
      </c>
      <c r="L146" s="223">
        <v>2.223E-2</v>
      </c>
      <c r="M146" s="223">
        <v>7.2948000000000004</v>
      </c>
      <c r="N146" s="223">
        <v>7.2872000000000003</v>
      </c>
      <c r="O146" s="223">
        <v>-252</v>
      </c>
      <c r="P146" s="223">
        <v>-162</v>
      </c>
      <c r="Q146" s="97"/>
      <c r="R146" s="224">
        <v>120</v>
      </c>
      <c r="S146" s="225">
        <v>45163</v>
      </c>
      <c r="T146" s="223">
        <v>15.68</v>
      </c>
      <c r="U146" s="226">
        <v>135.91999999999999</v>
      </c>
      <c r="V146" s="226">
        <v>171.18</v>
      </c>
      <c r="W146" s="226">
        <v>124.7</v>
      </c>
      <c r="X146" s="226">
        <v>2.53E-2</v>
      </c>
      <c r="Y146" s="226">
        <v>2.4199999999999999E-2</v>
      </c>
      <c r="Z146" s="226">
        <v>2.375E-2</v>
      </c>
    </row>
    <row r="147" spans="1:26">
      <c r="A147" s="227">
        <v>1164</v>
      </c>
      <c r="B147" s="225">
        <v>45162</v>
      </c>
      <c r="C147" s="223">
        <v>103.98</v>
      </c>
      <c r="D147" s="223">
        <v>2020</v>
      </c>
      <c r="E147" s="223">
        <v>1275.44</v>
      </c>
      <c r="F147" s="223">
        <v>9078.7999999999993</v>
      </c>
      <c r="G147" s="223">
        <v>5.4640000000000001E-2</v>
      </c>
      <c r="H147" s="223">
        <v>5.0229999999999997E-2</v>
      </c>
      <c r="I147" s="223">
        <v>4.7019999999999999E-2</v>
      </c>
      <c r="J147" s="223">
        <v>4.4150000000000002E-2</v>
      </c>
      <c r="K147" s="223">
        <v>4.2369999999999998E-2</v>
      </c>
      <c r="L147" s="223">
        <v>2.2069999999999999E-2</v>
      </c>
      <c r="M147" s="223">
        <v>7.2805999999999997</v>
      </c>
      <c r="N147" s="223">
        <v>7.2798999999999996</v>
      </c>
      <c r="O147" s="223">
        <v>-250</v>
      </c>
      <c r="P147" s="223">
        <v>-162</v>
      </c>
      <c r="Q147" s="97"/>
      <c r="R147" s="224">
        <v>119</v>
      </c>
      <c r="S147" s="225">
        <v>45162</v>
      </c>
      <c r="T147" s="223">
        <v>17.2</v>
      </c>
      <c r="U147" s="226">
        <v>125.64</v>
      </c>
      <c r="V147" s="226">
        <v>171.23</v>
      </c>
      <c r="W147" s="226">
        <v>124.54</v>
      </c>
      <c r="X147" s="226">
        <v>2.4500000000000001E-2</v>
      </c>
      <c r="Y147" s="226">
        <v>2.3699999999999999E-2</v>
      </c>
      <c r="Z147" s="226">
        <v>2.315E-2</v>
      </c>
    </row>
    <row r="148" spans="1:26">
      <c r="A148" s="227">
        <v>1163</v>
      </c>
      <c r="B148" s="225">
        <v>45161</v>
      </c>
      <c r="C148" s="223">
        <v>103.42</v>
      </c>
      <c r="D148" s="223">
        <v>2020</v>
      </c>
      <c r="E148" s="223">
        <v>1275.44</v>
      </c>
      <c r="F148" s="223">
        <v>9078.7999999999993</v>
      </c>
      <c r="G148" s="223">
        <v>5.4359999999999999E-2</v>
      </c>
      <c r="H148" s="223">
        <v>4.9669999999999999E-2</v>
      </c>
      <c r="I148" s="223">
        <v>4.6559999999999997E-2</v>
      </c>
      <c r="J148" s="223">
        <v>4.3700000000000003E-2</v>
      </c>
      <c r="K148" s="223">
        <v>4.1919999999999999E-2</v>
      </c>
      <c r="L148" s="223">
        <v>2.2110000000000001E-2</v>
      </c>
      <c r="M148" s="223">
        <v>7.2877000000000001</v>
      </c>
      <c r="N148" s="223">
        <v>7.2785000000000002</v>
      </c>
      <c r="O148" s="223">
        <v>-244</v>
      </c>
      <c r="P148" s="223">
        <v>-162</v>
      </c>
      <c r="Q148" s="97"/>
      <c r="R148" s="224">
        <v>118</v>
      </c>
      <c r="S148" s="225">
        <v>45161</v>
      </c>
      <c r="T148" s="223">
        <v>15.98</v>
      </c>
      <c r="U148" s="226">
        <v>129.51</v>
      </c>
      <c r="V148" s="226">
        <v>171.42</v>
      </c>
      <c r="W148" s="226">
        <v>124.43</v>
      </c>
      <c r="X148" s="226">
        <v>2.445E-2</v>
      </c>
      <c r="Y148" s="226">
        <v>2.3900000000000001E-2</v>
      </c>
      <c r="Z148" s="226">
        <v>2.325E-2</v>
      </c>
    </row>
    <row r="149" spans="1:26">
      <c r="A149" s="227">
        <v>1162</v>
      </c>
      <c r="B149" s="225">
        <v>45160</v>
      </c>
      <c r="C149" s="223">
        <v>103.56</v>
      </c>
      <c r="D149" s="223">
        <v>2020</v>
      </c>
      <c r="E149" s="223">
        <v>1275.44</v>
      </c>
      <c r="F149" s="223">
        <v>9078.7999999999993</v>
      </c>
      <c r="G149" s="223">
        <v>5.416E-2</v>
      </c>
      <c r="H149" s="223">
        <v>5.0459999999999998E-2</v>
      </c>
      <c r="I149" s="223">
        <v>4.7559999999999998E-2</v>
      </c>
      <c r="J149" s="223">
        <v>4.4880000000000003E-2</v>
      </c>
      <c r="K149" s="223">
        <v>4.3240000000000001E-2</v>
      </c>
      <c r="L149" s="223">
        <v>2.2079999999999999E-2</v>
      </c>
      <c r="M149" s="223">
        <v>7.3064999999999998</v>
      </c>
      <c r="N149" s="223">
        <v>7.2939999999999996</v>
      </c>
      <c r="O149" s="223">
        <v>-255</v>
      </c>
      <c r="P149" s="223">
        <v>-162</v>
      </c>
      <c r="Q149" s="97"/>
      <c r="R149" s="224">
        <v>117</v>
      </c>
      <c r="S149" s="225">
        <v>45160</v>
      </c>
      <c r="T149" s="223">
        <v>16.97</v>
      </c>
      <c r="U149" s="226">
        <v>131.5</v>
      </c>
      <c r="V149" s="226">
        <v>170.55</v>
      </c>
      <c r="W149" s="226">
        <v>124.07</v>
      </c>
      <c r="X149" s="226">
        <v>2.41E-2</v>
      </c>
      <c r="Y149" s="226">
        <v>2.35E-2</v>
      </c>
      <c r="Z149" s="226">
        <v>2.29E-2</v>
      </c>
    </row>
    <row r="150" spans="1:26">
      <c r="A150" s="227">
        <v>1161</v>
      </c>
      <c r="B150" s="225">
        <v>45159</v>
      </c>
      <c r="C150" s="223">
        <v>103.3</v>
      </c>
      <c r="D150" s="223">
        <v>2020</v>
      </c>
      <c r="E150" s="223">
        <v>1275.44</v>
      </c>
      <c r="F150" s="223">
        <v>9078.7999999999993</v>
      </c>
      <c r="G150" s="223">
        <v>5.4339999999999999E-2</v>
      </c>
      <c r="H150" s="223">
        <v>5.0009999999999999E-2</v>
      </c>
      <c r="I150" s="223">
        <v>4.7149999999999997E-2</v>
      </c>
      <c r="J150" s="223">
        <v>4.4659999999999998E-2</v>
      </c>
      <c r="K150" s="223">
        <v>4.3380000000000002E-2</v>
      </c>
      <c r="L150" s="223">
        <v>2.1860000000000001E-2</v>
      </c>
      <c r="M150" s="223">
        <v>7.2892000000000001</v>
      </c>
      <c r="N150" s="223">
        <v>7.2831999999999999</v>
      </c>
      <c r="O150" s="223">
        <v>-253</v>
      </c>
      <c r="P150" s="223">
        <v>-162</v>
      </c>
      <c r="Q150" s="97"/>
      <c r="R150" s="224">
        <v>116</v>
      </c>
      <c r="S150" s="225">
        <v>45159</v>
      </c>
      <c r="T150" s="223">
        <v>17.13</v>
      </c>
      <c r="U150" s="226">
        <v>137.62</v>
      </c>
      <c r="V150" s="226">
        <v>170.36</v>
      </c>
      <c r="W150" s="226">
        <v>123.81</v>
      </c>
      <c r="X150" s="226">
        <v>2.3699999999999999E-2</v>
      </c>
      <c r="Y150" s="226">
        <v>2.3400000000000001E-2</v>
      </c>
      <c r="Z150" s="226">
        <v>2.2849999999999999E-2</v>
      </c>
    </row>
    <row r="151" spans="1:26">
      <c r="A151" s="227">
        <v>1160</v>
      </c>
      <c r="B151" s="225">
        <v>45156</v>
      </c>
      <c r="C151" s="223">
        <v>103.38</v>
      </c>
      <c r="D151" s="223">
        <v>2020</v>
      </c>
      <c r="E151" s="223">
        <v>1275.44</v>
      </c>
      <c r="F151" s="223">
        <v>9078.7999999999993</v>
      </c>
      <c r="G151" s="223">
        <v>5.4300000000000001E-2</v>
      </c>
      <c r="H151" s="223">
        <v>4.9419999999999999E-2</v>
      </c>
      <c r="I151" s="223">
        <v>4.6469999999999997E-2</v>
      </c>
      <c r="J151" s="223">
        <v>4.385E-2</v>
      </c>
      <c r="K151" s="223">
        <v>4.2549999999999998E-2</v>
      </c>
      <c r="L151" s="223">
        <v>2.1909999999999999E-2</v>
      </c>
      <c r="M151" s="223">
        <v>7.3064</v>
      </c>
      <c r="N151" s="223">
        <v>7.2845000000000004</v>
      </c>
      <c r="O151" s="223">
        <v>-246</v>
      </c>
      <c r="P151" s="223">
        <v>-162</v>
      </c>
      <c r="Q151" s="97"/>
      <c r="R151" s="224">
        <v>115</v>
      </c>
      <c r="S151" s="225">
        <v>45156</v>
      </c>
      <c r="T151" s="223">
        <v>17.3</v>
      </c>
      <c r="U151" s="226">
        <v>135.38</v>
      </c>
      <c r="V151" s="226">
        <v>171.03</v>
      </c>
      <c r="W151" s="226">
        <v>124.39</v>
      </c>
      <c r="X151" s="226">
        <v>2.2599999999999999E-2</v>
      </c>
      <c r="Y151" s="226">
        <v>2.265E-2</v>
      </c>
      <c r="Z151" s="226">
        <v>2.2550000000000001E-2</v>
      </c>
    </row>
    <row r="152" spans="1:26">
      <c r="A152" s="227">
        <v>1159</v>
      </c>
      <c r="B152" s="225">
        <v>45155</v>
      </c>
      <c r="C152" s="223">
        <v>103.57</v>
      </c>
      <c r="D152" s="223">
        <v>2020</v>
      </c>
      <c r="E152" s="223">
        <v>1275.44</v>
      </c>
      <c r="F152" s="223">
        <v>9078.7999999999993</v>
      </c>
      <c r="G152" s="223">
        <v>5.4080000000000003E-2</v>
      </c>
      <c r="H152" s="223">
        <v>4.929E-2</v>
      </c>
      <c r="I152" s="223">
        <v>4.6519999999999999E-2</v>
      </c>
      <c r="J152" s="223">
        <v>4.4080000000000001E-2</v>
      </c>
      <c r="K152" s="223">
        <v>4.274E-2</v>
      </c>
      <c r="L152" s="223">
        <v>2.1940000000000001E-2</v>
      </c>
      <c r="M152" s="223">
        <v>7.3041</v>
      </c>
      <c r="N152" s="223">
        <v>7.2866</v>
      </c>
      <c r="O152" s="223">
        <v>-246</v>
      </c>
      <c r="P152" s="223">
        <v>-162</v>
      </c>
      <c r="Q152" s="97"/>
      <c r="R152" s="224">
        <v>114</v>
      </c>
      <c r="S152" s="225">
        <v>45155</v>
      </c>
      <c r="T152" s="223">
        <v>17.89</v>
      </c>
      <c r="U152" s="226">
        <v>129.28</v>
      </c>
      <c r="V152" s="226">
        <v>171.03</v>
      </c>
      <c r="W152" s="226">
        <v>125.11</v>
      </c>
      <c r="X152" s="226">
        <v>2.2550000000000001E-2</v>
      </c>
      <c r="Y152" s="226">
        <v>2.2499999999999999E-2</v>
      </c>
      <c r="Z152" s="226">
        <v>2.2349999999999998E-2</v>
      </c>
    </row>
    <row r="153" spans="1:26">
      <c r="A153" s="227">
        <v>1158</v>
      </c>
      <c r="B153" s="225">
        <v>45154</v>
      </c>
      <c r="C153" s="223">
        <v>103.43</v>
      </c>
      <c r="D153" s="223">
        <v>2020</v>
      </c>
      <c r="E153" s="223">
        <v>1275.44</v>
      </c>
      <c r="F153" s="223">
        <v>9078.7999999999993</v>
      </c>
      <c r="G153" s="223">
        <v>5.4429999999999999E-2</v>
      </c>
      <c r="H153" s="223">
        <v>4.965E-2</v>
      </c>
      <c r="I153" s="223">
        <v>4.666E-2</v>
      </c>
      <c r="J153" s="223">
        <v>4.403E-2</v>
      </c>
      <c r="K153" s="223">
        <v>4.2500000000000003E-2</v>
      </c>
      <c r="L153" s="223">
        <v>2.1919999999999999E-2</v>
      </c>
      <c r="M153" s="223">
        <v>7.3362999999999996</v>
      </c>
      <c r="N153" s="223">
        <v>7.2984999999999998</v>
      </c>
      <c r="O153" s="223">
        <v>-247</v>
      </c>
      <c r="P153" s="223">
        <v>-162</v>
      </c>
      <c r="Q153" s="97"/>
      <c r="R153" s="224">
        <v>113</v>
      </c>
      <c r="S153" s="225">
        <v>45154</v>
      </c>
      <c r="T153" s="223">
        <v>16.78</v>
      </c>
      <c r="U153" s="226">
        <v>122.48</v>
      </c>
      <c r="V153" s="226">
        <v>171.22</v>
      </c>
      <c r="W153" s="226">
        <v>125.36</v>
      </c>
      <c r="X153" s="226">
        <v>2.23E-2</v>
      </c>
      <c r="Y153" s="226">
        <v>2.23E-2</v>
      </c>
      <c r="Z153" s="226">
        <v>2.23E-2</v>
      </c>
    </row>
    <row r="154" spans="1:26">
      <c r="A154" s="227">
        <v>1157</v>
      </c>
      <c r="B154" s="225">
        <v>45153</v>
      </c>
      <c r="C154" s="223">
        <v>103.21</v>
      </c>
      <c r="D154" s="223">
        <v>2020</v>
      </c>
      <c r="E154" s="223">
        <v>1275.44</v>
      </c>
      <c r="F154" s="223">
        <v>9078.7999999999993</v>
      </c>
      <c r="G154" s="223">
        <v>5.407E-2</v>
      </c>
      <c r="H154" s="223">
        <v>4.9520000000000002E-2</v>
      </c>
      <c r="I154" s="223">
        <v>4.6460000000000001E-2</v>
      </c>
      <c r="J154" s="223">
        <v>4.3720000000000002E-2</v>
      </c>
      <c r="K154" s="223">
        <v>4.2110000000000002E-2</v>
      </c>
      <c r="L154" s="223">
        <v>2.2009999999999998E-2</v>
      </c>
      <c r="M154" s="223">
        <v>7.3242000000000003</v>
      </c>
      <c r="N154" s="223">
        <v>7.2884000000000002</v>
      </c>
      <c r="O154" s="223">
        <v>-244</v>
      </c>
      <c r="P154" s="223">
        <v>-162</v>
      </c>
      <c r="Q154" s="97"/>
      <c r="R154" s="224">
        <v>112</v>
      </c>
      <c r="S154" s="225">
        <v>45153</v>
      </c>
      <c r="T154" s="223">
        <v>16.46</v>
      </c>
      <c r="U154" s="226">
        <v>99.75</v>
      </c>
      <c r="V154" s="226">
        <v>171.55</v>
      </c>
      <c r="W154" s="226">
        <v>125.54</v>
      </c>
      <c r="X154" s="226">
        <v>2.2349999999999998E-2</v>
      </c>
      <c r="Y154" s="226">
        <v>2.23E-2</v>
      </c>
      <c r="Z154" s="226">
        <v>2.24E-2</v>
      </c>
    </row>
    <row r="155" spans="1:26">
      <c r="A155" s="227">
        <v>1156</v>
      </c>
      <c r="B155" s="225">
        <v>45152</v>
      </c>
      <c r="C155" s="223">
        <v>103.19</v>
      </c>
      <c r="D155" s="223">
        <v>2020</v>
      </c>
      <c r="E155" s="223">
        <v>1275.44</v>
      </c>
      <c r="F155" s="223">
        <v>9078.7999999999993</v>
      </c>
      <c r="G155" s="223">
        <v>5.416E-2</v>
      </c>
      <c r="H155" s="223">
        <v>4.9669999999999999E-2</v>
      </c>
      <c r="I155" s="223">
        <v>4.6460000000000001E-2</v>
      </c>
      <c r="J155" s="223">
        <v>4.36E-2</v>
      </c>
      <c r="K155" s="223">
        <v>4.1910000000000003E-2</v>
      </c>
      <c r="L155" s="223">
        <v>2.2169999999999999E-2</v>
      </c>
      <c r="M155" s="223">
        <v>7.2793000000000001</v>
      </c>
      <c r="N155" s="223">
        <v>7.2572999999999999</v>
      </c>
      <c r="O155" s="223">
        <v>-243</v>
      </c>
      <c r="P155" s="223">
        <v>-162</v>
      </c>
      <c r="Q155" s="97"/>
      <c r="R155" s="224">
        <v>111</v>
      </c>
      <c r="S155" s="225">
        <v>45152</v>
      </c>
      <c r="T155" s="223">
        <v>14.82</v>
      </c>
      <c r="U155" s="226">
        <v>99.75</v>
      </c>
      <c r="V155" s="226">
        <v>171.86</v>
      </c>
      <c r="W155" s="226">
        <v>126.29</v>
      </c>
      <c r="X155" s="226">
        <v>2.23E-2</v>
      </c>
      <c r="Y155" s="226">
        <v>2.2349999999999998E-2</v>
      </c>
      <c r="Z155" s="226">
        <v>2.265E-2</v>
      </c>
    </row>
    <row r="156" spans="1:26">
      <c r="A156" s="227">
        <v>1155</v>
      </c>
      <c r="B156" s="225">
        <v>45149</v>
      </c>
      <c r="C156" s="223">
        <v>102.84</v>
      </c>
      <c r="D156" s="223">
        <v>2020</v>
      </c>
      <c r="E156" s="223">
        <v>1275.44</v>
      </c>
      <c r="F156" s="223">
        <v>9078.7999999999993</v>
      </c>
      <c r="G156" s="223">
        <v>5.4190000000000002E-2</v>
      </c>
      <c r="H156" s="223">
        <v>4.895E-2</v>
      </c>
      <c r="I156" s="223">
        <v>4.5749999999999999E-2</v>
      </c>
      <c r="J156" s="223">
        <v>4.301E-2</v>
      </c>
      <c r="K156" s="223">
        <v>4.1520000000000001E-2</v>
      </c>
      <c r="L156" s="223">
        <v>2.2290000000000001E-2</v>
      </c>
      <c r="M156" s="223">
        <v>7.2601000000000004</v>
      </c>
      <c r="N156" s="223">
        <v>7.2396000000000003</v>
      </c>
      <c r="O156" s="223">
        <v>-235</v>
      </c>
      <c r="P156" s="223">
        <v>-162</v>
      </c>
      <c r="Q156" s="97"/>
      <c r="R156" s="224">
        <v>110</v>
      </c>
      <c r="S156" s="225">
        <v>45149</v>
      </c>
      <c r="T156" s="223">
        <v>14.84</v>
      </c>
      <c r="U156" s="226">
        <v>99.75</v>
      </c>
      <c r="V156" s="226">
        <v>172.19</v>
      </c>
      <c r="W156" s="226">
        <v>127.73</v>
      </c>
      <c r="X156" s="226">
        <v>2.2349999999999998E-2</v>
      </c>
      <c r="Y156" s="226">
        <v>2.2450000000000001E-2</v>
      </c>
      <c r="Z156" s="226">
        <v>2.2849999999999999E-2</v>
      </c>
    </row>
    <row r="157" spans="1:26">
      <c r="A157" s="227">
        <v>1154</v>
      </c>
      <c r="B157" s="225">
        <v>45148</v>
      </c>
      <c r="C157" s="223">
        <v>102.52</v>
      </c>
      <c r="D157" s="223">
        <v>2020</v>
      </c>
      <c r="E157" s="223">
        <v>1275.44</v>
      </c>
      <c r="F157" s="223">
        <v>9078.7999999999993</v>
      </c>
      <c r="G157" s="223">
        <v>5.4269999999999999E-2</v>
      </c>
      <c r="H157" s="223">
        <v>4.8419999999999998E-2</v>
      </c>
      <c r="I157" s="223">
        <v>4.5100000000000001E-2</v>
      </c>
      <c r="J157" s="223">
        <v>4.2320000000000003E-2</v>
      </c>
      <c r="K157" s="223">
        <v>4.1050000000000003E-2</v>
      </c>
      <c r="L157" s="223">
        <v>2.2380000000000001E-2</v>
      </c>
      <c r="M157" s="223">
        <v>7.2427000000000001</v>
      </c>
      <c r="N157" s="223">
        <v>7.2187999999999999</v>
      </c>
      <c r="O157" s="223">
        <v>-227</v>
      </c>
      <c r="P157" s="223">
        <v>-162</v>
      </c>
      <c r="Q157" s="97"/>
      <c r="R157" s="224">
        <v>109</v>
      </c>
      <c r="S157" s="225">
        <v>45148</v>
      </c>
      <c r="T157" s="223">
        <v>15.85</v>
      </c>
      <c r="U157" s="226">
        <v>97.5</v>
      </c>
      <c r="V157" s="226">
        <v>172.46</v>
      </c>
      <c r="W157" s="226">
        <v>128.38999999999999</v>
      </c>
      <c r="X157" s="226">
        <v>2.23E-2</v>
      </c>
      <c r="Y157" s="226">
        <v>2.2499999999999999E-2</v>
      </c>
      <c r="Z157" s="226">
        <v>2.3E-2</v>
      </c>
    </row>
    <row r="158" spans="1:26">
      <c r="A158" s="227">
        <v>1153</v>
      </c>
      <c r="B158" s="225">
        <v>45147</v>
      </c>
      <c r="C158" s="223">
        <v>102.49</v>
      </c>
      <c r="D158" s="223">
        <v>1730</v>
      </c>
      <c r="E158" s="223">
        <v>1352.68</v>
      </c>
      <c r="F158" s="223">
        <v>9073</v>
      </c>
      <c r="G158" s="223">
        <v>5.4330000000000003E-2</v>
      </c>
      <c r="H158" s="223">
        <v>4.8079999999999998E-2</v>
      </c>
      <c r="I158" s="223">
        <v>4.4400000000000002E-2</v>
      </c>
      <c r="J158" s="223">
        <v>4.1369999999999997E-2</v>
      </c>
      <c r="K158" s="223">
        <v>4.0079999999999998E-2</v>
      </c>
      <c r="L158" s="223">
        <v>2.23E-2</v>
      </c>
      <c r="M158" s="223">
        <v>7.2293000000000003</v>
      </c>
      <c r="N158" s="223">
        <v>7.2107000000000001</v>
      </c>
      <c r="O158" s="223">
        <v>-221</v>
      </c>
      <c r="P158" s="223">
        <v>-162</v>
      </c>
      <c r="Q158" s="97"/>
      <c r="R158" s="224">
        <v>108</v>
      </c>
      <c r="S158" s="225">
        <v>45147</v>
      </c>
      <c r="T158" s="223">
        <v>15.96</v>
      </c>
      <c r="U158" s="226">
        <v>95.19</v>
      </c>
      <c r="V158" s="226">
        <v>173.07</v>
      </c>
      <c r="W158" s="226">
        <v>129.36000000000001</v>
      </c>
      <c r="X158" s="226">
        <v>2.2100000000000002E-2</v>
      </c>
      <c r="Y158" s="226">
        <v>2.2200000000000001E-2</v>
      </c>
      <c r="Z158" s="226">
        <v>2.2800000000000001E-2</v>
      </c>
    </row>
    <row r="159" spans="1:26">
      <c r="A159" s="227">
        <v>1152</v>
      </c>
      <c r="B159" s="225">
        <v>45146</v>
      </c>
      <c r="C159" s="223">
        <v>102.53</v>
      </c>
      <c r="D159" s="223">
        <v>1730</v>
      </c>
      <c r="E159" s="223">
        <v>1352.68</v>
      </c>
      <c r="F159" s="223">
        <v>9073</v>
      </c>
      <c r="G159" s="223">
        <v>5.4339999999999999E-2</v>
      </c>
      <c r="H159" s="223">
        <v>4.7509999999999997E-2</v>
      </c>
      <c r="I159" s="223">
        <v>4.4159999999999998E-2</v>
      </c>
      <c r="J159" s="223">
        <v>4.1110000000000001E-2</v>
      </c>
      <c r="K159" s="223">
        <v>4.0219999999999999E-2</v>
      </c>
      <c r="L159" s="223">
        <v>2.2249999999999999E-2</v>
      </c>
      <c r="M159" s="223">
        <v>7.2370999999999999</v>
      </c>
      <c r="N159" s="223">
        <v>7.2186000000000003</v>
      </c>
      <c r="O159" s="223">
        <v>-219</v>
      </c>
      <c r="P159" s="223">
        <v>-162</v>
      </c>
      <c r="Q159" s="97"/>
      <c r="R159" s="224">
        <v>107</v>
      </c>
      <c r="S159" s="225">
        <v>45146</v>
      </c>
      <c r="T159" s="223">
        <v>15.99</v>
      </c>
      <c r="U159" s="226">
        <v>94.88</v>
      </c>
      <c r="V159" s="226">
        <v>173.06</v>
      </c>
      <c r="W159" s="226">
        <v>129.55000000000001</v>
      </c>
      <c r="X159" s="226">
        <v>2.1950000000000001E-2</v>
      </c>
      <c r="Y159" s="226">
        <v>2.215E-2</v>
      </c>
      <c r="Z159" s="226">
        <v>2.2499999999999999E-2</v>
      </c>
    </row>
    <row r="160" spans="1:26">
      <c r="A160" s="227">
        <v>1151</v>
      </c>
      <c r="B160" s="225">
        <v>45145</v>
      </c>
      <c r="C160" s="223">
        <v>102.05</v>
      </c>
      <c r="D160" s="223">
        <v>1730</v>
      </c>
      <c r="E160" s="223">
        <v>1352.68</v>
      </c>
      <c r="F160" s="223">
        <v>9073</v>
      </c>
      <c r="G160" s="223">
        <v>5.4030000000000002E-2</v>
      </c>
      <c r="H160" s="223">
        <v>4.7620000000000003E-2</v>
      </c>
      <c r="I160" s="223">
        <v>4.4560000000000002E-2</v>
      </c>
      <c r="J160" s="223">
        <v>4.165E-2</v>
      </c>
      <c r="K160" s="223">
        <v>4.088E-2</v>
      </c>
      <c r="L160" s="223">
        <v>2.2270000000000002E-2</v>
      </c>
      <c r="M160" s="223">
        <v>7.2012</v>
      </c>
      <c r="N160" s="223">
        <v>7.1931000000000003</v>
      </c>
      <c r="O160" s="223">
        <v>-223</v>
      </c>
      <c r="P160" s="223">
        <v>-162</v>
      </c>
      <c r="Q160" s="97"/>
      <c r="R160" s="224">
        <v>106</v>
      </c>
      <c r="S160" s="225">
        <v>45145</v>
      </c>
      <c r="T160" s="223">
        <v>15.77</v>
      </c>
      <c r="U160" s="226">
        <v>94.75</v>
      </c>
      <c r="V160" s="226">
        <v>172.77</v>
      </c>
      <c r="W160" s="226">
        <v>131.25</v>
      </c>
      <c r="X160" s="226">
        <v>2.2200000000000001E-2</v>
      </c>
      <c r="Y160" s="226">
        <v>2.2200000000000001E-2</v>
      </c>
      <c r="Z160" s="226">
        <v>2.265E-2</v>
      </c>
    </row>
    <row r="161" spans="1:26">
      <c r="A161" s="227">
        <v>1150</v>
      </c>
      <c r="B161" s="225">
        <v>45142</v>
      </c>
      <c r="C161" s="223">
        <v>102.02</v>
      </c>
      <c r="D161" s="223">
        <v>1730</v>
      </c>
      <c r="E161" s="223">
        <v>1352.68</v>
      </c>
      <c r="F161" s="223">
        <v>9073</v>
      </c>
      <c r="G161" s="223">
        <v>5.3960000000000001E-2</v>
      </c>
      <c r="H161" s="223">
        <v>4.7640000000000002E-2</v>
      </c>
      <c r="I161" s="223">
        <v>4.4470000000000003E-2</v>
      </c>
      <c r="J161" s="223">
        <v>4.1340000000000002E-2</v>
      </c>
      <c r="K161" s="223">
        <v>4.0340000000000001E-2</v>
      </c>
      <c r="L161" s="223">
        <v>2.215E-2</v>
      </c>
      <c r="M161" s="223">
        <v>7.1879</v>
      </c>
      <c r="N161" s="223">
        <v>7.1729000000000003</v>
      </c>
      <c r="O161" s="223">
        <v>-223</v>
      </c>
      <c r="P161" s="223">
        <v>-162</v>
      </c>
      <c r="Q161" s="97"/>
      <c r="R161" s="224">
        <v>105</v>
      </c>
      <c r="S161" s="225">
        <v>45142</v>
      </c>
      <c r="T161" s="223">
        <v>17.100000000000001</v>
      </c>
      <c r="U161" s="226">
        <v>95.88</v>
      </c>
      <c r="V161" s="226">
        <v>172.92</v>
      </c>
      <c r="W161" s="226">
        <v>131.41</v>
      </c>
      <c r="X161" s="226">
        <v>2.205E-2</v>
      </c>
      <c r="Y161" s="226">
        <v>2.205E-2</v>
      </c>
      <c r="Z161" s="226">
        <v>2.2550000000000001E-2</v>
      </c>
    </row>
    <row r="162" spans="1:26">
      <c r="A162" s="227">
        <v>1149</v>
      </c>
      <c r="B162" s="225">
        <v>45141</v>
      </c>
      <c r="C162" s="223">
        <v>102.54</v>
      </c>
      <c r="D162" s="223">
        <v>1730</v>
      </c>
      <c r="E162" s="223">
        <v>1352.68</v>
      </c>
      <c r="F162" s="223">
        <v>9073</v>
      </c>
      <c r="G162" s="223">
        <v>5.3990000000000003E-2</v>
      </c>
      <c r="H162" s="223">
        <v>4.8809999999999999E-2</v>
      </c>
      <c r="I162" s="223">
        <v>4.5760000000000002E-2</v>
      </c>
      <c r="J162" s="223">
        <v>4.292E-2</v>
      </c>
      <c r="K162" s="223">
        <v>4.1750000000000002E-2</v>
      </c>
      <c r="L162" s="223">
        <v>2.215E-2</v>
      </c>
      <c r="M162" s="223">
        <v>7.1820000000000004</v>
      </c>
      <c r="N162" s="223">
        <v>7.1696999999999997</v>
      </c>
      <c r="O162" s="223">
        <v>-236</v>
      </c>
      <c r="P162" s="223">
        <v>-162</v>
      </c>
      <c r="Q162" s="97"/>
      <c r="R162" s="224">
        <v>104</v>
      </c>
      <c r="S162" s="225">
        <v>45141</v>
      </c>
      <c r="T162" s="223">
        <v>15.92</v>
      </c>
      <c r="U162" s="226">
        <v>99</v>
      </c>
      <c r="V162" s="226">
        <v>172.1</v>
      </c>
      <c r="W162" s="226">
        <v>131.09</v>
      </c>
      <c r="X162" s="226">
        <v>2.24E-2</v>
      </c>
      <c r="Y162" s="226">
        <v>2.2450000000000001E-2</v>
      </c>
      <c r="Z162" s="226">
        <v>2.2550000000000001E-2</v>
      </c>
    </row>
    <row r="163" spans="1:26">
      <c r="A163" s="227">
        <v>1148</v>
      </c>
      <c r="B163" s="225">
        <v>45140</v>
      </c>
      <c r="C163" s="223">
        <v>102.59</v>
      </c>
      <c r="D163" s="223">
        <v>1730</v>
      </c>
      <c r="E163" s="223">
        <v>1352.68</v>
      </c>
      <c r="F163" s="223">
        <v>9073</v>
      </c>
      <c r="G163" s="223">
        <v>5.3760000000000002E-2</v>
      </c>
      <c r="H163" s="223">
        <v>4.8770000000000001E-2</v>
      </c>
      <c r="I163" s="223">
        <v>4.5510000000000002E-2</v>
      </c>
      <c r="J163" s="223">
        <v>4.2369999999999998E-2</v>
      </c>
      <c r="K163" s="223">
        <v>4.0770000000000001E-2</v>
      </c>
      <c r="L163" s="223">
        <v>2.2270000000000002E-2</v>
      </c>
      <c r="M163" s="223">
        <v>7.2008999999999999</v>
      </c>
      <c r="N163" s="223">
        <v>7.1916000000000002</v>
      </c>
      <c r="O163" s="223">
        <v>-232</v>
      </c>
      <c r="P163" s="223">
        <v>-162</v>
      </c>
      <c r="Q163" s="97"/>
      <c r="R163" s="224">
        <v>103</v>
      </c>
      <c r="S163" s="225">
        <v>45140</v>
      </c>
      <c r="T163" s="223">
        <v>16.09</v>
      </c>
      <c r="U163" s="226">
        <v>97.19</v>
      </c>
      <c r="V163" s="226">
        <v>172.63</v>
      </c>
      <c r="W163" s="226">
        <v>131.74</v>
      </c>
      <c r="X163" s="226">
        <v>2.2450000000000001E-2</v>
      </c>
      <c r="Y163" s="226">
        <v>2.2499999999999999E-2</v>
      </c>
      <c r="Z163" s="226">
        <v>2.2499999999999999E-2</v>
      </c>
    </row>
    <row r="164" spans="1:26">
      <c r="A164" s="227">
        <v>1147</v>
      </c>
      <c r="B164" s="225">
        <v>45139</v>
      </c>
      <c r="C164" s="223">
        <v>102.3</v>
      </c>
      <c r="D164" s="223">
        <v>1730</v>
      </c>
      <c r="E164" s="223">
        <v>1352.68</v>
      </c>
      <c r="F164" s="223">
        <v>9073</v>
      </c>
      <c r="G164" s="223">
        <v>5.3800000000000001E-2</v>
      </c>
      <c r="H164" s="223">
        <v>4.9020000000000001E-2</v>
      </c>
      <c r="I164" s="223">
        <v>4.5679999999999998E-2</v>
      </c>
      <c r="J164" s="223">
        <v>4.2160000000000003E-2</v>
      </c>
      <c r="K164" s="223">
        <v>4.0230000000000002E-2</v>
      </c>
      <c r="L164" s="223">
        <v>2.24E-2</v>
      </c>
      <c r="M164" s="223">
        <v>7.1856</v>
      </c>
      <c r="N164" s="223">
        <v>7.1776999999999997</v>
      </c>
      <c r="O164" s="223">
        <v>-233</v>
      </c>
      <c r="P164" s="223">
        <v>-162</v>
      </c>
      <c r="Q164" s="97"/>
      <c r="R164" s="224">
        <v>102</v>
      </c>
      <c r="S164" s="225">
        <v>45139</v>
      </c>
      <c r="T164" s="223">
        <v>13.93</v>
      </c>
      <c r="U164" s="226">
        <v>95.56</v>
      </c>
      <c r="V164" s="226">
        <v>172.88</v>
      </c>
      <c r="W164" s="226">
        <v>133.25</v>
      </c>
      <c r="X164" s="226">
        <v>2.265E-2</v>
      </c>
      <c r="Y164" s="226">
        <v>2.265E-2</v>
      </c>
      <c r="Z164" s="226">
        <v>2.2700000000000001E-2</v>
      </c>
    </row>
    <row r="165" spans="1:26">
      <c r="A165" s="227">
        <v>1146</v>
      </c>
      <c r="B165" s="225">
        <v>45138</v>
      </c>
      <c r="C165" s="223">
        <v>101.86</v>
      </c>
      <c r="D165" s="223">
        <v>1730</v>
      </c>
      <c r="E165" s="223">
        <v>1352.68</v>
      </c>
      <c r="F165" s="223">
        <v>9073</v>
      </c>
      <c r="G165" s="223">
        <v>5.3999999999999999E-2</v>
      </c>
      <c r="H165" s="223">
        <v>4.8770000000000001E-2</v>
      </c>
      <c r="I165" s="223">
        <v>4.5249999999999999E-2</v>
      </c>
      <c r="J165" s="223">
        <v>4.1770000000000002E-2</v>
      </c>
      <c r="K165" s="223">
        <v>3.959E-2</v>
      </c>
      <c r="L165" s="223">
        <v>2.2440000000000002E-2</v>
      </c>
      <c r="M165" s="223">
        <v>7.1460999999999997</v>
      </c>
      <c r="N165" s="223">
        <v>7.1428000000000003</v>
      </c>
      <c r="O165" s="223">
        <v>-228</v>
      </c>
      <c r="P165" s="223">
        <v>-162</v>
      </c>
      <c r="Q165" s="97"/>
      <c r="R165" s="224">
        <v>101</v>
      </c>
      <c r="S165" s="225">
        <v>45138</v>
      </c>
      <c r="T165" s="223">
        <v>13.63</v>
      </c>
      <c r="U165" s="226">
        <v>99.58</v>
      </c>
      <c r="V165" s="226">
        <v>173.33</v>
      </c>
      <c r="W165" s="226">
        <v>133.22999999999999</v>
      </c>
      <c r="X165" s="226">
        <v>2.2800000000000001E-2</v>
      </c>
      <c r="Y165" s="226">
        <v>2.2800000000000001E-2</v>
      </c>
      <c r="Z165" s="226">
        <v>2.2849999999999999E-2</v>
      </c>
    </row>
    <row r="166" spans="1:26">
      <c r="A166" s="227">
        <v>1145</v>
      </c>
      <c r="B166" s="225">
        <v>45135</v>
      </c>
      <c r="C166" s="223">
        <v>101.62</v>
      </c>
      <c r="D166" s="223">
        <v>1730</v>
      </c>
      <c r="E166" s="223">
        <v>1352.68</v>
      </c>
      <c r="F166" s="223">
        <v>8917.4</v>
      </c>
      <c r="G166" s="223">
        <v>5.4089999999999999E-2</v>
      </c>
      <c r="H166" s="223">
        <v>4.8739999999999999E-2</v>
      </c>
      <c r="I166" s="223">
        <v>4.5159999999999999E-2</v>
      </c>
      <c r="J166" s="223">
        <v>4.1770000000000002E-2</v>
      </c>
      <c r="K166" s="223">
        <v>3.9510000000000003E-2</v>
      </c>
      <c r="L166" s="223">
        <v>2.231E-2</v>
      </c>
      <c r="M166" s="223">
        <v>7.1525999999999996</v>
      </c>
      <c r="N166" s="223">
        <v>7.1485000000000003</v>
      </c>
      <c r="O166" s="223">
        <v>-228</v>
      </c>
      <c r="P166" s="223">
        <v>-162</v>
      </c>
      <c r="Q166" s="97"/>
      <c r="R166" s="224">
        <v>100</v>
      </c>
      <c r="S166" s="225">
        <v>45135</v>
      </c>
      <c r="T166" s="223">
        <v>13.33</v>
      </c>
      <c r="U166" s="226">
        <v>99.58</v>
      </c>
      <c r="V166" s="226">
        <v>173.11</v>
      </c>
      <c r="W166" s="226">
        <v>133.24</v>
      </c>
      <c r="X166" s="226">
        <v>2.2800000000000001E-2</v>
      </c>
      <c r="Y166" s="226">
        <v>2.2800000000000001E-2</v>
      </c>
      <c r="Z166" s="226">
        <v>2.2849999999999999E-2</v>
      </c>
    </row>
    <row r="167" spans="1:26">
      <c r="A167" s="227">
        <v>1144</v>
      </c>
      <c r="B167" s="225">
        <v>45134</v>
      </c>
      <c r="C167" s="223">
        <v>101.77</v>
      </c>
      <c r="D167" s="223">
        <v>1730</v>
      </c>
      <c r="E167" s="223">
        <v>1352.68</v>
      </c>
      <c r="F167" s="223">
        <v>8917.4</v>
      </c>
      <c r="G167" s="223">
        <v>5.416E-2</v>
      </c>
      <c r="H167" s="223">
        <v>4.9279999999999997E-2</v>
      </c>
      <c r="I167" s="223">
        <v>4.582E-2</v>
      </c>
      <c r="J167" s="223">
        <v>4.2389999999999997E-2</v>
      </c>
      <c r="K167" s="223">
        <v>3.9980000000000002E-2</v>
      </c>
      <c r="L167" s="223">
        <v>2.222E-2</v>
      </c>
      <c r="M167" s="223">
        <v>7.1704999999999997</v>
      </c>
      <c r="N167" s="223">
        <v>7.1675000000000004</v>
      </c>
      <c r="O167" s="223">
        <v>-236</v>
      </c>
      <c r="P167" s="223">
        <v>-162</v>
      </c>
      <c r="Q167" s="97"/>
      <c r="R167" s="224">
        <v>99</v>
      </c>
      <c r="S167" s="225">
        <v>45134</v>
      </c>
      <c r="T167" s="223">
        <v>14.41</v>
      </c>
      <c r="U167" s="226">
        <v>101.84</v>
      </c>
      <c r="V167" s="226">
        <v>172.62</v>
      </c>
      <c r="W167" s="226">
        <v>132.43</v>
      </c>
      <c r="X167" s="226">
        <v>2.2599999999999999E-2</v>
      </c>
      <c r="Y167" s="226">
        <v>2.2599999999999999E-2</v>
      </c>
      <c r="Z167" s="226">
        <v>2.2599999999999999E-2</v>
      </c>
    </row>
    <row r="168" spans="1:26">
      <c r="A168" s="227">
        <v>1143</v>
      </c>
      <c r="B168" s="225">
        <v>45133</v>
      </c>
      <c r="C168" s="223">
        <v>100.89</v>
      </c>
      <c r="D168" s="223">
        <v>1730</v>
      </c>
      <c r="E168" s="223">
        <v>1352.68</v>
      </c>
      <c r="F168" s="223">
        <v>8917.4</v>
      </c>
      <c r="G168" s="223">
        <v>5.3960000000000001E-2</v>
      </c>
      <c r="H168" s="223">
        <v>4.8520000000000001E-2</v>
      </c>
      <c r="I168" s="223">
        <v>4.4880000000000003E-2</v>
      </c>
      <c r="J168" s="223">
        <v>4.1160000000000002E-2</v>
      </c>
      <c r="K168" s="223">
        <v>3.8670000000000003E-2</v>
      </c>
      <c r="L168" s="223">
        <v>2.2460000000000001E-2</v>
      </c>
      <c r="M168" s="223">
        <v>7.1532</v>
      </c>
      <c r="N168" s="223">
        <v>7.1430999999999996</v>
      </c>
      <c r="O168" s="223">
        <v>-224</v>
      </c>
      <c r="P168" s="223">
        <v>-162</v>
      </c>
      <c r="Q168" s="97"/>
      <c r="R168" s="224">
        <v>98</v>
      </c>
      <c r="S168" s="225">
        <v>45133</v>
      </c>
      <c r="T168" s="223">
        <v>13.19</v>
      </c>
      <c r="U168" s="226">
        <v>107.23</v>
      </c>
      <c r="V168" s="226">
        <v>173.26</v>
      </c>
      <c r="W168" s="226">
        <v>131.26</v>
      </c>
      <c r="X168" s="226">
        <v>2.24E-2</v>
      </c>
      <c r="Y168" s="226">
        <v>2.24E-2</v>
      </c>
      <c r="Z168" s="226">
        <v>2.2450000000000001E-2</v>
      </c>
    </row>
    <row r="169" spans="1:26">
      <c r="A169" s="227">
        <v>1142</v>
      </c>
      <c r="B169" s="225">
        <v>45132</v>
      </c>
      <c r="C169" s="223">
        <v>101.35</v>
      </c>
      <c r="D169" s="223">
        <v>1730</v>
      </c>
      <c r="E169" s="223">
        <v>1352.68</v>
      </c>
      <c r="F169" s="223">
        <v>8917.4</v>
      </c>
      <c r="G169" s="223">
        <v>5.4050000000000001E-2</v>
      </c>
      <c r="H169" s="223">
        <v>4.8739999999999999E-2</v>
      </c>
      <c r="I169" s="223">
        <v>4.5280000000000001E-2</v>
      </c>
      <c r="J169" s="223">
        <v>4.1680000000000002E-2</v>
      </c>
      <c r="K169" s="223">
        <v>3.884E-2</v>
      </c>
      <c r="L169" s="223">
        <v>2.265E-2</v>
      </c>
      <c r="M169" s="223">
        <v>7.1372</v>
      </c>
      <c r="N169" s="223">
        <v>7.1363000000000003</v>
      </c>
      <c r="O169" s="223">
        <v>-226</v>
      </c>
      <c r="P169" s="223">
        <v>-162</v>
      </c>
      <c r="Q169" s="97"/>
      <c r="R169" s="224">
        <v>97</v>
      </c>
      <c r="S169" s="225">
        <v>45132</v>
      </c>
      <c r="T169" s="223">
        <v>13.86</v>
      </c>
      <c r="U169" s="226">
        <v>107.23</v>
      </c>
      <c r="V169" s="226">
        <v>172.99</v>
      </c>
      <c r="W169" s="226">
        <v>131.93</v>
      </c>
      <c r="X169" s="226">
        <v>2.2800000000000001E-2</v>
      </c>
      <c r="Y169" s="226">
        <v>2.2800000000000001E-2</v>
      </c>
      <c r="Z169" s="226">
        <v>2.2800000000000001E-2</v>
      </c>
    </row>
    <row r="170" spans="1:26">
      <c r="A170" s="227">
        <v>1141</v>
      </c>
      <c r="B170" s="225">
        <v>45131</v>
      </c>
      <c r="C170" s="223">
        <v>101.35</v>
      </c>
      <c r="D170" s="223">
        <v>1730</v>
      </c>
      <c r="E170" s="223">
        <v>1352.68</v>
      </c>
      <c r="F170" s="223">
        <v>8917.4</v>
      </c>
      <c r="G170" s="223">
        <v>5.4100000000000002E-2</v>
      </c>
      <c r="H170" s="223">
        <v>4.9189999999999998E-2</v>
      </c>
      <c r="I170" s="223">
        <v>4.5109999999999997E-2</v>
      </c>
      <c r="J170" s="223">
        <v>4.1509999999999998E-2</v>
      </c>
      <c r="K170" s="223">
        <v>3.8719999999999997E-2</v>
      </c>
      <c r="L170" s="223">
        <v>2.1919999999999999E-2</v>
      </c>
      <c r="M170" s="223">
        <v>7.1863000000000001</v>
      </c>
      <c r="N170" s="223">
        <v>7.1874000000000002</v>
      </c>
      <c r="O170" s="223">
        <v>-232</v>
      </c>
      <c r="P170" s="223">
        <v>-162</v>
      </c>
      <c r="Q170" s="97"/>
      <c r="R170" s="224">
        <v>96</v>
      </c>
      <c r="S170" s="225">
        <v>45131</v>
      </c>
      <c r="T170" s="223">
        <v>13.91</v>
      </c>
      <c r="U170" s="226">
        <v>109.68</v>
      </c>
      <c r="V170" s="226">
        <v>172.96</v>
      </c>
      <c r="W170" s="226">
        <v>130.44999999999999</v>
      </c>
      <c r="X170" s="226">
        <v>2.1999999999999999E-2</v>
      </c>
      <c r="Y170" s="226">
        <v>2.1999999999999999E-2</v>
      </c>
      <c r="Z170" s="226">
        <v>2.2100000000000002E-2</v>
      </c>
    </row>
    <row r="171" spans="1:26">
      <c r="A171" s="227">
        <v>1140</v>
      </c>
      <c r="B171" s="225">
        <v>45128</v>
      </c>
      <c r="C171" s="223">
        <v>101.07</v>
      </c>
      <c r="D171" s="223">
        <v>1730</v>
      </c>
      <c r="E171" s="223">
        <v>1352.68</v>
      </c>
      <c r="F171" s="223">
        <v>8917.4</v>
      </c>
      <c r="G171" s="223">
        <v>5.4010000000000002E-2</v>
      </c>
      <c r="H171" s="223">
        <v>4.8370000000000003E-2</v>
      </c>
      <c r="I171" s="223">
        <v>4.4400000000000002E-2</v>
      </c>
      <c r="J171" s="223">
        <v>4.0930000000000001E-2</v>
      </c>
      <c r="K171" s="223">
        <v>3.8350000000000002E-2</v>
      </c>
      <c r="L171" s="223">
        <v>2.197E-2</v>
      </c>
      <c r="M171" s="223">
        <v>7.1881000000000004</v>
      </c>
      <c r="N171" s="223">
        <v>7.1875999999999998</v>
      </c>
      <c r="O171" s="223">
        <v>-224</v>
      </c>
      <c r="P171" s="223">
        <v>-162</v>
      </c>
      <c r="Q171" s="97"/>
      <c r="R171" s="224">
        <v>95</v>
      </c>
      <c r="S171" s="225">
        <v>45128</v>
      </c>
      <c r="T171" s="223">
        <v>13.6</v>
      </c>
      <c r="U171" s="226">
        <v>110.5</v>
      </c>
      <c r="V171" s="226">
        <v>173.27</v>
      </c>
      <c r="W171" s="226">
        <v>132.66999999999999</v>
      </c>
      <c r="X171" s="226">
        <v>2.205E-2</v>
      </c>
      <c r="Y171" s="226">
        <v>2.1999999999999999E-2</v>
      </c>
      <c r="Z171" s="226">
        <v>2.2349999999999998E-2</v>
      </c>
    </row>
    <row r="172" spans="1:26">
      <c r="A172" s="227">
        <v>1139</v>
      </c>
      <c r="B172" s="225">
        <v>45127</v>
      </c>
      <c r="C172" s="223">
        <v>100.88</v>
      </c>
      <c r="D172" s="223">
        <v>1730</v>
      </c>
      <c r="E172" s="223">
        <v>1352.68</v>
      </c>
      <c r="F172" s="223">
        <v>8917.4</v>
      </c>
      <c r="G172" s="223">
        <v>5.4030000000000002E-2</v>
      </c>
      <c r="H172" s="223">
        <v>4.8390000000000002E-2</v>
      </c>
      <c r="I172" s="223">
        <v>4.446E-2</v>
      </c>
      <c r="J172" s="223">
        <v>4.1020000000000001E-2</v>
      </c>
      <c r="K172" s="223">
        <v>3.85E-2</v>
      </c>
      <c r="L172" s="223">
        <v>2.2030000000000001E-2</v>
      </c>
      <c r="M172" s="223">
        <v>7.1750999999999996</v>
      </c>
      <c r="N172" s="223">
        <v>7.1795999999999998</v>
      </c>
      <c r="O172" s="223">
        <v>-224</v>
      </c>
      <c r="P172" s="223">
        <v>-162</v>
      </c>
      <c r="Q172" s="97"/>
      <c r="R172" s="224">
        <v>94</v>
      </c>
      <c r="S172" s="225">
        <v>45127</v>
      </c>
      <c r="T172" s="223">
        <v>13.99</v>
      </c>
      <c r="U172" s="226">
        <v>110.5</v>
      </c>
      <c r="V172" s="226">
        <v>173.28</v>
      </c>
      <c r="W172" s="226">
        <v>133.63</v>
      </c>
      <c r="X172" s="226">
        <v>2.2249999999999999E-2</v>
      </c>
      <c r="Y172" s="226">
        <v>2.2200000000000001E-2</v>
      </c>
      <c r="Z172" s="226">
        <v>2.2550000000000001E-2</v>
      </c>
    </row>
    <row r="173" spans="1:26">
      <c r="A173" s="227">
        <v>1138</v>
      </c>
      <c r="B173" s="225">
        <v>45126</v>
      </c>
      <c r="C173" s="223">
        <v>100.28</v>
      </c>
      <c r="D173" s="223">
        <v>1730</v>
      </c>
      <c r="E173" s="223">
        <v>1352.68</v>
      </c>
      <c r="F173" s="223">
        <v>8917.4</v>
      </c>
      <c r="G173" s="223">
        <v>5.4010000000000002E-2</v>
      </c>
      <c r="H173" s="223">
        <v>4.7660000000000001E-2</v>
      </c>
      <c r="I173" s="223">
        <v>4.3389999999999998E-2</v>
      </c>
      <c r="J173" s="223">
        <v>3.9849999999999997E-2</v>
      </c>
      <c r="K173" s="223">
        <v>3.7479999999999999E-2</v>
      </c>
      <c r="L173" s="223">
        <v>2.2089999999999999E-2</v>
      </c>
      <c r="M173" s="223">
        <v>7.2317999999999998</v>
      </c>
      <c r="N173" s="223">
        <v>7.2232000000000003</v>
      </c>
      <c r="O173" s="223">
        <v>-213</v>
      </c>
      <c r="P173" s="223">
        <v>-162</v>
      </c>
      <c r="Q173" s="97"/>
      <c r="R173" s="224">
        <v>93</v>
      </c>
      <c r="S173" s="225">
        <v>45126</v>
      </c>
      <c r="T173" s="223">
        <v>13.76</v>
      </c>
      <c r="U173" s="226">
        <v>110.5</v>
      </c>
      <c r="V173" s="226">
        <v>173.79</v>
      </c>
      <c r="W173" s="226">
        <v>133.22999999999999</v>
      </c>
      <c r="X173" s="226">
        <v>2.2200000000000001E-2</v>
      </c>
      <c r="Y173" s="226">
        <v>2.2200000000000001E-2</v>
      </c>
      <c r="Z173" s="226">
        <v>2.265E-2</v>
      </c>
    </row>
    <row r="174" spans="1:26">
      <c r="A174" s="227">
        <v>1137</v>
      </c>
      <c r="B174" s="225">
        <v>45125</v>
      </c>
      <c r="C174" s="223">
        <v>99.94</v>
      </c>
      <c r="D174" s="223">
        <v>1730</v>
      </c>
      <c r="E174" s="223">
        <v>1352.68</v>
      </c>
      <c r="F174" s="223">
        <v>8917.4</v>
      </c>
      <c r="G174" s="223">
        <v>5.3839999999999999E-2</v>
      </c>
      <c r="H174" s="223">
        <v>4.7660000000000001E-2</v>
      </c>
      <c r="I174" s="223">
        <v>4.3479999999999998E-2</v>
      </c>
      <c r="J174" s="223">
        <v>4.0070000000000001E-2</v>
      </c>
      <c r="K174" s="223">
        <v>3.7850000000000002E-2</v>
      </c>
      <c r="L174" s="223">
        <v>2.2069999999999999E-2</v>
      </c>
      <c r="M174" s="223">
        <v>7.1928999999999998</v>
      </c>
      <c r="N174" s="223">
        <v>7.1863999999999999</v>
      </c>
      <c r="O174" s="223">
        <v>-214</v>
      </c>
      <c r="P174" s="223">
        <v>-162</v>
      </c>
      <c r="Q174" s="97"/>
      <c r="R174" s="224">
        <v>92</v>
      </c>
      <c r="S174" s="225">
        <v>45125</v>
      </c>
      <c r="T174" s="223">
        <v>13.3</v>
      </c>
      <c r="U174" s="226">
        <v>110.5</v>
      </c>
      <c r="V174" s="226">
        <v>173.5</v>
      </c>
      <c r="W174" s="226">
        <v>134.68</v>
      </c>
      <c r="X174" s="226">
        <v>2.2200000000000001E-2</v>
      </c>
      <c r="Y174" s="226">
        <v>2.2200000000000001E-2</v>
      </c>
      <c r="Z174" s="226">
        <v>2.2499999999999999E-2</v>
      </c>
    </row>
    <row r="175" spans="1:26">
      <c r="A175" s="227">
        <v>1136</v>
      </c>
      <c r="B175" s="225">
        <v>45124</v>
      </c>
      <c r="C175" s="223">
        <v>99.84</v>
      </c>
      <c r="D175" s="223">
        <v>1730</v>
      </c>
      <c r="E175" s="223">
        <v>1352.68</v>
      </c>
      <c r="F175" s="223">
        <v>8917.4</v>
      </c>
      <c r="G175" s="223">
        <v>5.3920000000000003E-2</v>
      </c>
      <c r="H175" s="223">
        <v>4.7419999999999997E-2</v>
      </c>
      <c r="I175" s="223">
        <v>4.3389999999999998E-2</v>
      </c>
      <c r="J175" s="223">
        <v>4.0189999999999997E-2</v>
      </c>
      <c r="K175" s="223">
        <v>3.807E-2</v>
      </c>
      <c r="L175" s="223">
        <v>2.2200000000000001E-2</v>
      </c>
      <c r="M175" s="223">
        <v>7.1783999999999999</v>
      </c>
      <c r="N175" s="223">
        <v>7.1734999999999998</v>
      </c>
      <c r="O175" s="223">
        <v>-212</v>
      </c>
      <c r="P175" s="223">
        <v>-162</v>
      </c>
      <c r="Q175" s="97"/>
      <c r="R175" s="224">
        <v>91</v>
      </c>
      <c r="S175" s="225">
        <v>45124</v>
      </c>
      <c r="T175" s="223">
        <v>13.48</v>
      </c>
      <c r="U175" s="226">
        <v>110.5</v>
      </c>
      <c r="V175" s="226">
        <v>173.5</v>
      </c>
      <c r="W175" s="226">
        <v>136.16</v>
      </c>
      <c r="X175" s="226">
        <v>2.215E-2</v>
      </c>
      <c r="Y175" s="226">
        <v>2.2200000000000001E-2</v>
      </c>
      <c r="Z175" s="226">
        <v>2.265E-2</v>
      </c>
    </row>
    <row r="176" spans="1:26">
      <c r="A176" s="227">
        <v>1135</v>
      </c>
      <c r="B176" s="225">
        <v>45121</v>
      </c>
      <c r="C176" s="223">
        <v>99.91</v>
      </c>
      <c r="D176" s="223">
        <v>1730</v>
      </c>
      <c r="E176" s="223">
        <v>1352.68</v>
      </c>
      <c r="F176" s="223">
        <v>8917.4</v>
      </c>
      <c r="G176" s="223">
        <v>5.3539999999999997E-2</v>
      </c>
      <c r="H176" s="223">
        <v>4.7660000000000001E-2</v>
      </c>
      <c r="I176" s="223">
        <v>4.3729999999999998E-2</v>
      </c>
      <c r="J176" s="223">
        <v>4.0469999999999999E-2</v>
      </c>
      <c r="K176" s="223">
        <v>3.832E-2</v>
      </c>
      <c r="L176" s="223">
        <v>2.2349999999999998E-2</v>
      </c>
      <c r="M176" s="223">
        <v>7.1584000000000003</v>
      </c>
      <c r="N176" s="223">
        <v>7.1420000000000003</v>
      </c>
      <c r="O176" s="223">
        <v>-214</v>
      </c>
      <c r="P176" s="223">
        <v>-162</v>
      </c>
      <c r="Q176" s="97"/>
      <c r="R176" s="224">
        <v>90</v>
      </c>
      <c r="S176" s="225">
        <v>45121</v>
      </c>
      <c r="T176" s="223">
        <v>13.34</v>
      </c>
      <c r="U176" s="226">
        <v>110.5</v>
      </c>
      <c r="V176" s="226">
        <v>173.35</v>
      </c>
      <c r="W176" s="226">
        <v>137.12</v>
      </c>
      <c r="X176" s="226">
        <v>2.24E-2</v>
      </c>
      <c r="Y176" s="226">
        <v>2.24E-2</v>
      </c>
      <c r="Z176" s="226">
        <v>2.265E-2</v>
      </c>
    </row>
    <row r="177" spans="1:26">
      <c r="A177" s="227">
        <v>1134</v>
      </c>
      <c r="B177" s="225">
        <v>45120</v>
      </c>
      <c r="C177" s="223">
        <v>99.77</v>
      </c>
      <c r="D177" s="223">
        <v>1730</v>
      </c>
      <c r="E177" s="223">
        <v>1352.68</v>
      </c>
      <c r="F177" s="223">
        <v>8917.4</v>
      </c>
      <c r="G177" s="223">
        <v>5.3850000000000002E-2</v>
      </c>
      <c r="H177" s="223">
        <v>4.6300000000000001E-2</v>
      </c>
      <c r="I177" s="223">
        <v>4.2450000000000002E-2</v>
      </c>
      <c r="J177" s="223">
        <v>3.9469999999999998E-2</v>
      </c>
      <c r="K177" s="223">
        <v>3.7629999999999997E-2</v>
      </c>
      <c r="L177" s="223">
        <v>2.2409999999999999E-2</v>
      </c>
      <c r="M177" s="223">
        <v>7.1504000000000003</v>
      </c>
      <c r="N177" s="223">
        <v>7.1493000000000002</v>
      </c>
      <c r="O177" s="223">
        <v>-200</v>
      </c>
      <c r="P177" s="223">
        <v>-162</v>
      </c>
      <c r="Q177" s="97"/>
      <c r="R177" s="224">
        <v>89</v>
      </c>
      <c r="S177" s="225">
        <v>45120</v>
      </c>
      <c r="T177" s="223">
        <v>13.61</v>
      </c>
      <c r="U177" s="226">
        <v>111</v>
      </c>
      <c r="V177" s="226">
        <v>173.76</v>
      </c>
      <c r="W177" s="226">
        <v>135.36000000000001</v>
      </c>
      <c r="X177" s="226">
        <v>2.205E-2</v>
      </c>
      <c r="Y177" s="226">
        <v>2.205E-2</v>
      </c>
      <c r="Z177" s="226">
        <v>2.23E-2</v>
      </c>
    </row>
    <row r="178" spans="1:26">
      <c r="A178" s="227">
        <v>1133</v>
      </c>
      <c r="B178" s="225">
        <v>45119</v>
      </c>
      <c r="C178" s="223">
        <v>100.52</v>
      </c>
      <c r="D178" s="223">
        <v>1730</v>
      </c>
      <c r="E178" s="223">
        <v>1352.68</v>
      </c>
      <c r="F178" s="223">
        <v>8917.4</v>
      </c>
      <c r="G178" s="223">
        <v>5.3780000000000001E-2</v>
      </c>
      <c r="H178" s="223">
        <v>4.7460000000000002E-2</v>
      </c>
      <c r="I178" s="223">
        <v>4.3819999999999998E-2</v>
      </c>
      <c r="J178" s="223">
        <v>4.0730000000000002E-2</v>
      </c>
      <c r="K178" s="223">
        <v>3.857E-2</v>
      </c>
      <c r="L178" s="223">
        <v>2.2370000000000001E-2</v>
      </c>
      <c r="M178" s="223">
        <v>7.1657000000000002</v>
      </c>
      <c r="N178" s="223">
        <v>7.1654999999999998</v>
      </c>
      <c r="O178" s="223">
        <v>-214</v>
      </c>
      <c r="P178" s="223">
        <v>-162</v>
      </c>
      <c r="Q178" s="97"/>
      <c r="R178" s="224">
        <v>88</v>
      </c>
      <c r="S178" s="225">
        <v>45119</v>
      </c>
      <c r="T178" s="223">
        <v>13.54</v>
      </c>
      <c r="U178" s="226">
        <v>115.81</v>
      </c>
      <c r="V178" s="226">
        <v>173.03</v>
      </c>
      <c r="W178" s="226">
        <v>134.66</v>
      </c>
      <c r="X178" s="226">
        <v>2.1999999999999999E-2</v>
      </c>
      <c r="Y178" s="226">
        <v>2.2100000000000002E-2</v>
      </c>
      <c r="Z178" s="226">
        <v>2.23E-2</v>
      </c>
    </row>
    <row r="179" spans="1:26">
      <c r="A179" s="227">
        <v>1132</v>
      </c>
      <c r="B179" s="225">
        <v>45118</v>
      </c>
      <c r="C179" s="223">
        <v>101.73</v>
      </c>
      <c r="D179" s="223">
        <v>1730</v>
      </c>
      <c r="E179" s="223">
        <v>1352.68</v>
      </c>
      <c r="F179" s="223">
        <v>8917.4</v>
      </c>
      <c r="G179" s="223">
        <v>5.3710000000000001E-2</v>
      </c>
      <c r="H179" s="223">
        <v>4.8730000000000002E-2</v>
      </c>
      <c r="I179" s="223">
        <v>4.5469999999999997E-2</v>
      </c>
      <c r="J179" s="223">
        <v>4.2279999999999998E-2</v>
      </c>
      <c r="K179" s="223">
        <v>3.9699999999999999E-2</v>
      </c>
      <c r="L179" s="223">
        <v>2.23E-2</v>
      </c>
      <c r="M179" s="223">
        <v>7.2119</v>
      </c>
      <c r="N179" s="223">
        <v>7.2098000000000004</v>
      </c>
      <c r="O179" s="223">
        <v>-232</v>
      </c>
      <c r="P179" s="223">
        <v>-162</v>
      </c>
      <c r="Q179" s="97"/>
      <c r="R179" s="224">
        <v>87</v>
      </c>
      <c r="S179" s="225">
        <v>45118</v>
      </c>
      <c r="T179" s="223">
        <v>14.84</v>
      </c>
      <c r="U179" s="226">
        <v>115.81</v>
      </c>
      <c r="V179" s="226">
        <v>172.28</v>
      </c>
      <c r="W179" s="226">
        <v>134.51</v>
      </c>
      <c r="X179" s="226">
        <v>2.1950000000000001E-2</v>
      </c>
      <c r="Y179" s="226">
        <v>2.1999999999999999E-2</v>
      </c>
      <c r="Z179" s="226">
        <v>2.2249999999999999E-2</v>
      </c>
    </row>
    <row r="180" spans="1:26">
      <c r="A180" s="227">
        <v>1131</v>
      </c>
      <c r="B180" s="225">
        <v>45117</v>
      </c>
      <c r="C180" s="223">
        <v>101.97</v>
      </c>
      <c r="D180" s="223">
        <v>1730</v>
      </c>
      <c r="E180" s="223">
        <v>1352.68</v>
      </c>
      <c r="F180" s="223">
        <v>8917.4</v>
      </c>
      <c r="G180" s="223">
        <v>5.3379999999999997E-2</v>
      </c>
      <c r="H180" s="223">
        <v>4.8579999999999998E-2</v>
      </c>
      <c r="I180" s="223">
        <v>4.5440000000000001E-2</v>
      </c>
      <c r="J180" s="223">
        <v>4.2349999999999999E-2</v>
      </c>
      <c r="K180" s="223">
        <v>3.9940000000000003E-2</v>
      </c>
      <c r="L180" s="223">
        <v>2.2339999999999999E-2</v>
      </c>
      <c r="M180" s="223">
        <v>7.2294</v>
      </c>
      <c r="N180" s="223">
        <v>7.226</v>
      </c>
      <c r="O180" s="223">
        <v>-231</v>
      </c>
      <c r="P180" s="223">
        <v>-162</v>
      </c>
      <c r="Q180" s="97"/>
      <c r="R180" s="224">
        <v>86</v>
      </c>
      <c r="S180" s="225">
        <v>45117</v>
      </c>
      <c r="T180" s="223">
        <v>15.07</v>
      </c>
      <c r="U180" s="226">
        <v>119.75</v>
      </c>
      <c r="V180" s="226">
        <v>172.07</v>
      </c>
      <c r="W180" s="226">
        <v>134.22999999999999</v>
      </c>
      <c r="X180" s="226">
        <v>2.2200000000000001E-2</v>
      </c>
      <c r="Y180" s="226">
        <v>2.23E-2</v>
      </c>
      <c r="Z180" s="226">
        <v>2.24E-2</v>
      </c>
    </row>
    <row r="181" spans="1:26">
      <c r="A181" s="227">
        <v>1130</v>
      </c>
      <c r="B181" s="225">
        <v>45114</v>
      </c>
      <c r="C181" s="223">
        <v>102.27</v>
      </c>
      <c r="D181" s="223">
        <v>1730</v>
      </c>
      <c r="E181" s="223">
        <v>1352.68</v>
      </c>
      <c r="F181" s="223">
        <v>8917.4</v>
      </c>
      <c r="G181" s="223">
        <v>5.3370000000000001E-2</v>
      </c>
      <c r="H181" s="223">
        <v>4.9459999999999997E-2</v>
      </c>
      <c r="I181" s="223">
        <v>4.6629999999999998E-2</v>
      </c>
      <c r="J181" s="223">
        <v>4.36E-2</v>
      </c>
      <c r="K181" s="223">
        <v>4.0620000000000003E-2</v>
      </c>
      <c r="L181" s="223">
        <v>2.2270000000000002E-2</v>
      </c>
      <c r="M181" s="223">
        <v>7.2324000000000002</v>
      </c>
      <c r="N181" s="223">
        <v>7.2253999999999996</v>
      </c>
      <c r="O181" s="223">
        <v>-244</v>
      </c>
      <c r="P181" s="223">
        <v>-162</v>
      </c>
      <c r="Q181" s="97"/>
      <c r="R181" s="224">
        <v>85</v>
      </c>
      <c r="S181" s="225">
        <v>45114</v>
      </c>
      <c r="T181" s="223">
        <v>14.83</v>
      </c>
      <c r="U181" s="226">
        <v>119.75</v>
      </c>
      <c r="V181" s="226">
        <v>171.72</v>
      </c>
      <c r="W181" s="226">
        <v>134.61000000000001</v>
      </c>
      <c r="X181" s="226">
        <v>2.2849999999999999E-2</v>
      </c>
      <c r="Y181" s="226">
        <v>2.29E-2</v>
      </c>
      <c r="Z181" s="226">
        <v>2.3E-2</v>
      </c>
    </row>
    <row r="182" spans="1:26">
      <c r="A182" s="227">
        <v>1129</v>
      </c>
      <c r="B182" s="225">
        <v>45113</v>
      </c>
      <c r="C182" s="223">
        <v>103.17</v>
      </c>
      <c r="D182" s="223">
        <v>1730</v>
      </c>
      <c r="E182" s="223">
        <v>1352.68</v>
      </c>
      <c r="F182" s="223">
        <v>8917.4</v>
      </c>
      <c r="G182" s="223">
        <v>5.3519999999999998E-2</v>
      </c>
      <c r="H182" s="223">
        <v>4.981E-2</v>
      </c>
      <c r="I182" s="223">
        <v>4.6699999999999998E-2</v>
      </c>
      <c r="J182" s="223">
        <v>4.3470000000000002E-2</v>
      </c>
      <c r="K182" s="223">
        <v>4.0289999999999999E-2</v>
      </c>
      <c r="L182" s="223">
        <v>2.23E-2</v>
      </c>
      <c r="M182" s="223">
        <v>7.2556000000000003</v>
      </c>
      <c r="N182" s="223">
        <v>7.2488000000000001</v>
      </c>
      <c r="O182" s="223">
        <v>-244</v>
      </c>
      <c r="P182" s="223">
        <v>-162</v>
      </c>
      <c r="Q182" s="97"/>
      <c r="R182" s="224">
        <v>84</v>
      </c>
      <c r="S182" s="225">
        <v>45113</v>
      </c>
      <c r="T182" s="223">
        <v>15.44</v>
      </c>
      <c r="U182" s="226">
        <v>115.25</v>
      </c>
      <c r="V182" s="226">
        <v>171.76</v>
      </c>
      <c r="W182" s="226">
        <v>134.9</v>
      </c>
      <c r="X182" s="226">
        <v>2.3400000000000001E-2</v>
      </c>
      <c r="Y182" s="226">
        <v>2.35E-2</v>
      </c>
      <c r="Z182" s="226">
        <v>2.3599999999999999E-2</v>
      </c>
    </row>
    <row r="183" spans="1:26">
      <c r="A183" s="227">
        <v>1128</v>
      </c>
      <c r="B183" s="225">
        <v>45112</v>
      </c>
      <c r="C183" s="223">
        <v>103.37</v>
      </c>
      <c r="D183" s="223">
        <v>1730</v>
      </c>
      <c r="E183" s="223">
        <v>1352.68</v>
      </c>
      <c r="F183" s="223">
        <v>8917.4</v>
      </c>
      <c r="G183" s="223">
        <v>5.3400000000000003E-2</v>
      </c>
      <c r="H183" s="223">
        <v>4.9439999999999998E-2</v>
      </c>
      <c r="I183" s="223">
        <v>4.6089999999999999E-2</v>
      </c>
      <c r="J183" s="223">
        <v>4.249E-2</v>
      </c>
      <c r="K183" s="223">
        <v>3.9309999999999998E-2</v>
      </c>
      <c r="L183" s="223">
        <v>2.2280000000000001E-2</v>
      </c>
      <c r="M183" s="223">
        <v>7.2621000000000002</v>
      </c>
      <c r="N183" s="223">
        <v>7.2504999999999997</v>
      </c>
      <c r="O183" s="223">
        <v>-238</v>
      </c>
      <c r="P183" s="223">
        <v>-162</v>
      </c>
      <c r="Q183" s="97"/>
      <c r="R183" s="224">
        <v>83</v>
      </c>
      <c r="S183" s="225">
        <v>45112</v>
      </c>
      <c r="T183" s="223">
        <v>14.18</v>
      </c>
      <c r="U183" s="226">
        <v>114</v>
      </c>
      <c r="V183" s="226">
        <v>172.3</v>
      </c>
      <c r="W183" s="226">
        <v>134.77000000000001</v>
      </c>
      <c r="X183" s="226">
        <v>2.3650000000000001E-2</v>
      </c>
      <c r="Y183" s="226">
        <v>2.3699999999999999E-2</v>
      </c>
      <c r="Z183" s="226">
        <v>2.3599999999999999E-2</v>
      </c>
    </row>
    <row r="184" spans="1:26">
      <c r="A184" s="227">
        <v>1127</v>
      </c>
      <c r="B184" s="225">
        <v>45111</v>
      </c>
      <c r="C184" s="223">
        <v>103.04</v>
      </c>
      <c r="D184" s="223">
        <v>1730</v>
      </c>
      <c r="E184" s="223">
        <v>1352.68</v>
      </c>
      <c r="F184" s="223">
        <v>8917.4</v>
      </c>
      <c r="G184" s="223">
        <v>5.3199999999999997E-2</v>
      </c>
      <c r="H184" s="223">
        <v>4.9360000000000001E-2</v>
      </c>
      <c r="I184" s="223">
        <v>4.5740000000000003E-2</v>
      </c>
      <c r="J184" s="223">
        <v>4.1869999999999997E-2</v>
      </c>
      <c r="K184" s="223">
        <v>3.8539999999999998E-2</v>
      </c>
      <c r="L184" s="223">
        <v>2.2259999999999999E-2</v>
      </c>
      <c r="M184" s="223">
        <v>7.2279</v>
      </c>
      <c r="N184" s="223">
        <v>7.2161999999999997</v>
      </c>
      <c r="O184" s="223">
        <v>-235</v>
      </c>
      <c r="P184" s="223">
        <v>-162</v>
      </c>
      <c r="Q184" s="97"/>
      <c r="R184" s="224">
        <v>82</v>
      </c>
      <c r="S184" s="225">
        <v>45111</v>
      </c>
      <c r="T184" s="223">
        <v>13.7</v>
      </c>
      <c r="U184" s="226">
        <v>113.31</v>
      </c>
      <c r="V184" s="226">
        <v>172.6</v>
      </c>
      <c r="W184" s="226">
        <v>137.29</v>
      </c>
      <c r="X184" s="226">
        <v>2.35E-2</v>
      </c>
      <c r="Y184" s="226">
        <v>2.3550000000000001E-2</v>
      </c>
      <c r="Z184" s="226">
        <v>2.3400000000000001E-2</v>
      </c>
    </row>
    <row r="185" spans="1:26">
      <c r="A185" s="227">
        <v>1126</v>
      </c>
      <c r="B185" s="225">
        <v>45110</v>
      </c>
      <c r="C185" s="223">
        <v>102.99</v>
      </c>
      <c r="D185" s="223">
        <v>1730</v>
      </c>
      <c r="E185" s="223">
        <v>1352.68</v>
      </c>
      <c r="F185" s="223">
        <v>8917.4</v>
      </c>
      <c r="G185" s="223">
        <v>5.2769999999999997E-2</v>
      </c>
      <c r="H185" s="223">
        <v>4.9360000000000001E-2</v>
      </c>
      <c r="I185" s="223">
        <v>4.5740000000000003E-2</v>
      </c>
      <c r="J185" s="223">
        <v>4.1869999999999997E-2</v>
      </c>
      <c r="K185" s="223">
        <v>3.8539999999999998E-2</v>
      </c>
      <c r="L185" s="223">
        <v>2.2239999999999999E-2</v>
      </c>
      <c r="M185" s="223">
        <v>7.2529000000000003</v>
      </c>
      <c r="N185" s="223">
        <v>7.2468000000000004</v>
      </c>
      <c r="O185" s="223">
        <v>-235</v>
      </c>
      <c r="P185" s="223">
        <v>-162</v>
      </c>
      <c r="Q185" s="97"/>
      <c r="R185" s="224">
        <v>81</v>
      </c>
      <c r="S185" s="225">
        <v>45110</v>
      </c>
      <c r="T185" s="223">
        <v>13.57</v>
      </c>
      <c r="U185" s="226">
        <v>113.81</v>
      </c>
      <c r="V185" s="226">
        <v>172.6</v>
      </c>
      <c r="W185" s="226">
        <v>137.29</v>
      </c>
      <c r="X185" s="226">
        <v>2.3599999999999999E-2</v>
      </c>
      <c r="Y185" s="226">
        <v>2.3599999999999999E-2</v>
      </c>
      <c r="Z185" s="226">
        <v>2.35E-2</v>
      </c>
    </row>
    <row r="186" spans="1:26">
      <c r="A186" s="227">
        <v>1125</v>
      </c>
      <c r="B186" s="225">
        <v>45107</v>
      </c>
      <c r="C186" s="223">
        <v>102.91</v>
      </c>
      <c r="D186" s="223">
        <v>1730</v>
      </c>
      <c r="E186" s="223">
        <v>1352.68</v>
      </c>
      <c r="F186" s="223">
        <v>8917.4</v>
      </c>
      <c r="G186" s="223">
        <v>5.2839999999999998E-2</v>
      </c>
      <c r="H186" s="223">
        <v>4.895E-2</v>
      </c>
      <c r="I186" s="223">
        <v>4.5269999999999998E-2</v>
      </c>
      <c r="J186" s="223">
        <v>4.156E-2</v>
      </c>
      <c r="K186" s="223">
        <v>3.8370000000000001E-2</v>
      </c>
      <c r="L186" s="223">
        <v>2.232E-2</v>
      </c>
      <c r="M186" s="223">
        <v>7.2676999999999996</v>
      </c>
      <c r="N186" s="223">
        <v>7.2537000000000003</v>
      </c>
      <c r="O186" s="223">
        <v>-230</v>
      </c>
      <c r="P186" s="223">
        <v>-162</v>
      </c>
      <c r="Q186" s="97"/>
      <c r="R186" s="224">
        <v>80</v>
      </c>
      <c r="S186" s="225">
        <v>45107</v>
      </c>
      <c r="T186" s="223">
        <v>13.59</v>
      </c>
      <c r="U186" s="226">
        <v>117.25</v>
      </c>
      <c r="V186" s="226">
        <v>172.91</v>
      </c>
      <c r="W186" s="226">
        <v>139.6</v>
      </c>
      <c r="X186" s="226">
        <v>2.3349999999999999E-2</v>
      </c>
      <c r="Y186" s="226">
        <v>2.3349999999999999E-2</v>
      </c>
      <c r="Z186" s="226">
        <v>2.315E-2</v>
      </c>
    </row>
    <row r="187" spans="1:26">
      <c r="A187" s="227">
        <v>1124</v>
      </c>
      <c r="B187" s="225">
        <v>45106</v>
      </c>
      <c r="C187" s="223">
        <v>103.34</v>
      </c>
      <c r="D187" s="223">
        <v>1730</v>
      </c>
      <c r="E187" s="223">
        <v>1399.15</v>
      </c>
      <c r="F187" s="223">
        <v>8917.4</v>
      </c>
      <c r="G187" s="223">
        <v>5.3249999999999999E-2</v>
      </c>
      <c r="H187" s="223">
        <v>4.8590000000000001E-2</v>
      </c>
      <c r="I187" s="223">
        <v>4.4859999999999997E-2</v>
      </c>
      <c r="J187" s="223">
        <v>4.1309999999999999E-2</v>
      </c>
      <c r="K187" s="223">
        <v>3.8379999999999997E-2</v>
      </c>
      <c r="L187" s="223">
        <v>2.2669999999999999E-2</v>
      </c>
      <c r="M187" s="223">
        <v>7.2686000000000002</v>
      </c>
      <c r="N187" s="223">
        <v>7.2474999999999996</v>
      </c>
      <c r="O187" s="223">
        <v>-222</v>
      </c>
      <c r="P187" s="223">
        <v>-162</v>
      </c>
      <c r="Q187" s="97"/>
      <c r="R187" s="224">
        <v>79</v>
      </c>
      <c r="S187" s="225">
        <v>45106</v>
      </c>
      <c r="T187" s="223">
        <v>13.54</v>
      </c>
      <c r="U187" s="226">
        <v>118.62</v>
      </c>
      <c r="V187" s="226">
        <v>172.68</v>
      </c>
      <c r="W187" s="226">
        <v>140.35</v>
      </c>
      <c r="X187" s="226">
        <v>2.3050000000000001E-2</v>
      </c>
      <c r="Y187" s="226">
        <v>2.3E-2</v>
      </c>
      <c r="Z187" s="226">
        <v>2.2700000000000001E-2</v>
      </c>
    </row>
    <row r="188" spans="1:26">
      <c r="A188" s="227">
        <v>1123</v>
      </c>
      <c r="B188" s="225">
        <v>45105</v>
      </c>
      <c r="C188" s="223">
        <v>102.9</v>
      </c>
      <c r="D188" s="223">
        <v>1730</v>
      </c>
      <c r="E188" s="223">
        <v>1399.15</v>
      </c>
      <c r="F188" s="223">
        <v>8917.4</v>
      </c>
      <c r="G188" s="223">
        <v>5.3199999999999997E-2</v>
      </c>
      <c r="H188" s="223">
        <v>4.7100000000000003E-2</v>
      </c>
      <c r="I188" s="223">
        <v>4.326E-2</v>
      </c>
      <c r="J188" s="223">
        <v>3.9669999999999997E-2</v>
      </c>
      <c r="K188" s="223">
        <v>3.7080000000000002E-2</v>
      </c>
      <c r="L188" s="223">
        <v>2.2669999999999999E-2</v>
      </c>
      <c r="M188" s="223">
        <v>7.2431999999999999</v>
      </c>
      <c r="N188" s="223">
        <v>7.2393000000000001</v>
      </c>
      <c r="O188" s="223">
        <v>-206</v>
      </c>
      <c r="P188" s="223">
        <v>-162</v>
      </c>
      <c r="Q188" s="97"/>
      <c r="R188" s="224">
        <v>78</v>
      </c>
      <c r="S188" s="225">
        <v>45105</v>
      </c>
      <c r="T188" s="223">
        <v>13.43</v>
      </c>
      <c r="U188" s="226">
        <v>118.62</v>
      </c>
      <c r="V188" s="226">
        <v>173.43</v>
      </c>
      <c r="W188" s="226">
        <v>140.61000000000001</v>
      </c>
      <c r="X188" s="226">
        <v>2.2950000000000002E-2</v>
      </c>
      <c r="Y188" s="226">
        <v>2.29E-2</v>
      </c>
      <c r="Z188" s="226">
        <v>2.2550000000000001E-2</v>
      </c>
    </row>
    <row r="189" spans="1:26">
      <c r="A189" s="227">
        <v>1122</v>
      </c>
      <c r="B189" s="225">
        <v>45104</v>
      </c>
      <c r="C189" s="223">
        <v>102.49</v>
      </c>
      <c r="D189" s="223">
        <v>1730</v>
      </c>
      <c r="E189" s="223">
        <v>1399.15</v>
      </c>
      <c r="F189" s="223">
        <v>8917.4</v>
      </c>
      <c r="G189" s="223">
        <v>5.2769999999999997E-2</v>
      </c>
      <c r="H189" s="223">
        <v>4.7550000000000002E-2</v>
      </c>
      <c r="I189" s="223">
        <v>4.3880000000000002E-2</v>
      </c>
      <c r="J189" s="223">
        <v>4.0300000000000002E-2</v>
      </c>
      <c r="K189" s="223">
        <v>3.764E-2</v>
      </c>
      <c r="L189" s="223">
        <v>2.2929999999999999E-2</v>
      </c>
      <c r="M189" s="223">
        <v>7.2243000000000004</v>
      </c>
      <c r="N189" s="223">
        <v>7.2241999999999997</v>
      </c>
      <c r="O189" s="223">
        <v>-210</v>
      </c>
      <c r="P189" s="223">
        <v>-162</v>
      </c>
      <c r="Q189" s="97"/>
      <c r="R189" s="224">
        <v>77</v>
      </c>
      <c r="S189" s="225">
        <v>45104</v>
      </c>
      <c r="T189" s="223">
        <v>13.74</v>
      </c>
      <c r="U189" s="226">
        <v>121.12</v>
      </c>
      <c r="V189" s="226">
        <v>173.11</v>
      </c>
      <c r="W189" s="226">
        <v>140.78</v>
      </c>
      <c r="X189" s="226">
        <v>2.29E-2</v>
      </c>
      <c r="Y189" s="226">
        <v>2.29E-2</v>
      </c>
      <c r="Z189" s="226">
        <v>2.2550000000000001E-2</v>
      </c>
    </row>
    <row r="190" spans="1:26">
      <c r="A190" s="227">
        <v>1121</v>
      </c>
      <c r="B190" s="225">
        <v>45103</v>
      </c>
      <c r="C190" s="223">
        <v>102.69</v>
      </c>
      <c r="D190" s="223">
        <v>1730</v>
      </c>
      <c r="E190" s="223">
        <v>1399.15</v>
      </c>
      <c r="F190" s="223">
        <v>8917.4</v>
      </c>
      <c r="G190" s="223">
        <v>5.3060000000000003E-2</v>
      </c>
      <c r="H190" s="223">
        <v>4.7440000000000003E-2</v>
      </c>
      <c r="I190" s="223">
        <v>4.3110000000000002E-2</v>
      </c>
      <c r="J190" s="223">
        <v>3.968E-2</v>
      </c>
      <c r="K190" s="223">
        <v>3.721E-2</v>
      </c>
      <c r="L190" s="223">
        <v>2.2870000000000001E-2</v>
      </c>
      <c r="M190" s="223">
        <v>7.2428999999999997</v>
      </c>
      <c r="N190" s="223">
        <v>7.2401</v>
      </c>
      <c r="O190" s="223">
        <v>-202</v>
      </c>
      <c r="P190" s="223">
        <v>-162</v>
      </c>
      <c r="Q190" s="97"/>
      <c r="R190" s="224">
        <v>76</v>
      </c>
      <c r="S190" s="225">
        <v>45103</v>
      </c>
      <c r="T190" s="223">
        <v>14.25</v>
      </c>
      <c r="U190" s="226">
        <v>119.44</v>
      </c>
      <c r="V190" s="226">
        <v>173.4</v>
      </c>
      <c r="W190" s="226">
        <v>141.18</v>
      </c>
      <c r="X190" s="226">
        <v>2.2499999999999999E-2</v>
      </c>
      <c r="Y190" s="226">
        <v>2.2499999999999999E-2</v>
      </c>
      <c r="Z190" s="226">
        <v>2.2100000000000002E-2</v>
      </c>
    </row>
    <row r="191" spans="1:26">
      <c r="A191" s="227">
        <v>1120</v>
      </c>
      <c r="B191" s="225">
        <v>45100</v>
      </c>
      <c r="C191" s="223">
        <v>102.9</v>
      </c>
      <c r="D191" s="223">
        <v>1730</v>
      </c>
      <c r="E191" s="223">
        <v>1399.15</v>
      </c>
      <c r="F191" s="223">
        <v>8917.4</v>
      </c>
      <c r="G191" s="223">
        <v>5.289E-2</v>
      </c>
      <c r="H191" s="223">
        <v>4.7410000000000001E-2</v>
      </c>
      <c r="I191" s="223">
        <v>4.326E-2</v>
      </c>
      <c r="J191" s="223">
        <v>3.9910000000000001E-2</v>
      </c>
      <c r="K191" s="223">
        <v>3.7350000000000001E-2</v>
      </c>
      <c r="L191" s="223">
        <v>2.283E-2</v>
      </c>
      <c r="M191" s="223">
        <v>7.2157</v>
      </c>
      <c r="N191" s="223">
        <v>7.1794000000000002</v>
      </c>
      <c r="O191" s="223">
        <v>-204</v>
      </c>
      <c r="P191" s="223">
        <v>-162</v>
      </c>
      <c r="Q191" s="97"/>
      <c r="R191" s="224">
        <v>75</v>
      </c>
      <c r="S191" s="225">
        <v>45100</v>
      </c>
      <c r="T191" s="223">
        <v>13.44</v>
      </c>
      <c r="U191" s="226">
        <v>116.25</v>
      </c>
      <c r="V191" s="226">
        <v>173.27</v>
      </c>
      <c r="W191" s="226">
        <v>141.83000000000001</v>
      </c>
      <c r="X191" s="226">
        <v>2.3E-2</v>
      </c>
      <c r="Y191" s="226">
        <v>2.3050000000000001E-2</v>
      </c>
      <c r="Z191" s="226">
        <v>2.2849999999999999E-2</v>
      </c>
    </row>
    <row r="192" spans="1:26">
      <c r="A192" s="227">
        <v>1119</v>
      </c>
      <c r="B192" s="225">
        <v>45099</v>
      </c>
      <c r="C192" s="223">
        <v>102.39</v>
      </c>
      <c r="D192" s="223">
        <v>1730</v>
      </c>
      <c r="E192" s="223">
        <v>1399.15</v>
      </c>
      <c r="F192" s="223">
        <v>8917.4</v>
      </c>
      <c r="G192" s="223">
        <v>5.2880000000000003E-2</v>
      </c>
      <c r="H192" s="223">
        <v>4.7910000000000001E-2</v>
      </c>
      <c r="I192" s="223">
        <v>4.3729999999999998E-2</v>
      </c>
      <c r="J192" s="223">
        <v>4.0419999999999998E-2</v>
      </c>
      <c r="K192" s="223">
        <v>3.7949999999999998E-2</v>
      </c>
      <c r="L192" s="223">
        <v>2.283E-2</v>
      </c>
      <c r="M192" s="223">
        <v>7.1955999999999998</v>
      </c>
      <c r="N192" s="223">
        <v>7.1794000000000002</v>
      </c>
      <c r="O192" s="223">
        <v>-209</v>
      </c>
      <c r="P192" s="223">
        <v>-162</v>
      </c>
      <c r="Q192" s="97"/>
      <c r="R192" s="224">
        <v>74</v>
      </c>
      <c r="S192" s="225">
        <v>45099</v>
      </c>
      <c r="T192" s="223">
        <v>12.91</v>
      </c>
      <c r="U192" s="226">
        <v>113.81</v>
      </c>
      <c r="V192" s="226">
        <v>173.01</v>
      </c>
      <c r="W192" s="226">
        <v>141.94999999999999</v>
      </c>
      <c r="X192" s="226">
        <v>2.3050000000000001E-2</v>
      </c>
      <c r="Y192" s="226">
        <v>2.3E-2</v>
      </c>
      <c r="Z192" s="226">
        <v>2.3050000000000001E-2</v>
      </c>
    </row>
    <row r="193" spans="1:26">
      <c r="A193" s="227">
        <v>1118</v>
      </c>
      <c r="B193" s="225">
        <v>45098</v>
      </c>
      <c r="C193" s="223">
        <v>102.07</v>
      </c>
      <c r="D193" s="223">
        <v>1730</v>
      </c>
      <c r="E193" s="223">
        <v>1399.15</v>
      </c>
      <c r="F193" s="223">
        <v>8917.4</v>
      </c>
      <c r="G193" s="223">
        <v>5.2760000000000001E-2</v>
      </c>
      <c r="H193" s="223">
        <v>4.7149999999999997E-2</v>
      </c>
      <c r="I193" s="223">
        <v>4.2939999999999999E-2</v>
      </c>
      <c r="J193" s="223">
        <v>3.9570000000000001E-2</v>
      </c>
      <c r="K193" s="223">
        <v>3.7190000000000001E-2</v>
      </c>
      <c r="L193" s="223">
        <v>2.283E-2</v>
      </c>
      <c r="M193" s="223">
        <v>7.1768000000000001</v>
      </c>
      <c r="N193" s="223">
        <v>7.1794000000000002</v>
      </c>
      <c r="O193" s="223">
        <v>-201</v>
      </c>
      <c r="P193" s="223">
        <v>-162</v>
      </c>
      <c r="Q193" s="97"/>
      <c r="R193" s="224">
        <v>73</v>
      </c>
      <c r="S193" s="225">
        <v>45098</v>
      </c>
      <c r="T193" s="223">
        <v>13.2</v>
      </c>
      <c r="U193" s="226">
        <v>113.81</v>
      </c>
      <c r="V193" s="226">
        <v>173.47</v>
      </c>
      <c r="W193" s="226">
        <v>141.74</v>
      </c>
      <c r="X193" s="226">
        <v>2.3050000000000001E-2</v>
      </c>
      <c r="Y193" s="226">
        <v>2.3E-2</v>
      </c>
      <c r="Z193" s="226">
        <v>2.3050000000000001E-2</v>
      </c>
    </row>
    <row r="194" spans="1:26">
      <c r="A194" s="227">
        <v>1117</v>
      </c>
      <c r="B194" s="225">
        <v>45097</v>
      </c>
      <c r="C194" s="223">
        <v>102.54</v>
      </c>
      <c r="D194" s="223">
        <v>1730</v>
      </c>
      <c r="E194" s="223">
        <v>1399.15</v>
      </c>
      <c r="F194" s="223">
        <v>8917.4</v>
      </c>
      <c r="G194" s="223">
        <v>5.2139999999999999E-2</v>
      </c>
      <c r="H194" s="223">
        <v>4.6850000000000003E-2</v>
      </c>
      <c r="I194" s="223">
        <v>4.2819999999999997E-2</v>
      </c>
      <c r="J194" s="223">
        <v>3.9530000000000003E-2</v>
      </c>
      <c r="K194" s="223">
        <v>3.721E-2</v>
      </c>
      <c r="L194" s="223">
        <v>2.2950000000000002E-2</v>
      </c>
      <c r="M194" s="223">
        <v>7.1822999999999997</v>
      </c>
      <c r="N194" s="223">
        <v>7.1809000000000003</v>
      </c>
      <c r="O194" s="223">
        <v>-199</v>
      </c>
      <c r="P194" s="223">
        <v>-162</v>
      </c>
      <c r="Q194" s="97"/>
      <c r="R194" s="224">
        <v>72</v>
      </c>
      <c r="S194" s="225">
        <v>45097</v>
      </c>
      <c r="T194" s="223">
        <v>13.88</v>
      </c>
      <c r="U194" s="226">
        <v>112.75</v>
      </c>
      <c r="V194" s="226">
        <v>173.37</v>
      </c>
      <c r="W194" s="226">
        <v>141.99</v>
      </c>
      <c r="X194" s="226">
        <v>2.2349999999999998E-2</v>
      </c>
      <c r="Y194" s="226">
        <v>2.23E-2</v>
      </c>
      <c r="Z194" s="226">
        <v>2.1999999999999999E-2</v>
      </c>
    </row>
    <row r="195" spans="1:26">
      <c r="A195" s="227">
        <v>1116</v>
      </c>
      <c r="B195" s="225">
        <v>45096</v>
      </c>
      <c r="C195" s="223">
        <v>102.52</v>
      </c>
      <c r="D195" s="223">
        <v>1730</v>
      </c>
      <c r="E195" s="223">
        <v>1399.15</v>
      </c>
      <c r="F195" s="223">
        <v>8917.4</v>
      </c>
      <c r="G195" s="223">
        <v>5.2150000000000002E-2</v>
      </c>
      <c r="H195" s="223">
        <v>4.7140000000000001E-2</v>
      </c>
      <c r="I195" s="223">
        <v>4.3110000000000002E-2</v>
      </c>
      <c r="J195" s="223">
        <v>3.9829999999999997E-2</v>
      </c>
      <c r="K195" s="223">
        <v>3.7609999999999998E-2</v>
      </c>
      <c r="L195" s="223">
        <v>2.3120000000000002E-2</v>
      </c>
      <c r="M195" s="223">
        <v>7.1639999999999997</v>
      </c>
      <c r="N195" s="223">
        <v>7.1634000000000002</v>
      </c>
      <c r="O195" s="223">
        <v>-200</v>
      </c>
      <c r="P195" s="223">
        <v>-162</v>
      </c>
      <c r="Q195" s="97"/>
      <c r="R195" s="224">
        <v>71</v>
      </c>
      <c r="S195" s="225">
        <v>45096</v>
      </c>
      <c r="T195" s="223">
        <v>14.19</v>
      </c>
      <c r="U195" s="226">
        <v>111.62</v>
      </c>
      <c r="V195" s="226">
        <v>173.13</v>
      </c>
      <c r="W195" s="226">
        <v>143.94</v>
      </c>
      <c r="X195" s="226">
        <v>2.265E-2</v>
      </c>
      <c r="Y195" s="226">
        <v>2.2599999999999999E-2</v>
      </c>
      <c r="Z195" s="226">
        <v>2.2599999999999999E-2</v>
      </c>
    </row>
    <row r="196" spans="1:26">
      <c r="A196" s="227">
        <v>1115</v>
      </c>
      <c r="B196" s="225">
        <v>45093</v>
      </c>
      <c r="C196" s="223">
        <v>102.11</v>
      </c>
      <c r="D196" s="223">
        <v>1730</v>
      </c>
      <c r="E196" s="223">
        <v>1399.15</v>
      </c>
      <c r="F196" s="223">
        <v>8917.4</v>
      </c>
      <c r="G196" s="223">
        <v>5.2150000000000002E-2</v>
      </c>
      <c r="H196" s="223">
        <v>4.7140000000000001E-2</v>
      </c>
      <c r="I196" s="223">
        <v>4.3110000000000002E-2</v>
      </c>
      <c r="J196" s="223">
        <v>3.9829999999999997E-2</v>
      </c>
      <c r="K196" s="223">
        <v>3.7609999999999998E-2</v>
      </c>
      <c r="L196" s="223">
        <v>2.2880000000000001E-2</v>
      </c>
      <c r="M196" s="223">
        <v>7.1200999999999999</v>
      </c>
      <c r="N196" s="223">
        <v>7.1210000000000004</v>
      </c>
      <c r="O196" s="223">
        <v>-202</v>
      </c>
      <c r="P196" s="223">
        <v>-162</v>
      </c>
      <c r="Q196" s="97"/>
      <c r="R196" s="224">
        <v>70</v>
      </c>
      <c r="S196" s="225">
        <v>45093</v>
      </c>
      <c r="T196" s="223">
        <v>13.54</v>
      </c>
      <c r="U196" s="226">
        <v>111.88</v>
      </c>
      <c r="V196" s="226">
        <v>173.13</v>
      </c>
      <c r="W196" s="226">
        <v>143.94</v>
      </c>
      <c r="X196" s="226">
        <v>2.2550000000000001E-2</v>
      </c>
      <c r="Y196" s="226">
        <v>2.2550000000000001E-2</v>
      </c>
      <c r="Z196" s="226">
        <v>2.2499999999999999E-2</v>
      </c>
    </row>
    <row r="197" spans="1:26">
      <c r="A197" s="227">
        <v>1114</v>
      </c>
      <c r="B197" s="225">
        <v>45092</v>
      </c>
      <c r="C197" s="223">
        <v>102.95</v>
      </c>
      <c r="D197" s="223">
        <v>1730</v>
      </c>
      <c r="E197" s="223">
        <v>1399.15</v>
      </c>
      <c r="F197" s="223">
        <v>8917.4</v>
      </c>
      <c r="G197" s="223">
        <v>5.1999999999999998E-2</v>
      </c>
      <c r="H197" s="223">
        <v>4.6420000000000003E-2</v>
      </c>
      <c r="I197" s="223">
        <v>4.2430000000000002E-2</v>
      </c>
      <c r="J197" s="223">
        <v>3.9100000000000003E-2</v>
      </c>
      <c r="K197" s="223">
        <v>3.7159999999999999E-2</v>
      </c>
      <c r="L197" s="223">
        <v>2.2519999999999998E-2</v>
      </c>
      <c r="M197" s="223">
        <v>7.1740000000000004</v>
      </c>
      <c r="N197" s="223">
        <v>7.1618000000000004</v>
      </c>
      <c r="O197" s="223">
        <v>-199</v>
      </c>
      <c r="P197" s="223">
        <v>-162</v>
      </c>
      <c r="Q197" s="97"/>
      <c r="R197" s="224">
        <v>69</v>
      </c>
      <c r="S197" s="225">
        <v>45092</v>
      </c>
      <c r="T197" s="223">
        <v>14.5</v>
      </c>
      <c r="U197" s="226">
        <v>113</v>
      </c>
      <c r="V197" s="226">
        <v>173.36</v>
      </c>
      <c r="W197" s="226">
        <v>143.79</v>
      </c>
      <c r="X197" s="226">
        <v>2.1999999999999999E-2</v>
      </c>
      <c r="Y197" s="226">
        <v>2.205E-2</v>
      </c>
      <c r="Z197" s="226">
        <v>2.1999999999999999E-2</v>
      </c>
    </row>
    <row r="198" spans="1:26">
      <c r="A198" s="227">
        <v>1113</v>
      </c>
      <c r="B198" s="225">
        <v>45091</v>
      </c>
      <c r="C198" s="223">
        <v>103.34</v>
      </c>
      <c r="D198" s="223">
        <v>1730</v>
      </c>
      <c r="E198" s="223">
        <v>1399.15</v>
      </c>
      <c r="F198" s="223">
        <v>8917.4</v>
      </c>
      <c r="G198" s="223">
        <v>5.2159999999999998E-2</v>
      </c>
      <c r="H198" s="223">
        <v>4.6879999999999998E-2</v>
      </c>
      <c r="I198" s="223">
        <v>4.2930000000000003E-2</v>
      </c>
      <c r="J198" s="223">
        <v>3.9890000000000002E-2</v>
      </c>
      <c r="K198" s="223">
        <v>3.7859999999999998E-2</v>
      </c>
      <c r="L198" s="223">
        <v>2.2190000000000001E-2</v>
      </c>
      <c r="M198" s="223">
        <v>7.1749000000000001</v>
      </c>
      <c r="N198" s="223">
        <v>7.1661999999999999</v>
      </c>
      <c r="O198" s="223">
        <v>-207</v>
      </c>
      <c r="P198" s="223">
        <v>-162</v>
      </c>
      <c r="Q198" s="97"/>
      <c r="R198" s="224">
        <v>68</v>
      </c>
      <c r="S198" s="225">
        <v>45091</v>
      </c>
      <c r="T198" s="223">
        <v>13.88</v>
      </c>
      <c r="U198" s="226">
        <v>111.88</v>
      </c>
      <c r="V198" s="226">
        <v>172.71</v>
      </c>
      <c r="W198" s="226">
        <v>142.91999999999999</v>
      </c>
      <c r="X198" s="226">
        <v>2.1649999999999999E-2</v>
      </c>
      <c r="Y198" s="226">
        <v>2.1649999999999999E-2</v>
      </c>
      <c r="Z198" s="226">
        <v>2.1649999999999999E-2</v>
      </c>
    </row>
    <row r="199" spans="1:26">
      <c r="A199" s="227">
        <v>1112</v>
      </c>
      <c r="B199" s="225">
        <v>45090</v>
      </c>
      <c r="C199" s="223">
        <v>103.65</v>
      </c>
      <c r="D199" s="223">
        <v>1730</v>
      </c>
      <c r="E199" s="223">
        <v>1399.15</v>
      </c>
      <c r="F199" s="223">
        <v>8917.4</v>
      </c>
      <c r="G199" s="223">
        <v>5.1959999999999999E-2</v>
      </c>
      <c r="H199" s="223">
        <v>4.666E-2</v>
      </c>
      <c r="I199" s="223">
        <v>4.2790000000000002E-2</v>
      </c>
      <c r="J199" s="223">
        <v>3.9910000000000001E-2</v>
      </c>
      <c r="K199" s="223">
        <v>3.8129999999999997E-2</v>
      </c>
      <c r="L199" s="223">
        <v>2.222E-2</v>
      </c>
      <c r="M199" s="223">
        <v>7.1561000000000003</v>
      </c>
      <c r="N199" s="223">
        <v>7.1463999999999999</v>
      </c>
      <c r="O199" s="223">
        <v>-206</v>
      </c>
      <c r="P199" s="223">
        <v>-162</v>
      </c>
      <c r="Q199" s="97"/>
      <c r="R199" s="224">
        <v>67</v>
      </c>
      <c r="S199" s="225">
        <v>45090</v>
      </c>
      <c r="T199" s="223">
        <v>14.61</v>
      </c>
      <c r="U199" s="226">
        <v>113.88</v>
      </c>
      <c r="V199" s="226">
        <v>172.49</v>
      </c>
      <c r="W199" s="226">
        <v>142.76</v>
      </c>
      <c r="X199" s="226">
        <v>2.145E-2</v>
      </c>
      <c r="Y199" s="226">
        <v>2.145E-2</v>
      </c>
      <c r="Z199" s="226">
        <v>2.145E-2</v>
      </c>
    </row>
    <row r="200" spans="1:26">
      <c r="A200" s="227">
        <v>1111</v>
      </c>
      <c r="B200" s="225">
        <v>45089</v>
      </c>
      <c r="C200" s="223">
        <v>103.56</v>
      </c>
      <c r="D200" s="223">
        <v>1730</v>
      </c>
      <c r="E200" s="223">
        <v>1399.15</v>
      </c>
      <c r="F200" s="223">
        <v>8917.4</v>
      </c>
      <c r="G200" s="223">
        <v>5.2159999999999998E-2</v>
      </c>
      <c r="H200" s="223">
        <v>4.5769999999999998E-2</v>
      </c>
      <c r="I200" s="223">
        <v>4.224E-2</v>
      </c>
      <c r="J200" s="223">
        <v>3.8940000000000002E-2</v>
      </c>
      <c r="K200" s="223">
        <v>3.7359999999999997E-2</v>
      </c>
      <c r="L200" s="223">
        <v>2.2370000000000001E-2</v>
      </c>
      <c r="M200" s="223">
        <v>7.1439000000000004</v>
      </c>
      <c r="N200" s="223">
        <v>7.1304999999999996</v>
      </c>
      <c r="O200" s="223">
        <v>-199</v>
      </c>
      <c r="P200" s="223">
        <v>-162</v>
      </c>
      <c r="Q200" s="97"/>
      <c r="R200" s="224">
        <v>66</v>
      </c>
      <c r="S200" s="225">
        <v>45089</v>
      </c>
      <c r="T200" s="223">
        <v>15.01</v>
      </c>
      <c r="U200" s="226">
        <v>113.44</v>
      </c>
      <c r="V200" s="226">
        <v>172.99</v>
      </c>
      <c r="W200" s="226">
        <v>142.38</v>
      </c>
      <c r="X200" s="226">
        <v>2.1499999999999998E-2</v>
      </c>
      <c r="Y200" s="226">
        <v>2.1499999999999998E-2</v>
      </c>
      <c r="Z200" s="226">
        <v>2.145E-2</v>
      </c>
    </row>
    <row r="201" spans="1:26">
      <c r="A201" s="227">
        <v>1110</v>
      </c>
      <c r="B201" s="225">
        <v>45086</v>
      </c>
      <c r="C201" s="223">
        <v>104.1</v>
      </c>
      <c r="D201" s="223">
        <v>1730</v>
      </c>
      <c r="E201" s="223">
        <v>1399.15</v>
      </c>
      <c r="F201" s="223">
        <v>8917.4</v>
      </c>
      <c r="G201" s="223">
        <v>5.1679999999999997E-2</v>
      </c>
      <c r="H201" s="223">
        <v>4.5490000000000003E-2</v>
      </c>
      <c r="I201" s="223">
        <v>4.206E-2</v>
      </c>
      <c r="J201" s="223">
        <v>3.8929999999999999E-2</v>
      </c>
      <c r="K201" s="223">
        <v>3.7490000000000002E-2</v>
      </c>
      <c r="L201" s="223">
        <v>2.2290000000000001E-2</v>
      </c>
      <c r="M201" s="223">
        <v>7.1477000000000004</v>
      </c>
      <c r="N201" s="223">
        <v>7.1349999999999998</v>
      </c>
      <c r="O201" s="223">
        <v>-198</v>
      </c>
      <c r="P201" s="223">
        <v>-162</v>
      </c>
      <c r="Q201" s="97"/>
      <c r="R201" s="224">
        <v>65</v>
      </c>
      <c r="S201" s="225">
        <v>45086</v>
      </c>
      <c r="T201" s="223">
        <v>13.78</v>
      </c>
      <c r="U201" s="226">
        <v>114.94</v>
      </c>
      <c r="V201" s="226">
        <v>172.97</v>
      </c>
      <c r="W201" s="226">
        <v>141.22999999999999</v>
      </c>
      <c r="X201" s="226">
        <v>2.1499999999999998E-2</v>
      </c>
      <c r="Y201" s="226">
        <v>2.155E-2</v>
      </c>
      <c r="Z201" s="226">
        <v>2.1499999999999998E-2</v>
      </c>
    </row>
    <row r="202" spans="1:26">
      <c r="A202" s="227">
        <v>1109</v>
      </c>
      <c r="B202" s="225">
        <v>45085</v>
      </c>
      <c r="C202" s="223">
        <v>104.12</v>
      </c>
      <c r="D202" s="223">
        <v>1730</v>
      </c>
      <c r="E202" s="223">
        <v>1399.15</v>
      </c>
      <c r="F202" s="223">
        <v>8917.4</v>
      </c>
      <c r="G202" s="223">
        <v>5.2269999999999997E-2</v>
      </c>
      <c r="H202" s="223">
        <v>4.5150000000000003E-2</v>
      </c>
      <c r="I202" s="223">
        <v>4.1640000000000003E-2</v>
      </c>
      <c r="J202" s="223">
        <v>3.8580000000000003E-2</v>
      </c>
      <c r="K202" s="223">
        <v>3.7179999999999998E-2</v>
      </c>
      <c r="L202" s="223">
        <v>2.24E-2</v>
      </c>
      <c r="M202" s="223">
        <v>7.1288999999999998</v>
      </c>
      <c r="N202" s="223">
        <v>7.1176000000000004</v>
      </c>
      <c r="O202" s="223">
        <v>-192</v>
      </c>
      <c r="P202" s="223">
        <v>-162</v>
      </c>
      <c r="Q202" s="97"/>
      <c r="R202" s="224">
        <v>64</v>
      </c>
      <c r="S202" s="225">
        <v>45085</v>
      </c>
      <c r="T202" s="223">
        <v>13.65</v>
      </c>
      <c r="U202" s="226">
        <v>117.25</v>
      </c>
      <c r="V202" s="226">
        <v>172.97</v>
      </c>
      <c r="W202" s="226">
        <v>141.22999999999999</v>
      </c>
      <c r="X202" s="226">
        <v>2.1950000000000001E-2</v>
      </c>
      <c r="Y202" s="226">
        <v>2.1950000000000001E-2</v>
      </c>
      <c r="Z202" s="226">
        <v>2.1899999999999999E-2</v>
      </c>
    </row>
    <row r="203" spans="1:26">
      <c r="A203" s="227">
        <v>1108</v>
      </c>
      <c r="B203" s="225">
        <v>45084</v>
      </c>
      <c r="C203" s="223">
        <v>104</v>
      </c>
      <c r="D203" s="223">
        <v>1730</v>
      </c>
      <c r="E203" s="223">
        <v>1399.15</v>
      </c>
      <c r="F203" s="223">
        <v>8917.4</v>
      </c>
      <c r="G203" s="223">
        <v>5.2720000000000003E-2</v>
      </c>
      <c r="H203" s="223">
        <v>4.5560000000000003E-2</v>
      </c>
      <c r="I203" s="223">
        <v>4.2220000000000001E-2</v>
      </c>
      <c r="J203" s="223">
        <v>3.9399999999999998E-2</v>
      </c>
      <c r="K203" s="223">
        <v>3.7949999999999998E-2</v>
      </c>
      <c r="L203" s="223">
        <v>2.24E-2</v>
      </c>
      <c r="M203" s="223">
        <v>7.1192000000000002</v>
      </c>
      <c r="N203" s="223">
        <v>7.1022999999999996</v>
      </c>
      <c r="O203" s="223">
        <v>-198</v>
      </c>
      <c r="P203" s="223">
        <v>-162</v>
      </c>
      <c r="Q203" s="97"/>
      <c r="R203" s="224">
        <v>63</v>
      </c>
      <c r="S203" s="225">
        <v>45084</v>
      </c>
      <c r="T203" s="223">
        <v>13.94</v>
      </c>
      <c r="U203" s="226">
        <v>118</v>
      </c>
      <c r="V203" s="226">
        <v>172.44</v>
      </c>
      <c r="W203" s="226">
        <v>140.16999999999999</v>
      </c>
      <c r="X203" s="226">
        <v>2.1850000000000001E-2</v>
      </c>
      <c r="Y203" s="226">
        <v>2.18E-2</v>
      </c>
      <c r="Z203" s="226">
        <v>2.1899999999999999E-2</v>
      </c>
    </row>
    <row r="204" spans="1:26">
      <c r="A204" s="227">
        <v>1107</v>
      </c>
      <c r="B204" s="225">
        <v>45083</v>
      </c>
      <c r="C204" s="223">
        <v>104.02</v>
      </c>
      <c r="D204" s="223">
        <v>1730</v>
      </c>
      <c r="E204" s="223">
        <v>1399.15</v>
      </c>
      <c r="F204" s="223">
        <v>8917.4</v>
      </c>
      <c r="G204" s="223">
        <v>5.2339999999999998E-2</v>
      </c>
      <c r="H204" s="223">
        <v>4.4790000000000003E-2</v>
      </c>
      <c r="I204" s="223">
        <v>4.1059999999999999E-2</v>
      </c>
      <c r="J204" s="223">
        <v>3.807E-2</v>
      </c>
      <c r="K204" s="223">
        <v>3.6600000000000001E-2</v>
      </c>
      <c r="L204" s="223">
        <v>2.239E-2</v>
      </c>
      <c r="M204" s="223">
        <v>7.1096000000000004</v>
      </c>
      <c r="N204" s="223">
        <v>7.0986000000000002</v>
      </c>
      <c r="O204" s="223">
        <v>-187</v>
      </c>
      <c r="P204" s="223">
        <v>-162</v>
      </c>
      <c r="Q204" s="97"/>
      <c r="R204" s="224">
        <v>62</v>
      </c>
      <c r="S204" s="225">
        <v>45083</v>
      </c>
      <c r="T204" s="223">
        <v>13.96</v>
      </c>
      <c r="U204" s="226">
        <v>117.38</v>
      </c>
      <c r="V204" s="226">
        <v>172.89</v>
      </c>
      <c r="W204" s="226">
        <v>139.55000000000001</v>
      </c>
      <c r="X204" s="226">
        <v>2.1600000000000001E-2</v>
      </c>
      <c r="Y204" s="226">
        <v>2.1600000000000001E-2</v>
      </c>
      <c r="Z204" s="226">
        <v>2.1600000000000001E-2</v>
      </c>
    </row>
    <row r="205" spans="1:26">
      <c r="A205" s="227">
        <v>1106</v>
      </c>
      <c r="B205" s="225">
        <v>45082</v>
      </c>
      <c r="C205" s="223">
        <v>103.56</v>
      </c>
      <c r="D205" s="223">
        <v>1730</v>
      </c>
      <c r="E205" s="223">
        <v>1399.15</v>
      </c>
      <c r="F205" s="223">
        <v>8917.4</v>
      </c>
      <c r="G205" s="223">
        <v>5.2830000000000002E-2</v>
      </c>
      <c r="H205" s="223">
        <v>4.4659999999999998E-2</v>
      </c>
      <c r="I205" s="223">
        <v>4.1079999999999998E-2</v>
      </c>
      <c r="J205" s="223">
        <v>3.8179999999999999E-2</v>
      </c>
      <c r="K205" s="223">
        <v>3.6830000000000002E-2</v>
      </c>
      <c r="L205" s="223">
        <v>2.2530000000000001E-2</v>
      </c>
      <c r="M205" s="223">
        <v>7.1044</v>
      </c>
      <c r="N205" s="223">
        <v>7.0975999999999999</v>
      </c>
      <c r="O205" s="223">
        <v>-186</v>
      </c>
      <c r="P205" s="223">
        <v>-162</v>
      </c>
      <c r="Q205" s="97"/>
      <c r="R205" s="224">
        <v>61</v>
      </c>
      <c r="S205" s="225">
        <v>45082</v>
      </c>
      <c r="T205" s="223">
        <v>14.73</v>
      </c>
      <c r="U205" s="226">
        <v>116.14</v>
      </c>
      <c r="V205" s="226">
        <v>172.85</v>
      </c>
      <c r="W205" s="226">
        <v>139.65</v>
      </c>
      <c r="X205" s="226">
        <v>2.1700000000000001E-2</v>
      </c>
      <c r="Y205" s="226">
        <v>2.1700000000000001E-2</v>
      </c>
      <c r="Z205" s="226">
        <v>2.1700000000000001E-2</v>
      </c>
    </row>
    <row r="206" spans="1:26">
      <c r="A206" s="227">
        <v>1105</v>
      </c>
      <c r="B206" s="225">
        <v>45079</v>
      </c>
      <c r="C206" s="223">
        <v>104.33</v>
      </c>
      <c r="D206" s="223">
        <v>1730</v>
      </c>
      <c r="E206" s="223">
        <v>1399.15</v>
      </c>
      <c r="F206" s="223">
        <v>8917.4</v>
      </c>
      <c r="G206" s="223">
        <v>5.3510000000000002E-2</v>
      </c>
      <c r="H206" s="223">
        <v>4.4970000000000003E-2</v>
      </c>
      <c r="I206" s="223">
        <v>4.1399999999999999E-2</v>
      </c>
      <c r="J206" s="223">
        <v>3.8440000000000002E-2</v>
      </c>
      <c r="K206" s="223">
        <v>3.6909999999999998E-2</v>
      </c>
      <c r="L206" s="223">
        <v>2.2700000000000001E-2</v>
      </c>
      <c r="M206" s="223">
        <v>7.1192000000000002</v>
      </c>
      <c r="N206" s="223">
        <v>7.1085000000000003</v>
      </c>
      <c r="O206" s="223">
        <v>-187</v>
      </c>
      <c r="P206" s="223">
        <v>-162</v>
      </c>
      <c r="Q206" s="97"/>
      <c r="R206" s="224">
        <v>60</v>
      </c>
      <c r="S206" s="225">
        <v>45079</v>
      </c>
      <c r="T206" s="223">
        <v>14.6</v>
      </c>
      <c r="U206" s="226">
        <v>119.38</v>
      </c>
      <c r="V206" s="226">
        <v>172.71</v>
      </c>
      <c r="W206" s="226">
        <v>138.58000000000001</v>
      </c>
      <c r="X206" s="226">
        <v>2.1399999999999999E-2</v>
      </c>
      <c r="Y206" s="226">
        <v>2.145E-2</v>
      </c>
      <c r="Z206" s="226">
        <v>2.1399999999999999E-2</v>
      </c>
    </row>
    <row r="207" spans="1:26">
      <c r="A207" s="227">
        <v>1104</v>
      </c>
      <c r="B207" s="225">
        <v>45078</v>
      </c>
      <c r="C207" s="223">
        <v>104.17</v>
      </c>
      <c r="D207" s="223">
        <v>1730</v>
      </c>
      <c r="E207" s="223">
        <v>1419.03</v>
      </c>
      <c r="F207" s="223">
        <v>8329.6</v>
      </c>
      <c r="G207" s="223">
        <v>5.3429999999999998E-2</v>
      </c>
      <c r="H207" s="223">
        <v>4.3409999999999997E-2</v>
      </c>
      <c r="I207" s="223">
        <v>3.9809999999999998E-2</v>
      </c>
      <c r="J207" s="223">
        <v>3.6970000000000003E-2</v>
      </c>
      <c r="K207" s="223">
        <v>3.5950000000000003E-2</v>
      </c>
      <c r="L207" s="223">
        <v>2.2499999999999999E-2</v>
      </c>
      <c r="M207" s="223">
        <v>7.0911</v>
      </c>
      <c r="N207" s="223">
        <v>7.0799000000000003</v>
      </c>
      <c r="O207" s="223">
        <v>-173</v>
      </c>
      <c r="P207" s="223">
        <v>-162</v>
      </c>
      <c r="Q207" s="97"/>
      <c r="R207" s="224">
        <v>59</v>
      </c>
      <c r="S207" s="225">
        <v>45078</v>
      </c>
      <c r="T207" s="223">
        <v>15.65</v>
      </c>
      <c r="U207" s="226">
        <v>123.25</v>
      </c>
      <c r="V207" s="226">
        <v>173.21</v>
      </c>
      <c r="W207" s="226">
        <v>137.86000000000001</v>
      </c>
      <c r="X207" s="226">
        <v>2.1299999999999999E-2</v>
      </c>
      <c r="Y207" s="226">
        <v>2.1299999999999999E-2</v>
      </c>
      <c r="Z207" s="226">
        <v>2.1250000000000002E-2</v>
      </c>
    </row>
    <row r="208" spans="1:26">
      <c r="A208" s="227">
        <v>1103</v>
      </c>
      <c r="B208" s="225">
        <v>45077</v>
      </c>
      <c r="C208" s="223">
        <v>104.21</v>
      </c>
      <c r="D208" s="223">
        <v>1730</v>
      </c>
      <c r="E208" s="223">
        <v>1419.03</v>
      </c>
      <c r="F208" s="223">
        <v>8329.6</v>
      </c>
      <c r="G208" s="223">
        <v>5.3879999999999997E-2</v>
      </c>
      <c r="H208" s="223">
        <v>4.403E-2</v>
      </c>
      <c r="I208" s="223">
        <v>4.0460000000000003E-2</v>
      </c>
      <c r="J208" s="223">
        <v>3.755E-2</v>
      </c>
      <c r="K208" s="223">
        <v>3.6429999999999997E-2</v>
      </c>
      <c r="L208" s="223">
        <v>2.2749999999999999E-2</v>
      </c>
      <c r="M208" s="223">
        <v>7.0853999999999999</v>
      </c>
      <c r="N208" s="223">
        <v>7.0711000000000004</v>
      </c>
      <c r="O208" s="223">
        <v>-177</v>
      </c>
      <c r="P208" s="223">
        <v>-162</v>
      </c>
      <c r="Q208" s="97"/>
      <c r="R208" s="224">
        <v>58</v>
      </c>
      <c r="S208" s="225">
        <v>45077</v>
      </c>
      <c r="T208" s="223">
        <v>17.940000000000001</v>
      </c>
      <c r="U208" s="226">
        <v>123.38</v>
      </c>
      <c r="V208" s="226">
        <v>173.01</v>
      </c>
      <c r="W208" s="226">
        <v>137.75</v>
      </c>
      <c r="X208" s="226">
        <v>2.1299999999999999E-2</v>
      </c>
      <c r="Y208" s="226">
        <v>2.1250000000000002E-2</v>
      </c>
      <c r="Z208" s="226">
        <v>2.1149999999999999E-2</v>
      </c>
    </row>
    <row r="209" spans="1:26">
      <c r="A209" s="227">
        <v>1102</v>
      </c>
      <c r="B209" s="225">
        <v>45076</v>
      </c>
      <c r="C209" s="223">
        <v>104.21</v>
      </c>
      <c r="D209" s="223">
        <v>1730</v>
      </c>
      <c r="E209" s="223">
        <v>1419.03</v>
      </c>
      <c r="F209" s="223">
        <v>8329.6</v>
      </c>
      <c r="G209" s="223">
        <v>5.2519999999999997E-2</v>
      </c>
      <c r="H209" s="223">
        <v>4.4499999999999998E-2</v>
      </c>
      <c r="I209" s="223">
        <v>4.1119999999999997E-2</v>
      </c>
      <c r="J209" s="223">
        <v>3.807E-2</v>
      </c>
      <c r="K209" s="223">
        <v>3.687E-2</v>
      </c>
      <c r="L209" s="223">
        <v>2.2960000000000001E-2</v>
      </c>
      <c r="M209" s="223">
        <v>7.0739000000000001</v>
      </c>
      <c r="N209" s="223">
        <v>7.0640000000000001</v>
      </c>
      <c r="O209" s="223">
        <v>-182</v>
      </c>
      <c r="P209" s="223">
        <v>-162</v>
      </c>
      <c r="Q209" s="97"/>
      <c r="R209" s="224">
        <v>57</v>
      </c>
      <c r="S209" s="225">
        <v>45076</v>
      </c>
      <c r="T209" s="223">
        <v>17.46</v>
      </c>
      <c r="U209" s="226">
        <v>120</v>
      </c>
      <c r="V209" s="226">
        <v>172.66</v>
      </c>
      <c r="W209" s="226">
        <v>137.26</v>
      </c>
      <c r="X209" s="226">
        <v>2.145E-2</v>
      </c>
      <c r="Y209" s="226">
        <v>2.1399999999999999E-2</v>
      </c>
      <c r="Z209" s="226">
        <v>2.145E-2</v>
      </c>
    </row>
    <row r="210" spans="1:26">
      <c r="A210" s="227">
        <v>1101</v>
      </c>
      <c r="B210" s="225">
        <v>45075</v>
      </c>
      <c r="C210" s="223">
        <v>104.25</v>
      </c>
      <c r="D210" s="223">
        <v>1730</v>
      </c>
      <c r="E210" s="223">
        <v>1419.03</v>
      </c>
      <c r="F210" s="223">
        <v>8329.6</v>
      </c>
      <c r="G210" s="223">
        <v>5.2290000000000003E-2</v>
      </c>
      <c r="H210" s="223">
        <v>4.5620000000000001E-2</v>
      </c>
      <c r="I210" s="223">
        <v>4.2369999999999998E-2</v>
      </c>
      <c r="J210" s="223">
        <v>3.9269999999999999E-2</v>
      </c>
      <c r="K210" s="223">
        <v>3.798E-2</v>
      </c>
      <c r="L210" s="223">
        <v>2.3199999999999998E-2</v>
      </c>
      <c r="M210" s="223">
        <v>7.0918999999999999</v>
      </c>
      <c r="N210" s="223">
        <v>7.0792000000000002</v>
      </c>
      <c r="O210" s="223">
        <v>-192</v>
      </c>
      <c r="P210" s="223">
        <v>-162</v>
      </c>
      <c r="Q210" s="97"/>
      <c r="R210" s="224">
        <v>56</v>
      </c>
      <c r="S210" s="225">
        <v>45075</v>
      </c>
      <c r="T210" s="223">
        <v>17.46</v>
      </c>
      <c r="U210" s="226">
        <v>124.88</v>
      </c>
      <c r="V210" s="226">
        <v>171.64</v>
      </c>
      <c r="W210" s="226">
        <v>136.1</v>
      </c>
      <c r="X210" s="226">
        <v>2.1950000000000001E-2</v>
      </c>
      <c r="Y210" s="226">
        <v>2.1899999999999999E-2</v>
      </c>
      <c r="Z210" s="226">
        <v>2.1499999999999998E-2</v>
      </c>
    </row>
    <row r="211" spans="1:26">
      <c r="A211" s="227">
        <v>1100</v>
      </c>
      <c r="B211" s="225">
        <v>45072</v>
      </c>
      <c r="C211" s="223">
        <v>103.89</v>
      </c>
      <c r="D211" s="223">
        <v>1730</v>
      </c>
      <c r="E211" s="223">
        <v>1419.03</v>
      </c>
      <c r="F211" s="223">
        <v>8329.6</v>
      </c>
      <c r="G211" s="223">
        <v>5.2290000000000003E-2</v>
      </c>
      <c r="H211" s="223">
        <v>4.5620000000000001E-2</v>
      </c>
      <c r="I211" s="223">
        <v>4.2369999999999998E-2</v>
      </c>
      <c r="J211" s="223">
        <v>3.9269999999999999E-2</v>
      </c>
      <c r="K211" s="223">
        <v>3.798E-2</v>
      </c>
      <c r="L211" s="223">
        <v>2.3439999999999999E-2</v>
      </c>
      <c r="M211" s="223">
        <v>7.0660999999999996</v>
      </c>
      <c r="N211" s="223">
        <v>7.0609000000000002</v>
      </c>
      <c r="O211" s="223">
        <v>-189</v>
      </c>
      <c r="P211" s="223">
        <v>-162</v>
      </c>
      <c r="Q211" s="97"/>
      <c r="R211" s="224">
        <v>55</v>
      </c>
      <c r="S211" s="225">
        <v>45072</v>
      </c>
      <c r="T211" s="223">
        <v>17.95</v>
      </c>
      <c r="U211" s="226">
        <v>127.56</v>
      </c>
      <c r="V211" s="226">
        <v>171.64</v>
      </c>
      <c r="W211" s="226">
        <v>136.1</v>
      </c>
      <c r="X211" s="226">
        <v>2.2100000000000002E-2</v>
      </c>
      <c r="Y211" s="226">
        <v>2.2100000000000002E-2</v>
      </c>
      <c r="Z211" s="226">
        <v>2.1700000000000001E-2</v>
      </c>
    </row>
    <row r="212" spans="1:26">
      <c r="A212" s="227">
        <v>1099</v>
      </c>
      <c r="B212" s="225">
        <v>45071</v>
      </c>
      <c r="C212" s="223">
        <v>103.49</v>
      </c>
      <c r="D212" s="223">
        <v>1730</v>
      </c>
      <c r="E212" s="223">
        <v>1419.03</v>
      </c>
      <c r="F212" s="223">
        <v>8329.6</v>
      </c>
      <c r="G212" s="223">
        <v>5.2819999999999999E-2</v>
      </c>
      <c r="H212" s="223">
        <v>4.5330000000000002E-2</v>
      </c>
      <c r="I212" s="223">
        <v>4.2119999999999998E-2</v>
      </c>
      <c r="J212" s="223">
        <v>3.9129999999999998E-2</v>
      </c>
      <c r="K212" s="223">
        <v>3.8170000000000003E-2</v>
      </c>
      <c r="L212" s="223">
        <v>2.3259999999999999E-2</v>
      </c>
      <c r="M212" s="223">
        <v>7.0648999999999997</v>
      </c>
      <c r="N212" s="223">
        <v>7.056</v>
      </c>
      <c r="O212" s="223">
        <v>-189</v>
      </c>
      <c r="P212" s="223">
        <v>-162</v>
      </c>
      <c r="Q212" s="97"/>
      <c r="R212" s="224">
        <v>54</v>
      </c>
      <c r="S212" s="225">
        <v>45071</v>
      </c>
      <c r="T212" s="223">
        <v>19.14</v>
      </c>
      <c r="U212" s="226">
        <v>127.56</v>
      </c>
      <c r="V212" s="226">
        <v>171.7</v>
      </c>
      <c r="W212" s="226">
        <v>136.16</v>
      </c>
      <c r="X212" s="226">
        <v>2.2100000000000002E-2</v>
      </c>
      <c r="Y212" s="226">
        <v>2.2100000000000002E-2</v>
      </c>
      <c r="Z212" s="226">
        <v>2.1700000000000001E-2</v>
      </c>
    </row>
    <row r="213" spans="1:26">
      <c r="A213" s="227">
        <v>1098</v>
      </c>
      <c r="B213" s="225">
        <v>45070</v>
      </c>
      <c r="C213" s="223">
        <v>103.2</v>
      </c>
      <c r="D213" s="223">
        <v>1730</v>
      </c>
      <c r="E213" s="223">
        <v>1419.03</v>
      </c>
      <c r="F213" s="223">
        <v>8329.6</v>
      </c>
      <c r="G213" s="223">
        <v>5.3269999999999998E-2</v>
      </c>
      <c r="H213" s="223">
        <v>4.376E-2</v>
      </c>
      <c r="I213" s="223">
        <v>4.061E-2</v>
      </c>
      <c r="J213" s="223">
        <v>3.8190000000000002E-2</v>
      </c>
      <c r="K213" s="223">
        <v>3.7420000000000002E-2</v>
      </c>
      <c r="L213" s="223">
        <v>2.315E-2</v>
      </c>
      <c r="M213" s="223">
        <v>7.0469999999999997</v>
      </c>
      <c r="N213" s="223">
        <v>7.032</v>
      </c>
      <c r="O213" s="223">
        <v>-175</v>
      </c>
      <c r="P213" s="223">
        <v>-162</v>
      </c>
      <c r="Q213" s="97"/>
      <c r="R213" s="224">
        <v>53</v>
      </c>
      <c r="S213" s="225">
        <v>45070</v>
      </c>
      <c r="T213" s="223">
        <v>20.03</v>
      </c>
      <c r="U213" s="226">
        <v>125.5</v>
      </c>
      <c r="V213" s="226">
        <v>172.19</v>
      </c>
      <c r="W213" s="226">
        <v>136.51</v>
      </c>
      <c r="X213" s="226">
        <v>2.1819999999999999E-2</v>
      </c>
      <c r="Y213" s="226">
        <v>2.1850000000000001E-2</v>
      </c>
      <c r="Z213" s="226">
        <v>2.1499999999999998E-2</v>
      </c>
    </row>
    <row r="214" spans="1:26">
      <c r="A214" s="227">
        <v>1097</v>
      </c>
      <c r="B214" s="225">
        <v>45069</v>
      </c>
      <c r="C214" s="223">
        <v>103.2</v>
      </c>
      <c r="D214" s="223">
        <v>1730</v>
      </c>
      <c r="E214" s="223">
        <v>1419.03</v>
      </c>
      <c r="F214" s="223">
        <v>8329.6</v>
      </c>
      <c r="G214" s="223">
        <v>5.2260000000000001E-2</v>
      </c>
      <c r="H214" s="223">
        <v>4.3159999999999997E-2</v>
      </c>
      <c r="I214" s="223">
        <v>3.9730000000000001E-2</v>
      </c>
      <c r="J214" s="223">
        <v>3.7429999999999998E-2</v>
      </c>
      <c r="K214" s="223">
        <v>3.6920000000000001E-2</v>
      </c>
      <c r="L214" s="223">
        <v>2.3099999999999999E-2</v>
      </c>
      <c r="M214" s="223">
        <v>7.0247000000000002</v>
      </c>
      <c r="N214" s="223">
        <v>7.0119999999999996</v>
      </c>
      <c r="O214" s="223">
        <v>-166</v>
      </c>
      <c r="P214" s="223">
        <v>-162</v>
      </c>
      <c r="Q214" s="97"/>
      <c r="R214" s="224">
        <v>52</v>
      </c>
      <c r="S214" s="225">
        <v>45069</v>
      </c>
      <c r="T214" s="223">
        <v>18.53</v>
      </c>
      <c r="U214" s="226">
        <v>124.56</v>
      </c>
      <c r="V214" s="226">
        <v>172.47</v>
      </c>
      <c r="W214" s="226">
        <v>136.56</v>
      </c>
      <c r="X214" s="226">
        <v>2.1700000000000001E-2</v>
      </c>
      <c r="Y214" s="226">
        <v>2.1649999999999999E-2</v>
      </c>
      <c r="Z214" s="226">
        <v>2.1250000000000002E-2</v>
      </c>
    </row>
    <row r="215" spans="1:26">
      <c r="A215" s="227">
        <v>1096</v>
      </c>
      <c r="B215" s="225">
        <v>45068</v>
      </c>
      <c r="C215" s="223">
        <v>103.58</v>
      </c>
      <c r="D215" s="223">
        <v>1730</v>
      </c>
      <c r="E215" s="223">
        <v>1419.03</v>
      </c>
      <c r="F215" s="223">
        <v>8329.6</v>
      </c>
      <c r="G215" s="223">
        <v>5.2240000000000002E-2</v>
      </c>
      <c r="H215" s="223">
        <v>4.3150000000000001E-2</v>
      </c>
      <c r="I215" s="223">
        <v>3.984E-2</v>
      </c>
      <c r="J215" s="223">
        <v>3.7620000000000001E-2</v>
      </c>
      <c r="K215" s="223">
        <v>3.7150000000000002E-2</v>
      </c>
      <c r="L215" s="223">
        <v>2.3210000000000001E-2</v>
      </c>
      <c r="M215" s="223">
        <v>7.0496999999999996</v>
      </c>
      <c r="N215" s="223">
        <v>7.0374999999999996</v>
      </c>
      <c r="O215" s="223">
        <v>-166</v>
      </c>
      <c r="P215" s="223">
        <v>-162</v>
      </c>
      <c r="Q215" s="97"/>
      <c r="R215" s="224">
        <v>51</v>
      </c>
      <c r="S215" s="225">
        <v>45068</v>
      </c>
      <c r="T215" s="223">
        <v>17.21</v>
      </c>
      <c r="U215" s="226">
        <v>126.69</v>
      </c>
      <c r="V215" s="226">
        <v>172.28</v>
      </c>
      <c r="W215" s="226">
        <v>136.96</v>
      </c>
      <c r="X215" s="226">
        <v>2.1950000000000001E-2</v>
      </c>
      <c r="Y215" s="226">
        <v>2.205E-2</v>
      </c>
      <c r="Z215" s="226">
        <v>2.18E-2</v>
      </c>
    </row>
    <row r="216" spans="1:26">
      <c r="A216" s="227">
        <v>1095</v>
      </c>
      <c r="B216" s="225">
        <v>45065</v>
      </c>
      <c r="C216" s="223">
        <v>102.88</v>
      </c>
      <c r="D216" s="223">
        <v>1730</v>
      </c>
      <c r="E216" s="223">
        <v>1419.03</v>
      </c>
      <c r="F216" s="223">
        <v>8329.6</v>
      </c>
      <c r="G216" s="223">
        <v>5.1830000000000001E-2</v>
      </c>
      <c r="H216" s="223">
        <v>4.2450000000000002E-2</v>
      </c>
      <c r="I216" s="223">
        <v>3.9129999999999998E-2</v>
      </c>
      <c r="J216" s="223">
        <v>3.6830000000000002E-2</v>
      </c>
      <c r="K216" s="223">
        <v>3.6400000000000002E-2</v>
      </c>
      <c r="L216" s="223">
        <v>2.359E-2</v>
      </c>
      <c r="M216" s="223">
        <v>7.008</v>
      </c>
      <c r="N216" s="223">
        <v>6.9965000000000002</v>
      </c>
      <c r="O216" s="223">
        <v>-155</v>
      </c>
      <c r="P216" s="223">
        <v>-162</v>
      </c>
      <c r="Q216" s="97"/>
      <c r="R216" s="224">
        <v>50</v>
      </c>
      <c r="S216" s="225">
        <v>45065</v>
      </c>
      <c r="T216" s="223">
        <v>16.05</v>
      </c>
      <c r="U216" s="226">
        <v>127.25</v>
      </c>
      <c r="V216" s="226">
        <v>172.55</v>
      </c>
      <c r="W216" s="226">
        <v>137.74</v>
      </c>
      <c r="X216" s="226">
        <v>2.2100000000000002E-2</v>
      </c>
      <c r="Y216" s="226">
        <v>2.2200000000000001E-2</v>
      </c>
      <c r="Z216" s="226">
        <v>2.1999999999999999E-2</v>
      </c>
    </row>
    <row r="217" spans="1:26">
      <c r="A217" s="227">
        <v>1094</v>
      </c>
      <c r="B217" s="225">
        <v>45064</v>
      </c>
      <c r="C217" s="223">
        <v>102.56</v>
      </c>
      <c r="D217" s="223">
        <v>1730</v>
      </c>
      <c r="E217" s="223">
        <v>1419.03</v>
      </c>
      <c r="F217" s="223">
        <v>8329.6</v>
      </c>
      <c r="G217" s="223">
        <v>5.2249999999999998E-2</v>
      </c>
      <c r="H217" s="223">
        <v>4.2520000000000002E-2</v>
      </c>
      <c r="I217" s="223">
        <v>3.916E-2</v>
      </c>
      <c r="J217" s="223">
        <v>3.6839999999999998E-2</v>
      </c>
      <c r="K217" s="223">
        <v>3.6459999999999999E-2</v>
      </c>
      <c r="L217" s="223">
        <v>2.3740000000000001E-2</v>
      </c>
      <c r="M217" s="223">
        <v>6.9985999999999997</v>
      </c>
      <c r="N217" s="223">
        <v>6.9772999999999996</v>
      </c>
      <c r="O217" s="223">
        <v>-154</v>
      </c>
      <c r="P217" s="223">
        <v>-162</v>
      </c>
      <c r="Q217" s="97"/>
      <c r="R217" s="224">
        <v>49</v>
      </c>
      <c r="S217" s="225">
        <v>45064</v>
      </c>
      <c r="T217" s="223">
        <v>16.05</v>
      </c>
      <c r="U217" s="226">
        <v>132.56</v>
      </c>
      <c r="V217" s="226">
        <v>172.55</v>
      </c>
      <c r="W217" s="226">
        <v>137.74</v>
      </c>
      <c r="X217" s="226">
        <v>2.205E-2</v>
      </c>
      <c r="Y217" s="226">
        <v>2.2200000000000001E-2</v>
      </c>
      <c r="Z217" s="226">
        <v>2.2100000000000002E-2</v>
      </c>
    </row>
    <row r="218" spans="1:26">
      <c r="A218" s="227">
        <v>1093</v>
      </c>
      <c r="B218" s="225">
        <v>45063</v>
      </c>
      <c r="C218" s="223">
        <v>102.43</v>
      </c>
      <c r="D218" s="223">
        <v>1730</v>
      </c>
      <c r="E218" s="223">
        <v>1419.03</v>
      </c>
      <c r="F218" s="223">
        <v>8329.6</v>
      </c>
      <c r="G218" s="223">
        <v>5.2179999999999997E-2</v>
      </c>
      <c r="H218" s="223">
        <v>4.1540000000000001E-2</v>
      </c>
      <c r="I218" s="223">
        <v>3.8170000000000003E-2</v>
      </c>
      <c r="J218" s="223">
        <v>3.585E-2</v>
      </c>
      <c r="K218" s="223">
        <v>3.5639999999999998E-2</v>
      </c>
      <c r="L218" s="223">
        <v>2.366E-2</v>
      </c>
      <c r="M218" s="223">
        <v>6.9588999999999999</v>
      </c>
      <c r="N218" s="223">
        <v>6.9516999999999998</v>
      </c>
      <c r="O218" s="223">
        <v>-145</v>
      </c>
      <c r="P218" s="223">
        <v>-162</v>
      </c>
      <c r="Q218" s="97"/>
      <c r="R218" s="224">
        <v>48</v>
      </c>
      <c r="S218" s="225">
        <v>45063</v>
      </c>
      <c r="T218" s="223">
        <v>16.87</v>
      </c>
      <c r="U218" s="226">
        <v>132.56</v>
      </c>
      <c r="V218" s="226">
        <v>173.04</v>
      </c>
      <c r="W218" s="226">
        <v>138.83000000000001</v>
      </c>
      <c r="X218" s="226">
        <v>2.2249999999999999E-2</v>
      </c>
      <c r="Y218" s="226">
        <v>2.2450000000000001E-2</v>
      </c>
      <c r="Z218" s="226">
        <v>2.23E-2</v>
      </c>
    </row>
    <row r="219" spans="1:26">
      <c r="A219" s="227">
        <v>1092</v>
      </c>
      <c r="B219" s="225">
        <v>45062</v>
      </c>
      <c r="C219" s="223">
        <v>102.68</v>
      </c>
      <c r="D219" s="223">
        <v>1730</v>
      </c>
      <c r="E219" s="223">
        <v>1419.03</v>
      </c>
      <c r="F219" s="223">
        <v>8329.6</v>
      </c>
      <c r="G219" s="223">
        <v>5.1400000000000001E-2</v>
      </c>
      <c r="H219" s="223">
        <v>4.0820000000000002E-2</v>
      </c>
      <c r="I219" s="223">
        <v>3.7449999999999997E-2</v>
      </c>
      <c r="J219" s="223">
        <v>3.526E-2</v>
      </c>
      <c r="K219" s="223">
        <v>3.5340000000000003E-2</v>
      </c>
      <c r="L219" s="223">
        <v>2.3619999999999999E-2</v>
      </c>
      <c r="M219" s="223">
        <v>6.9710999999999999</v>
      </c>
      <c r="N219" s="223">
        <v>6.9591000000000003</v>
      </c>
      <c r="O219" s="223">
        <v>-138</v>
      </c>
      <c r="P219" s="223">
        <v>-162</v>
      </c>
      <c r="Q219" s="97"/>
      <c r="R219" s="224">
        <v>47</v>
      </c>
      <c r="S219" s="225">
        <v>45062</v>
      </c>
      <c r="T219" s="223">
        <v>17.989999999999998</v>
      </c>
      <c r="U219" s="226">
        <v>130</v>
      </c>
      <c r="V219" s="226">
        <v>173.4</v>
      </c>
      <c r="W219" s="226">
        <v>140.13</v>
      </c>
      <c r="X219" s="226">
        <v>2.1899999999999999E-2</v>
      </c>
      <c r="Y219" s="226">
        <v>2.1999999999999999E-2</v>
      </c>
      <c r="Z219" s="226">
        <v>2.18E-2</v>
      </c>
    </row>
    <row r="220" spans="1:26">
      <c r="A220" s="227">
        <v>1091</v>
      </c>
      <c r="B220" s="225">
        <v>45061</v>
      </c>
      <c r="C220" s="223">
        <v>102.06</v>
      </c>
      <c r="D220" s="223">
        <v>1730</v>
      </c>
      <c r="E220" s="223">
        <v>1419.03</v>
      </c>
      <c r="F220" s="223">
        <v>8329.6</v>
      </c>
      <c r="G220" s="223">
        <v>5.1229999999999998E-2</v>
      </c>
      <c r="H220" s="223">
        <v>4.0099999999999997E-2</v>
      </c>
      <c r="I220" s="223">
        <v>3.6720000000000003E-2</v>
      </c>
      <c r="J220" s="223">
        <v>3.4689999999999999E-2</v>
      </c>
      <c r="K220" s="223">
        <v>3.5020000000000003E-2</v>
      </c>
      <c r="L220" s="223">
        <v>2.3560000000000001E-2</v>
      </c>
      <c r="M220" s="223">
        <v>6.9596</v>
      </c>
      <c r="N220" s="223">
        <v>6.9489000000000001</v>
      </c>
      <c r="O220" s="223">
        <v>-132</v>
      </c>
      <c r="P220" s="223">
        <v>-162</v>
      </c>
      <c r="Q220" s="97"/>
      <c r="R220" s="224">
        <v>46</v>
      </c>
      <c r="S220" s="225">
        <v>45061</v>
      </c>
      <c r="T220" s="223">
        <v>17.12</v>
      </c>
      <c r="U220" s="226">
        <v>130</v>
      </c>
      <c r="V220" s="226">
        <v>173.63</v>
      </c>
      <c r="W220" s="226">
        <v>140.88</v>
      </c>
      <c r="X220" s="226">
        <v>2.2249999999999999E-2</v>
      </c>
      <c r="Y220" s="226">
        <v>2.2349999999999998E-2</v>
      </c>
      <c r="Z220" s="226">
        <v>2.2100000000000002E-2</v>
      </c>
    </row>
    <row r="221" spans="1:26">
      <c r="A221" s="227">
        <v>1090</v>
      </c>
      <c r="B221" s="225">
        <v>45058</v>
      </c>
      <c r="C221" s="223">
        <v>101.48</v>
      </c>
      <c r="D221" s="223">
        <v>1730</v>
      </c>
      <c r="E221" s="223">
        <v>1419.03</v>
      </c>
      <c r="F221" s="223">
        <v>8329.6</v>
      </c>
      <c r="G221" s="223">
        <v>5.1520000000000003E-2</v>
      </c>
      <c r="H221" s="223">
        <v>3.9870000000000003E-2</v>
      </c>
      <c r="I221" s="223">
        <v>3.6549999999999999E-2</v>
      </c>
      <c r="J221" s="223">
        <v>3.4459999999999998E-2</v>
      </c>
      <c r="K221" s="223">
        <v>3.4619999999999998E-2</v>
      </c>
      <c r="L221" s="223">
        <v>2.3429999999999999E-2</v>
      </c>
      <c r="M221" s="223">
        <v>6.9389000000000003</v>
      </c>
      <c r="N221" s="223">
        <v>6.9303999999999997</v>
      </c>
      <c r="O221" s="223">
        <v>-131</v>
      </c>
      <c r="P221" s="223">
        <v>-162</v>
      </c>
      <c r="Q221" s="97"/>
      <c r="R221" s="224">
        <v>45</v>
      </c>
      <c r="S221" s="225">
        <v>45058</v>
      </c>
      <c r="T221" s="223">
        <v>17.03</v>
      </c>
      <c r="U221" s="226">
        <v>130</v>
      </c>
      <c r="V221" s="226">
        <v>173.69</v>
      </c>
      <c r="W221" s="226">
        <v>141.66</v>
      </c>
      <c r="X221" s="226">
        <v>2.18E-2</v>
      </c>
      <c r="Y221" s="226">
        <v>2.1850000000000001E-2</v>
      </c>
      <c r="Z221" s="226">
        <v>2.1649999999999999E-2</v>
      </c>
    </row>
    <row r="222" spans="1:26">
      <c r="A222" s="227">
        <v>1089</v>
      </c>
      <c r="B222" s="225">
        <v>45057</v>
      </c>
      <c r="C222" s="223">
        <v>101.6</v>
      </c>
      <c r="D222" s="223">
        <v>1730</v>
      </c>
      <c r="E222" s="223">
        <v>1419.03</v>
      </c>
      <c r="F222" s="223">
        <v>8329.6</v>
      </c>
      <c r="G222" s="223">
        <v>5.1490000000000001E-2</v>
      </c>
      <c r="H222" s="223">
        <v>3.8989999999999997E-2</v>
      </c>
      <c r="I222" s="223">
        <v>3.5610000000000003E-2</v>
      </c>
      <c r="J222" s="223">
        <v>3.3550000000000003E-2</v>
      </c>
      <c r="K222" s="223">
        <v>3.3840000000000002E-2</v>
      </c>
      <c r="L222" s="223">
        <v>2.3359999999999999E-2</v>
      </c>
      <c r="M222" s="223">
        <v>6.9249999999999998</v>
      </c>
      <c r="N222" s="223">
        <v>6.9203999999999999</v>
      </c>
      <c r="O222" s="223">
        <v>-122</v>
      </c>
      <c r="P222" s="223">
        <v>-162</v>
      </c>
      <c r="Q222" s="97"/>
      <c r="R222" s="224">
        <v>44</v>
      </c>
      <c r="S222" s="225">
        <v>45057</v>
      </c>
      <c r="T222" s="223">
        <v>16.93</v>
      </c>
      <c r="U222" s="226">
        <v>130.69</v>
      </c>
      <c r="V222" s="226">
        <v>174.09</v>
      </c>
      <c r="W222" s="226">
        <v>141.88</v>
      </c>
      <c r="X222" s="226">
        <v>2.2249999999999999E-2</v>
      </c>
      <c r="Y222" s="226">
        <v>2.2249999999999999E-2</v>
      </c>
      <c r="Z222" s="226">
        <v>2.205E-2</v>
      </c>
    </row>
    <row r="223" spans="1:26">
      <c r="A223" s="227">
        <v>1088</v>
      </c>
      <c r="B223" s="225">
        <v>45056</v>
      </c>
      <c r="C223" s="223">
        <v>101.38</v>
      </c>
      <c r="D223" s="223">
        <v>1730</v>
      </c>
      <c r="E223" s="223">
        <v>1419.03</v>
      </c>
      <c r="F223" s="223">
        <v>8329.6</v>
      </c>
      <c r="G223" s="223">
        <v>5.1970000000000002E-2</v>
      </c>
      <c r="H223" s="223">
        <v>3.9100000000000003E-2</v>
      </c>
      <c r="I223" s="223">
        <v>3.5720000000000002E-2</v>
      </c>
      <c r="J223" s="223">
        <v>3.3840000000000002E-2</v>
      </c>
      <c r="K223" s="223">
        <v>3.4430000000000002E-2</v>
      </c>
      <c r="L223" s="223">
        <v>2.384E-2</v>
      </c>
      <c r="M223" s="223">
        <v>6.92</v>
      </c>
      <c r="N223" s="223">
        <v>6.9142000000000001</v>
      </c>
      <c r="O223" s="223">
        <v>-119</v>
      </c>
      <c r="P223" s="223">
        <v>-162</v>
      </c>
      <c r="Q223" s="97"/>
      <c r="R223" s="224">
        <v>43</v>
      </c>
      <c r="S223" s="225">
        <v>45056</v>
      </c>
      <c r="T223" s="223">
        <v>16.940000000000001</v>
      </c>
      <c r="U223" s="226">
        <v>134.62</v>
      </c>
      <c r="V223" s="226">
        <v>173.84</v>
      </c>
      <c r="W223" s="226">
        <v>141.57</v>
      </c>
      <c r="X223" s="226">
        <v>2.29E-2</v>
      </c>
      <c r="Y223" s="226">
        <v>2.29E-2</v>
      </c>
      <c r="Z223" s="226">
        <v>2.2700000000000001E-2</v>
      </c>
    </row>
    <row r="224" spans="1:26">
      <c r="A224" s="227">
        <v>1087</v>
      </c>
      <c r="B224" s="225">
        <v>45055</v>
      </c>
      <c r="C224" s="223">
        <v>101.21</v>
      </c>
      <c r="D224" s="223">
        <v>1730</v>
      </c>
      <c r="E224" s="223">
        <v>1419.03</v>
      </c>
      <c r="F224" s="223">
        <v>8329.6</v>
      </c>
      <c r="G224" s="223">
        <v>5.1819999999999998E-2</v>
      </c>
      <c r="H224" s="223">
        <v>4.0219999999999999E-2</v>
      </c>
      <c r="I224" s="223">
        <v>3.7240000000000002E-2</v>
      </c>
      <c r="J224" s="223">
        <v>3.4950000000000002E-2</v>
      </c>
      <c r="K224" s="223">
        <v>3.5189999999999999E-2</v>
      </c>
      <c r="L224" s="223">
        <v>2.3980000000000001E-2</v>
      </c>
      <c r="M224" s="223">
        <v>6.9218999999999999</v>
      </c>
      <c r="N224" s="223">
        <v>6.9093999999999998</v>
      </c>
      <c r="O224" s="223">
        <v>-133</v>
      </c>
      <c r="P224" s="223">
        <v>-162</v>
      </c>
      <c r="Q224" s="97"/>
      <c r="R224" s="224">
        <v>42</v>
      </c>
      <c r="S224" s="225">
        <v>45055</v>
      </c>
      <c r="T224" s="223">
        <v>17.71</v>
      </c>
      <c r="U224" s="226">
        <v>134</v>
      </c>
      <c r="V224" s="226">
        <v>173.24</v>
      </c>
      <c r="W224" s="226">
        <v>142.55000000000001</v>
      </c>
      <c r="X224" s="226">
        <v>2.2950000000000002E-2</v>
      </c>
      <c r="Y224" s="226">
        <v>2.2950000000000002E-2</v>
      </c>
      <c r="Z224" s="226">
        <v>2.2550000000000001E-2</v>
      </c>
    </row>
    <row r="225" spans="1:26">
      <c r="A225" s="227">
        <v>1086</v>
      </c>
      <c r="B225" s="225">
        <v>45054</v>
      </c>
      <c r="C225" s="223">
        <v>101.4</v>
      </c>
      <c r="D225" s="223">
        <v>1730</v>
      </c>
      <c r="E225" s="223">
        <v>1419.03</v>
      </c>
      <c r="F225" s="223">
        <v>8329.6</v>
      </c>
      <c r="G225" s="223">
        <v>5.2010000000000001E-2</v>
      </c>
      <c r="H225" s="223">
        <v>4.0009999999999997E-2</v>
      </c>
      <c r="I225" s="223">
        <v>3.7179999999999998E-2</v>
      </c>
      <c r="J225" s="223">
        <v>3.4909999999999997E-2</v>
      </c>
      <c r="K225" s="223">
        <v>3.5069999999999997E-2</v>
      </c>
      <c r="L225" s="223">
        <v>2.4029999999999999E-2</v>
      </c>
      <c r="M225" s="223">
        <v>6.9153000000000002</v>
      </c>
      <c r="N225" s="223">
        <v>6.9112999999999998</v>
      </c>
      <c r="O225" s="223">
        <v>-132</v>
      </c>
      <c r="P225" s="223">
        <v>-162</v>
      </c>
      <c r="Q225" s="97"/>
      <c r="R225" s="224">
        <v>41</v>
      </c>
      <c r="S225" s="225">
        <v>45054</v>
      </c>
      <c r="T225" s="223">
        <v>16.98</v>
      </c>
      <c r="U225" s="226">
        <v>132.69</v>
      </c>
      <c r="V225" s="226">
        <v>173.31</v>
      </c>
      <c r="W225" s="226">
        <v>143.55000000000001</v>
      </c>
      <c r="X225" s="226">
        <v>2.2950000000000002E-2</v>
      </c>
      <c r="Y225" s="226">
        <v>2.29E-2</v>
      </c>
      <c r="Z225" s="226">
        <v>2.2599999999999999E-2</v>
      </c>
    </row>
    <row r="226" spans="1:26">
      <c r="A226" s="227">
        <v>1085</v>
      </c>
      <c r="B226" s="225">
        <v>45051</v>
      </c>
      <c r="C226" s="223">
        <v>101.34</v>
      </c>
      <c r="D226" s="223">
        <v>1730</v>
      </c>
      <c r="E226" s="223">
        <v>1419.03</v>
      </c>
      <c r="F226" s="223">
        <v>8329.6</v>
      </c>
      <c r="G226" s="223">
        <v>5.2019999999999997E-2</v>
      </c>
      <c r="H226" s="223">
        <v>3.9140000000000001E-2</v>
      </c>
      <c r="I226" s="223">
        <v>3.6420000000000001E-2</v>
      </c>
      <c r="J226" s="223">
        <v>3.4099999999999998E-2</v>
      </c>
      <c r="K226" s="223">
        <v>3.4369999999999998E-2</v>
      </c>
      <c r="L226" s="223">
        <v>2.3980000000000001E-2</v>
      </c>
      <c r="M226" s="223">
        <v>6.9222999999999999</v>
      </c>
      <c r="N226" s="223">
        <v>6.9126000000000003</v>
      </c>
      <c r="O226" s="223">
        <v>-124</v>
      </c>
      <c r="P226" s="223">
        <v>-162</v>
      </c>
      <c r="Q226" s="97"/>
      <c r="R226" s="224">
        <v>40</v>
      </c>
      <c r="S226" s="225">
        <v>45051</v>
      </c>
      <c r="T226" s="223">
        <v>17.190000000000001</v>
      </c>
      <c r="U226" s="226">
        <v>135.69</v>
      </c>
      <c r="V226" s="226">
        <v>173.74</v>
      </c>
      <c r="W226" s="226">
        <v>144.62</v>
      </c>
      <c r="X226" s="226">
        <v>2.265E-2</v>
      </c>
      <c r="Y226" s="226">
        <v>2.2599999999999999E-2</v>
      </c>
      <c r="Z226" s="226">
        <v>2.2200000000000001E-2</v>
      </c>
    </row>
    <row r="227" spans="1:26">
      <c r="A227" s="227">
        <v>1084</v>
      </c>
      <c r="B227" s="225">
        <v>45050</v>
      </c>
      <c r="C227" s="223">
        <v>101.96</v>
      </c>
      <c r="D227" s="223">
        <v>1730</v>
      </c>
      <c r="E227" s="223">
        <v>1419.03</v>
      </c>
      <c r="F227" s="223">
        <v>8329.6</v>
      </c>
      <c r="G227" s="223">
        <v>5.1990000000000001E-2</v>
      </c>
      <c r="H227" s="223">
        <v>3.7900000000000003E-2</v>
      </c>
      <c r="I227" s="223">
        <v>3.5130000000000002E-2</v>
      </c>
      <c r="J227" s="223">
        <v>3.329E-2</v>
      </c>
      <c r="K227" s="223">
        <v>3.3790000000000001E-2</v>
      </c>
      <c r="L227" s="223">
        <v>2.419E-2</v>
      </c>
      <c r="M227" s="223">
        <v>6.9345999999999997</v>
      </c>
      <c r="N227" s="223">
        <v>6.9126000000000003</v>
      </c>
      <c r="O227" s="223">
        <v>-109</v>
      </c>
      <c r="P227" s="223">
        <v>-162</v>
      </c>
      <c r="Q227" s="97"/>
      <c r="R227" s="224">
        <v>39</v>
      </c>
      <c r="S227" s="225">
        <v>45050</v>
      </c>
      <c r="T227" s="223">
        <v>20.09</v>
      </c>
      <c r="U227" s="226">
        <v>135.81</v>
      </c>
      <c r="V227" s="226">
        <v>174.17</v>
      </c>
      <c r="W227" s="226">
        <v>145.30000000000001</v>
      </c>
      <c r="X227" s="226">
        <v>2.3300000000000001E-2</v>
      </c>
      <c r="Y227" s="226">
        <v>2.325E-2</v>
      </c>
      <c r="Z227" s="226">
        <v>2.2849999999999999E-2</v>
      </c>
    </row>
    <row r="228" spans="1:26">
      <c r="A228" s="227">
        <v>1083</v>
      </c>
      <c r="B228" s="225">
        <v>45049</v>
      </c>
      <c r="C228" s="223">
        <v>102.15</v>
      </c>
      <c r="D228" s="223">
        <v>1730</v>
      </c>
      <c r="E228" s="223">
        <v>1419.03</v>
      </c>
      <c r="F228" s="223">
        <v>8329.6</v>
      </c>
      <c r="G228" s="223">
        <v>5.1810000000000002E-2</v>
      </c>
      <c r="H228" s="223">
        <v>3.805E-2</v>
      </c>
      <c r="I228" s="223">
        <v>3.5020000000000003E-2</v>
      </c>
      <c r="J228" s="223">
        <v>3.2980000000000002E-2</v>
      </c>
      <c r="K228" s="223">
        <v>3.3360000000000001E-2</v>
      </c>
      <c r="L228" s="223">
        <v>2.4410000000000001E-2</v>
      </c>
      <c r="M228" s="223">
        <v>6.9617000000000004</v>
      </c>
      <c r="N228" s="223">
        <v>6.9126000000000003</v>
      </c>
      <c r="O228" s="223">
        <v>-106</v>
      </c>
      <c r="P228" s="223">
        <v>-162</v>
      </c>
      <c r="Q228" s="97"/>
      <c r="R228" s="224">
        <v>38</v>
      </c>
      <c r="S228" s="225">
        <v>45049</v>
      </c>
      <c r="T228" s="223">
        <v>18.34</v>
      </c>
      <c r="U228" s="226">
        <v>132.81</v>
      </c>
      <c r="V228" s="226">
        <v>174.18</v>
      </c>
      <c r="W228" s="226">
        <v>145.54</v>
      </c>
      <c r="X228" s="226">
        <v>2.325E-2</v>
      </c>
      <c r="Y228" s="226">
        <v>2.325E-2</v>
      </c>
      <c r="Z228" s="226">
        <v>2.2849999999999999E-2</v>
      </c>
    </row>
    <row r="229" spans="1:26">
      <c r="A229" s="227">
        <v>1082</v>
      </c>
      <c r="B229" s="225">
        <v>45048</v>
      </c>
      <c r="C229" s="223">
        <v>101.66</v>
      </c>
      <c r="D229" s="223">
        <v>1730</v>
      </c>
      <c r="E229" s="223">
        <v>1472.79</v>
      </c>
      <c r="F229" s="223">
        <v>7940.9</v>
      </c>
      <c r="G229" s="223">
        <v>5.1060000000000001E-2</v>
      </c>
      <c r="H229" s="223">
        <v>3.9609999999999999E-2</v>
      </c>
      <c r="I229" s="223">
        <v>3.6760000000000001E-2</v>
      </c>
      <c r="J229" s="223">
        <v>3.4479999999999997E-2</v>
      </c>
      <c r="K229" s="223">
        <v>3.424E-2</v>
      </c>
      <c r="L229" s="223">
        <v>2.4410000000000001E-2</v>
      </c>
      <c r="M229" s="223">
        <v>6.9272</v>
      </c>
      <c r="N229" s="223">
        <v>6.9126000000000003</v>
      </c>
      <c r="O229" s="223">
        <v>-124</v>
      </c>
      <c r="P229" s="223">
        <v>-162</v>
      </c>
      <c r="Q229" s="97"/>
      <c r="R229" s="224">
        <v>37</v>
      </c>
      <c r="S229" s="225">
        <v>45048</v>
      </c>
      <c r="T229" s="223">
        <v>17.78</v>
      </c>
      <c r="U229" s="226">
        <v>130.06</v>
      </c>
      <c r="V229" s="226">
        <v>173.71</v>
      </c>
      <c r="W229" s="226">
        <v>146.05000000000001</v>
      </c>
      <c r="X229" s="226">
        <v>2.3699999999999999E-2</v>
      </c>
      <c r="Y229" s="226">
        <v>2.3699999999999999E-2</v>
      </c>
      <c r="Z229" s="226">
        <v>2.3349999999999999E-2</v>
      </c>
    </row>
    <row r="230" spans="1:26">
      <c r="A230" s="227">
        <v>1081</v>
      </c>
      <c r="B230" s="225">
        <v>45047</v>
      </c>
      <c r="C230" s="223">
        <v>101.5</v>
      </c>
      <c r="D230" s="223">
        <v>1730</v>
      </c>
      <c r="E230" s="223">
        <v>1472.79</v>
      </c>
      <c r="F230" s="223">
        <v>7940.9</v>
      </c>
      <c r="G230" s="223">
        <v>5.0110000000000002E-2</v>
      </c>
      <c r="H230" s="223">
        <v>4.1410000000000002E-2</v>
      </c>
      <c r="I230" s="223">
        <v>3.8620000000000002E-2</v>
      </c>
      <c r="J230" s="223">
        <v>3.6339999999999997E-2</v>
      </c>
      <c r="K230" s="223">
        <v>3.5680000000000003E-2</v>
      </c>
      <c r="L230" s="223">
        <v>2.4410000000000001E-2</v>
      </c>
      <c r="M230" s="223">
        <v>6.9301000000000004</v>
      </c>
      <c r="N230" s="223">
        <v>6.9225000000000003</v>
      </c>
      <c r="O230" s="223">
        <v>-142</v>
      </c>
      <c r="P230" s="223">
        <v>-162</v>
      </c>
      <c r="Q230" s="97"/>
      <c r="R230" s="224">
        <v>36</v>
      </c>
      <c r="S230" s="225">
        <v>45047</v>
      </c>
      <c r="T230" s="223">
        <v>16.079999999999998</v>
      </c>
      <c r="U230" s="226">
        <v>129.62</v>
      </c>
      <c r="V230" s="226">
        <v>172.61</v>
      </c>
      <c r="W230" s="226">
        <v>146.62</v>
      </c>
      <c r="X230" s="226">
        <v>2.3699999999999999E-2</v>
      </c>
      <c r="Y230" s="226">
        <v>2.3650000000000001E-2</v>
      </c>
      <c r="Z230" s="226">
        <v>2.3199999999999998E-2</v>
      </c>
    </row>
    <row r="231" spans="1:26">
      <c r="A231" s="227">
        <v>1080</v>
      </c>
      <c r="B231" s="225">
        <v>45044</v>
      </c>
      <c r="C231" s="223">
        <v>101.47</v>
      </c>
      <c r="D231" s="223">
        <v>1730</v>
      </c>
      <c r="E231" s="223">
        <v>1472.79</v>
      </c>
      <c r="F231" s="223">
        <v>7940.9</v>
      </c>
      <c r="G231" s="223">
        <v>5.0299999999999997E-2</v>
      </c>
      <c r="H231" s="223">
        <v>4.0059999999999998E-2</v>
      </c>
      <c r="I231" s="223">
        <v>3.7159999999999999E-2</v>
      </c>
      <c r="J231" s="223">
        <v>3.483E-2</v>
      </c>
      <c r="K231" s="223">
        <v>3.422E-2</v>
      </c>
      <c r="L231" s="223">
        <v>2.4410000000000001E-2</v>
      </c>
      <c r="M231" s="223">
        <v>6.9413</v>
      </c>
      <c r="N231" s="223">
        <v>6.9279999999999999</v>
      </c>
      <c r="O231" s="223">
        <v>-128</v>
      </c>
      <c r="P231" s="223">
        <v>-162</v>
      </c>
      <c r="Q231" s="97"/>
      <c r="R231" s="224">
        <v>35</v>
      </c>
      <c r="S231" s="225">
        <v>45044</v>
      </c>
      <c r="T231" s="223">
        <v>15.78</v>
      </c>
      <c r="U231" s="226">
        <v>129.62</v>
      </c>
      <c r="V231" s="226">
        <v>173.6</v>
      </c>
      <c r="W231" s="226">
        <v>146.78</v>
      </c>
      <c r="X231" s="226">
        <v>2.3699999999999999E-2</v>
      </c>
      <c r="Y231" s="226">
        <v>2.3650000000000001E-2</v>
      </c>
      <c r="Z231" s="226">
        <v>2.3199999999999998E-2</v>
      </c>
    </row>
    <row r="232" spans="1:26">
      <c r="A232" s="227">
        <v>1079</v>
      </c>
      <c r="B232" s="225">
        <v>45043</v>
      </c>
      <c r="C232" s="223">
        <v>101.86</v>
      </c>
      <c r="D232" s="223">
        <v>1730</v>
      </c>
      <c r="E232" s="223">
        <v>1472.79</v>
      </c>
      <c r="F232" s="223">
        <v>7940.9</v>
      </c>
      <c r="G232" s="223">
        <v>5.144E-2</v>
      </c>
      <c r="H232" s="223">
        <v>4.0680000000000001E-2</v>
      </c>
      <c r="I232" s="223">
        <v>3.8030000000000001E-2</v>
      </c>
      <c r="J232" s="223">
        <v>3.5909999999999997E-2</v>
      </c>
      <c r="K232" s="223">
        <v>3.5200000000000002E-2</v>
      </c>
      <c r="L232" s="223">
        <v>2.4469999999999999E-2</v>
      </c>
      <c r="M232" s="223">
        <v>6.9420000000000002</v>
      </c>
      <c r="N232" s="223">
        <v>6.9325999999999999</v>
      </c>
      <c r="O232" s="223">
        <v>-136</v>
      </c>
      <c r="P232" s="223">
        <v>-162</v>
      </c>
      <c r="Q232" s="97"/>
      <c r="R232" s="224">
        <v>34</v>
      </c>
      <c r="S232" s="225">
        <v>45043</v>
      </c>
      <c r="T232" s="223">
        <v>17.03</v>
      </c>
      <c r="U232" s="226">
        <v>130.62</v>
      </c>
      <c r="V232" s="226">
        <v>172.89</v>
      </c>
      <c r="W232" s="226">
        <v>146.63</v>
      </c>
      <c r="X232" s="226">
        <v>2.367E-2</v>
      </c>
      <c r="Y232" s="226">
        <v>2.3599999999999999E-2</v>
      </c>
      <c r="Z232" s="226">
        <v>2.3099999999999999E-2</v>
      </c>
    </row>
    <row r="233" spans="1:26">
      <c r="A233" s="227">
        <v>1078</v>
      </c>
      <c r="B233" s="225">
        <v>45042</v>
      </c>
      <c r="C233" s="223">
        <v>101.35</v>
      </c>
      <c r="D233" s="223">
        <v>1730</v>
      </c>
      <c r="E233" s="223">
        <v>1472.79</v>
      </c>
      <c r="F233" s="223">
        <v>7940.9</v>
      </c>
      <c r="G233" s="223">
        <v>5.108E-2</v>
      </c>
      <c r="H233" s="223">
        <v>3.9510000000000003E-2</v>
      </c>
      <c r="I233" s="223">
        <v>3.6909999999999998E-2</v>
      </c>
      <c r="J233" s="223">
        <v>3.4970000000000001E-2</v>
      </c>
      <c r="K233" s="223">
        <v>3.4479999999999997E-2</v>
      </c>
      <c r="L233" s="223">
        <v>2.469E-2</v>
      </c>
      <c r="M233" s="223">
        <v>6.9036999999999997</v>
      </c>
      <c r="N233" s="223">
        <v>6.8958000000000004</v>
      </c>
      <c r="O233" s="223">
        <v>-122</v>
      </c>
      <c r="P233" s="223">
        <v>-162</v>
      </c>
      <c r="Q233" s="97"/>
      <c r="R233" s="224">
        <v>33</v>
      </c>
      <c r="S233" s="225">
        <v>45042</v>
      </c>
      <c r="T233" s="223">
        <v>18.84</v>
      </c>
      <c r="U233" s="226">
        <v>132.81</v>
      </c>
      <c r="V233" s="226">
        <v>173.38</v>
      </c>
      <c r="W233" s="226">
        <v>146.52000000000001</v>
      </c>
      <c r="X233" s="226">
        <v>2.3650000000000001E-2</v>
      </c>
      <c r="Y233" s="226">
        <v>2.3650000000000001E-2</v>
      </c>
      <c r="Z233" s="226">
        <v>2.3300000000000001E-2</v>
      </c>
    </row>
    <row r="234" spans="1:26">
      <c r="A234" s="227">
        <v>1077</v>
      </c>
      <c r="B234" s="225">
        <v>45041</v>
      </c>
      <c r="C234" s="223">
        <v>101.82</v>
      </c>
      <c r="D234" s="223">
        <v>1730</v>
      </c>
      <c r="E234" s="223">
        <v>1472.79</v>
      </c>
      <c r="F234" s="223">
        <v>7940.9</v>
      </c>
      <c r="G234" s="223">
        <v>5.0229999999999997E-2</v>
      </c>
      <c r="H234" s="223">
        <v>3.9539999999999999E-2</v>
      </c>
      <c r="I234" s="223">
        <v>3.6459999999999999E-2</v>
      </c>
      <c r="J234" s="223">
        <v>3.449E-2</v>
      </c>
      <c r="K234" s="223">
        <v>3.4000000000000002E-2</v>
      </c>
      <c r="L234" s="223">
        <v>2.4740000000000002E-2</v>
      </c>
      <c r="M234" s="223">
        <v>6.8985000000000003</v>
      </c>
      <c r="N234" s="223">
        <v>6.8914</v>
      </c>
      <c r="O234" s="223">
        <v>-117</v>
      </c>
      <c r="P234" s="223">
        <v>-162</v>
      </c>
      <c r="Q234" s="97"/>
      <c r="R234" s="224">
        <v>32</v>
      </c>
      <c r="S234" s="225">
        <v>45041</v>
      </c>
      <c r="T234" s="223">
        <v>18.760000000000002</v>
      </c>
      <c r="U234" s="226">
        <v>129.19</v>
      </c>
      <c r="V234" s="226">
        <v>173.78</v>
      </c>
      <c r="W234" s="226">
        <v>146.54</v>
      </c>
      <c r="X234" s="226">
        <v>2.375E-2</v>
      </c>
      <c r="Y234" s="226">
        <v>2.3699999999999999E-2</v>
      </c>
      <c r="Z234" s="226">
        <v>2.3400000000000001E-2</v>
      </c>
    </row>
    <row r="235" spans="1:26">
      <c r="A235" s="227">
        <v>1076</v>
      </c>
      <c r="B235" s="225">
        <v>45040</v>
      </c>
      <c r="C235" s="223">
        <v>101.84</v>
      </c>
      <c r="D235" s="223">
        <v>1730</v>
      </c>
      <c r="E235" s="223">
        <v>1472.79</v>
      </c>
      <c r="F235" s="223">
        <v>7940.9</v>
      </c>
      <c r="G235" s="223">
        <v>4.9669999999999999E-2</v>
      </c>
      <c r="H235" s="223">
        <v>4.088E-2</v>
      </c>
      <c r="I235" s="223">
        <v>3.789E-2</v>
      </c>
      <c r="J235" s="223">
        <v>3.5709999999999999E-2</v>
      </c>
      <c r="K235" s="223">
        <v>3.49E-2</v>
      </c>
      <c r="L235" s="223">
        <v>2.4750000000000001E-2</v>
      </c>
      <c r="M235" s="223">
        <v>6.8842999999999996</v>
      </c>
      <c r="N235" s="223">
        <v>6.8742000000000001</v>
      </c>
      <c r="O235" s="223">
        <v>-131</v>
      </c>
      <c r="P235" s="223">
        <v>-162</v>
      </c>
      <c r="Q235" s="97"/>
      <c r="R235" s="224">
        <v>31</v>
      </c>
      <c r="S235" s="225">
        <v>45040</v>
      </c>
      <c r="T235" s="223">
        <v>16.89</v>
      </c>
      <c r="U235" s="226">
        <v>128.38</v>
      </c>
      <c r="V235" s="226">
        <v>172.92</v>
      </c>
      <c r="W235" s="226">
        <v>146.66999999999999</v>
      </c>
      <c r="X235" s="226">
        <v>2.46E-2</v>
      </c>
      <c r="Y235" s="226">
        <v>2.46E-2</v>
      </c>
      <c r="Z235" s="226">
        <v>2.4250000000000001E-2</v>
      </c>
    </row>
    <row r="236" spans="1:26">
      <c r="A236" s="227">
        <v>1075</v>
      </c>
      <c r="B236" s="225">
        <v>45037</v>
      </c>
      <c r="C236" s="223">
        <v>101.97</v>
      </c>
      <c r="D236" s="223">
        <v>1730</v>
      </c>
      <c r="E236" s="223">
        <v>1472.79</v>
      </c>
      <c r="F236" s="223">
        <v>7940.9</v>
      </c>
      <c r="G236" s="223">
        <v>4.9700000000000001E-2</v>
      </c>
      <c r="H236" s="223">
        <v>4.1239999999999999E-2</v>
      </c>
      <c r="I236" s="223">
        <v>3.8420000000000003E-2</v>
      </c>
      <c r="J236" s="223">
        <v>3.6139999999999999E-2</v>
      </c>
      <c r="K236" s="223">
        <v>3.5220000000000001E-2</v>
      </c>
      <c r="L236" s="223">
        <v>2.4760000000000001E-2</v>
      </c>
      <c r="M236" s="223">
        <v>6.8949999999999996</v>
      </c>
      <c r="N236" s="223">
        <v>6.8846999999999996</v>
      </c>
      <c r="O236" s="223">
        <v>-137</v>
      </c>
      <c r="P236" s="223">
        <v>-162</v>
      </c>
      <c r="Q236" s="97"/>
      <c r="R236" s="224">
        <v>30</v>
      </c>
      <c r="S236" s="225">
        <v>45037</v>
      </c>
      <c r="T236" s="223">
        <v>17.170000000000002</v>
      </c>
      <c r="U236" s="226">
        <v>126.25</v>
      </c>
      <c r="V236" s="226">
        <v>172.7</v>
      </c>
      <c r="W236" s="226">
        <v>148.38</v>
      </c>
      <c r="X236" s="226">
        <v>2.5149999999999999E-2</v>
      </c>
      <c r="Y236" s="226">
        <v>2.5049999999999999E-2</v>
      </c>
      <c r="Z236" s="226">
        <v>2.47E-2</v>
      </c>
    </row>
    <row r="237" spans="1:26">
      <c r="A237" s="227">
        <v>1074</v>
      </c>
      <c r="B237" s="225">
        <v>45036</v>
      </c>
      <c r="C237" s="223">
        <v>101.74</v>
      </c>
      <c r="D237" s="223">
        <v>1730</v>
      </c>
      <c r="E237" s="223">
        <v>1472.79</v>
      </c>
      <c r="F237" s="223">
        <v>7940.9</v>
      </c>
      <c r="G237" s="223">
        <v>5.058E-2</v>
      </c>
      <c r="H237" s="223">
        <v>4.1419999999999998E-2</v>
      </c>
      <c r="I237" s="223">
        <v>3.8559999999999997E-2</v>
      </c>
      <c r="J237" s="223">
        <v>3.6260000000000001E-2</v>
      </c>
      <c r="K237" s="223">
        <v>3.5319999999999997E-2</v>
      </c>
      <c r="L237" s="223">
        <v>2.478E-2</v>
      </c>
      <c r="M237" s="223">
        <v>6.8822999999999999</v>
      </c>
      <c r="N237" s="223">
        <v>6.8761999999999999</v>
      </c>
      <c r="O237" s="223">
        <v>-138</v>
      </c>
      <c r="P237" s="223">
        <v>-162</v>
      </c>
      <c r="Q237" s="97"/>
      <c r="R237" s="224">
        <v>29</v>
      </c>
      <c r="S237" s="225">
        <v>45036</v>
      </c>
      <c r="T237" s="223">
        <v>17.170000000000002</v>
      </c>
      <c r="U237" s="226">
        <v>125.12</v>
      </c>
      <c r="V237" s="226">
        <v>172.7</v>
      </c>
      <c r="W237" s="226">
        <v>148.38</v>
      </c>
      <c r="X237" s="226">
        <v>2.5000000000000001E-2</v>
      </c>
      <c r="Y237" s="226">
        <v>2.5000000000000001E-2</v>
      </c>
      <c r="Z237" s="226">
        <v>2.4850000000000001E-2</v>
      </c>
    </row>
    <row r="238" spans="1:26">
      <c r="A238" s="227">
        <v>1073</v>
      </c>
      <c r="B238" s="225">
        <v>45035</v>
      </c>
      <c r="C238" s="223">
        <v>102.1</v>
      </c>
      <c r="D238" s="223">
        <v>1730</v>
      </c>
      <c r="E238" s="223">
        <v>1472.79</v>
      </c>
      <c r="F238" s="223">
        <v>7940.9</v>
      </c>
      <c r="G238" s="223">
        <v>5.0900000000000001E-2</v>
      </c>
      <c r="H238" s="223">
        <v>4.2439999999999999E-2</v>
      </c>
      <c r="I238" s="223">
        <v>3.9510000000000003E-2</v>
      </c>
      <c r="J238" s="223">
        <v>3.7010000000000001E-2</v>
      </c>
      <c r="K238" s="223">
        <v>3.5909999999999997E-2</v>
      </c>
      <c r="L238" s="223">
        <v>2.4809999999999999E-2</v>
      </c>
      <c r="M238" s="223">
        <v>6.8826999999999998</v>
      </c>
      <c r="N238" s="223">
        <v>6.8799000000000001</v>
      </c>
      <c r="O238" s="223">
        <v>-147</v>
      </c>
      <c r="P238" s="223">
        <v>-162</v>
      </c>
      <c r="Q238" s="97"/>
      <c r="R238" s="224">
        <v>28</v>
      </c>
      <c r="S238" s="225">
        <v>45035</v>
      </c>
      <c r="T238" s="223">
        <v>16.46</v>
      </c>
      <c r="U238" s="226">
        <v>124.12</v>
      </c>
      <c r="V238" s="226">
        <v>172.23</v>
      </c>
      <c r="W238" s="226">
        <v>149.44</v>
      </c>
      <c r="X238" s="226">
        <v>2.495E-2</v>
      </c>
      <c r="Y238" s="226">
        <v>2.495E-2</v>
      </c>
      <c r="Z238" s="226">
        <v>2.4899999999999999E-2</v>
      </c>
    </row>
    <row r="239" spans="1:26">
      <c r="A239" s="227">
        <v>1072</v>
      </c>
      <c r="B239" s="225">
        <v>45034</v>
      </c>
      <c r="C239" s="223">
        <v>101.55</v>
      </c>
      <c r="D239" s="223">
        <v>1730</v>
      </c>
      <c r="E239" s="223">
        <v>1472.79</v>
      </c>
      <c r="F239" s="223">
        <v>7940.9</v>
      </c>
      <c r="G239" s="223">
        <v>5.0700000000000002E-2</v>
      </c>
      <c r="H239" s="223">
        <v>4.197E-2</v>
      </c>
      <c r="I239" s="223">
        <v>3.909E-2</v>
      </c>
      <c r="J239" s="223">
        <v>3.6790000000000003E-2</v>
      </c>
      <c r="K239" s="223">
        <v>3.576E-2</v>
      </c>
      <c r="L239" s="223">
        <v>2.4889999999999999E-2</v>
      </c>
      <c r="M239" s="223">
        <v>6.8728999999999996</v>
      </c>
      <c r="N239" s="223">
        <v>6.8691000000000004</v>
      </c>
      <c r="O239" s="223">
        <v>-142</v>
      </c>
      <c r="P239" s="223">
        <v>-162</v>
      </c>
      <c r="Q239" s="97"/>
      <c r="R239" s="224">
        <v>27</v>
      </c>
      <c r="S239" s="225">
        <v>45034</v>
      </c>
      <c r="T239" s="223">
        <v>16.829999999999998</v>
      </c>
      <c r="U239" s="226">
        <v>122.44</v>
      </c>
      <c r="V239" s="226">
        <v>172.4</v>
      </c>
      <c r="W239" s="226">
        <v>150.72999999999999</v>
      </c>
      <c r="X239" s="226">
        <v>2.4750000000000001E-2</v>
      </c>
      <c r="Y239" s="226">
        <v>2.4799999999999999E-2</v>
      </c>
      <c r="Z239" s="226">
        <v>2.4549999999999999E-2</v>
      </c>
    </row>
    <row r="240" spans="1:26">
      <c r="A240" s="227">
        <v>1071</v>
      </c>
      <c r="B240" s="225">
        <v>45033</v>
      </c>
      <c r="C240" s="223">
        <v>101.01</v>
      </c>
      <c r="D240" s="223">
        <v>1730</v>
      </c>
      <c r="E240" s="223">
        <v>1472.79</v>
      </c>
      <c r="F240" s="223">
        <v>7940.9</v>
      </c>
      <c r="G240" s="223">
        <v>4.9910000000000003E-2</v>
      </c>
      <c r="H240" s="223">
        <v>4.1939999999999998E-2</v>
      </c>
      <c r="I240" s="223">
        <v>3.9199999999999999E-2</v>
      </c>
      <c r="J240" s="223">
        <v>3.6979999999999999E-2</v>
      </c>
      <c r="K240" s="223">
        <v>3.5999999999999997E-2</v>
      </c>
      <c r="L240" s="223">
        <v>2.4819999999999998E-2</v>
      </c>
      <c r="M240" s="223">
        <v>6.8718000000000004</v>
      </c>
      <c r="N240" s="223">
        <v>6.8676000000000004</v>
      </c>
      <c r="O240" s="223">
        <v>-144</v>
      </c>
      <c r="P240" s="223">
        <v>-162</v>
      </c>
      <c r="Q240" s="97"/>
      <c r="R240" s="224">
        <v>26</v>
      </c>
      <c r="S240" s="225">
        <v>45033</v>
      </c>
      <c r="T240" s="223">
        <v>16.95</v>
      </c>
      <c r="U240" s="226">
        <v>120.5</v>
      </c>
      <c r="V240" s="226">
        <v>172.39</v>
      </c>
      <c r="W240" s="226">
        <v>151.25</v>
      </c>
      <c r="X240" s="226">
        <v>2.4400000000000002E-2</v>
      </c>
      <c r="Y240" s="226">
        <v>2.445E-2</v>
      </c>
      <c r="Z240" s="226">
        <v>2.4250000000000001E-2</v>
      </c>
    </row>
    <row r="241" spans="1:26">
      <c r="A241" s="227">
        <v>1070</v>
      </c>
      <c r="B241" s="225">
        <v>45030</v>
      </c>
      <c r="C241" s="223">
        <v>101.5</v>
      </c>
      <c r="D241" s="223">
        <v>1730</v>
      </c>
      <c r="E241" s="223">
        <v>1472.79</v>
      </c>
      <c r="F241" s="223">
        <v>7940.9</v>
      </c>
      <c r="G241" s="223">
        <v>4.9860000000000002E-2</v>
      </c>
      <c r="H241" s="223">
        <v>4.0989999999999999E-2</v>
      </c>
      <c r="I241" s="223">
        <v>3.8309999999999997E-2</v>
      </c>
      <c r="J241" s="223">
        <v>3.6060000000000002E-2</v>
      </c>
      <c r="K241" s="223">
        <v>3.5130000000000002E-2</v>
      </c>
      <c r="L241" s="223">
        <v>2.4819999999999998E-2</v>
      </c>
      <c r="M241" s="223">
        <v>6.8808999999999996</v>
      </c>
      <c r="N241" s="223">
        <v>6.8730000000000002</v>
      </c>
      <c r="O241" s="223">
        <v>-135</v>
      </c>
      <c r="P241" s="223">
        <v>-162</v>
      </c>
      <c r="Q241" s="97"/>
      <c r="R241" s="224">
        <v>25</v>
      </c>
      <c r="S241" s="225">
        <v>45030</v>
      </c>
      <c r="T241" s="223">
        <v>17.07</v>
      </c>
      <c r="U241" s="226">
        <v>124.06</v>
      </c>
      <c r="V241" s="226">
        <v>172.62</v>
      </c>
      <c r="W241" s="226">
        <v>151.81</v>
      </c>
      <c r="X241" s="226">
        <v>2.4549999999999999E-2</v>
      </c>
      <c r="Y241" s="226">
        <v>2.4549999999999999E-2</v>
      </c>
      <c r="Z241" s="226">
        <v>2.4299999999999999E-2</v>
      </c>
    </row>
    <row r="242" spans="1:26">
      <c r="A242" s="227">
        <v>1069</v>
      </c>
      <c r="B242" s="225">
        <v>45029</v>
      </c>
      <c r="C242" s="223">
        <v>102.2</v>
      </c>
      <c r="D242" s="223">
        <v>1730</v>
      </c>
      <c r="E242" s="223">
        <v>1472.79</v>
      </c>
      <c r="F242" s="223">
        <v>7940.9</v>
      </c>
      <c r="G242" s="223">
        <v>4.9570000000000003E-2</v>
      </c>
      <c r="H242" s="223">
        <v>3.968E-2</v>
      </c>
      <c r="I242" s="223">
        <v>3.703E-2</v>
      </c>
      <c r="J242" s="223">
        <v>3.5000000000000003E-2</v>
      </c>
      <c r="K242" s="223">
        <v>3.4450000000000001E-2</v>
      </c>
      <c r="L242" s="223">
        <v>2.487E-2</v>
      </c>
      <c r="M242" s="223">
        <v>6.8939000000000004</v>
      </c>
      <c r="N242" s="223">
        <v>6.8860000000000001</v>
      </c>
      <c r="O242" s="223">
        <v>-122</v>
      </c>
      <c r="P242" s="223">
        <v>-162</v>
      </c>
      <c r="Q242" s="97"/>
      <c r="R242" s="224">
        <v>24</v>
      </c>
      <c r="S242" s="225">
        <v>45029</v>
      </c>
      <c r="T242" s="223">
        <v>17.8</v>
      </c>
      <c r="U242" s="226">
        <v>125.62</v>
      </c>
      <c r="V242" s="226">
        <v>173.01</v>
      </c>
      <c r="W242" s="226">
        <v>151.97</v>
      </c>
      <c r="X242" s="226">
        <v>2.4400000000000002E-2</v>
      </c>
      <c r="Y242" s="226">
        <v>2.4500000000000001E-2</v>
      </c>
      <c r="Z242" s="226">
        <v>2.3949999999999999E-2</v>
      </c>
    </row>
    <row r="243" spans="1:26">
      <c r="A243" s="227">
        <v>1068</v>
      </c>
      <c r="B243" s="225">
        <v>45028</v>
      </c>
      <c r="C243" s="223">
        <v>102.58</v>
      </c>
      <c r="D243" s="223">
        <v>1730</v>
      </c>
      <c r="E243" s="223">
        <v>1472.79</v>
      </c>
      <c r="F243" s="223">
        <v>7940.9</v>
      </c>
      <c r="G243" s="223">
        <v>4.9450000000000001E-2</v>
      </c>
      <c r="H243" s="223">
        <v>3.9579999999999997E-2</v>
      </c>
      <c r="I243" s="223">
        <v>3.6889999999999999E-2</v>
      </c>
      <c r="J243" s="223">
        <v>3.4619999999999998E-2</v>
      </c>
      <c r="K243" s="223">
        <v>3.3910000000000003E-2</v>
      </c>
      <c r="L243" s="223">
        <v>2.4809999999999999E-2</v>
      </c>
      <c r="M243" s="223">
        <v>6.8926999999999996</v>
      </c>
      <c r="N243" s="223">
        <v>6.8846999999999996</v>
      </c>
      <c r="O243" s="223">
        <v>-121</v>
      </c>
      <c r="P243" s="223">
        <v>-162</v>
      </c>
      <c r="Q243" s="97"/>
      <c r="R243" s="224">
        <v>23</v>
      </c>
      <c r="S243" s="225">
        <v>45028</v>
      </c>
      <c r="T243" s="223">
        <v>19.09</v>
      </c>
      <c r="U243" s="226">
        <v>127.31</v>
      </c>
      <c r="V243" s="226">
        <v>173.11</v>
      </c>
      <c r="W243" s="226">
        <v>151.91</v>
      </c>
      <c r="X243" s="226">
        <v>2.452E-2</v>
      </c>
      <c r="Y243" s="226">
        <v>2.4549999999999999E-2</v>
      </c>
      <c r="Z243" s="226">
        <v>2.4E-2</v>
      </c>
    </row>
    <row r="244" spans="1:26">
      <c r="A244" s="227">
        <v>1067</v>
      </c>
      <c r="B244" s="225">
        <v>45027</v>
      </c>
      <c r="C244" s="223">
        <v>102.09</v>
      </c>
      <c r="D244" s="223">
        <v>1730</v>
      </c>
      <c r="E244" s="223">
        <v>1472.79</v>
      </c>
      <c r="F244" s="223">
        <v>7940.9</v>
      </c>
      <c r="G244" s="223">
        <v>4.9140000000000003E-2</v>
      </c>
      <c r="H244" s="223">
        <v>4.0219999999999999E-2</v>
      </c>
      <c r="I244" s="223">
        <v>3.7780000000000001E-2</v>
      </c>
      <c r="J244" s="223">
        <v>3.5279999999999999E-2</v>
      </c>
      <c r="K244" s="223">
        <v>3.4259999999999999E-2</v>
      </c>
      <c r="L244" s="223">
        <v>2.486E-2</v>
      </c>
      <c r="M244" s="223">
        <v>6.8769999999999998</v>
      </c>
      <c r="N244" s="223">
        <v>6.8678999999999997</v>
      </c>
      <c r="O244" s="223">
        <v>-129</v>
      </c>
      <c r="P244" s="223">
        <v>-162</v>
      </c>
      <c r="Q244" s="97"/>
      <c r="R244" s="224">
        <v>22</v>
      </c>
      <c r="S244" s="225">
        <v>45027</v>
      </c>
      <c r="T244" s="223">
        <v>19.100000000000001</v>
      </c>
      <c r="U244" s="226">
        <v>130.25</v>
      </c>
      <c r="V244" s="226">
        <v>172.85</v>
      </c>
      <c r="W244" s="226">
        <v>151.63999999999999</v>
      </c>
      <c r="X244" s="226">
        <v>2.4799999999999999E-2</v>
      </c>
      <c r="Y244" s="226">
        <v>2.4850000000000001E-2</v>
      </c>
      <c r="Z244" s="226">
        <v>2.435E-2</v>
      </c>
    </row>
    <row r="245" spans="1:26">
      <c r="A245" s="227">
        <v>1066</v>
      </c>
      <c r="B245" s="225">
        <v>45026</v>
      </c>
      <c r="C245" s="223">
        <v>101.82</v>
      </c>
      <c r="D245" s="223">
        <v>1730</v>
      </c>
      <c r="E245" s="223">
        <v>1472.79</v>
      </c>
      <c r="F245" s="223">
        <v>7940.9</v>
      </c>
      <c r="G245" s="223">
        <v>4.9619999999999997E-2</v>
      </c>
      <c r="H245" s="223">
        <v>4.0079999999999998E-2</v>
      </c>
      <c r="I245" s="223">
        <v>3.7760000000000002E-2</v>
      </c>
      <c r="J245" s="223">
        <v>3.5189999999999999E-2</v>
      </c>
      <c r="K245" s="223">
        <v>3.4169999999999999E-2</v>
      </c>
      <c r="L245" s="223">
        <v>2.496E-2</v>
      </c>
      <c r="M245" s="223">
        <v>6.8822999999999999</v>
      </c>
      <c r="N245" s="223">
        <v>6.8730000000000002</v>
      </c>
      <c r="O245" s="223">
        <v>-128</v>
      </c>
      <c r="P245" s="223">
        <v>-162</v>
      </c>
      <c r="Q245" s="97"/>
      <c r="R245" s="224">
        <v>21</v>
      </c>
      <c r="S245" s="225">
        <v>45026</v>
      </c>
      <c r="T245" s="223">
        <v>18.97</v>
      </c>
      <c r="U245" s="226">
        <v>132.5</v>
      </c>
      <c r="V245" s="226">
        <v>172.87</v>
      </c>
      <c r="W245" s="226">
        <v>151.55000000000001</v>
      </c>
      <c r="X245" s="226">
        <v>2.435E-2</v>
      </c>
      <c r="Y245" s="226">
        <v>2.445E-2</v>
      </c>
      <c r="Z245" s="226">
        <v>2.3900000000000001E-2</v>
      </c>
    </row>
    <row r="246" spans="1:26">
      <c r="A246" s="227">
        <v>1065</v>
      </c>
      <c r="B246" s="225">
        <v>45023</v>
      </c>
      <c r="C246" s="223">
        <v>101.85</v>
      </c>
      <c r="D246" s="223">
        <v>1730</v>
      </c>
      <c r="E246" s="223">
        <v>1472.79</v>
      </c>
      <c r="F246" s="223">
        <v>7940.9</v>
      </c>
      <c r="G246" s="223">
        <v>4.752E-2</v>
      </c>
      <c r="H246" s="223">
        <v>3.9809999999999998E-2</v>
      </c>
      <c r="I246" s="223">
        <v>3.7449999999999997E-2</v>
      </c>
      <c r="J246" s="223">
        <v>3.4970000000000001E-2</v>
      </c>
      <c r="K246" s="223">
        <v>3.3910000000000003E-2</v>
      </c>
      <c r="L246" s="223">
        <v>2.5059999999999999E-2</v>
      </c>
      <c r="M246" s="223">
        <v>6.8857999999999997</v>
      </c>
      <c r="N246" s="223">
        <v>6.8792999999999997</v>
      </c>
      <c r="O246" s="223">
        <v>-124</v>
      </c>
      <c r="P246" s="223">
        <v>-162</v>
      </c>
      <c r="Q246" s="97"/>
      <c r="R246" s="224">
        <v>20</v>
      </c>
      <c r="S246" s="225">
        <v>45023</v>
      </c>
      <c r="T246" s="223">
        <v>18.399999999999999</v>
      </c>
      <c r="U246" s="226">
        <v>132.5</v>
      </c>
      <c r="V246" s="226">
        <v>172.9</v>
      </c>
      <c r="W246" s="226">
        <v>151.81</v>
      </c>
      <c r="X246" s="226">
        <v>2.435E-2</v>
      </c>
      <c r="Y246" s="226">
        <v>2.445E-2</v>
      </c>
      <c r="Z246" s="226">
        <v>2.3900000000000001E-2</v>
      </c>
    </row>
    <row r="247" spans="1:26">
      <c r="A247" s="227">
        <v>1064</v>
      </c>
      <c r="B247" s="225">
        <v>45022</v>
      </c>
      <c r="C247" s="223">
        <v>101.59</v>
      </c>
      <c r="D247" s="223">
        <v>1730</v>
      </c>
      <c r="E247" s="223">
        <v>1472.79</v>
      </c>
      <c r="F247" s="223">
        <v>7940.9</v>
      </c>
      <c r="G247" s="223">
        <v>4.7940000000000003E-2</v>
      </c>
      <c r="H247" s="223">
        <v>3.8309999999999997E-2</v>
      </c>
      <c r="I247" s="223">
        <v>3.601E-2</v>
      </c>
      <c r="J247" s="223">
        <v>3.3750000000000002E-2</v>
      </c>
      <c r="K247" s="223">
        <v>3.3050000000000003E-2</v>
      </c>
      <c r="L247" s="223">
        <v>2.5059999999999999E-2</v>
      </c>
      <c r="M247" s="223">
        <v>6.8788</v>
      </c>
      <c r="N247" s="223">
        <v>6.8792999999999997</v>
      </c>
      <c r="O247" s="223">
        <v>-110</v>
      </c>
      <c r="P247" s="223">
        <v>-162</v>
      </c>
      <c r="Q247" s="97"/>
      <c r="R247" s="224">
        <v>19</v>
      </c>
      <c r="S247" s="225">
        <v>45022</v>
      </c>
      <c r="T247" s="223">
        <v>18.399999999999999</v>
      </c>
      <c r="U247" s="226">
        <v>132.5</v>
      </c>
      <c r="V247" s="226">
        <v>173.6</v>
      </c>
      <c r="W247" s="226">
        <v>151.81</v>
      </c>
      <c r="X247" s="226">
        <v>2.435E-2</v>
      </c>
      <c r="Y247" s="226">
        <v>2.445E-2</v>
      </c>
      <c r="Z247" s="226">
        <v>2.3900000000000001E-2</v>
      </c>
    </row>
    <row r="248" spans="1:26">
      <c r="A248" s="227">
        <v>1063</v>
      </c>
      <c r="B248" s="225">
        <v>45021</v>
      </c>
      <c r="C248" s="223">
        <v>102.09</v>
      </c>
      <c r="D248" s="223">
        <v>1730</v>
      </c>
      <c r="E248" s="223">
        <v>1472.79</v>
      </c>
      <c r="F248" s="223">
        <v>7940.9</v>
      </c>
      <c r="G248" s="223">
        <v>4.8169999999999998E-2</v>
      </c>
      <c r="H248" s="223">
        <v>3.78E-2</v>
      </c>
      <c r="I248" s="223">
        <v>3.5709999999999999E-2</v>
      </c>
      <c r="J248" s="223">
        <v>3.3709999999999997E-2</v>
      </c>
      <c r="K248" s="223">
        <v>3.3110000000000001E-2</v>
      </c>
      <c r="L248" s="223">
        <v>2.503E-2</v>
      </c>
      <c r="M248" s="223">
        <v>6.8769</v>
      </c>
      <c r="N248" s="223">
        <v>6.8776999999999999</v>
      </c>
      <c r="O248" s="223">
        <v>-107</v>
      </c>
      <c r="P248" s="223">
        <v>-162</v>
      </c>
      <c r="Q248" s="97"/>
      <c r="R248" s="224">
        <v>18</v>
      </c>
      <c r="S248" s="225">
        <v>45021</v>
      </c>
      <c r="T248" s="223">
        <v>19.079999999999998</v>
      </c>
      <c r="U248" s="226">
        <v>128.06</v>
      </c>
      <c r="V248" s="226">
        <v>173.58</v>
      </c>
      <c r="W248" s="226">
        <v>152.19</v>
      </c>
      <c r="X248" s="226">
        <v>2.5350000000000001E-2</v>
      </c>
      <c r="Y248" s="226">
        <v>2.545E-2</v>
      </c>
      <c r="Z248" s="226">
        <v>2.4899999999999999E-2</v>
      </c>
    </row>
    <row r="249" spans="1:26">
      <c r="A249" s="227">
        <v>1062</v>
      </c>
      <c r="B249" s="225">
        <v>45020</v>
      </c>
      <c r="C249" s="223">
        <v>102.51</v>
      </c>
      <c r="D249" s="223">
        <v>1730</v>
      </c>
      <c r="E249" s="223">
        <v>1472.79</v>
      </c>
      <c r="F249" s="223">
        <v>7940.9</v>
      </c>
      <c r="G249" s="223">
        <v>4.7480000000000001E-2</v>
      </c>
      <c r="H249" s="223">
        <v>3.8249999999999999E-2</v>
      </c>
      <c r="I249" s="223">
        <v>3.5999999999999997E-2</v>
      </c>
      <c r="J249" s="223">
        <v>3.388E-2</v>
      </c>
      <c r="K249" s="223">
        <v>3.3390000000000003E-2</v>
      </c>
      <c r="L249" s="223">
        <v>2.503E-2</v>
      </c>
      <c r="M249" s="223">
        <v>6.8703000000000003</v>
      </c>
      <c r="N249" s="223">
        <v>6.8735999999999997</v>
      </c>
      <c r="O249" s="223">
        <v>-110</v>
      </c>
      <c r="P249" s="223">
        <v>-162</v>
      </c>
      <c r="Q249" s="97"/>
      <c r="R249" s="224">
        <v>17</v>
      </c>
      <c r="S249" s="225">
        <v>45020</v>
      </c>
      <c r="T249" s="223">
        <v>19</v>
      </c>
      <c r="U249" s="226">
        <v>128.06</v>
      </c>
      <c r="V249" s="226">
        <v>173.33</v>
      </c>
      <c r="W249" s="226">
        <v>152.85</v>
      </c>
      <c r="X249" s="226">
        <v>2.5350000000000001E-2</v>
      </c>
      <c r="Y249" s="226">
        <v>2.545E-2</v>
      </c>
      <c r="Z249" s="226">
        <v>2.4899999999999999E-2</v>
      </c>
    </row>
    <row r="250" spans="1:26">
      <c r="A250" s="227">
        <v>1061</v>
      </c>
      <c r="B250" s="225">
        <v>45019</v>
      </c>
      <c r="C250" s="223">
        <v>102.14</v>
      </c>
      <c r="D250" s="223">
        <v>1760</v>
      </c>
      <c r="E250" s="223">
        <v>1535.58</v>
      </c>
      <c r="F250" s="223">
        <v>8134.8</v>
      </c>
      <c r="G250" s="223">
        <v>4.718E-2</v>
      </c>
      <c r="H250" s="223">
        <v>3.9629999999999999E-2</v>
      </c>
      <c r="I250" s="223">
        <v>3.7199999999999997E-2</v>
      </c>
      <c r="J250" s="223">
        <v>3.5009999999999999E-2</v>
      </c>
      <c r="K250" s="223">
        <v>3.4110000000000001E-2</v>
      </c>
      <c r="L250" s="223">
        <v>2.5010000000000001E-2</v>
      </c>
      <c r="M250" s="223">
        <v>6.8749000000000002</v>
      </c>
      <c r="N250" s="223">
        <v>6.8705999999999996</v>
      </c>
      <c r="O250" s="223">
        <v>-122</v>
      </c>
      <c r="P250" s="223">
        <v>-162</v>
      </c>
      <c r="Q250" s="97"/>
      <c r="R250" s="224">
        <v>16</v>
      </c>
      <c r="S250" s="225">
        <v>45019</v>
      </c>
      <c r="T250" s="223">
        <v>18.55</v>
      </c>
      <c r="U250" s="226">
        <v>128.75</v>
      </c>
      <c r="V250" s="226">
        <v>172.74</v>
      </c>
      <c r="W250" s="226">
        <v>152.31</v>
      </c>
      <c r="X250" s="226">
        <v>2.5399999999999999E-2</v>
      </c>
      <c r="Y250" s="226">
        <v>2.5499999999999998E-2</v>
      </c>
      <c r="Z250" s="226">
        <v>2.5000000000000001E-2</v>
      </c>
    </row>
    <row r="251" spans="1:26">
      <c r="A251" s="227">
        <v>1060</v>
      </c>
      <c r="B251" s="225">
        <v>45016</v>
      </c>
      <c r="C251" s="223">
        <v>102.64</v>
      </c>
      <c r="D251" s="223">
        <v>1760</v>
      </c>
      <c r="E251" s="223">
        <v>1535.58</v>
      </c>
      <c r="F251" s="223">
        <v>8134.8</v>
      </c>
      <c r="G251" s="223">
        <v>4.6929999999999999E-2</v>
      </c>
      <c r="H251" s="223">
        <v>4.0250000000000001E-2</v>
      </c>
      <c r="I251" s="223">
        <v>3.7879999999999997E-2</v>
      </c>
      <c r="J251" s="223">
        <v>3.5729999999999998E-2</v>
      </c>
      <c r="K251" s="223">
        <v>3.4680000000000002E-2</v>
      </c>
      <c r="L251" s="223">
        <v>2.511E-2</v>
      </c>
      <c r="M251" s="223">
        <v>6.8940000000000001</v>
      </c>
      <c r="N251" s="223">
        <v>6.8895</v>
      </c>
      <c r="O251" s="223">
        <v>-128</v>
      </c>
      <c r="P251" s="223">
        <v>-162</v>
      </c>
      <c r="Q251" s="97"/>
      <c r="R251" s="224">
        <v>15</v>
      </c>
      <c r="S251" s="225">
        <v>45016</v>
      </c>
      <c r="T251" s="223">
        <v>18.7</v>
      </c>
      <c r="U251" s="226">
        <v>131.31</v>
      </c>
      <c r="V251" s="226">
        <v>172.31</v>
      </c>
      <c r="W251" s="226">
        <v>152.5</v>
      </c>
      <c r="X251" s="226">
        <v>2.5499999999999998E-2</v>
      </c>
      <c r="Y251" s="226">
        <v>2.5600000000000001E-2</v>
      </c>
      <c r="Z251" s="226">
        <v>2.5250000000000002E-2</v>
      </c>
    </row>
    <row r="252" spans="1:26">
      <c r="A252" s="227">
        <v>1059</v>
      </c>
      <c r="B252" s="225">
        <v>45015</v>
      </c>
      <c r="C252" s="223">
        <v>102.43</v>
      </c>
      <c r="D252" s="223">
        <v>1760</v>
      </c>
      <c r="E252" s="223">
        <v>1535.58</v>
      </c>
      <c r="F252" s="223">
        <v>8134.8</v>
      </c>
      <c r="G252" s="223">
        <v>4.7750000000000001E-2</v>
      </c>
      <c r="H252" s="223">
        <v>4.1189999999999997E-2</v>
      </c>
      <c r="I252" s="223">
        <v>3.9019999999999999E-2</v>
      </c>
      <c r="J252" s="223">
        <v>3.6839999999999998E-2</v>
      </c>
      <c r="K252" s="223">
        <v>3.5490000000000001E-2</v>
      </c>
      <c r="L252" s="223">
        <v>2.513E-2</v>
      </c>
      <c r="M252" s="223">
        <v>6.8775000000000004</v>
      </c>
      <c r="N252" s="223">
        <v>6.8762999999999996</v>
      </c>
      <c r="O252" s="223">
        <v>-139</v>
      </c>
      <c r="P252" s="223">
        <v>-162</v>
      </c>
      <c r="Q252" s="97"/>
      <c r="R252" s="224">
        <v>14</v>
      </c>
      <c r="S252" s="225">
        <v>45015</v>
      </c>
      <c r="T252" s="223">
        <v>19.02</v>
      </c>
      <c r="U252" s="226">
        <v>132.75</v>
      </c>
      <c r="V252" s="226">
        <v>171.69</v>
      </c>
      <c r="W252" s="226">
        <v>151.31</v>
      </c>
      <c r="X252" s="226">
        <v>2.47E-2</v>
      </c>
      <c r="Y252" s="226">
        <v>2.4649999999999998E-2</v>
      </c>
      <c r="Z252" s="226">
        <v>2.4150000000000001E-2</v>
      </c>
    </row>
    <row r="253" spans="1:26">
      <c r="A253" s="227">
        <v>1058</v>
      </c>
      <c r="B253" s="225">
        <v>45014</v>
      </c>
      <c r="C253" s="223">
        <v>102.86</v>
      </c>
      <c r="D253" s="223">
        <v>1760</v>
      </c>
      <c r="E253" s="223">
        <v>1535.58</v>
      </c>
      <c r="F253" s="223">
        <v>8134.8</v>
      </c>
      <c r="G253" s="223">
        <v>4.7239999999999997E-2</v>
      </c>
      <c r="H253" s="223">
        <v>4.0989999999999999E-2</v>
      </c>
      <c r="I253" s="223">
        <v>3.8940000000000002E-2</v>
      </c>
      <c r="J253" s="223">
        <v>3.6819999999999999E-2</v>
      </c>
      <c r="K253" s="223">
        <v>3.5639999999999998E-2</v>
      </c>
      <c r="L253" s="223">
        <v>2.511E-2</v>
      </c>
      <c r="M253" s="223">
        <v>6.8827999999999996</v>
      </c>
      <c r="N253" s="223">
        <v>6.8819999999999997</v>
      </c>
      <c r="O253" s="223">
        <v>-138</v>
      </c>
      <c r="P253" s="223">
        <v>-162</v>
      </c>
      <c r="Q253" s="97"/>
      <c r="R253" s="224">
        <v>13</v>
      </c>
      <c r="S253" s="225">
        <v>45014</v>
      </c>
      <c r="T253" s="223">
        <v>19.12</v>
      </c>
      <c r="U253" s="226">
        <v>139.19</v>
      </c>
      <c r="V253" s="226">
        <v>171.28</v>
      </c>
      <c r="W253" s="226">
        <v>150.06</v>
      </c>
      <c r="X253" s="226">
        <v>2.4549999999999999E-2</v>
      </c>
      <c r="Y253" s="226">
        <v>2.445E-2</v>
      </c>
      <c r="Z253" s="226">
        <v>2.4049999999999998E-2</v>
      </c>
    </row>
    <row r="254" spans="1:26">
      <c r="A254" s="227">
        <v>1057</v>
      </c>
      <c r="B254" s="225">
        <v>45013</v>
      </c>
      <c r="C254" s="223">
        <v>103.12</v>
      </c>
      <c r="D254" s="223">
        <v>1760</v>
      </c>
      <c r="E254" s="223">
        <v>1535.58</v>
      </c>
      <c r="F254" s="223">
        <v>8134.8</v>
      </c>
      <c r="G254" s="223">
        <v>4.6469999999999997E-2</v>
      </c>
      <c r="H254" s="223">
        <v>4.0779999999999997E-2</v>
      </c>
      <c r="I254" s="223">
        <v>3.8859999999999999E-2</v>
      </c>
      <c r="J254" s="223">
        <v>3.6760000000000001E-2</v>
      </c>
      <c r="K254" s="223">
        <v>3.5700000000000003E-2</v>
      </c>
      <c r="L254" s="223">
        <v>2.521E-2</v>
      </c>
      <c r="M254" s="223">
        <v>6.8669000000000002</v>
      </c>
      <c r="N254" s="223">
        <v>6.8673000000000002</v>
      </c>
      <c r="O254" s="223">
        <v>-136</v>
      </c>
      <c r="P254" s="223">
        <v>-162</v>
      </c>
      <c r="Q254" s="97"/>
      <c r="R254" s="224">
        <v>12</v>
      </c>
      <c r="S254" s="225">
        <v>45013</v>
      </c>
      <c r="T254" s="223">
        <v>19.97</v>
      </c>
      <c r="U254" s="226">
        <v>144.88</v>
      </c>
      <c r="V254" s="226">
        <v>171.2</v>
      </c>
      <c r="W254" s="226">
        <v>150</v>
      </c>
      <c r="X254" s="226">
        <v>2.4299999999999999E-2</v>
      </c>
      <c r="Y254" s="226">
        <v>2.4199999999999999E-2</v>
      </c>
      <c r="Z254" s="226">
        <v>2.3900000000000001E-2</v>
      </c>
    </row>
    <row r="255" spans="1:26">
      <c r="A255" s="227">
        <v>1056</v>
      </c>
      <c r="B255" s="225">
        <v>45012</v>
      </c>
      <c r="C255" s="223">
        <v>102.53</v>
      </c>
      <c r="D255" s="223">
        <v>1760</v>
      </c>
      <c r="E255" s="223">
        <v>1535.58</v>
      </c>
      <c r="F255" s="223">
        <v>8134.8</v>
      </c>
      <c r="G255" s="223">
        <v>4.6510000000000003E-2</v>
      </c>
      <c r="H255" s="223">
        <v>3.9949999999999999E-2</v>
      </c>
      <c r="I255" s="223">
        <v>3.7810000000000003E-2</v>
      </c>
      <c r="J255" s="223">
        <v>3.5909999999999997E-2</v>
      </c>
      <c r="K255" s="223">
        <v>3.5299999999999998E-2</v>
      </c>
      <c r="L255" s="223">
        <v>2.528E-2</v>
      </c>
      <c r="M255" s="223">
        <v>6.8296000000000001</v>
      </c>
      <c r="N255" s="223">
        <v>6.8231999999999999</v>
      </c>
      <c r="O255" s="223">
        <v>-125</v>
      </c>
      <c r="P255" s="223">
        <v>-162</v>
      </c>
      <c r="Q255" s="97"/>
      <c r="R255" s="224">
        <v>11</v>
      </c>
      <c r="S255" s="225">
        <v>45012</v>
      </c>
      <c r="T255" s="223">
        <v>20.6</v>
      </c>
      <c r="U255" s="226">
        <v>147.5</v>
      </c>
      <c r="V255" s="226">
        <v>171.28</v>
      </c>
      <c r="W255" s="226">
        <v>150.1</v>
      </c>
      <c r="X255" s="226">
        <v>2.435E-2</v>
      </c>
      <c r="Y255" s="226">
        <v>2.4299999999999999E-2</v>
      </c>
      <c r="Z255" s="226">
        <v>2.4199999999999999E-2</v>
      </c>
    </row>
    <row r="256" spans="1:26">
      <c r="A256" s="227">
        <v>1055</v>
      </c>
      <c r="B256" s="225">
        <v>45009</v>
      </c>
      <c r="C256" s="223">
        <v>102.35</v>
      </c>
      <c r="D256" s="223">
        <v>1760</v>
      </c>
      <c r="E256" s="223">
        <v>1535.58</v>
      </c>
      <c r="F256" s="223">
        <v>8134.8</v>
      </c>
      <c r="G256" s="223">
        <v>4.6129999999999997E-2</v>
      </c>
      <c r="H256" s="223">
        <v>3.7670000000000002E-2</v>
      </c>
      <c r="I256" s="223">
        <v>3.5779999999999999E-2</v>
      </c>
      <c r="J256" s="223">
        <v>3.4070000000000003E-2</v>
      </c>
      <c r="K256" s="223">
        <v>3.3759999999999998E-2</v>
      </c>
      <c r="L256" s="223">
        <v>2.5309999999999999E-2</v>
      </c>
      <c r="M256" s="223">
        <v>6.8606999999999996</v>
      </c>
      <c r="N256" s="223">
        <v>6.87</v>
      </c>
      <c r="O256" s="223">
        <v>-105</v>
      </c>
      <c r="P256" s="223">
        <v>-162</v>
      </c>
      <c r="Q256" s="97"/>
      <c r="R256" s="224">
        <v>10</v>
      </c>
      <c r="S256" s="225">
        <v>45009</v>
      </c>
      <c r="T256" s="223">
        <v>21.74</v>
      </c>
      <c r="U256" s="226">
        <v>146.88</v>
      </c>
      <c r="V256" s="226">
        <v>172.39</v>
      </c>
      <c r="W256" s="226">
        <v>152.22</v>
      </c>
      <c r="X256" s="226">
        <v>2.41E-2</v>
      </c>
      <c r="Y256" s="226">
        <v>2.41E-2</v>
      </c>
      <c r="Z256" s="226">
        <v>2.385E-2</v>
      </c>
    </row>
    <row r="257" spans="1:26">
      <c r="A257" s="227">
        <v>1054</v>
      </c>
      <c r="B257" s="225">
        <v>45008</v>
      </c>
      <c r="C257" s="223">
        <v>103.26</v>
      </c>
      <c r="D257" s="223">
        <v>1760</v>
      </c>
      <c r="E257" s="223">
        <v>1535.58</v>
      </c>
      <c r="F257" s="223">
        <v>8134.8</v>
      </c>
      <c r="G257" s="223">
        <v>4.5960000000000001E-2</v>
      </c>
      <c r="H257" s="223">
        <v>3.8330000000000003E-2</v>
      </c>
      <c r="I257" s="223">
        <v>3.6249999999999998E-2</v>
      </c>
      <c r="J257" s="223">
        <v>3.4389999999999997E-2</v>
      </c>
      <c r="K257" s="223">
        <v>3.4270000000000002E-2</v>
      </c>
      <c r="L257" s="223">
        <v>2.5190000000000001E-2</v>
      </c>
      <c r="M257" s="223">
        <v>6.8765000000000001</v>
      </c>
      <c r="N257" s="223">
        <v>6.8792999999999997</v>
      </c>
      <c r="O257" s="223">
        <v>-111</v>
      </c>
      <c r="P257" s="223">
        <v>-162</v>
      </c>
      <c r="Q257" s="97"/>
      <c r="R257" s="224">
        <v>9</v>
      </c>
      <c r="S257" s="225">
        <v>45008</v>
      </c>
      <c r="T257" s="223">
        <v>22.61</v>
      </c>
      <c r="U257" s="226">
        <v>140.62</v>
      </c>
      <c r="V257" s="226">
        <v>172.59</v>
      </c>
      <c r="W257" s="226">
        <v>153.44999999999999</v>
      </c>
      <c r="X257" s="226">
        <v>2.5250000000000002E-2</v>
      </c>
      <c r="Y257" s="226">
        <v>2.5250000000000002E-2</v>
      </c>
      <c r="Z257" s="226">
        <v>2.495E-2</v>
      </c>
    </row>
    <row r="258" spans="1:26">
      <c r="A258" s="227">
        <v>1053</v>
      </c>
      <c r="B258" s="225">
        <v>45007</v>
      </c>
      <c r="C258" s="223">
        <v>103.28</v>
      </c>
      <c r="D258" s="223">
        <v>1760</v>
      </c>
      <c r="E258" s="223">
        <v>1535.58</v>
      </c>
      <c r="F258" s="223">
        <v>8134.8</v>
      </c>
      <c r="G258" s="223">
        <v>4.6589999999999999E-2</v>
      </c>
      <c r="H258" s="223">
        <v>3.9370000000000002E-2</v>
      </c>
      <c r="I258" s="223">
        <v>3.7220000000000003E-2</v>
      </c>
      <c r="J258" s="223">
        <v>3.5110000000000002E-2</v>
      </c>
      <c r="K258" s="223">
        <v>3.4340000000000002E-2</v>
      </c>
      <c r="L258" s="223">
        <v>2.5180000000000001E-2</v>
      </c>
      <c r="M258" s="223">
        <v>6.8735999999999997</v>
      </c>
      <c r="N258" s="223">
        <v>6.8769999999999998</v>
      </c>
      <c r="O258" s="223">
        <v>-120</v>
      </c>
      <c r="P258" s="223">
        <v>-162</v>
      </c>
      <c r="Q258" s="97"/>
      <c r="R258" s="224">
        <v>8</v>
      </c>
      <c r="S258" s="225">
        <v>45007</v>
      </c>
      <c r="T258" s="223">
        <v>22.26</v>
      </c>
      <c r="U258" s="226">
        <v>138.47999999999999</v>
      </c>
      <c r="V258" s="226">
        <v>172.09</v>
      </c>
      <c r="W258" s="226">
        <v>153.86000000000001</v>
      </c>
      <c r="X258" s="226">
        <v>2.5999999999999999E-2</v>
      </c>
      <c r="Y258" s="226">
        <v>2.605E-2</v>
      </c>
      <c r="Z258" s="226">
        <v>2.5700000000000001E-2</v>
      </c>
    </row>
    <row r="259" spans="1:26">
      <c r="A259" s="227">
        <v>1052</v>
      </c>
      <c r="B259" s="225">
        <v>45006</v>
      </c>
      <c r="C259" s="223">
        <v>103.71</v>
      </c>
      <c r="D259" s="223">
        <v>1760</v>
      </c>
      <c r="E259" s="223">
        <v>1535.58</v>
      </c>
      <c r="F259" s="223">
        <v>8134.8</v>
      </c>
      <c r="G259" s="223">
        <v>4.616E-2</v>
      </c>
      <c r="H259" s="223">
        <v>4.1660000000000003E-2</v>
      </c>
      <c r="I259" s="223">
        <v>3.9820000000000001E-2</v>
      </c>
      <c r="J259" s="223">
        <v>3.7479999999999999E-2</v>
      </c>
      <c r="K259" s="223">
        <v>3.6089999999999997E-2</v>
      </c>
      <c r="L259" s="223">
        <v>2.52E-2</v>
      </c>
      <c r="M259" s="223">
        <v>6.8860999999999999</v>
      </c>
      <c r="N259" s="223">
        <v>6.8867000000000003</v>
      </c>
      <c r="O259" s="223">
        <v>-146</v>
      </c>
      <c r="P259" s="223">
        <v>-162</v>
      </c>
      <c r="Q259" s="97"/>
      <c r="R259" s="224">
        <v>7</v>
      </c>
      <c r="S259" s="225">
        <v>45006</v>
      </c>
      <c r="T259" s="223">
        <v>21.38</v>
      </c>
      <c r="U259" s="226">
        <v>142.75</v>
      </c>
      <c r="V259" s="226">
        <v>171.06</v>
      </c>
      <c r="W259" s="226">
        <v>153.84</v>
      </c>
      <c r="X259" s="226">
        <v>2.5399999999999999E-2</v>
      </c>
      <c r="Y259" s="226">
        <v>2.545E-2</v>
      </c>
      <c r="Z259" s="226">
        <v>2.5100000000000001E-2</v>
      </c>
    </row>
    <row r="260" spans="1:26">
      <c r="A260" s="227">
        <v>1051</v>
      </c>
      <c r="B260" s="225">
        <v>45005</v>
      </c>
      <c r="C260" s="223">
        <v>104.42</v>
      </c>
      <c r="D260" s="223">
        <v>1760</v>
      </c>
      <c r="E260" s="223">
        <v>1535.58</v>
      </c>
      <c r="F260" s="223">
        <v>8134.8</v>
      </c>
      <c r="G260" s="223">
        <v>4.5289999999999997E-2</v>
      </c>
      <c r="H260" s="223">
        <v>3.9759999999999997E-2</v>
      </c>
      <c r="I260" s="223">
        <v>3.8109999999999998E-2</v>
      </c>
      <c r="J260" s="223">
        <v>3.5889999999999998E-2</v>
      </c>
      <c r="K260" s="223">
        <v>3.4849999999999999E-2</v>
      </c>
      <c r="L260" s="223">
        <v>2.4969999999999999E-2</v>
      </c>
      <c r="M260" s="223">
        <v>6.8952999999999998</v>
      </c>
      <c r="N260" s="223">
        <v>6.8979999999999997</v>
      </c>
      <c r="O260" s="223">
        <v>-131</v>
      </c>
      <c r="P260" s="223">
        <v>-162</v>
      </c>
      <c r="Q260" s="97"/>
      <c r="R260" s="224">
        <v>6</v>
      </c>
      <c r="S260" s="225">
        <v>45005</v>
      </c>
      <c r="T260" s="223">
        <v>24.15</v>
      </c>
      <c r="U260" s="226">
        <v>153.12</v>
      </c>
      <c r="V260" s="226">
        <v>171.68</v>
      </c>
      <c r="W260" s="226">
        <v>155.03</v>
      </c>
      <c r="X260" s="226">
        <v>2.445E-2</v>
      </c>
      <c r="Y260" s="226">
        <v>2.46E-2</v>
      </c>
      <c r="Z260" s="226">
        <v>2.4400000000000002E-2</v>
      </c>
    </row>
    <row r="261" spans="1:26">
      <c r="A261" s="227">
        <v>1050</v>
      </c>
      <c r="B261" s="225">
        <v>45002</v>
      </c>
      <c r="C261" s="223">
        <v>104.65</v>
      </c>
      <c r="D261" s="223">
        <v>1760</v>
      </c>
      <c r="E261" s="223">
        <v>1535.58</v>
      </c>
      <c r="F261" s="223">
        <v>8134.8</v>
      </c>
      <c r="G261" s="223">
        <v>4.3360000000000003E-2</v>
      </c>
      <c r="H261" s="223">
        <v>3.8370000000000001E-2</v>
      </c>
      <c r="I261" s="223">
        <v>3.7130000000000003E-2</v>
      </c>
      <c r="J261" s="223">
        <v>3.5000000000000003E-2</v>
      </c>
      <c r="K261" s="223">
        <v>3.4290000000000001E-2</v>
      </c>
      <c r="L261" s="223">
        <v>2.5170000000000001E-2</v>
      </c>
      <c r="M261" s="223">
        <v>6.8925000000000001</v>
      </c>
      <c r="N261" s="223">
        <v>6.9062999999999999</v>
      </c>
      <c r="O261" s="223">
        <v>-120</v>
      </c>
      <c r="P261" s="223">
        <v>-162</v>
      </c>
      <c r="Q261" s="97"/>
      <c r="R261" s="224">
        <v>5</v>
      </c>
      <c r="S261" s="225">
        <v>45002</v>
      </c>
      <c r="T261" s="223">
        <v>25.51</v>
      </c>
      <c r="U261" s="226">
        <v>135.09</v>
      </c>
      <c r="V261" s="226">
        <v>172.3</v>
      </c>
      <c r="W261" s="226">
        <v>156.16</v>
      </c>
      <c r="X261" s="226">
        <v>2.5950000000000001E-2</v>
      </c>
      <c r="Y261" s="226">
        <v>2.6100000000000002E-2</v>
      </c>
      <c r="Z261" s="226">
        <v>2.58E-2</v>
      </c>
    </row>
    <row r="262" spans="1:26">
      <c r="A262" s="227">
        <v>1049</v>
      </c>
      <c r="B262" s="225">
        <v>45001</v>
      </c>
      <c r="C262" s="223">
        <v>103.6</v>
      </c>
      <c r="D262" s="223">
        <v>1760</v>
      </c>
      <c r="E262" s="223">
        <v>1535.58</v>
      </c>
      <c r="F262" s="223">
        <v>8134.8</v>
      </c>
      <c r="G262" s="223">
        <v>4.5940000000000002E-2</v>
      </c>
      <c r="H262" s="223">
        <v>4.1570000000000003E-2</v>
      </c>
      <c r="I262" s="223">
        <v>4.002E-2</v>
      </c>
      <c r="J262" s="223">
        <v>3.737E-2</v>
      </c>
      <c r="K262" s="223">
        <v>3.5770000000000003E-2</v>
      </c>
      <c r="L262" s="223">
        <v>2.5219999999999999E-2</v>
      </c>
      <c r="M262" s="223">
        <v>6.8798000000000004</v>
      </c>
      <c r="N262" s="223">
        <v>6.8734999999999999</v>
      </c>
      <c r="O262" s="223">
        <v>-148</v>
      </c>
      <c r="P262" s="223">
        <v>-162</v>
      </c>
      <c r="Q262" s="97"/>
      <c r="R262" s="224">
        <v>4</v>
      </c>
      <c r="S262" s="225">
        <v>45001</v>
      </c>
      <c r="T262" s="223">
        <v>22.99</v>
      </c>
      <c r="U262" s="226">
        <v>143.1</v>
      </c>
      <c r="V262" s="226">
        <v>171.19</v>
      </c>
      <c r="W262" s="226">
        <v>156.1</v>
      </c>
      <c r="X262" s="226">
        <v>2.5100000000000001E-2</v>
      </c>
      <c r="Y262" s="226">
        <v>2.52E-2</v>
      </c>
      <c r="Z262" s="226">
        <v>2.5100000000000001E-2</v>
      </c>
    </row>
    <row r="263" spans="1:26">
      <c r="A263" s="227">
        <v>1048</v>
      </c>
      <c r="B263" s="225">
        <v>45000</v>
      </c>
      <c r="C263" s="223">
        <v>103.6</v>
      </c>
      <c r="D263" s="223">
        <v>1760</v>
      </c>
      <c r="E263" s="223">
        <v>1535.58</v>
      </c>
      <c r="F263" s="223">
        <v>8134.8</v>
      </c>
      <c r="G263" s="223">
        <v>4.6100000000000002E-2</v>
      </c>
      <c r="H263" s="223">
        <v>3.8870000000000002E-2</v>
      </c>
      <c r="I263" s="223">
        <v>3.7900000000000003E-2</v>
      </c>
      <c r="J263" s="223">
        <v>3.551E-2</v>
      </c>
      <c r="K263" s="223">
        <v>3.4549999999999997E-2</v>
      </c>
      <c r="L263" s="223">
        <v>2.5219999999999999E-2</v>
      </c>
      <c r="M263" s="223">
        <v>6.8520000000000003</v>
      </c>
      <c r="N263" s="223">
        <v>6.8483000000000001</v>
      </c>
      <c r="O263" s="223">
        <v>-127</v>
      </c>
      <c r="P263" s="223">
        <v>-162</v>
      </c>
      <c r="Q263" s="97"/>
      <c r="R263" s="224">
        <v>3</v>
      </c>
      <c r="S263" s="225">
        <v>45000</v>
      </c>
      <c r="T263" s="223">
        <v>26.14</v>
      </c>
      <c r="U263" s="226">
        <v>136.53</v>
      </c>
      <c r="V263" s="226">
        <v>172.08</v>
      </c>
      <c r="W263" s="226">
        <v>156.76</v>
      </c>
      <c r="X263" s="226">
        <v>2.605E-2</v>
      </c>
      <c r="Y263" s="226">
        <v>2.605E-2</v>
      </c>
      <c r="Z263" s="226">
        <v>2.5899999999999999E-2</v>
      </c>
    </row>
    <row r="264" spans="1:26">
      <c r="A264" s="227">
        <v>1047</v>
      </c>
      <c r="B264" s="225">
        <v>44999</v>
      </c>
      <c r="C264" s="223">
        <v>104.58</v>
      </c>
      <c r="D264" s="223">
        <v>1760</v>
      </c>
      <c r="E264" s="223">
        <v>1535.58</v>
      </c>
      <c r="F264" s="223">
        <v>8134.8</v>
      </c>
      <c r="G264" s="223">
        <v>4.7559999999999998E-2</v>
      </c>
      <c r="H264" s="223">
        <v>4.2500000000000003E-2</v>
      </c>
      <c r="I264" s="223">
        <v>4.0969999999999999E-2</v>
      </c>
      <c r="J264" s="223">
        <v>3.8530000000000002E-2</v>
      </c>
      <c r="K264" s="223">
        <v>3.6889999999999999E-2</v>
      </c>
      <c r="L264" s="223">
        <v>2.5250000000000002E-2</v>
      </c>
      <c r="M264" s="223">
        <v>6.9398</v>
      </c>
      <c r="N264" s="223">
        <v>6.9172000000000002</v>
      </c>
      <c r="O264" s="223">
        <v>-157</v>
      </c>
      <c r="P264" s="223">
        <v>-162</v>
      </c>
      <c r="Q264" s="97"/>
      <c r="R264" s="224">
        <v>2</v>
      </c>
      <c r="S264" s="225">
        <v>44999</v>
      </c>
      <c r="T264" s="223">
        <v>23.73</v>
      </c>
      <c r="U264" s="226">
        <v>139.62</v>
      </c>
      <c r="V264" s="226">
        <v>170.91</v>
      </c>
      <c r="W264" s="226">
        <v>156.80000000000001</v>
      </c>
      <c r="X264" s="226">
        <v>2.5250000000000002E-2</v>
      </c>
      <c r="Y264" s="226">
        <v>2.545E-2</v>
      </c>
      <c r="Z264" s="226">
        <v>2.5250000000000002E-2</v>
      </c>
    </row>
    <row r="265" spans="1:26">
      <c r="A265" s="227">
        <v>1046</v>
      </c>
      <c r="B265" s="225">
        <v>44998</v>
      </c>
      <c r="C265" s="223">
        <v>105.31</v>
      </c>
      <c r="D265" s="223">
        <v>1760</v>
      </c>
      <c r="E265" s="223">
        <v>1535.58</v>
      </c>
      <c r="F265" s="223">
        <v>8134.8</v>
      </c>
      <c r="G265" s="223">
        <v>4.7649999999999998E-2</v>
      </c>
      <c r="H265" s="223">
        <v>3.9759999999999997E-2</v>
      </c>
      <c r="I265" s="223">
        <v>3.8679999999999999E-2</v>
      </c>
      <c r="J265" s="223">
        <v>3.6990000000000002E-2</v>
      </c>
      <c r="K265" s="223">
        <v>3.5729999999999998E-2</v>
      </c>
      <c r="L265" s="223">
        <v>2.5270000000000001E-2</v>
      </c>
      <c r="M265" s="223">
        <v>6.9770000000000003</v>
      </c>
      <c r="N265" s="223">
        <v>6.9650999999999996</v>
      </c>
      <c r="O265" s="223">
        <v>-134</v>
      </c>
      <c r="P265" s="223">
        <v>-162</v>
      </c>
      <c r="Q265" s="97"/>
      <c r="R265" s="224">
        <v>1</v>
      </c>
      <c r="S265" s="225">
        <v>44998</v>
      </c>
      <c r="T265" s="223">
        <v>26.52</v>
      </c>
      <c r="U265" s="226">
        <v>128.06</v>
      </c>
      <c r="V265" s="226">
        <v>171.92</v>
      </c>
      <c r="W265" s="226">
        <v>157.21</v>
      </c>
      <c r="X265" s="226">
        <v>2.6800000000000001E-2</v>
      </c>
      <c r="Y265" s="226">
        <v>2.69E-2</v>
      </c>
      <c r="Z265" s="226">
        <v>2.6200000000000001E-2</v>
      </c>
    </row>
    <row r="266" spans="1:26">
      <c r="A266" s="227">
        <v>1045</v>
      </c>
      <c r="B266" s="225">
        <v>44995</v>
      </c>
      <c r="C266" s="223">
        <v>105.66</v>
      </c>
      <c r="D266" s="223">
        <v>1760</v>
      </c>
      <c r="E266" s="223">
        <v>1535.58</v>
      </c>
      <c r="F266" s="223">
        <v>8134.8</v>
      </c>
      <c r="G266" s="223">
        <v>4.8689999999999997E-2</v>
      </c>
      <c r="H266" s="223">
        <v>4.5859999999999998E-2</v>
      </c>
      <c r="I266" s="223">
        <v>4.317E-2</v>
      </c>
      <c r="J266" s="223">
        <v>3.9649999999999998E-2</v>
      </c>
      <c r="K266" s="223">
        <v>3.6990000000000002E-2</v>
      </c>
      <c r="L266" s="223">
        <v>2.5170000000000001E-2</v>
      </c>
      <c r="M266" s="223">
        <v>6.9683999999999999</v>
      </c>
      <c r="N266" s="223">
        <v>6.9592000000000001</v>
      </c>
      <c r="O266" s="223">
        <v>-180</v>
      </c>
      <c r="P266" s="223">
        <v>-162</v>
      </c>
      <c r="Q266" s="97"/>
      <c r="R266"/>
      <c r="S266"/>
      <c r="T266"/>
      <c r="U266"/>
      <c r="V266"/>
      <c r="W266"/>
      <c r="X266"/>
      <c r="Y266"/>
      <c r="Z266"/>
    </row>
    <row r="267" spans="1:26">
      <c r="A267" s="227">
        <v>1044</v>
      </c>
      <c r="B267" s="225">
        <v>44994</v>
      </c>
      <c r="C267" s="223">
        <v>105.61</v>
      </c>
      <c r="D267" s="223">
        <v>1760</v>
      </c>
      <c r="E267" s="223">
        <v>1535.58</v>
      </c>
      <c r="F267" s="223">
        <v>8134.8</v>
      </c>
      <c r="G267" s="223">
        <v>4.9489999999999999E-2</v>
      </c>
      <c r="H267" s="223">
        <v>4.87E-2</v>
      </c>
      <c r="I267" s="223">
        <v>4.5519999999999998E-2</v>
      </c>
      <c r="J267" s="223">
        <v>4.1910000000000003E-2</v>
      </c>
      <c r="K267" s="223">
        <v>3.9030000000000002E-2</v>
      </c>
      <c r="L267" s="223">
        <v>2.52E-2</v>
      </c>
      <c r="M267" s="223">
        <v>6.9939</v>
      </c>
      <c r="N267" s="223">
        <v>6.9661999999999997</v>
      </c>
      <c r="O267" s="223">
        <v>-203</v>
      </c>
      <c r="P267" s="223">
        <v>-162</v>
      </c>
      <c r="Q267" s="97"/>
      <c r="R267"/>
      <c r="S267"/>
      <c r="T267"/>
      <c r="U267"/>
      <c r="V267"/>
      <c r="W267"/>
      <c r="X267"/>
      <c r="Y267"/>
      <c r="Z267"/>
    </row>
    <row r="268" spans="1:26">
      <c r="A268" s="227">
        <v>1043</v>
      </c>
      <c r="B268" s="225">
        <v>44993</v>
      </c>
      <c r="C268" s="223">
        <v>104.35</v>
      </c>
      <c r="D268" s="223">
        <v>1760</v>
      </c>
      <c r="E268" s="223">
        <v>1535.58</v>
      </c>
      <c r="F268" s="223">
        <v>8134.8</v>
      </c>
      <c r="G268" s="223">
        <v>4.9759999999999999E-2</v>
      </c>
      <c r="H268" s="223">
        <v>5.0700000000000002E-2</v>
      </c>
      <c r="I268" s="223">
        <v>4.7460000000000002E-2</v>
      </c>
      <c r="J268" s="223">
        <v>4.3490000000000001E-2</v>
      </c>
      <c r="K268" s="223">
        <v>3.9910000000000001E-2</v>
      </c>
      <c r="L268" s="223">
        <v>2.5229999999999999E-2</v>
      </c>
      <c r="M268" s="223">
        <v>6.9497999999999998</v>
      </c>
      <c r="N268" s="223">
        <v>6.9318</v>
      </c>
      <c r="O268" s="223">
        <v>-222</v>
      </c>
      <c r="P268" s="223">
        <v>-162</v>
      </c>
      <c r="Q268" s="97"/>
      <c r="R268"/>
      <c r="S268"/>
      <c r="T268"/>
      <c r="U268"/>
      <c r="V268"/>
      <c r="W268"/>
      <c r="X268"/>
      <c r="Y268"/>
      <c r="Z268"/>
    </row>
    <row r="269" spans="1:26">
      <c r="A269" s="227">
        <v>1042</v>
      </c>
      <c r="B269" s="225">
        <v>44992</v>
      </c>
      <c r="C269" s="223">
        <v>104.52</v>
      </c>
      <c r="D269" s="223">
        <v>1760</v>
      </c>
      <c r="E269" s="223">
        <v>1535.58</v>
      </c>
      <c r="F269" s="223">
        <v>8134.8</v>
      </c>
      <c r="G269" s="223">
        <v>4.9059999999999999E-2</v>
      </c>
      <c r="H269" s="223">
        <v>5.008E-2</v>
      </c>
      <c r="I269" s="223">
        <v>4.718E-2</v>
      </c>
      <c r="J269" s="223">
        <v>4.3110000000000002E-2</v>
      </c>
      <c r="K269" s="223">
        <v>3.9640000000000002E-2</v>
      </c>
      <c r="L269" s="223">
        <v>2.5270000000000001E-2</v>
      </c>
      <c r="M269" s="223">
        <v>6.8954000000000004</v>
      </c>
      <c r="N269" s="223">
        <v>6.9043000000000001</v>
      </c>
      <c r="O269" s="223">
        <v>-219</v>
      </c>
      <c r="P269" s="223">
        <v>-162</v>
      </c>
      <c r="Q269" s="97"/>
      <c r="R269"/>
      <c r="S269"/>
      <c r="T269"/>
      <c r="U269"/>
      <c r="V269"/>
      <c r="W269"/>
      <c r="X269"/>
      <c r="Y269"/>
      <c r="Z269"/>
    </row>
    <row r="270" spans="1:26">
      <c r="A270" s="227">
        <v>1041</v>
      </c>
      <c r="B270" s="225">
        <v>44991</v>
      </c>
      <c r="C270" s="223">
        <v>105.03</v>
      </c>
      <c r="D270" s="223">
        <v>1760</v>
      </c>
      <c r="E270" s="223">
        <v>1535.58</v>
      </c>
      <c r="F270" s="223">
        <v>8134.8</v>
      </c>
      <c r="G270" s="223">
        <v>4.8379999999999999E-2</v>
      </c>
      <c r="H270" s="223">
        <v>4.8860000000000001E-2</v>
      </c>
      <c r="I270" s="223">
        <v>4.6129999999999997E-2</v>
      </c>
      <c r="J270" s="223">
        <v>4.2529999999999998E-2</v>
      </c>
      <c r="K270" s="223">
        <v>3.9579999999999997E-2</v>
      </c>
      <c r="L270" s="223">
        <v>2.5260000000000001E-2</v>
      </c>
      <c r="M270" s="223">
        <v>6.9210000000000003</v>
      </c>
      <c r="N270" s="223">
        <v>6.9168000000000003</v>
      </c>
      <c r="O270" s="223">
        <v>-209</v>
      </c>
      <c r="P270" s="223">
        <v>-162</v>
      </c>
      <c r="Q270" s="97"/>
      <c r="R270"/>
      <c r="S270"/>
      <c r="T270"/>
      <c r="U270"/>
      <c r="V270"/>
      <c r="W270"/>
      <c r="X270"/>
      <c r="Y270"/>
      <c r="Z270"/>
    </row>
    <row r="271" spans="1:26">
      <c r="A271" s="227">
        <v>1040</v>
      </c>
      <c r="B271" s="225">
        <v>44988</v>
      </c>
      <c r="C271" s="223">
        <v>104.48</v>
      </c>
      <c r="D271" s="223">
        <v>1760</v>
      </c>
      <c r="E271" s="223">
        <v>1535.58</v>
      </c>
      <c r="F271" s="223">
        <v>8134.8</v>
      </c>
      <c r="G271" s="223">
        <v>4.8410000000000002E-2</v>
      </c>
      <c r="H271" s="223">
        <v>4.8559999999999999E-2</v>
      </c>
      <c r="I271" s="223">
        <v>4.5949999999999998E-2</v>
      </c>
      <c r="J271" s="223">
        <v>4.2459999999999998E-2</v>
      </c>
      <c r="K271" s="223">
        <v>3.952E-2</v>
      </c>
      <c r="L271" s="223">
        <v>2.5489999999999999E-2</v>
      </c>
      <c r="M271" s="223">
        <v>6.8788999999999998</v>
      </c>
      <c r="N271" s="223">
        <v>6.8697999999999997</v>
      </c>
      <c r="O271" s="223">
        <v>-205</v>
      </c>
      <c r="P271" s="223">
        <v>-162</v>
      </c>
      <c r="Q271" s="97"/>
      <c r="R271"/>
      <c r="S271"/>
      <c r="T271"/>
      <c r="U271"/>
      <c r="V271"/>
      <c r="W271"/>
      <c r="X271"/>
      <c r="Y271"/>
      <c r="Z271"/>
    </row>
    <row r="272" spans="1:26">
      <c r="A272" s="227">
        <v>1039</v>
      </c>
      <c r="B272" s="225">
        <v>44987</v>
      </c>
      <c r="C272" s="223">
        <v>104.87</v>
      </c>
      <c r="D272" s="223">
        <v>1760</v>
      </c>
      <c r="E272" s="223">
        <v>1535.58</v>
      </c>
      <c r="F272" s="223">
        <v>8134.8</v>
      </c>
      <c r="G272" s="223">
        <v>4.8430000000000001E-2</v>
      </c>
      <c r="H272" s="223">
        <v>4.8849999999999998E-2</v>
      </c>
      <c r="I272" s="223">
        <v>4.6309999999999997E-2</v>
      </c>
      <c r="J272" s="223">
        <v>4.3119999999999999E-2</v>
      </c>
      <c r="K272" s="223">
        <v>4.0559999999999999E-2</v>
      </c>
      <c r="L272" s="223">
        <v>2.5579999999999999E-2</v>
      </c>
      <c r="M272" s="223">
        <v>6.9546000000000001</v>
      </c>
      <c r="N272" s="223">
        <v>6.9356</v>
      </c>
      <c r="O272" s="223">
        <v>-207</v>
      </c>
      <c r="P272" s="223">
        <v>-162</v>
      </c>
      <c r="Q272" s="97"/>
      <c r="R272"/>
      <c r="S272"/>
      <c r="T272"/>
      <c r="U272"/>
      <c r="V272"/>
      <c r="W272"/>
      <c r="X272"/>
      <c r="Y272"/>
      <c r="Z272"/>
    </row>
    <row r="273" spans="1:16">
      <c r="A273" s="227">
        <v>1038</v>
      </c>
      <c r="B273" s="225">
        <v>44986</v>
      </c>
      <c r="C273" s="223">
        <v>104.67</v>
      </c>
      <c r="D273" s="223">
        <v>1760</v>
      </c>
      <c r="E273" s="223">
        <v>1576.93</v>
      </c>
      <c r="F273" s="223">
        <v>8373.2000000000007</v>
      </c>
      <c r="G273" s="223">
        <v>4.8480000000000002E-2</v>
      </c>
      <c r="H273" s="223">
        <v>4.8759999999999998E-2</v>
      </c>
      <c r="I273" s="223">
        <v>4.5990000000000003E-2</v>
      </c>
      <c r="J273" s="223">
        <v>4.2560000000000001E-2</v>
      </c>
      <c r="K273" s="223">
        <v>3.993E-2</v>
      </c>
      <c r="L273" s="223">
        <v>2.5499999999999998E-2</v>
      </c>
      <c r="M273" s="223">
        <v>6.9607999999999999</v>
      </c>
      <c r="N273" s="223">
        <v>6.9440999999999997</v>
      </c>
      <c r="O273" s="223">
        <v>-205</v>
      </c>
      <c r="P273" s="223">
        <v>-162</v>
      </c>
    </row>
    <row r="274" spans="1:16">
      <c r="A274" s="227">
        <v>1037</v>
      </c>
      <c r="B274" s="225">
        <v>44985</v>
      </c>
      <c r="C274" s="223">
        <v>105.21</v>
      </c>
      <c r="D274" s="223">
        <v>1760</v>
      </c>
      <c r="E274" s="223">
        <v>1576.93</v>
      </c>
      <c r="F274" s="223">
        <v>8373.2000000000007</v>
      </c>
      <c r="G274" s="223">
        <v>4.7690000000000003E-2</v>
      </c>
      <c r="H274" s="223">
        <v>4.8160000000000001E-2</v>
      </c>
      <c r="I274" s="223">
        <v>4.5260000000000002E-2</v>
      </c>
      <c r="J274" s="223">
        <v>4.1820000000000003E-2</v>
      </c>
      <c r="K274" s="223">
        <v>3.9199999999999999E-2</v>
      </c>
      <c r="L274" s="223">
        <v>2.5669999999999998E-2</v>
      </c>
      <c r="M274" s="223">
        <v>6.9809999999999999</v>
      </c>
      <c r="N274" s="223">
        <v>6.9600999999999997</v>
      </c>
      <c r="O274" s="223">
        <v>-196</v>
      </c>
      <c r="P274" s="223">
        <v>-162</v>
      </c>
    </row>
    <row r="275" spans="1:16">
      <c r="A275" s="227">
        <v>1036</v>
      </c>
      <c r="B275" s="225">
        <v>44984</v>
      </c>
      <c r="C275" s="223">
        <v>104.6</v>
      </c>
      <c r="D275" s="223">
        <v>1760</v>
      </c>
      <c r="E275" s="223">
        <v>1576.93</v>
      </c>
      <c r="F275" s="223">
        <v>8373.2000000000007</v>
      </c>
      <c r="G275" s="223">
        <v>4.7570000000000001E-2</v>
      </c>
      <c r="H275" s="223">
        <v>4.7780000000000003E-2</v>
      </c>
      <c r="I275" s="223">
        <v>4.5030000000000001E-2</v>
      </c>
      <c r="J275" s="223">
        <v>4.1680000000000002E-2</v>
      </c>
      <c r="K275" s="223">
        <v>3.9140000000000001E-2</v>
      </c>
      <c r="L275" s="223">
        <v>2.5680000000000001E-2</v>
      </c>
      <c r="M275" s="223">
        <v>6.9162999999999997</v>
      </c>
      <c r="N275" s="223">
        <v>6.9081000000000001</v>
      </c>
      <c r="O275" s="223">
        <v>-194</v>
      </c>
      <c r="P275" s="223">
        <v>-162</v>
      </c>
    </row>
    <row r="276" spans="1:16">
      <c r="A276" s="227">
        <v>1035</v>
      </c>
      <c r="B276" s="225">
        <v>44981</v>
      </c>
      <c r="C276" s="223">
        <v>104.58</v>
      </c>
      <c r="D276" s="223">
        <v>1760</v>
      </c>
      <c r="E276" s="223">
        <v>1576.93</v>
      </c>
      <c r="F276" s="223">
        <v>8373.2000000000007</v>
      </c>
      <c r="G276" s="223">
        <v>4.7809999999999998E-2</v>
      </c>
      <c r="H276" s="223">
        <v>4.8140000000000002E-2</v>
      </c>
      <c r="I276" s="223">
        <v>4.5370000000000001E-2</v>
      </c>
      <c r="J276" s="223">
        <v>4.215E-2</v>
      </c>
      <c r="K276" s="223">
        <v>3.943E-2</v>
      </c>
      <c r="L276" s="223">
        <v>2.5680000000000001E-2</v>
      </c>
      <c r="M276" s="223">
        <v>6.9038000000000004</v>
      </c>
      <c r="N276" s="223">
        <v>6.8929</v>
      </c>
      <c r="O276" s="223">
        <v>-197</v>
      </c>
      <c r="P276" s="223">
        <v>-162</v>
      </c>
    </row>
    <row r="277" spans="1:16">
      <c r="A277" s="227">
        <v>1034</v>
      </c>
      <c r="B277" s="225">
        <v>44980</v>
      </c>
      <c r="C277" s="223">
        <v>104.18</v>
      </c>
      <c r="D277" s="223">
        <v>1760</v>
      </c>
      <c r="E277" s="223">
        <v>1576.93</v>
      </c>
      <c r="F277" s="223">
        <v>8373.2000000000007</v>
      </c>
      <c r="G277" s="223">
        <v>4.8059999999999999E-2</v>
      </c>
      <c r="H277" s="223">
        <v>4.6969999999999998E-2</v>
      </c>
      <c r="I277" s="223">
        <v>4.41E-2</v>
      </c>
      <c r="J277" s="223">
        <v>4.1059999999999999E-2</v>
      </c>
      <c r="K277" s="223">
        <v>3.8769999999999999E-2</v>
      </c>
      <c r="L277" s="223">
        <v>2.5690000000000001E-2</v>
      </c>
      <c r="M277" s="223">
        <v>6.8925999999999998</v>
      </c>
      <c r="N277" s="223">
        <v>6.8795000000000002</v>
      </c>
      <c r="O277" s="223">
        <v>-184</v>
      </c>
      <c r="P277" s="223">
        <v>-162</v>
      </c>
    </row>
    <row r="278" spans="1:16">
      <c r="A278" s="227">
        <v>1033</v>
      </c>
      <c r="B278" s="225">
        <v>44979</v>
      </c>
      <c r="C278" s="223">
        <v>103.86</v>
      </c>
      <c r="D278" s="223">
        <v>1760</v>
      </c>
      <c r="E278" s="223">
        <v>1576.93</v>
      </c>
      <c r="F278" s="223">
        <v>8373.2000000000007</v>
      </c>
      <c r="G278" s="223">
        <v>4.8169999999999998E-2</v>
      </c>
      <c r="H278" s="223">
        <v>4.6929999999999999E-2</v>
      </c>
      <c r="I278" s="223">
        <v>4.4269999999999997E-2</v>
      </c>
      <c r="J278" s="223">
        <v>4.1509999999999998E-2</v>
      </c>
      <c r="K278" s="223">
        <v>3.916E-2</v>
      </c>
      <c r="L278" s="223">
        <v>2.562E-2</v>
      </c>
      <c r="M278" s="223">
        <v>6.8594999999999997</v>
      </c>
      <c r="N278" s="223">
        <v>6.8552</v>
      </c>
      <c r="O278" s="223">
        <v>-186</v>
      </c>
      <c r="P278" s="223">
        <v>-162</v>
      </c>
    </row>
    <row r="279" spans="1:16">
      <c r="A279" s="227">
        <v>1032</v>
      </c>
      <c r="B279" s="225">
        <v>44978</v>
      </c>
      <c r="C279" s="223">
        <v>103.86</v>
      </c>
      <c r="D279" s="223">
        <v>1760</v>
      </c>
      <c r="E279" s="223">
        <v>1576.93</v>
      </c>
      <c r="F279" s="223">
        <v>8373.2000000000007</v>
      </c>
      <c r="G279" s="223">
        <v>4.7899999999999998E-2</v>
      </c>
      <c r="H279" s="223">
        <v>4.7230000000000001E-2</v>
      </c>
      <c r="I279" s="223">
        <v>4.4380000000000003E-2</v>
      </c>
      <c r="J279" s="223">
        <v>4.1739999999999999E-2</v>
      </c>
      <c r="K279" s="223">
        <v>3.952E-2</v>
      </c>
      <c r="L279" s="223">
        <v>2.5659999999999999E-2</v>
      </c>
      <c r="M279" s="223">
        <v>6.8738000000000001</v>
      </c>
      <c r="N279" s="223">
        <v>6.8685999999999998</v>
      </c>
      <c r="O279" s="223">
        <v>-187</v>
      </c>
      <c r="P279" s="223">
        <v>-162</v>
      </c>
    </row>
    <row r="280" spans="1:16">
      <c r="A280" s="227">
        <v>1031</v>
      </c>
      <c r="B280" s="225">
        <v>44977</v>
      </c>
      <c r="C280" s="223">
        <v>103.86</v>
      </c>
      <c r="D280" s="223">
        <v>1760</v>
      </c>
      <c r="E280" s="223">
        <v>1576.93</v>
      </c>
      <c r="F280" s="223">
        <v>8373.2000000000007</v>
      </c>
      <c r="G280" s="223">
        <v>4.786E-2</v>
      </c>
      <c r="H280" s="223">
        <v>4.6170000000000003E-2</v>
      </c>
      <c r="I280" s="223">
        <v>4.3150000000000001E-2</v>
      </c>
      <c r="J280" s="223">
        <v>4.0289999999999999E-2</v>
      </c>
      <c r="K280" s="223">
        <v>3.8150000000000003E-2</v>
      </c>
      <c r="L280" s="223">
        <v>2.564E-2</v>
      </c>
      <c r="M280" s="223">
        <v>6.8684000000000003</v>
      </c>
      <c r="N280" s="223">
        <v>6.8574999999999999</v>
      </c>
      <c r="O280" s="223">
        <v>-175</v>
      </c>
      <c r="P280" s="223">
        <v>-162</v>
      </c>
    </row>
    <row r="281" spans="1:16">
      <c r="A281" s="227">
        <v>1030</v>
      </c>
      <c r="B281" s="225">
        <v>44974</v>
      </c>
      <c r="C281" s="223">
        <v>103.92</v>
      </c>
      <c r="D281" s="223">
        <v>1760</v>
      </c>
      <c r="E281" s="223">
        <v>1576.93</v>
      </c>
      <c r="F281" s="223">
        <v>8373.2000000000007</v>
      </c>
      <c r="G281" s="223">
        <v>4.786E-2</v>
      </c>
      <c r="H281" s="223">
        <v>4.6170000000000003E-2</v>
      </c>
      <c r="I281" s="223">
        <v>4.3150000000000001E-2</v>
      </c>
      <c r="J281" s="223">
        <v>4.0289999999999999E-2</v>
      </c>
      <c r="K281" s="223">
        <v>3.8150000000000003E-2</v>
      </c>
      <c r="L281" s="223">
        <v>2.5239999999999999E-2</v>
      </c>
      <c r="M281" s="223">
        <v>6.8635999999999999</v>
      </c>
      <c r="N281" s="223">
        <v>6.8550000000000004</v>
      </c>
      <c r="O281" s="223">
        <v>-179</v>
      </c>
      <c r="P281" s="223">
        <v>-162</v>
      </c>
    </row>
    <row r="282" spans="1:16">
      <c r="A282" s="227">
        <v>1029</v>
      </c>
      <c r="B282" s="225">
        <v>44973</v>
      </c>
      <c r="C282" s="223">
        <v>103.23</v>
      </c>
      <c r="D282" s="223">
        <v>1760</v>
      </c>
      <c r="E282" s="223">
        <v>1576.93</v>
      </c>
      <c r="F282" s="223">
        <v>8373.2000000000007</v>
      </c>
      <c r="G282" s="223">
        <v>4.7829999999999998E-2</v>
      </c>
      <c r="H282" s="223">
        <v>4.6399999999999997E-2</v>
      </c>
      <c r="I282" s="223">
        <v>4.3679999999999997E-2</v>
      </c>
      <c r="J282" s="223">
        <v>4.0730000000000002E-2</v>
      </c>
      <c r="K282" s="223">
        <v>3.8609999999999998E-2</v>
      </c>
      <c r="L282" s="223">
        <v>2.5229999999999999E-2</v>
      </c>
      <c r="M282" s="223">
        <v>6.8373999999999997</v>
      </c>
      <c r="N282" s="223">
        <v>6.8278999999999996</v>
      </c>
      <c r="O282" s="223">
        <v>-184</v>
      </c>
      <c r="P282" s="223">
        <v>-162</v>
      </c>
    </row>
    <row r="283" spans="1:16">
      <c r="A283" s="227">
        <v>1028</v>
      </c>
      <c r="B283" s="225">
        <v>44972</v>
      </c>
      <c r="C283" s="223">
        <v>103.34</v>
      </c>
      <c r="D283" s="223">
        <v>1760</v>
      </c>
      <c r="E283" s="223">
        <v>1576.93</v>
      </c>
      <c r="F283" s="223">
        <v>8373.2000000000007</v>
      </c>
      <c r="G283" s="223">
        <v>4.7500000000000001E-2</v>
      </c>
      <c r="H283" s="223">
        <v>4.6309999999999997E-2</v>
      </c>
      <c r="I283" s="223">
        <v>4.3479999999999998E-2</v>
      </c>
      <c r="J283" s="223">
        <v>4.0370000000000003E-2</v>
      </c>
      <c r="K283" s="223">
        <v>3.805E-2</v>
      </c>
      <c r="L283" s="223">
        <v>2.521E-2</v>
      </c>
      <c r="M283" s="223">
        <v>6.8242000000000003</v>
      </c>
      <c r="N283" s="223">
        <v>6.8182999999999998</v>
      </c>
      <c r="O283" s="223">
        <v>-183</v>
      </c>
      <c r="P283" s="223">
        <v>-162</v>
      </c>
    </row>
    <row r="284" spans="1:16">
      <c r="A284" s="227">
        <v>1027</v>
      </c>
      <c r="B284" s="225">
        <v>44971</v>
      </c>
      <c r="C284" s="223">
        <v>103.63</v>
      </c>
      <c r="D284" s="223">
        <v>1760</v>
      </c>
      <c r="E284" s="223">
        <v>1576.93</v>
      </c>
      <c r="F284" s="223">
        <v>8373.2000000000007</v>
      </c>
      <c r="G284" s="223">
        <v>4.7140000000000001E-2</v>
      </c>
      <c r="H284" s="223">
        <v>4.6149999999999997E-2</v>
      </c>
      <c r="I284" s="223">
        <v>4.317E-2</v>
      </c>
      <c r="J284" s="223">
        <v>4.0009999999999997E-2</v>
      </c>
      <c r="K284" s="223">
        <v>3.7440000000000001E-2</v>
      </c>
      <c r="L284" s="223">
        <v>2.5139999999999999E-2</v>
      </c>
      <c r="M284" s="223">
        <v>6.8231000000000002</v>
      </c>
      <c r="N284" s="223">
        <v>6.8144999999999998</v>
      </c>
      <c r="O284" s="223">
        <v>-180</v>
      </c>
      <c r="P284" s="223">
        <v>-162</v>
      </c>
    </row>
    <row r="285" spans="1:16">
      <c r="A285" s="227">
        <v>1026</v>
      </c>
      <c r="B285" s="225">
        <v>44970</v>
      </c>
      <c r="C285" s="223">
        <v>103.22</v>
      </c>
      <c r="D285" s="223">
        <v>1760</v>
      </c>
      <c r="E285" s="223">
        <v>1576.93</v>
      </c>
      <c r="F285" s="223">
        <v>8373.2000000000007</v>
      </c>
      <c r="G285" s="223">
        <v>4.7469999999999998E-2</v>
      </c>
      <c r="H285" s="223">
        <v>4.5179999999999998E-2</v>
      </c>
      <c r="I285" s="223">
        <v>4.2009999999999999E-2</v>
      </c>
      <c r="J285" s="223">
        <v>3.9100000000000003E-2</v>
      </c>
      <c r="K285" s="223">
        <v>3.7019999999999997E-2</v>
      </c>
      <c r="L285" s="223">
        <v>2.5190000000000001E-2</v>
      </c>
      <c r="M285" s="223">
        <v>6.7922000000000002</v>
      </c>
      <c r="N285" s="223">
        <v>6.7864000000000004</v>
      </c>
      <c r="O285" s="223">
        <v>-168</v>
      </c>
      <c r="P285" s="223">
        <v>-162</v>
      </c>
    </row>
    <row r="286" spans="1:16">
      <c r="A286" s="227">
        <v>1025</v>
      </c>
      <c r="B286" s="225">
        <v>44967</v>
      </c>
      <c r="C286" s="223">
        <v>103.41</v>
      </c>
      <c r="D286" s="223">
        <v>1760</v>
      </c>
      <c r="E286" s="223">
        <v>1576.93</v>
      </c>
      <c r="F286" s="223">
        <v>8373.2000000000007</v>
      </c>
      <c r="G286" s="223">
        <v>4.734E-2</v>
      </c>
      <c r="H286" s="223">
        <v>4.5170000000000002E-2</v>
      </c>
      <c r="I286" s="223">
        <v>4.2009999999999999E-2</v>
      </c>
      <c r="J286" s="223">
        <v>3.9230000000000001E-2</v>
      </c>
      <c r="K286" s="223">
        <v>3.7319999999999999E-2</v>
      </c>
      <c r="L286" s="223">
        <v>2.5159999999999998E-2</v>
      </c>
      <c r="M286" s="223">
        <v>6.7964000000000002</v>
      </c>
      <c r="N286" s="223">
        <v>6.7920999999999996</v>
      </c>
      <c r="O286" s="223">
        <v>-168</v>
      </c>
      <c r="P286" s="223">
        <v>-162</v>
      </c>
    </row>
    <row r="287" spans="1:16">
      <c r="A287" s="227">
        <v>1024</v>
      </c>
      <c r="B287" s="225">
        <v>44966</v>
      </c>
      <c r="C287" s="223">
        <v>103.43</v>
      </c>
      <c r="D287" s="223">
        <v>1760</v>
      </c>
      <c r="E287" s="223">
        <v>1576.93</v>
      </c>
      <c r="F287" s="223">
        <v>8373.2000000000007</v>
      </c>
      <c r="G287" s="223">
        <v>4.7260000000000003E-2</v>
      </c>
      <c r="H287" s="223">
        <v>4.4819999999999999E-2</v>
      </c>
      <c r="I287" s="223">
        <v>4.1480000000000003E-2</v>
      </c>
      <c r="J287" s="223">
        <v>3.8589999999999999E-2</v>
      </c>
      <c r="K287" s="223">
        <v>3.6580000000000001E-2</v>
      </c>
      <c r="L287" s="223">
        <v>2.5329999999999998E-2</v>
      </c>
      <c r="M287" s="223">
        <v>6.7839</v>
      </c>
      <c r="N287" s="223">
        <v>6.7846000000000002</v>
      </c>
      <c r="O287" s="223">
        <v>-162</v>
      </c>
      <c r="P287" s="223">
        <v>-162</v>
      </c>
    </row>
    <row r="288" spans="1:16">
      <c r="A288" s="227">
        <v>1023</v>
      </c>
      <c r="B288" s="225">
        <v>44965</v>
      </c>
      <c r="C288" s="223">
        <v>103.62</v>
      </c>
      <c r="D288" s="223">
        <v>1760</v>
      </c>
      <c r="E288" s="223">
        <v>1576.93</v>
      </c>
      <c r="F288" s="223">
        <v>8373.2000000000007</v>
      </c>
      <c r="G288" s="223">
        <v>4.6899999999999997E-2</v>
      </c>
      <c r="H288" s="223">
        <v>4.4209999999999999E-2</v>
      </c>
      <c r="I288" s="223">
        <v>4.0779999999999997E-2</v>
      </c>
      <c r="J288" s="223">
        <v>3.7879999999999997E-2</v>
      </c>
      <c r="K288" s="223">
        <v>3.61E-2</v>
      </c>
      <c r="L288" s="223">
        <v>2.528E-2</v>
      </c>
      <c r="M288" s="223">
        <v>6.8056000000000001</v>
      </c>
      <c r="N288" s="223">
        <v>6.7964000000000002</v>
      </c>
      <c r="O288" s="223">
        <v>-155</v>
      </c>
      <c r="P288" s="223">
        <v>-162</v>
      </c>
    </row>
    <row r="289" spans="1:16">
      <c r="A289" s="227">
        <v>1022</v>
      </c>
      <c r="B289" s="225">
        <v>44964</v>
      </c>
      <c r="C289" s="223">
        <v>102.92</v>
      </c>
      <c r="D289" s="223">
        <v>1760</v>
      </c>
      <c r="E289" s="223">
        <v>1576.93</v>
      </c>
      <c r="F289" s="223">
        <v>8373.2000000000007</v>
      </c>
      <c r="G289" s="223">
        <v>4.6440000000000002E-2</v>
      </c>
      <c r="H289" s="223">
        <v>4.4639999999999999E-2</v>
      </c>
      <c r="I289" s="223">
        <v>4.122E-2</v>
      </c>
      <c r="J289" s="223">
        <v>3.8339999999999999E-2</v>
      </c>
      <c r="K289" s="223">
        <v>3.6729999999999999E-2</v>
      </c>
      <c r="L289" s="223">
        <v>2.5250000000000002E-2</v>
      </c>
      <c r="M289" s="223">
        <v>6.806</v>
      </c>
      <c r="N289" s="223">
        <v>6.798</v>
      </c>
      <c r="O289" s="223">
        <v>-160</v>
      </c>
      <c r="P289" s="223">
        <v>-162</v>
      </c>
    </row>
    <row r="290" spans="1:16">
      <c r="A290" s="227">
        <v>1021</v>
      </c>
      <c r="B290" s="225">
        <v>44963</v>
      </c>
      <c r="C290" s="223">
        <v>101.75</v>
      </c>
      <c r="D290" s="223">
        <v>1760</v>
      </c>
      <c r="E290" s="223">
        <v>1576.93</v>
      </c>
      <c r="F290" s="223">
        <v>8373.2000000000007</v>
      </c>
      <c r="G290" s="223">
        <v>4.6249999999999999E-2</v>
      </c>
      <c r="H290" s="223">
        <v>4.4720000000000003E-2</v>
      </c>
      <c r="I290" s="223">
        <v>4.1419999999999998E-2</v>
      </c>
      <c r="J290" s="223">
        <v>3.8280000000000002E-2</v>
      </c>
      <c r="K290" s="223">
        <v>3.6400000000000002E-2</v>
      </c>
      <c r="L290" s="223">
        <v>2.512E-2</v>
      </c>
      <c r="M290" s="223">
        <v>6.7377000000000002</v>
      </c>
      <c r="N290" s="223">
        <v>6.7310999999999996</v>
      </c>
      <c r="O290" s="223">
        <v>-163</v>
      </c>
      <c r="P290" s="223">
        <v>-162</v>
      </c>
    </row>
    <row r="291" spans="1:16">
      <c r="A291" s="227">
        <v>1020</v>
      </c>
      <c r="B291" s="225">
        <v>44960</v>
      </c>
      <c r="C291" s="223">
        <v>101.22</v>
      </c>
      <c r="D291" s="223">
        <v>1760</v>
      </c>
      <c r="E291" s="223">
        <v>1576.93</v>
      </c>
      <c r="F291" s="223">
        <v>8373.2000000000007</v>
      </c>
      <c r="G291" s="223">
        <v>4.6359999999999998E-2</v>
      </c>
      <c r="H291" s="223">
        <v>4.2889999999999998E-2</v>
      </c>
      <c r="I291" s="223">
        <v>3.9539999999999999E-2</v>
      </c>
      <c r="J291" s="223">
        <v>3.6589999999999998E-2</v>
      </c>
      <c r="K291" s="223">
        <v>3.5249999999999997E-2</v>
      </c>
      <c r="L291" s="223">
        <v>2.504E-2</v>
      </c>
      <c r="M291" s="223">
        <v>6.7195</v>
      </c>
      <c r="N291" s="223">
        <v>6.7422000000000004</v>
      </c>
      <c r="O291" s="223">
        <v>-145</v>
      </c>
      <c r="P291" s="223">
        <v>-162</v>
      </c>
    </row>
    <row r="292" spans="1:16">
      <c r="A292" s="227">
        <v>1019</v>
      </c>
      <c r="B292" s="225">
        <v>44959</v>
      </c>
      <c r="C292" s="223">
        <v>102.1</v>
      </c>
      <c r="D292" s="223">
        <v>1760</v>
      </c>
      <c r="E292" s="223">
        <v>1576.93</v>
      </c>
      <c r="F292" s="223">
        <v>8373.2000000000007</v>
      </c>
      <c r="G292" s="223">
        <v>4.6120000000000001E-2</v>
      </c>
      <c r="H292" s="223">
        <v>4.104E-2</v>
      </c>
      <c r="I292" s="223">
        <v>3.7749999999999999E-2</v>
      </c>
      <c r="J292" s="223">
        <v>3.4880000000000001E-2</v>
      </c>
      <c r="K292" s="223">
        <v>3.3930000000000002E-2</v>
      </c>
      <c r="L292" s="223">
        <v>2.504E-2</v>
      </c>
      <c r="M292" s="223">
        <v>6.7568000000000001</v>
      </c>
      <c r="N292" s="223">
        <v>6.7553000000000001</v>
      </c>
      <c r="O292" s="223">
        <v>-127</v>
      </c>
      <c r="P292" s="223">
        <v>-162</v>
      </c>
    </row>
    <row r="293" spans="1:16">
      <c r="A293" s="227">
        <v>1018</v>
      </c>
      <c r="B293" s="225">
        <v>44958</v>
      </c>
      <c r="C293" s="223">
        <v>102.28</v>
      </c>
      <c r="D293" s="223">
        <v>1760</v>
      </c>
      <c r="E293" s="223">
        <v>1665.23</v>
      </c>
      <c r="F293" s="223">
        <v>8359</v>
      </c>
      <c r="G293" s="223">
        <v>4.6379999999999998E-2</v>
      </c>
      <c r="H293" s="223">
        <v>4.1059999999999999E-2</v>
      </c>
      <c r="I293" s="223">
        <v>3.7870000000000001E-2</v>
      </c>
      <c r="J293" s="223">
        <v>3.5150000000000001E-2</v>
      </c>
      <c r="K293" s="223">
        <v>3.4169999999999999E-2</v>
      </c>
      <c r="L293" s="223">
        <v>2.5190000000000001E-2</v>
      </c>
      <c r="M293" s="223">
        <v>6.7565</v>
      </c>
      <c r="N293" s="223">
        <v>6.7523</v>
      </c>
      <c r="O293" s="223">
        <v>-127</v>
      </c>
      <c r="P293" s="223">
        <v>-162</v>
      </c>
    </row>
    <row r="294" spans="1:16">
      <c r="A294" s="227">
        <v>1017</v>
      </c>
      <c r="B294" s="225">
        <v>44957</v>
      </c>
      <c r="C294" s="223">
        <v>101.93</v>
      </c>
      <c r="D294" s="223">
        <v>1760</v>
      </c>
      <c r="E294" s="223">
        <v>1665.23</v>
      </c>
      <c r="F294" s="223">
        <v>8359</v>
      </c>
      <c r="G294" s="223">
        <v>4.641E-2</v>
      </c>
      <c r="H294" s="223">
        <v>4.2009999999999999E-2</v>
      </c>
      <c r="I294" s="223">
        <v>3.9E-2</v>
      </c>
      <c r="J294" s="223">
        <v>3.6170000000000001E-2</v>
      </c>
      <c r="K294" s="223">
        <v>3.5069999999999997E-2</v>
      </c>
      <c r="L294" s="223">
        <v>2.513E-2</v>
      </c>
      <c r="M294" s="223">
        <v>6.7568999999999999</v>
      </c>
      <c r="N294" s="223">
        <v>6.7845000000000004</v>
      </c>
      <c r="O294" s="223">
        <v>-139</v>
      </c>
      <c r="P294" s="223">
        <v>-162</v>
      </c>
    </row>
    <row r="295" spans="1:16">
      <c r="A295" s="227">
        <v>1016</v>
      </c>
      <c r="B295" s="225">
        <v>44956</v>
      </c>
      <c r="C295" s="223">
        <v>101.84</v>
      </c>
      <c r="D295" s="223">
        <v>1760</v>
      </c>
      <c r="E295" s="223">
        <v>1665.23</v>
      </c>
      <c r="F295" s="223">
        <v>8359</v>
      </c>
      <c r="G295" s="223">
        <v>4.6539999999999998E-2</v>
      </c>
      <c r="H295" s="223">
        <v>4.2340000000000003E-2</v>
      </c>
      <c r="I295" s="223">
        <v>3.9449999999999999E-2</v>
      </c>
      <c r="J295" s="223">
        <v>3.662E-2</v>
      </c>
      <c r="K295" s="223">
        <v>3.5369999999999999E-2</v>
      </c>
      <c r="L295" s="223">
        <v>2.5239999999999999E-2</v>
      </c>
      <c r="M295" s="223">
        <v>6.7370000000000001</v>
      </c>
      <c r="N295" s="223">
        <v>6.7845000000000004</v>
      </c>
      <c r="O295" s="223">
        <v>-142</v>
      </c>
      <c r="P295" s="223">
        <v>-162</v>
      </c>
    </row>
    <row r="296" spans="1:16">
      <c r="A296" s="227">
        <v>1015</v>
      </c>
      <c r="B296" s="225">
        <v>44953</v>
      </c>
      <c r="C296" s="223">
        <v>101.64</v>
      </c>
      <c r="D296" s="223">
        <v>1760</v>
      </c>
      <c r="E296" s="223">
        <v>1665.23</v>
      </c>
      <c r="F296" s="223">
        <v>8359</v>
      </c>
      <c r="G296" s="223">
        <v>4.6640000000000001E-2</v>
      </c>
      <c r="H296" s="223">
        <v>4.199E-2</v>
      </c>
      <c r="I296" s="223">
        <v>3.8969999999999998E-2</v>
      </c>
      <c r="J296" s="223">
        <v>3.61E-2</v>
      </c>
      <c r="K296" s="223">
        <v>3.5029999999999999E-2</v>
      </c>
      <c r="L296" s="223">
        <v>2.5329999999999998E-2</v>
      </c>
      <c r="M296" s="223">
        <v>6.7721</v>
      </c>
      <c r="N296" s="223">
        <v>6.7845000000000004</v>
      </c>
      <c r="O296" s="223">
        <v>-136</v>
      </c>
      <c r="P296" s="223">
        <v>-162</v>
      </c>
    </row>
    <row r="297" spans="1:16">
      <c r="A297" s="227">
        <v>1014</v>
      </c>
      <c r="B297" s="225">
        <v>44952</v>
      </c>
      <c r="C297" s="223">
        <v>101.92</v>
      </c>
      <c r="D297" s="223">
        <v>1760</v>
      </c>
      <c r="E297" s="223">
        <v>1665.23</v>
      </c>
      <c r="F297" s="223">
        <v>8359</v>
      </c>
      <c r="G297" s="223">
        <v>4.6640000000000001E-2</v>
      </c>
      <c r="H297" s="223">
        <v>4.1829999999999999E-2</v>
      </c>
      <c r="I297" s="223">
        <v>3.8859999999999999E-2</v>
      </c>
      <c r="J297" s="223">
        <v>3.5929999999999997E-2</v>
      </c>
      <c r="K297" s="223">
        <v>3.4950000000000002E-2</v>
      </c>
      <c r="L297" s="223">
        <v>2.5329999999999998E-2</v>
      </c>
      <c r="M297" s="223">
        <v>6.7839999999999998</v>
      </c>
      <c r="N297" s="223">
        <v>6.7845000000000004</v>
      </c>
      <c r="O297" s="223">
        <v>-135</v>
      </c>
      <c r="P297" s="223">
        <v>-162</v>
      </c>
    </row>
    <row r="298" spans="1:16">
      <c r="A298" s="227">
        <v>1013</v>
      </c>
      <c r="B298" s="225">
        <v>44951</v>
      </c>
      <c r="C298" s="223">
        <v>102.14</v>
      </c>
      <c r="D298" s="223">
        <v>1760</v>
      </c>
      <c r="E298" s="223">
        <v>1665.23</v>
      </c>
      <c r="F298" s="223">
        <v>8359</v>
      </c>
      <c r="G298" s="223">
        <v>4.6640000000000001E-2</v>
      </c>
      <c r="H298" s="223">
        <v>4.1250000000000002E-2</v>
      </c>
      <c r="I298" s="223">
        <v>3.8300000000000001E-2</v>
      </c>
      <c r="J298" s="223">
        <v>3.5450000000000002E-2</v>
      </c>
      <c r="K298" s="223">
        <v>3.4419999999999999E-2</v>
      </c>
      <c r="L298" s="223">
        <v>2.5329999999999998E-2</v>
      </c>
      <c r="M298" s="223">
        <v>6.7765000000000004</v>
      </c>
      <c r="N298" s="223">
        <v>6.7845000000000004</v>
      </c>
      <c r="O298" s="223">
        <v>-130</v>
      </c>
      <c r="P298" s="223">
        <v>-162</v>
      </c>
    </row>
    <row r="299" spans="1:16">
      <c r="A299" s="227">
        <v>1012</v>
      </c>
      <c r="B299" s="225">
        <v>44950</v>
      </c>
      <c r="C299" s="223">
        <v>102.01</v>
      </c>
      <c r="D299" s="223">
        <v>1760</v>
      </c>
      <c r="E299" s="223">
        <v>1665.23</v>
      </c>
      <c r="F299" s="223">
        <v>8359</v>
      </c>
      <c r="G299" s="223">
        <v>4.6550000000000001E-2</v>
      </c>
      <c r="H299" s="223">
        <v>4.2099999999999999E-2</v>
      </c>
      <c r="I299" s="223">
        <v>3.8580000000000003E-2</v>
      </c>
      <c r="J299" s="223">
        <v>3.5749999999999997E-2</v>
      </c>
      <c r="K299" s="223">
        <v>3.4529999999999998E-2</v>
      </c>
      <c r="L299" s="223">
        <v>2.5329999999999998E-2</v>
      </c>
      <c r="M299" s="223">
        <v>6.7812000000000001</v>
      </c>
      <c r="N299" s="223">
        <v>6.7845000000000004</v>
      </c>
      <c r="O299" s="223">
        <v>-132</v>
      </c>
      <c r="P299" s="223">
        <v>-162</v>
      </c>
    </row>
    <row r="300" spans="1:16">
      <c r="A300" s="227">
        <v>1011</v>
      </c>
      <c r="B300" s="225">
        <v>44949</v>
      </c>
      <c r="C300" s="223">
        <v>102.06</v>
      </c>
      <c r="D300" s="223">
        <v>1760</v>
      </c>
      <c r="E300" s="223">
        <v>1665.23</v>
      </c>
      <c r="F300" s="223">
        <v>8359</v>
      </c>
      <c r="G300" s="223">
        <v>4.648E-2</v>
      </c>
      <c r="H300" s="223">
        <v>4.2270000000000002E-2</v>
      </c>
      <c r="I300" s="223">
        <v>3.8940000000000002E-2</v>
      </c>
      <c r="J300" s="223">
        <v>3.6200000000000003E-2</v>
      </c>
      <c r="K300" s="223">
        <v>3.5099999999999999E-2</v>
      </c>
      <c r="L300" s="223">
        <v>2.5329999999999998E-2</v>
      </c>
      <c r="M300" s="223">
        <v>6.7706999999999997</v>
      </c>
      <c r="N300" s="223">
        <v>6.7755000000000001</v>
      </c>
      <c r="O300" s="223">
        <v>-136</v>
      </c>
      <c r="P300" s="223">
        <v>-162</v>
      </c>
    </row>
    <row r="301" spans="1:16">
      <c r="A301" s="227">
        <v>1010</v>
      </c>
      <c r="B301" s="225">
        <v>44946</v>
      </c>
      <c r="C301" s="223">
        <v>102.36</v>
      </c>
      <c r="D301" s="223">
        <v>1760</v>
      </c>
      <c r="E301" s="223">
        <v>1665.23</v>
      </c>
      <c r="F301" s="223">
        <v>8359</v>
      </c>
      <c r="G301" s="223">
        <v>4.6280000000000002E-2</v>
      </c>
      <c r="H301" s="223">
        <v>4.1700000000000001E-2</v>
      </c>
      <c r="I301" s="223">
        <v>3.8269999999999998E-2</v>
      </c>
      <c r="J301" s="223">
        <v>3.5610000000000003E-2</v>
      </c>
      <c r="K301" s="223">
        <v>3.4790000000000001E-2</v>
      </c>
      <c r="L301" s="223">
        <v>2.5329999999999998E-2</v>
      </c>
      <c r="M301" s="223">
        <v>6.7690999999999999</v>
      </c>
      <c r="N301" s="223">
        <v>6.7577999999999996</v>
      </c>
      <c r="O301" s="223">
        <v>-129</v>
      </c>
      <c r="P301" s="223">
        <v>-162</v>
      </c>
    </row>
    <row r="302" spans="1:16">
      <c r="A302" s="227">
        <v>1009</v>
      </c>
      <c r="B302" s="225">
        <v>44945</v>
      </c>
      <c r="C302" s="223">
        <v>102.39</v>
      </c>
      <c r="D302" s="223">
        <v>1760</v>
      </c>
      <c r="E302" s="223">
        <v>1665.23</v>
      </c>
      <c r="F302" s="223">
        <v>8359</v>
      </c>
      <c r="G302" s="223">
        <v>4.6379999999999998E-2</v>
      </c>
      <c r="H302" s="223">
        <v>4.1259999999999998E-2</v>
      </c>
      <c r="I302" s="223">
        <v>3.7690000000000001E-2</v>
      </c>
      <c r="J302" s="223">
        <v>3.483E-2</v>
      </c>
      <c r="K302" s="223">
        <v>3.3919999999999999E-2</v>
      </c>
      <c r="L302" s="223">
        <v>2.5340000000000001E-2</v>
      </c>
      <c r="M302" s="223">
        <v>6.7698</v>
      </c>
      <c r="N302" s="223">
        <v>6.7718999999999996</v>
      </c>
      <c r="O302" s="223">
        <v>-124</v>
      </c>
      <c r="P302" s="223">
        <v>-162</v>
      </c>
    </row>
    <row r="303" spans="1:16">
      <c r="A303" s="227">
        <v>1008</v>
      </c>
      <c r="B303" s="225">
        <v>44944</v>
      </c>
      <c r="C303" s="223">
        <v>102.2</v>
      </c>
      <c r="D303" s="223">
        <v>1760</v>
      </c>
      <c r="E303" s="223">
        <v>1665.23</v>
      </c>
      <c r="F303" s="223">
        <v>8359</v>
      </c>
      <c r="G303" s="223">
        <v>4.6379999999999998E-2</v>
      </c>
      <c r="H303" s="223">
        <v>4.0820000000000002E-2</v>
      </c>
      <c r="I303" s="223">
        <v>3.73E-2</v>
      </c>
      <c r="J303" s="223">
        <v>3.4380000000000001E-2</v>
      </c>
      <c r="K303" s="223">
        <v>3.3700000000000001E-2</v>
      </c>
      <c r="L303" s="223">
        <v>2.537E-2</v>
      </c>
      <c r="M303" s="223">
        <v>6.7427000000000001</v>
      </c>
      <c r="N303" s="223">
        <v>6.7382</v>
      </c>
      <c r="O303" s="223">
        <v>-119</v>
      </c>
      <c r="P303" s="223">
        <v>-162</v>
      </c>
    </row>
    <row r="304" spans="1:16">
      <c r="A304" s="227">
        <v>1007</v>
      </c>
      <c r="B304" s="225">
        <v>44943</v>
      </c>
      <c r="C304" s="223">
        <v>102.2</v>
      </c>
      <c r="D304" s="223">
        <v>1760</v>
      </c>
      <c r="E304" s="223">
        <v>1665.23</v>
      </c>
      <c r="F304" s="223">
        <v>8359</v>
      </c>
      <c r="G304" s="223">
        <v>4.5780000000000001E-2</v>
      </c>
      <c r="H304" s="223">
        <v>4.2049999999999997E-2</v>
      </c>
      <c r="I304" s="223">
        <v>3.8800000000000001E-2</v>
      </c>
      <c r="J304" s="223">
        <v>3.6209999999999999E-2</v>
      </c>
      <c r="K304" s="223">
        <v>3.5479999999999998E-2</v>
      </c>
      <c r="L304" s="223">
        <v>2.53E-2</v>
      </c>
      <c r="M304" s="223">
        <v>6.7138999999999998</v>
      </c>
      <c r="N304" s="223">
        <v>6.7009999999999996</v>
      </c>
      <c r="O304" s="223">
        <v>-135</v>
      </c>
      <c r="P304" s="223">
        <v>-162</v>
      </c>
    </row>
    <row r="305" spans="1:16">
      <c r="A305" s="227">
        <v>1006</v>
      </c>
      <c r="B305" s="225">
        <v>44942</v>
      </c>
      <c r="C305" s="223">
        <v>102.25</v>
      </c>
      <c r="D305" s="223">
        <v>1760</v>
      </c>
      <c r="E305" s="223">
        <v>1665.23</v>
      </c>
      <c r="F305" s="223">
        <v>8359</v>
      </c>
      <c r="G305" s="223">
        <v>4.573E-2</v>
      </c>
      <c r="H305" s="223">
        <v>4.2320000000000003E-2</v>
      </c>
      <c r="I305" s="223">
        <v>3.9E-2</v>
      </c>
      <c r="J305" s="223">
        <v>3.6110000000000003E-2</v>
      </c>
      <c r="K305" s="223">
        <v>3.5029999999999999E-2</v>
      </c>
      <c r="L305" s="223">
        <v>2.538E-2</v>
      </c>
      <c r="M305" s="223">
        <v>6.7266000000000004</v>
      </c>
      <c r="N305" s="223">
        <v>6.7294999999999998</v>
      </c>
      <c r="O305" s="223">
        <v>-136</v>
      </c>
      <c r="P305" s="223">
        <v>-162</v>
      </c>
    </row>
    <row r="306" spans="1:16">
      <c r="A306" s="227">
        <v>1005</v>
      </c>
      <c r="B306" s="225">
        <v>44939</v>
      </c>
      <c r="C306" s="223">
        <v>103.19</v>
      </c>
      <c r="D306" s="223">
        <v>1760</v>
      </c>
      <c r="E306" s="223">
        <v>1665.23</v>
      </c>
      <c r="F306" s="223">
        <v>8359</v>
      </c>
      <c r="G306" s="223">
        <v>4.573E-2</v>
      </c>
      <c r="H306" s="223">
        <v>4.2320000000000003E-2</v>
      </c>
      <c r="I306" s="223">
        <v>3.9E-2</v>
      </c>
      <c r="J306" s="223">
        <v>3.6110000000000003E-2</v>
      </c>
      <c r="K306" s="223">
        <v>3.5029999999999999E-2</v>
      </c>
      <c r="L306" s="223">
        <v>2.5049999999999999E-2</v>
      </c>
      <c r="M306" s="223">
        <v>6.7678000000000003</v>
      </c>
      <c r="N306" s="223">
        <v>6.7649999999999997</v>
      </c>
      <c r="O306" s="223">
        <v>-140</v>
      </c>
      <c r="P306" s="223">
        <v>-162</v>
      </c>
    </row>
    <row r="307" spans="1:16">
      <c r="A307" s="227">
        <v>1004</v>
      </c>
      <c r="B307" s="225">
        <v>44938</v>
      </c>
      <c r="C307" s="223">
        <v>103.24</v>
      </c>
      <c r="D307" s="223">
        <v>1760</v>
      </c>
      <c r="E307" s="223">
        <v>1665.23</v>
      </c>
      <c r="F307" s="223">
        <v>8359</v>
      </c>
      <c r="G307" s="223">
        <v>4.5749999999999999E-2</v>
      </c>
      <c r="H307" s="223">
        <v>4.1450000000000001E-2</v>
      </c>
      <c r="I307" s="223">
        <v>3.814E-2</v>
      </c>
      <c r="J307" s="223">
        <v>3.5360000000000003E-2</v>
      </c>
      <c r="K307" s="223">
        <v>3.44E-2</v>
      </c>
      <c r="L307" s="223">
        <v>2.4879999999999999E-2</v>
      </c>
      <c r="M307" s="223">
        <v>6.7847</v>
      </c>
      <c r="N307" s="223">
        <v>6.7794999999999996</v>
      </c>
      <c r="O307" s="223">
        <v>-133</v>
      </c>
      <c r="P307" s="223">
        <v>-162</v>
      </c>
    </row>
    <row r="308" spans="1:16">
      <c r="A308" s="227">
        <v>1003</v>
      </c>
      <c r="B308" s="225">
        <v>44937</v>
      </c>
      <c r="C308" s="223">
        <v>103</v>
      </c>
      <c r="D308" s="223">
        <v>1760</v>
      </c>
      <c r="E308" s="223">
        <v>1665.23</v>
      </c>
      <c r="F308" s="223">
        <v>8359</v>
      </c>
      <c r="G308" s="223">
        <v>4.657E-2</v>
      </c>
      <c r="H308" s="223">
        <v>4.2180000000000002E-2</v>
      </c>
      <c r="I308" s="223">
        <v>3.9140000000000001E-2</v>
      </c>
      <c r="J308" s="223">
        <v>3.6580000000000001E-2</v>
      </c>
      <c r="K308" s="223">
        <v>3.5389999999999998E-2</v>
      </c>
      <c r="L308" s="223">
        <v>2.5000000000000001E-2</v>
      </c>
      <c r="M308" s="223">
        <v>6.7820999999999998</v>
      </c>
      <c r="N308" s="223">
        <v>6.7718999999999996</v>
      </c>
      <c r="O308" s="223">
        <v>-141</v>
      </c>
      <c r="P308" s="223">
        <v>-162</v>
      </c>
    </row>
    <row r="309" spans="1:16">
      <c r="A309" s="227">
        <v>1002</v>
      </c>
      <c r="B309" s="225">
        <v>44936</v>
      </c>
      <c r="C309" s="223">
        <v>103.88</v>
      </c>
      <c r="D309" s="223">
        <v>1760</v>
      </c>
      <c r="E309" s="223">
        <v>1665.23</v>
      </c>
      <c r="F309" s="223">
        <v>8359</v>
      </c>
      <c r="G309" s="223">
        <v>4.5839999999999999E-2</v>
      </c>
      <c r="H309" s="223">
        <v>4.2470000000000001E-2</v>
      </c>
      <c r="I309" s="223">
        <v>3.9849999999999997E-2</v>
      </c>
      <c r="J309" s="223">
        <v>3.7310000000000003E-2</v>
      </c>
      <c r="K309" s="223">
        <v>3.619E-2</v>
      </c>
      <c r="L309" s="223">
        <v>2.496E-2</v>
      </c>
      <c r="M309" s="223">
        <v>6.8303000000000003</v>
      </c>
      <c r="N309" s="223">
        <v>6.8280000000000003</v>
      </c>
      <c r="O309" s="223">
        <v>-149</v>
      </c>
      <c r="P309" s="223">
        <v>-162</v>
      </c>
    </row>
    <row r="310" spans="1:16">
      <c r="A310" s="227">
        <v>1001</v>
      </c>
      <c r="B310" s="225">
        <v>44935</v>
      </c>
      <c r="C310" s="223">
        <v>105.04</v>
      </c>
      <c r="D310" s="223">
        <v>1760</v>
      </c>
      <c r="E310" s="223">
        <v>1665.23</v>
      </c>
      <c r="F310" s="223">
        <v>8359</v>
      </c>
      <c r="G310" s="223">
        <v>4.5940000000000002E-2</v>
      </c>
      <c r="H310" s="223">
        <v>4.2079999999999999E-2</v>
      </c>
      <c r="I310" s="223">
        <v>3.9539999999999999E-2</v>
      </c>
      <c r="J310" s="223">
        <v>3.6740000000000002E-2</v>
      </c>
      <c r="K310" s="223">
        <v>3.5319999999999997E-2</v>
      </c>
      <c r="L310" s="223">
        <v>2.4479999999999998E-2</v>
      </c>
      <c r="M310" s="223">
        <v>6.8883999999999999</v>
      </c>
      <c r="N310" s="223">
        <v>6.8803999999999998</v>
      </c>
      <c r="O310" s="223">
        <v>-151</v>
      </c>
      <c r="P310" s="223">
        <v>-162</v>
      </c>
    </row>
    <row r="311" spans="1:16">
      <c r="A311" s="227">
        <v>1000</v>
      </c>
      <c r="B311" s="225">
        <v>44932</v>
      </c>
      <c r="C311" s="223">
        <v>104.25</v>
      </c>
      <c r="D311" s="223">
        <v>1760</v>
      </c>
      <c r="E311" s="223">
        <v>1665.23</v>
      </c>
      <c r="F311" s="223">
        <v>8359</v>
      </c>
      <c r="G311" s="223">
        <v>4.5789999999999997E-2</v>
      </c>
      <c r="H311" s="223">
        <v>4.2470000000000001E-2</v>
      </c>
      <c r="I311" s="223">
        <v>3.9789999999999999E-2</v>
      </c>
      <c r="J311" s="223">
        <v>3.6979999999999999E-2</v>
      </c>
      <c r="K311" s="223">
        <v>3.5580000000000001E-2</v>
      </c>
      <c r="L311" s="223">
        <v>2.444E-2</v>
      </c>
      <c r="M311" s="223">
        <v>6.8994999999999997</v>
      </c>
      <c r="N311" s="223">
        <v>6.8973000000000004</v>
      </c>
      <c r="O311" s="223">
        <v>-154</v>
      </c>
      <c r="P311" s="223">
        <v>-162</v>
      </c>
    </row>
    <row r="312" spans="1:16">
      <c r="A312" s="227">
        <v>999</v>
      </c>
      <c r="B312" s="225">
        <v>44931</v>
      </c>
      <c r="C312" s="223">
        <v>104.52</v>
      </c>
      <c r="D312" s="223">
        <v>1760</v>
      </c>
      <c r="E312" s="223">
        <v>1665.23</v>
      </c>
      <c r="F312" s="223">
        <v>8359</v>
      </c>
      <c r="G312" s="223">
        <v>4.5940000000000002E-2</v>
      </c>
      <c r="H312" s="223">
        <v>4.4580000000000002E-2</v>
      </c>
      <c r="I312" s="223">
        <v>4.2020000000000002E-2</v>
      </c>
      <c r="J312" s="223">
        <v>3.9129999999999998E-2</v>
      </c>
      <c r="K312" s="223">
        <v>3.7179999999999998E-2</v>
      </c>
      <c r="L312" s="223">
        <v>2.4170000000000001E-2</v>
      </c>
      <c r="M312" s="223">
        <v>6.9237000000000002</v>
      </c>
      <c r="N312" s="223">
        <v>6.915</v>
      </c>
      <c r="O312" s="223">
        <v>-178</v>
      </c>
      <c r="P312" s="223">
        <v>-162</v>
      </c>
    </row>
    <row r="313" spans="1:16">
      <c r="A313" s="227">
        <v>998</v>
      </c>
      <c r="B313" s="225">
        <v>44930</v>
      </c>
      <c r="C313" s="223">
        <v>103.52</v>
      </c>
      <c r="D313" s="223">
        <v>1760</v>
      </c>
      <c r="E313" s="223">
        <v>1665.23</v>
      </c>
      <c r="F313" s="223">
        <v>8359</v>
      </c>
      <c r="G313" s="223">
        <v>4.4830000000000002E-2</v>
      </c>
      <c r="H313" s="223">
        <v>4.3529999999999999E-2</v>
      </c>
      <c r="I313" s="223">
        <v>4.104E-2</v>
      </c>
      <c r="J313" s="223">
        <v>3.8399999999999997E-2</v>
      </c>
      <c r="K313" s="223">
        <v>3.6830000000000002E-2</v>
      </c>
      <c r="L313" s="223">
        <v>2.3890000000000002E-2</v>
      </c>
      <c r="M313" s="223">
        <v>6.9269999999999996</v>
      </c>
      <c r="N313" s="223">
        <v>6.8986000000000001</v>
      </c>
      <c r="O313" s="223">
        <v>-172</v>
      </c>
      <c r="P313" s="223">
        <v>-162</v>
      </c>
    </row>
    <row r="314" spans="1:16">
      <c r="A314" s="227">
        <v>997</v>
      </c>
      <c r="B314" s="225">
        <v>44929</v>
      </c>
      <c r="C314" s="223">
        <v>103.52</v>
      </c>
      <c r="D314" s="223">
        <v>1740</v>
      </c>
      <c r="E314" s="223">
        <v>1723.89</v>
      </c>
      <c r="F314" s="223">
        <v>8922.9</v>
      </c>
      <c r="G314" s="223">
        <v>4.3549999999999998E-2</v>
      </c>
      <c r="H314" s="223">
        <v>4.3700000000000003E-2</v>
      </c>
      <c r="I314" s="223">
        <v>4.1500000000000002E-2</v>
      </c>
      <c r="J314" s="223">
        <v>3.8940000000000002E-2</v>
      </c>
      <c r="K314" s="223">
        <v>3.739E-2</v>
      </c>
      <c r="L314" s="223">
        <v>2.3959999999999999E-2</v>
      </c>
      <c r="M314" s="223">
        <v>6.9219999999999997</v>
      </c>
      <c r="N314" s="223">
        <v>6.8986000000000001</v>
      </c>
      <c r="O314" s="223">
        <v>-175</v>
      </c>
      <c r="P314" s="223">
        <v>-162</v>
      </c>
    </row>
    <row r="315" spans="1:16">
      <c r="A315" s="227">
        <v>996</v>
      </c>
      <c r="B315" s="225">
        <v>44928</v>
      </c>
      <c r="C315" s="223">
        <v>103.84</v>
      </c>
      <c r="D315" s="223">
        <v>1740</v>
      </c>
      <c r="E315" s="223">
        <v>1723.89</v>
      </c>
      <c r="F315" s="223">
        <v>8922.9</v>
      </c>
      <c r="G315" s="223">
        <v>4.3430000000000003E-2</v>
      </c>
      <c r="H315" s="223">
        <v>4.4260000000000001E-2</v>
      </c>
      <c r="I315" s="223">
        <v>4.224E-2</v>
      </c>
      <c r="J315" s="223">
        <v>4.0039999999999999E-2</v>
      </c>
      <c r="K315" s="223">
        <v>3.875E-2</v>
      </c>
      <c r="L315" s="223">
        <v>2.418E-2</v>
      </c>
      <c r="M315" s="223">
        <v>6.9737</v>
      </c>
      <c r="N315" s="223">
        <v>6.9642999999999997</v>
      </c>
      <c r="O315" s="223">
        <v>-181</v>
      </c>
      <c r="P315" s="223">
        <v>-162</v>
      </c>
    </row>
    <row r="316" spans="1:16">
      <c r="A316" s="227">
        <v>995</v>
      </c>
      <c r="B316" s="225">
        <v>44925</v>
      </c>
      <c r="C316" s="223">
        <v>104.46</v>
      </c>
      <c r="D316" s="223">
        <v>1740</v>
      </c>
      <c r="E316" s="223">
        <v>1723.89</v>
      </c>
      <c r="F316" s="223">
        <v>8922.9</v>
      </c>
      <c r="G316" s="223">
        <v>4.3430000000000003E-2</v>
      </c>
      <c r="H316" s="223">
        <v>4.4260000000000001E-2</v>
      </c>
      <c r="I316" s="223">
        <v>4.224E-2</v>
      </c>
      <c r="J316" s="223">
        <v>4.0039999999999999E-2</v>
      </c>
      <c r="K316" s="223">
        <v>3.875E-2</v>
      </c>
      <c r="L316" s="223">
        <v>2.418E-2</v>
      </c>
      <c r="M316" s="223">
        <v>6.9969999999999999</v>
      </c>
      <c r="N316" s="223">
        <v>6.9819000000000004</v>
      </c>
      <c r="O316" s="223">
        <v>-181</v>
      </c>
      <c r="P316" s="223">
        <v>-162</v>
      </c>
    </row>
    <row r="317" spans="1:16">
      <c r="A317" s="227">
        <v>994</v>
      </c>
      <c r="B317" s="225">
        <v>44924</v>
      </c>
      <c r="C317" s="223">
        <v>104.18</v>
      </c>
      <c r="D317" s="223">
        <v>1740</v>
      </c>
      <c r="E317" s="223">
        <v>1723.89</v>
      </c>
      <c r="F317" s="223">
        <v>8922.9</v>
      </c>
      <c r="G317" s="223">
        <v>4.376E-2</v>
      </c>
      <c r="H317" s="223">
        <v>4.3619999999999999E-2</v>
      </c>
      <c r="I317" s="223">
        <v>4.1640000000000003E-2</v>
      </c>
      <c r="J317" s="223">
        <v>3.9410000000000001E-2</v>
      </c>
      <c r="K317" s="223">
        <v>3.814E-2</v>
      </c>
      <c r="L317" s="223">
        <v>2.4420000000000001E-2</v>
      </c>
      <c r="M317" s="223">
        <v>6.9668000000000001</v>
      </c>
      <c r="N317" s="223">
        <v>6.9600999999999997</v>
      </c>
      <c r="O317" s="223">
        <v>-172</v>
      </c>
      <c r="P317" s="223">
        <v>-162</v>
      </c>
    </row>
    <row r="318" spans="1:16">
      <c r="A318" s="227">
        <v>993</v>
      </c>
      <c r="B318" s="225">
        <v>44923</v>
      </c>
      <c r="C318" s="223">
        <v>104.31</v>
      </c>
      <c r="D318" s="223">
        <v>1740</v>
      </c>
      <c r="E318" s="223">
        <v>1723.89</v>
      </c>
      <c r="F318" s="223">
        <v>8922.9</v>
      </c>
      <c r="G318" s="223">
        <v>4.4359999999999997E-2</v>
      </c>
      <c r="H318" s="223">
        <v>4.351E-2</v>
      </c>
      <c r="I318" s="223">
        <v>4.1750000000000002E-2</v>
      </c>
      <c r="J318" s="223">
        <v>3.9660000000000001E-2</v>
      </c>
      <c r="K318" s="223">
        <v>3.8830000000000003E-2</v>
      </c>
      <c r="L318" s="223">
        <v>2.4649999999999998E-2</v>
      </c>
      <c r="M318" s="223">
        <v>6.9757999999999996</v>
      </c>
      <c r="N318" s="223">
        <v>6.9626999999999999</v>
      </c>
      <c r="O318" s="223">
        <v>-171</v>
      </c>
      <c r="P318" s="223">
        <v>-162</v>
      </c>
    </row>
    <row r="319" spans="1:16">
      <c r="A319" s="227">
        <v>992</v>
      </c>
      <c r="B319" s="225">
        <v>44922</v>
      </c>
      <c r="C319" s="223">
        <v>104.31</v>
      </c>
      <c r="D319" s="223">
        <v>1740</v>
      </c>
      <c r="E319" s="223">
        <v>1723.89</v>
      </c>
      <c r="F319" s="223">
        <v>8922.9</v>
      </c>
      <c r="G319" s="223">
        <v>4.2470000000000001E-2</v>
      </c>
      <c r="H319" s="223">
        <v>4.3740000000000001E-2</v>
      </c>
      <c r="I319" s="223">
        <v>4.1660000000000003E-2</v>
      </c>
      <c r="J319" s="223">
        <v>3.9399999999999998E-2</v>
      </c>
      <c r="K319" s="223">
        <v>3.841E-2</v>
      </c>
      <c r="L319" s="223">
        <v>2.4750000000000001E-2</v>
      </c>
      <c r="M319" s="223">
        <v>7.0030999999999999</v>
      </c>
      <c r="N319" s="223">
        <v>6.99</v>
      </c>
      <c r="O319" s="223">
        <v>-169</v>
      </c>
      <c r="P319" s="223">
        <v>-162</v>
      </c>
    </row>
    <row r="320" spans="1:16">
      <c r="A320" s="227">
        <v>991</v>
      </c>
      <c r="B320" s="225">
        <v>44921</v>
      </c>
      <c r="C320" s="223">
        <v>104.43</v>
      </c>
      <c r="D320" s="223">
        <v>1740</v>
      </c>
      <c r="E320" s="223">
        <v>1723.89</v>
      </c>
      <c r="F320" s="223">
        <v>8922.9</v>
      </c>
      <c r="G320" s="223">
        <v>4.283E-2</v>
      </c>
      <c r="H320" s="223">
        <v>4.3209999999999998E-2</v>
      </c>
      <c r="I320" s="223">
        <v>4.0869999999999997E-2</v>
      </c>
      <c r="J320" s="223">
        <v>3.857E-2</v>
      </c>
      <c r="K320" s="223">
        <v>3.7470000000000003E-2</v>
      </c>
      <c r="L320" s="223">
        <v>2.4649999999999998E-2</v>
      </c>
      <c r="M320" s="223">
        <v>7.0095999999999998</v>
      </c>
      <c r="N320" s="223">
        <v>6.9854000000000003</v>
      </c>
      <c r="O320" s="223">
        <v>-162</v>
      </c>
      <c r="P320" s="223">
        <v>-162</v>
      </c>
    </row>
    <row r="321" spans="1:16">
      <c r="A321" s="227">
        <v>990</v>
      </c>
      <c r="B321" s="225">
        <v>44918</v>
      </c>
      <c r="C321" s="223">
        <v>104.16</v>
      </c>
      <c r="D321" s="223">
        <v>1740</v>
      </c>
      <c r="E321" s="223">
        <v>1723.89</v>
      </c>
      <c r="F321" s="223">
        <v>8922.9</v>
      </c>
      <c r="G321" s="223">
        <v>4.283E-2</v>
      </c>
      <c r="H321" s="223">
        <v>4.3209999999999998E-2</v>
      </c>
      <c r="I321" s="223">
        <v>4.0869999999999997E-2</v>
      </c>
      <c r="J321" s="223">
        <v>3.857E-2</v>
      </c>
      <c r="K321" s="223">
        <v>3.7470000000000003E-2</v>
      </c>
      <c r="L321" s="223">
        <v>2.4670000000000001E-2</v>
      </c>
      <c r="M321" s="223">
        <v>6.9863999999999997</v>
      </c>
      <c r="N321" s="223">
        <v>6.9817999999999998</v>
      </c>
      <c r="O321" s="223">
        <v>-162</v>
      </c>
      <c r="P321" s="223">
        <v>-162</v>
      </c>
    </row>
    <row r="322" spans="1:16">
      <c r="A322" s="227">
        <v>989</v>
      </c>
      <c r="B322" s="225">
        <v>44917</v>
      </c>
      <c r="C322" s="223">
        <v>103.96</v>
      </c>
      <c r="D322" s="223">
        <v>1740</v>
      </c>
      <c r="E322" s="223">
        <v>1723.89</v>
      </c>
      <c r="F322" s="223">
        <v>8922.9</v>
      </c>
      <c r="G322" s="223">
        <v>4.3060000000000001E-2</v>
      </c>
      <c r="H322" s="223">
        <v>4.2709999999999998E-2</v>
      </c>
      <c r="I322" s="223">
        <v>4.0329999999999998E-2</v>
      </c>
      <c r="J322" s="223">
        <v>3.8030000000000001E-2</v>
      </c>
      <c r="K322" s="223">
        <v>3.6790000000000003E-2</v>
      </c>
      <c r="L322" s="223">
        <v>2.479E-2</v>
      </c>
      <c r="M322" s="223">
        <v>6.9614000000000003</v>
      </c>
      <c r="N322" s="223">
        <v>6.9619</v>
      </c>
      <c r="O322" s="223">
        <v>-155</v>
      </c>
      <c r="P322" s="223">
        <v>-162</v>
      </c>
    </row>
    <row r="323" spans="1:16">
      <c r="A323" s="227">
        <v>988</v>
      </c>
      <c r="B323" s="225">
        <v>44916</v>
      </c>
      <c r="C323" s="223">
        <v>104.72</v>
      </c>
      <c r="D323" s="223">
        <v>1740</v>
      </c>
      <c r="E323" s="223">
        <v>1723.89</v>
      </c>
      <c r="F323" s="223">
        <v>8922.9</v>
      </c>
      <c r="G323" s="223">
        <v>4.2729999999999997E-2</v>
      </c>
      <c r="H323" s="223">
        <v>4.2130000000000001E-2</v>
      </c>
      <c r="I323" s="223">
        <v>3.9910000000000001E-2</v>
      </c>
      <c r="J323" s="223">
        <v>3.7699999999999997E-2</v>
      </c>
      <c r="K323" s="223">
        <v>3.662E-2</v>
      </c>
      <c r="L323" s="223">
        <v>2.4989999999999998E-2</v>
      </c>
      <c r="M323" s="223">
        <v>6.9861000000000004</v>
      </c>
      <c r="N323" s="223">
        <v>6.9797000000000002</v>
      </c>
      <c r="O323" s="223">
        <v>-149</v>
      </c>
      <c r="P323" s="223">
        <v>-162</v>
      </c>
    </row>
    <row r="324" spans="1:16">
      <c r="A324" s="227">
        <v>987</v>
      </c>
      <c r="B324" s="225">
        <v>44915</v>
      </c>
      <c r="C324" s="223">
        <v>104.7</v>
      </c>
      <c r="D324" s="223">
        <v>1740</v>
      </c>
      <c r="E324" s="223">
        <v>1723.89</v>
      </c>
      <c r="F324" s="223">
        <v>8922.9</v>
      </c>
      <c r="G324" s="223">
        <v>4.2529999999999998E-2</v>
      </c>
      <c r="H324" s="223">
        <v>4.2529999999999998E-2</v>
      </c>
      <c r="I324" s="223">
        <v>4.0189999999999997E-2</v>
      </c>
      <c r="J324" s="223">
        <v>3.7870000000000001E-2</v>
      </c>
      <c r="K324" s="223">
        <v>3.6819999999999999E-2</v>
      </c>
      <c r="L324" s="223">
        <v>2.5090000000000001E-2</v>
      </c>
      <c r="M324" s="223">
        <v>6.9774000000000003</v>
      </c>
      <c r="N324" s="223">
        <v>6.9740000000000002</v>
      </c>
      <c r="O324" s="223">
        <v>-151</v>
      </c>
      <c r="P324" s="223">
        <v>-162</v>
      </c>
    </row>
    <row r="325" spans="1:16">
      <c r="A325" s="227">
        <v>986</v>
      </c>
      <c r="B325" s="225">
        <v>44914</v>
      </c>
      <c r="C325" s="223">
        <v>104.56</v>
      </c>
      <c r="D325" s="223">
        <v>1740</v>
      </c>
      <c r="E325" s="223">
        <v>1723.89</v>
      </c>
      <c r="F325" s="223">
        <v>8922.9</v>
      </c>
      <c r="G325" s="223">
        <v>4.2320000000000003E-2</v>
      </c>
      <c r="H325" s="223">
        <v>4.2560000000000001E-2</v>
      </c>
      <c r="I325" s="223">
        <v>3.9969999999999999E-2</v>
      </c>
      <c r="J325" s="223">
        <v>3.7139999999999999E-2</v>
      </c>
      <c r="K325" s="223">
        <v>3.585E-2</v>
      </c>
      <c r="L325" s="223">
        <v>2.5010000000000001E-2</v>
      </c>
      <c r="M325" s="223">
        <v>6.9912999999999998</v>
      </c>
      <c r="N325" s="223">
        <v>6.9737999999999998</v>
      </c>
      <c r="O325" s="223">
        <v>-150</v>
      </c>
      <c r="P325" s="223">
        <v>-162</v>
      </c>
    </row>
    <row r="326" spans="1:16">
      <c r="A326" s="227">
        <v>985</v>
      </c>
      <c r="B326" s="225">
        <v>44911</v>
      </c>
      <c r="C326" s="223">
        <v>103.77</v>
      </c>
      <c r="D326" s="223">
        <v>1740</v>
      </c>
      <c r="E326" s="223">
        <v>1723.89</v>
      </c>
      <c r="F326" s="223">
        <v>8922.9</v>
      </c>
      <c r="G326" s="223">
        <v>4.2500000000000003E-2</v>
      </c>
      <c r="H326" s="223">
        <v>4.1779999999999998E-2</v>
      </c>
      <c r="I326" s="223">
        <v>3.9079999999999997E-2</v>
      </c>
      <c r="J326" s="223">
        <v>3.6240000000000001E-2</v>
      </c>
      <c r="K326" s="223">
        <v>3.4819999999999997E-2</v>
      </c>
      <c r="L326" s="223">
        <v>2.53E-2</v>
      </c>
      <c r="M326" s="223">
        <v>6.9429999999999996</v>
      </c>
      <c r="N326" s="223">
        <v>6.9500999999999999</v>
      </c>
      <c r="O326" s="223">
        <v>-138</v>
      </c>
      <c r="P326" s="223">
        <v>-162</v>
      </c>
    </row>
    <row r="327" spans="1:16">
      <c r="A327" s="227">
        <v>984</v>
      </c>
      <c r="B327" s="225">
        <v>44910</v>
      </c>
      <c r="C327" s="223">
        <v>103.98</v>
      </c>
      <c r="D327" s="223">
        <v>1740</v>
      </c>
      <c r="E327" s="223">
        <v>1723.89</v>
      </c>
      <c r="F327" s="223">
        <v>8922.9</v>
      </c>
      <c r="G327" s="223">
        <v>4.2880000000000001E-2</v>
      </c>
      <c r="H327" s="223">
        <v>4.2360000000000002E-2</v>
      </c>
      <c r="I327" s="223">
        <v>3.9469999999999998E-2</v>
      </c>
      <c r="J327" s="223">
        <v>3.6179999999999997E-2</v>
      </c>
      <c r="K327" s="223">
        <v>3.4459999999999998E-2</v>
      </c>
      <c r="L327" s="223">
        <v>2.5399999999999999E-2</v>
      </c>
      <c r="M327" s="223">
        <v>6.9638999999999998</v>
      </c>
      <c r="N327" s="223">
        <v>6.9516999999999998</v>
      </c>
      <c r="O327" s="223">
        <v>-141</v>
      </c>
      <c r="P327" s="223">
        <v>-162</v>
      </c>
    </row>
    <row r="328" spans="1:16">
      <c r="A328" s="227">
        <v>983</v>
      </c>
      <c r="B328" s="225">
        <v>44909</v>
      </c>
      <c r="C328" s="223">
        <v>105.13</v>
      </c>
      <c r="D328" s="223">
        <v>1740</v>
      </c>
      <c r="E328" s="223">
        <v>1723.89</v>
      </c>
      <c r="F328" s="223">
        <v>8922.9</v>
      </c>
      <c r="G328" s="223">
        <v>4.301E-2</v>
      </c>
      <c r="H328" s="223">
        <v>4.2099999999999999E-2</v>
      </c>
      <c r="I328" s="223">
        <v>3.9140000000000001E-2</v>
      </c>
      <c r="J328" s="223">
        <v>3.6130000000000002E-2</v>
      </c>
      <c r="K328" s="223">
        <v>3.4770000000000002E-2</v>
      </c>
      <c r="L328" s="223">
        <v>2.4879999999999999E-2</v>
      </c>
      <c r="M328" s="223">
        <v>6.9897999999999998</v>
      </c>
      <c r="N328" s="223">
        <v>6.9775999999999998</v>
      </c>
      <c r="O328" s="223">
        <v>-143</v>
      </c>
      <c r="P328" s="223">
        <v>-162</v>
      </c>
    </row>
    <row r="329" spans="1:16">
      <c r="A329" s="227">
        <v>982</v>
      </c>
      <c r="B329" s="225">
        <v>44908</v>
      </c>
      <c r="C329" s="223">
        <v>104.81</v>
      </c>
      <c r="D329" s="223">
        <v>1740</v>
      </c>
      <c r="E329" s="223">
        <v>1723.89</v>
      </c>
      <c r="F329" s="223">
        <v>8922.9</v>
      </c>
      <c r="G329" s="223">
        <v>4.299E-2</v>
      </c>
      <c r="H329" s="223">
        <v>4.2180000000000002E-2</v>
      </c>
      <c r="I329" s="223">
        <v>3.9440000000000003E-2</v>
      </c>
      <c r="J329" s="223">
        <v>3.6510000000000001E-2</v>
      </c>
      <c r="K329" s="223">
        <v>3.5009999999999999E-2</v>
      </c>
      <c r="L329" s="223">
        <v>2.4879999999999999E-2</v>
      </c>
      <c r="M329" s="223">
        <v>6.9642999999999997</v>
      </c>
      <c r="N329" s="223">
        <v>6.9584000000000001</v>
      </c>
      <c r="O329" s="223">
        <v>-146</v>
      </c>
      <c r="P329" s="223">
        <v>-162</v>
      </c>
    </row>
    <row r="330" spans="1:16">
      <c r="A330" s="227">
        <v>981</v>
      </c>
      <c r="B330" s="225">
        <v>44907</v>
      </c>
      <c r="C330" s="223">
        <v>104.77</v>
      </c>
      <c r="D330" s="223">
        <v>1740</v>
      </c>
      <c r="E330" s="223">
        <v>1723.89</v>
      </c>
      <c r="F330" s="223">
        <v>8922.9</v>
      </c>
      <c r="G330" s="223">
        <v>4.2599999999999999E-2</v>
      </c>
      <c r="H330" s="223">
        <v>4.3749999999999997E-2</v>
      </c>
      <c r="I330" s="223">
        <v>4.1349999999999998E-2</v>
      </c>
      <c r="J330" s="223">
        <v>3.789E-2</v>
      </c>
      <c r="K330" s="223">
        <v>3.6110000000000003E-2</v>
      </c>
      <c r="L330" s="223">
        <v>2.4879999999999999E-2</v>
      </c>
      <c r="M330" s="223">
        <v>6.9612999999999996</v>
      </c>
      <c r="N330" s="223">
        <v>6.9673999999999996</v>
      </c>
      <c r="O330" s="223">
        <v>-165</v>
      </c>
      <c r="P330" s="223">
        <v>-162</v>
      </c>
    </row>
    <row r="331" spans="1:16">
      <c r="A331" s="227">
        <v>980</v>
      </c>
      <c r="B331" s="225">
        <v>44904</v>
      </c>
      <c r="C331" s="223">
        <v>105.1</v>
      </c>
      <c r="D331" s="223">
        <v>1740</v>
      </c>
      <c r="E331" s="223">
        <v>1723.89</v>
      </c>
      <c r="F331" s="223">
        <v>8922.9</v>
      </c>
      <c r="G331" s="223">
        <v>4.2630000000000001E-2</v>
      </c>
      <c r="H331" s="223">
        <v>4.3439999999999999E-2</v>
      </c>
      <c r="I331" s="223">
        <v>4.1009999999999998E-2</v>
      </c>
      <c r="J331" s="223">
        <v>3.7690000000000001E-2</v>
      </c>
      <c r="K331" s="223">
        <v>3.5779999999999999E-2</v>
      </c>
      <c r="L331" s="223">
        <v>2.4879999999999999E-2</v>
      </c>
      <c r="M331" s="223">
        <v>6.9619</v>
      </c>
      <c r="N331" s="223">
        <v>6.97</v>
      </c>
      <c r="O331" s="223">
        <v>-161</v>
      </c>
      <c r="P331" s="223">
        <v>-162</v>
      </c>
    </row>
    <row r="332" spans="1:16">
      <c r="A332" s="227">
        <v>979</v>
      </c>
      <c r="B332" s="225">
        <v>44903</v>
      </c>
      <c r="C332" s="223">
        <v>105.58</v>
      </c>
      <c r="D332" s="223">
        <v>1740</v>
      </c>
      <c r="E332" s="223">
        <v>1723.89</v>
      </c>
      <c r="F332" s="223">
        <v>8922.9</v>
      </c>
      <c r="G332" s="223">
        <v>4.2410000000000003E-2</v>
      </c>
      <c r="H332" s="223">
        <v>4.308E-2</v>
      </c>
      <c r="I332" s="223">
        <v>4.0509999999999997E-2</v>
      </c>
      <c r="J332" s="223">
        <v>3.7069999999999999E-2</v>
      </c>
      <c r="K332" s="223">
        <v>3.4819999999999997E-2</v>
      </c>
      <c r="L332" s="223">
        <v>2.4879999999999999E-2</v>
      </c>
      <c r="M332" s="223">
        <v>6.9806999999999997</v>
      </c>
      <c r="N332" s="223">
        <v>6.9950000000000001</v>
      </c>
      <c r="O332" s="223">
        <v>-156</v>
      </c>
      <c r="P332" s="223">
        <v>-162</v>
      </c>
    </row>
    <row r="333" spans="1:16">
      <c r="A333" s="227">
        <v>978</v>
      </c>
      <c r="B333" s="225">
        <v>44902</v>
      </c>
      <c r="C333" s="223">
        <v>105.29</v>
      </c>
      <c r="D333" s="223">
        <v>1740</v>
      </c>
      <c r="E333" s="223">
        <v>1723.89</v>
      </c>
      <c r="F333" s="223">
        <v>8922.9</v>
      </c>
      <c r="G333" s="223">
        <v>4.2630000000000001E-2</v>
      </c>
      <c r="H333" s="223">
        <v>4.2560000000000001E-2</v>
      </c>
      <c r="I333" s="223">
        <v>3.9870000000000003E-2</v>
      </c>
      <c r="J333" s="223">
        <v>3.6240000000000001E-2</v>
      </c>
      <c r="K333" s="223">
        <v>3.4169999999999999E-2</v>
      </c>
      <c r="L333" s="223">
        <v>2.487E-2</v>
      </c>
      <c r="M333" s="223">
        <v>6.9749999999999996</v>
      </c>
      <c r="N333" s="223">
        <v>6.9625000000000004</v>
      </c>
      <c r="O333" s="223">
        <v>-150</v>
      </c>
      <c r="P333" s="223">
        <v>-162</v>
      </c>
    </row>
    <row r="334" spans="1:16">
      <c r="A334" s="227">
        <v>977</v>
      </c>
      <c r="B334" s="225">
        <v>44901</v>
      </c>
      <c r="C334" s="223">
        <v>104.54</v>
      </c>
      <c r="D334" s="223">
        <v>1740</v>
      </c>
      <c r="E334" s="223">
        <v>1723.89</v>
      </c>
      <c r="F334" s="223">
        <v>8922.9</v>
      </c>
      <c r="G334" s="223">
        <v>4.2630000000000001E-2</v>
      </c>
      <c r="H334" s="223">
        <v>4.3659999999999997E-2</v>
      </c>
      <c r="I334" s="223">
        <v>4.1029999999999997E-2</v>
      </c>
      <c r="J334" s="223">
        <v>3.7519999999999998E-2</v>
      </c>
      <c r="K334" s="223">
        <v>3.5310000000000001E-2</v>
      </c>
      <c r="L334" s="223">
        <v>2.4590000000000001E-2</v>
      </c>
      <c r="M334" s="223">
        <v>7.0209999999999999</v>
      </c>
      <c r="N334" s="223">
        <v>7.0534999999999997</v>
      </c>
      <c r="O334" s="223">
        <v>-164</v>
      </c>
      <c r="P334" s="223">
        <v>-162</v>
      </c>
    </row>
    <row r="335" spans="1:16">
      <c r="A335" s="227">
        <v>976</v>
      </c>
      <c r="B335" s="225">
        <v>44900</v>
      </c>
      <c r="C335" s="223">
        <v>104.73</v>
      </c>
      <c r="D335" s="223">
        <v>1740</v>
      </c>
      <c r="E335" s="223">
        <v>1723.89</v>
      </c>
      <c r="F335" s="223">
        <v>8922.9</v>
      </c>
      <c r="G335" s="223">
        <v>4.258E-2</v>
      </c>
      <c r="H335" s="223">
        <v>4.3869999999999999E-2</v>
      </c>
      <c r="I335" s="223">
        <v>4.1180000000000001E-2</v>
      </c>
      <c r="J335" s="223">
        <v>3.7780000000000001E-2</v>
      </c>
      <c r="K335" s="223">
        <v>3.5740000000000001E-2</v>
      </c>
      <c r="L335" s="223">
        <v>2.4410000000000001E-2</v>
      </c>
      <c r="M335" s="223">
        <v>7.0385</v>
      </c>
      <c r="N335" s="223">
        <v>7.0533999999999999</v>
      </c>
      <c r="O335" s="223">
        <v>-168</v>
      </c>
      <c r="P335" s="223">
        <v>-162</v>
      </c>
    </row>
    <row r="336" spans="1:16">
      <c r="A336" s="227">
        <v>975</v>
      </c>
      <c r="B336" s="225">
        <v>44897</v>
      </c>
      <c r="C336" s="223">
        <v>105.95</v>
      </c>
      <c r="D336" s="223">
        <v>1740</v>
      </c>
      <c r="E336" s="223">
        <v>1723.89</v>
      </c>
      <c r="F336" s="223">
        <v>8922.9</v>
      </c>
      <c r="G336" s="223">
        <v>4.2479999999999997E-2</v>
      </c>
      <c r="H336" s="223">
        <v>4.2720000000000001E-2</v>
      </c>
      <c r="I336" s="223">
        <v>3.977E-2</v>
      </c>
      <c r="J336" s="223">
        <v>3.6519999999999997E-2</v>
      </c>
      <c r="K336" s="223">
        <v>3.4860000000000002E-2</v>
      </c>
      <c r="L336" s="223">
        <v>2.4410000000000001E-2</v>
      </c>
      <c r="M336" s="223">
        <v>7.0457000000000001</v>
      </c>
      <c r="N336" s="223">
        <v>7.0923999999999996</v>
      </c>
      <c r="O336" s="223">
        <v>-154</v>
      </c>
      <c r="P336" s="223">
        <v>-162</v>
      </c>
    </row>
    <row r="337" spans="1:16">
      <c r="A337" s="227">
        <v>974</v>
      </c>
      <c r="B337" s="225">
        <v>44896</v>
      </c>
      <c r="C337" s="223">
        <v>106.82</v>
      </c>
      <c r="D337" s="223">
        <v>1740</v>
      </c>
      <c r="E337" s="223">
        <v>1786.91</v>
      </c>
      <c r="F337" s="223">
        <v>8847.9</v>
      </c>
      <c r="G337" s="223">
        <v>4.267E-2</v>
      </c>
      <c r="H337" s="223">
        <v>4.2279999999999998E-2</v>
      </c>
      <c r="I337" s="223">
        <v>3.9640000000000002E-2</v>
      </c>
      <c r="J337" s="223">
        <v>3.6639999999999999E-2</v>
      </c>
      <c r="K337" s="223">
        <v>3.5049999999999998E-2</v>
      </c>
      <c r="L337" s="223">
        <v>2.4400000000000002E-2</v>
      </c>
      <c r="M337" s="223">
        <v>7.1406000000000001</v>
      </c>
      <c r="N337" s="223">
        <v>7.1593</v>
      </c>
      <c r="O337" s="223">
        <v>-152</v>
      </c>
      <c r="P337" s="223">
        <v>-162</v>
      </c>
    </row>
    <row r="338" spans="1:16">
      <c r="A338" s="227">
        <v>973</v>
      </c>
      <c r="B338" s="225">
        <v>44895</v>
      </c>
      <c r="C338" s="223">
        <v>106.68</v>
      </c>
      <c r="D338" s="223">
        <v>1740</v>
      </c>
      <c r="E338" s="223">
        <v>1786.91</v>
      </c>
      <c r="F338" s="223">
        <v>8847.9</v>
      </c>
      <c r="G338" s="223">
        <v>4.3200000000000002E-2</v>
      </c>
      <c r="H338" s="223">
        <v>4.3099999999999999E-2</v>
      </c>
      <c r="I338" s="223">
        <v>4.0489999999999998E-2</v>
      </c>
      <c r="J338" s="223">
        <v>3.737E-2</v>
      </c>
      <c r="K338" s="223">
        <v>3.6049999999999999E-2</v>
      </c>
      <c r="L338" s="223">
        <v>2.4459999999999999E-2</v>
      </c>
      <c r="M338" s="223">
        <v>7.2473999999999998</v>
      </c>
      <c r="N338" s="223">
        <v>7.2069000000000001</v>
      </c>
      <c r="O338" s="223">
        <v>-160</v>
      </c>
      <c r="P338" s="223">
        <v>-162</v>
      </c>
    </row>
    <row r="339" spans="1:16">
      <c r="A339" s="227">
        <v>972</v>
      </c>
      <c r="B339" s="225">
        <v>44894</v>
      </c>
      <c r="C339" s="223">
        <v>105.96</v>
      </c>
      <c r="D339" s="223">
        <v>1740</v>
      </c>
      <c r="E339" s="223">
        <v>1786.91</v>
      </c>
      <c r="F339" s="223">
        <v>8847.9</v>
      </c>
      <c r="G339" s="223">
        <v>4.3020000000000003E-2</v>
      </c>
      <c r="H339" s="223">
        <v>4.4729999999999999E-2</v>
      </c>
      <c r="I339" s="223">
        <v>4.2410000000000003E-2</v>
      </c>
      <c r="J339" s="223">
        <v>3.9239999999999997E-2</v>
      </c>
      <c r="K339" s="223">
        <v>3.7440000000000001E-2</v>
      </c>
      <c r="L339" s="223">
        <v>2.4649999999999998E-2</v>
      </c>
      <c r="M339" s="223">
        <v>7.194</v>
      </c>
      <c r="N339" s="223">
        <v>7.165</v>
      </c>
      <c r="O339" s="223">
        <v>-178</v>
      </c>
      <c r="P339" s="223">
        <v>-162</v>
      </c>
    </row>
    <row r="340" spans="1:16">
      <c r="A340" s="227">
        <v>971</v>
      </c>
      <c r="B340" s="225">
        <v>44893</v>
      </c>
      <c r="C340" s="223">
        <v>106.08</v>
      </c>
      <c r="D340" s="223">
        <v>1740</v>
      </c>
      <c r="E340" s="223">
        <v>1786.91</v>
      </c>
      <c r="F340" s="223">
        <v>8847.9</v>
      </c>
      <c r="G340" s="223">
        <v>4.265E-2</v>
      </c>
      <c r="H340" s="223">
        <v>4.4380000000000003E-2</v>
      </c>
      <c r="I340" s="223">
        <v>4.2020000000000002E-2</v>
      </c>
      <c r="J340" s="223">
        <v>3.875E-2</v>
      </c>
      <c r="K340" s="223">
        <v>3.6810000000000002E-2</v>
      </c>
      <c r="L340" s="223">
        <v>2.4129999999999999E-2</v>
      </c>
      <c r="M340" s="223">
        <v>7.1694000000000004</v>
      </c>
      <c r="N340" s="223">
        <v>7.1520000000000001</v>
      </c>
      <c r="O340" s="223">
        <v>-179</v>
      </c>
      <c r="P340" s="223">
        <v>-162</v>
      </c>
    </row>
    <row r="341" spans="1:16">
      <c r="A341" s="227">
        <v>970</v>
      </c>
      <c r="B341" s="225">
        <v>44890</v>
      </c>
      <c r="C341" s="223">
        <v>106.08</v>
      </c>
      <c r="D341" s="223">
        <v>1740</v>
      </c>
      <c r="E341" s="223">
        <v>1786.91</v>
      </c>
      <c r="F341" s="223">
        <v>8847.9</v>
      </c>
      <c r="G341" s="223">
        <v>4.2610000000000002E-2</v>
      </c>
      <c r="H341" s="223">
        <v>4.453E-2</v>
      </c>
      <c r="I341" s="223">
        <v>4.199E-2</v>
      </c>
      <c r="J341" s="223">
        <v>3.8580000000000003E-2</v>
      </c>
      <c r="K341" s="223">
        <v>3.678E-2</v>
      </c>
      <c r="L341" s="223">
        <v>2.401E-2</v>
      </c>
      <c r="M341" s="223">
        <v>7.1538000000000004</v>
      </c>
      <c r="N341" s="223">
        <v>7.1604999999999999</v>
      </c>
      <c r="O341" s="223">
        <v>-180</v>
      </c>
      <c r="P341" s="223">
        <v>-162</v>
      </c>
    </row>
    <row r="342" spans="1:16">
      <c r="A342" s="227">
        <v>969</v>
      </c>
      <c r="B342" s="225">
        <v>44889</v>
      </c>
      <c r="C342" s="223">
        <v>107.22</v>
      </c>
      <c r="D342" s="223">
        <v>1740</v>
      </c>
      <c r="E342" s="223">
        <v>1786.91</v>
      </c>
      <c r="F342" s="223">
        <v>8847.9</v>
      </c>
      <c r="G342" s="223">
        <v>4.2209999999999998E-2</v>
      </c>
      <c r="H342" s="223">
        <v>4.4769999999999997E-2</v>
      </c>
      <c r="I342" s="223">
        <v>4.231E-2</v>
      </c>
      <c r="J342" s="223">
        <v>3.884E-2</v>
      </c>
      <c r="K342" s="223">
        <v>3.6929999999999998E-2</v>
      </c>
      <c r="L342" s="223">
        <v>2.3449999999999999E-2</v>
      </c>
      <c r="M342" s="223">
        <v>7.1367000000000003</v>
      </c>
      <c r="N342" s="223">
        <v>7.1398999999999999</v>
      </c>
      <c r="O342" s="223">
        <v>-189</v>
      </c>
      <c r="P342" s="223">
        <v>-162</v>
      </c>
    </row>
    <row r="343" spans="1:16">
      <c r="A343" s="227">
        <v>968</v>
      </c>
      <c r="B343" s="225">
        <v>44888</v>
      </c>
      <c r="C343" s="223">
        <v>107.83</v>
      </c>
      <c r="D343" s="223">
        <v>1740</v>
      </c>
      <c r="E343" s="223">
        <v>1786.91</v>
      </c>
      <c r="F343" s="223">
        <v>8847.9</v>
      </c>
      <c r="G343" s="223">
        <v>4.2209999999999998E-2</v>
      </c>
      <c r="H343" s="223">
        <v>4.4769999999999997E-2</v>
      </c>
      <c r="I343" s="223">
        <v>4.231E-2</v>
      </c>
      <c r="J343" s="223">
        <v>3.884E-2</v>
      </c>
      <c r="K343" s="223">
        <v>3.6929999999999998E-2</v>
      </c>
      <c r="L343" s="223">
        <v>2.3730000000000001E-2</v>
      </c>
      <c r="M343" s="223">
        <v>7.1798999999999999</v>
      </c>
      <c r="N343" s="223">
        <v>7.1653000000000002</v>
      </c>
      <c r="O343" s="223">
        <v>-186</v>
      </c>
      <c r="P343" s="223">
        <v>-162</v>
      </c>
    </row>
    <row r="344" spans="1:16">
      <c r="A344" s="227">
        <v>967</v>
      </c>
      <c r="B344" s="225">
        <v>44887</v>
      </c>
      <c r="C344" s="223">
        <v>106.93</v>
      </c>
      <c r="D344" s="223">
        <v>1740</v>
      </c>
      <c r="E344" s="223">
        <v>1786.91</v>
      </c>
      <c r="F344" s="223">
        <v>8847.9</v>
      </c>
      <c r="G344" s="223">
        <v>4.1669999999999999E-2</v>
      </c>
      <c r="H344" s="223">
        <v>4.514E-2</v>
      </c>
      <c r="I344" s="223">
        <v>4.2880000000000001E-2</v>
      </c>
      <c r="J344" s="223">
        <v>3.9449999999999999E-2</v>
      </c>
      <c r="K344" s="223">
        <v>3.7560000000000003E-2</v>
      </c>
      <c r="L344" s="223">
        <v>2.4199999999999999E-2</v>
      </c>
      <c r="M344" s="223">
        <v>7.1264000000000003</v>
      </c>
      <c r="N344" s="223">
        <v>7.1197999999999997</v>
      </c>
      <c r="O344" s="223">
        <v>-187</v>
      </c>
      <c r="P344" s="223">
        <v>-162</v>
      </c>
    </row>
    <row r="345" spans="1:16">
      <c r="A345" s="227">
        <v>966</v>
      </c>
      <c r="B345" s="225">
        <v>44886</v>
      </c>
      <c r="C345" s="223">
        <v>106.69</v>
      </c>
      <c r="D345" s="223">
        <v>1740</v>
      </c>
      <c r="E345" s="223">
        <v>1786.91</v>
      </c>
      <c r="F345" s="223">
        <v>8847.9</v>
      </c>
      <c r="G345" s="223">
        <v>4.1770000000000002E-2</v>
      </c>
      <c r="H345" s="223">
        <v>4.5519999999999998E-2</v>
      </c>
      <c r="I345" s="223">
        <v>4.3189999999999999E-2</v>
      </c>
      <c r="J345" s="223">
        <v>4.0219999999999999E-2</v>
      </c>
      <c r="K345" s="223">
        <v>3.8269999999999998E-2</v>
      </c>
      <c r="L345" s="223">
        <v>2.4340000000000001E-2</v>
      </c>
      <c r="M345" s="223">
        <v>7.1478000000000002</v>
      </c>
      <c r="N345" s="223">
        <v>7.1577999999999999</v>
      </c>
      <c r="O345" s="223">
        <v>-188</v>
      </c>
      <c r="P345" s="223">
        <v>-162</v>
      </c>
    </row>
    <row r="346" spans="1:16">
      <c r="A346" s="227">
        <v>965</v>
      </c>
      <c r="B346" s="225">
        <v>44883</v>
      </c>
      <c r="C346" s="223">
        <v>106.28</v>
      </c>
      <c r="D346" s="223">
        <v>1740</v>
      </c>
      <c r="E346" s="223">
        <v>1786.91</v>
      </c>
      <c r="F346" s="223">
        <v>8847.9</v>
      </c>
      <c r="G346" s="223">
        <v>4.2320000000000003E-2</v>
      </c>
      <c r="H346" s="223">
        <v>4.5330000000000002E-2</v>
      </c>
      <c r="I346" s="223">
        <v>4.2970000000000001E-2</v>
      </c>
      <c r="J346" s="223">
        <v>4.0090000000000001E-2</v>
      </c>
      <c r="K346" s="223">
        <v>3.8289999999999998E-2</v>
      </c>
      <c r="L346" s="223">
        <v>2.4549999999999999E-2</v>
      </c>
      <c r="M346" s="223">
        <v>7.1078000000000001</v>
      </c>
      <c r="N346" s="223">
        <v>7.0982000000000003</v>
      </c>
      <c r="O346" s="223">
        <v>-184</v>
      </c>
      <c r="P346" s="223">
        <v>-162</v>
      </c>
    </row>
    <row r="347" spans="1:16">
      <c r="A347" s="227">
        <v>964</v>
      </c>
      <c r="B347" s="225">
        <v>44882</v>
      </c>
      <c r="C347" s="223">
        <v>106.4</v>
      </c>
      <c r="D347" s="223">
        <v>1740</v>
      </c>
      <c r="E347" s="223">
        <v>1786.91</v>
      </c>
      <c r="F347" s="223">
        <v>8847.9</v>
      </c>
      <c r="G347" s="223">
        <v>4.197E-2</v>
      </c>
      <c r="H347" s="223">
        <v>4.4519999999999997E-2</v>
      </c>
      <c r="I347" s="223">
        <v>4.2160000000000003E-2</v>
      </c>
      <c r="J347" s="223">
        <v>3.9370000000000002E-2</v>
      </c>
      <c r="K347" s="223">
        <v>3.7659999999999999E-2</v>
      </c>
      <c r="L347" s="223">
        <v>2.4979999999999999E-2</v>
      </c>
      <c r="M347" s="223">
        <v>7.0484</v>
      </c>
      <c r="N347" s="223">
        <v>7.0454999999999997</v>
      </c>
      <c r="O347" s="223">
        <v>-172</v>
      </c>
      <c r="P347" s="223">
        <v>-162</v>
      </c>
    </row>
    <row r="348" spans="1:16">
      <c r="A348" s="227">
        <v>963</v>
      </c>
      <c r="B348" s="225">
        <v>44881</v>
      </c>
      <c r="C348" s="223">
        <v>106.66</v>
      </c>
      <c r="D348" s="223">
        <v>1740</v>
      </c>
      <c r="E348" s="223">
        <v>1786.91</v>
      </c>
      <c r="F348" s="223">
        <v>8847.9</v>
      </c>
      <c r="G348" s="223">
        <v>4.2079999999999999E-2</v>
      </c>
      <c r="H348" s="223">
        <v>4.3549999999999998E-2</v>
      </c>
      <c r="I348" s="223">
        <v>4.1360000000000001E-2</v>
      </c>
      <c r="J348" s="223">
        <v>3.85E-2</v>
      </c>
      <c r="K348" s="223">
        <v>3.6900000000000002E-2</v>
      </c>
      <c r="L348" s="223">
        <v>2.5309999999999999E-2</v>
      </c>
      <c r="M348" s="223">
        <v>7.0416999999999996</v>
      </c>
      <c r="N348" s="223">
        <v>7.069</v>
      </c>
      <c r="O348" s="223">
        <v>-160</v>
      </c>
      <c r="P348" s="223">
        <v>-162</v>
      </c>
    </row>
    <row r="349" spans="1:16">
      <c r="A349" s="227">
        <v>962</v>
      </c>
      <c r="B349" s="225">
        <v>44880</v>
      </c>
      <c r="C349" s="223">
        <v>106.29</v>
      </c>
      <c r="D349" s="223">
        <v>1740</v>
      </c>
      <c r="E349" s="223">
        <v>1786.91</v>
      </c>
      <c r="F349" s="223">
        <v>8847.9</v>
      </c>
      <c r="G349" s="223">
        <v>4.1209999999999997E-2</v>
      </c>
      <c r="H349" s="223">
        <v>4.3380000000000002E-2</v>
      </c>
      <c r="I349" s="223">
        <v>4.1360000000000001E-2</v>
      </c>
      <c r="J349" s="223">
        <v>3.8960000000000002E-2</v>
      </c>
      <c r="K349" s="223">
        <v>3.7699999999999997E-2</v>
      </c>
      <c r="L349" s="223">
        <v>2.4750000000000001E-2</v>
      </c>
      <c r="M349" s="223">
        <v>7.0919999999999996</v>
      </c>
      <c r="N349" s="223">
        <v>7.0972999999999997</v>
      </c>
      <c r="O349" s="223">
        <v>-166</v>
      </c>
      <c r="P349" s="223">
        <v>-162</v>
      </c>
    </row>
    <row r="350" spans="1:16">
      <c r="A350" s="227">
        <v>961</v>
      </c>
      <c r="B350" s="225">
        <v>44879</v>
      </c>
      <c r="C350" s="223">
        <v>108.21</v>
      </c>
      <c r="D350" s="223">
        <v>1740</v>
      </c>
      <c r="E350" s="223">
        <v>1786.91</v>
      </c>
      <c r="F350" s="223">
        <v>8847.9</v>
      </c>
      <c r="G350" s="223">
        <v>4.1590000000000002E-2</v>
      </c>
      <c r="H350" s="223">
        <v>4.3889999999999998E-2</v>
      </c>
      <c r="I350" s="223">
        <v>4.2259999999999999E-2</v>
      </c>
      <c r="J350" s="223">
        <v>3.9899999999999998E-2</v>
      </c>
      <c r="K350" s="223">
        <v>3.8539999999999998E-2</v>
      </c>
      <c r="L350" s="223">
        <v>2.46E-2</v>
      </c>
      <c r="M350" s="223">
        <v>7.1520999999999999</v>
      </c>
      <c r="N350" s="223">
        <v>7.1864999999999997</v>
      </c>
      <c r="O350" s="223">
        <v>-177</v>
      </c>
      <c r="P350" s="223">
        <v>-162</v>
      </c>
    </row>
    <row r="351" spans="1:16">
      <c r="A351" s="227">
        <v>960</v>
      </c>
      <c r="B351" s="225">
        <v>44876</v>
      </c>
      <c r="C351" s="223">
        <v>110.55</v>
      </c>
      <c r="D351" s="223">
        <v>1740</v>
      </c>
      <c r="E351" s="223">
        <v>1786.91</v>
      </c>
      <c r="F351" s="223">
        <v>8847.9</v>
      </c>
      <c r="G351" s="223">
        <v>4.1570000000000003E-2</v>
      </c>
      <c r="H351" s="223">
        <v>4.3319999999999997E-2</v>
      </c>
      <c r="I351" s="223">
        <v>4.1869999999999997E-2</v>
      </c>
      <c r="J351" s="223">
        <v>3.9379999999999998E-2</v>
      </c>
      <c r="K351" s="223">
        <v>3.8120000000000001E-2</v>
      </c>
      <c r="L351" s="223">
        <v>2.333E-2</v>
      </c>
      <c r="M351" s="223">
        <v>7.2740999999999998</v>
      </c>
      <c r="N351" s="223">
        <v>7.2409999999999997</v>
      </c>
      <c r="O351" s="223">
        <v>-185</v>
      </c>
      <c r="P351" s="223">
        <v>-162</v>
      </c>
    </row>
    <row r="352" spans="1:16">
      <c r="A352" s="227">
        <v>959</v>
      </c>
      <c r="B352" s="225">
        <v>44875</v>
      </c>
      <c r="C352" s="223">
        <v>109.64</v>
      </c>
      <c r="D352" s="223">
        <v>1740</v>
      </c>
      <c r="E352" s="223">
        <v>1786.91</v>
      </c>
      <c r="F352" s="223">
        <v>8847.9</v>
      </c>
      <c r="G352" s="223">
        <v>4.1570000000000003E-2</v>
      </c>
      <c r="H352" s="223">
        <v>4.3319999999999997E-2</v>
      </c>
      <c r="I352" s="223">
        <v>4.1869999999999997E-2</v>
      </c>
      <c r="J352" s="223">
        <v>3.9379999999999998E-2</v>
      </c>
      <c r="K352" s="223">
        <v>3.8120000000000001E-2</v>
      </c>
      <c r="L352" s="223">
        <v>2.2950000000000002E-2</v>
      </c>
      <c r="M352" s="223">
        <v>7.2302</v>
      </c>
      <c r="N352" s="223">
        <v>7.2309999999999999</v>
      </c>
      <c r="O352" s="223">
        <v>-189</v>
      </c>
      <c r="P352" s="223">
        <v>-162</v>
      </c>
    </row>
    <row r="353" spans="1:16">
      <c r="A353" s="227">
        <v>958</v>
      </c>
      <c r="B353" s="225">
        <v>44874</v>
      </c>
      <c r="C353" s="223">
        <v>110.12</v>
      </c>
      <c r="D353" s="223">
        <v>1740</v>
      </c>
      <c r="E353" s="223">
        <v>1786.91</v>
      </c>
      <c r="F353" s="223">
        <v>8847.9</v>
      </c>
      <c r="G353" s="223">
        <v>4.1880000000000001E-2</v>
      </c>
      <c r="H353" s="223">
        <v>4.58E-2</v>
      </c>
      <c r="I353" s="223">
        <v>4.4889999999999999E-2</v>
      </c>
      <c r="J353" s="223">
        <v>4.2410000000000003E-2</v>
      </c>
      <c r="K353" s="223">
        <v>4.0919999999999998E-2</v>
      </c>
      <c r="L353" s="223">
        <v>2.2880000000000001E-2</v>
      </c>
      <c r="M353" s="223">
        <v>7.2298</v>
      </c>
      <c r="N353" s="223">
        <v>7.2312000000000003</v>
      </c>
      <c r="O353" s="223">
        <v>-220</v>
      </c>
      <c r="P353" s="223">
        <v>-162</v>
      </c>
    </row>
    <row r="354" spans="1:16">
      <c r="A354" s="227">
        <v>957</v>
      </c>
      <c r="B354" s="225">
        <v>44873</v>
      </c>
      <c r="C354" s="223">
        <v>110.88</v>
      </c>
      <c r="D354" s="223">
        <v>1740</v>
      </c>
      <c r="E354" s="223">
        <v>1786.91</v>
      </c>
      <c r="F354" s="223">
        <v>8847.9</v>
      </c>
      <c r="G354" s="223">
        <v>4.1540000000000001E-2</v>
      </c>
      <c r="H354" s="223">
        <v>4.6510000000000003E-2</v>
      </c>
      <c r="I354" s="223">
        <v>4.5629999999999997E-2</v>
      </c>
      <c r="J354" s="223">
        <v>4.2939999999999999E-2</v>
      </c>
      <c r="K354" s="223">
        <v>4.1230000000000003E-2</v>
      </c>
      <c r="L354" s="223">
        <v>2.2759999999999999E-2</v>
      </c>
      <c r="M354" s="223">
        <v>7.1864999999999997</v>
      </c>
      <c r="N354" s="223">
        <v>7.1851000000000003</v>
      </c>
      <c r="O354" s="223">
        <v>-229</v>
      </c>
      <c r="P354" s="223">
        <v>-162</v>
      </c>
    </row>
    <row r="355" spans="1:16">
      <c r="A355" s="227">
        <v>956</v>
      </c>
      <c r="B355" s="225">
        <v>44872</v>
      </c>
      <c r="C355" s="223">
        <v>112.93</v>
      </c>
      <c r="D355" s="223">
        <v>1740</v>
      </c>
      <c r="E355" s="223">
        <v>1786.91</v>
      </c>
      <c r="F355" s="223">
        <v>8847.9</v>
      </c>
      <c r="G355" s="223">
        <v>4.0739999999999998E-2</v>
      </c>
      <c r="H355" s="223">
        <v>4.7219999999999998E-2</v>
      </c>
      <c r="I355" s="223">
        <v>4.6460000000000001E-2</v>
      </c>
      <c r="J355" s="223">
        <v>4.3880000000000002E-2</v>
      </c>
      <c r="K355" s="223">
        <v>4.2130000000000001E-2</v>
      </c>
      <c r="L355" s="223">
        <v>2.265E-2</v>
      </c>
      <c r="M355" s="223">
        <v>7.3316999999999997</v>
      </c>
      <c r="N355" s="223">
        <v>7.3014999999999999</v>
      </c>
      <c r="O355" s="223">
        <v>-238</v>
      </c>
      <c r="P355" s="223">
        <v>-162</v>
      </c>
    </row>
    <row r="356" spans="1:16">
      <c r="A356" s="227">
        <v>955</v>
      </c>
      <c r="B356" s="225">
        <v>44869</v>
      </c>
      <c r="C356" s="223">
        <v>111.34</v>
      </c>
      <c r="D356" s="223">
        <v>1740</v>
      </c>
      <c r="E356" s="223">
        <v>1786.91</v>
      </c>
      <c r="F356" s="223">
        <v>8847.9</v>
      </c>
      <c r="G356" s="223">
        <v>4.1000000000000002E-2</v>
      </c>
      <c r="H356" s="223">
        <v>4.6580000000000003E-2</v>
      </c>
      <c r="I356" s="223">
        <v>4.5909999999999999E-2</v>
      </c>
      <c r="J356" s="223">
        <v>4.3310000000000001E-2</v>
      </c>
      <c r="K356" s="223">
        <v>4.1579999999999999E-2</v>
      </c>
      <c r="L356" s="223">
        <v>2.257E-2</v>
      </c>
      <c r="M356" s="223">
        <v>7.343</v>
      </c>
      <c r="N356" s="223">
        <v>7.29</v>
      </c>
      <c r="O356" s="223">
        <v>-233</v>
      </c>
      <c r="P356" s="223">
        <v>-162</v>
      </c>
    </row>
    <row r="357" spans="1:16">
      <c r="A357" s="227">
        <v>954</v>
      </c>
      <c r="B357" s="225">
        <v>44868</v>
      </c>
      <c r="C357" s="223">
        <v>111.48</v>
      </c>
      <c r="D357" s="223">
        <v>1740</v>
      </c>
      <c r="E357" s="223">
        <v>1786.91</v>
      </c>
      <c r="F357" s="223">
        <v>8847.9</v>
      </c>
      <c r="G357" s="223">
        <v>4.1279999999999997E-2</v>
      </c>
      <c r="H357" s="223">
        <v>4.7140000000000001E-2</v>
      </c>
      <c r="I357" s="223">
        <v>4.6420000000000003E-2</v>
      </c>
      <c r="J357" s="223">
        <v>4.3679999999999997E-2</v>
      </c>
      <c r="K357" s="223">
        <v>4.147E-2</v>
      </c>
      <c r="L357" s="223">
        <v>2.2349999999999998E-2</v>
      </c>
      <c r="M357" s="223">
        <v>7.3083999999999998</v>
      </c>
      <c r="N357" s="223">
        <v>7.2774999999999999</v>
      </c>
      <c r="O357" s="223">
        <v>-241</v>
      </c>
      <c r="P357" s="223">
        <v>-162</v>
      </c>
    </row>
    <row r="358" spans="1:16">
      <c r="A358" s="227">
        <v>953</v>
      </c>
      <c r="B358" s="225">
        <v>44867</v>
      </c>
      <c r="C358" s="223">
        <v>111.53</v>
      </c>
      <c r="D358" s="223">
        <v>1740</v>
      </c>
      <c r="E358" s="223">
        <v>1786.91</v>
      </c>
      <c r="F358" s="223">
        <v>8847.9</v>
      </c>
      <c r="G358" s="223">
        <v>4.1230000000000003E-2</v>
      </c>
      <c r="H358" s="223">
        <v>4.6199999999999998E-2</v>
      </c>
      <c r="I358" s="223">
        <v>4.5699999999999998E-2</v>
      </c>
      <c r="J358" s="223">
        <v>4.3090000000000003E-2</v>
      </c>
      <c r="K358" s="223">
        <v>4.1000000000000002E-2</v>
      </c>
      <c r="L358" s="223">
        <v>2.2380000000000001E-2</v>
      </c>
      <c r="M358" s="223">
        <v>7.3362999999999996</v>
      </c>
      <c r="N358" s="223">
        <v>7.3049999999999997</v>
      </c>
      <c r="O358" s="223">
        <v>-233</v>
      </c>
      <c r="P358" s="223">
        <v>-162</v>
      </c>
    </row>
    <row r="359" spans="1:16">
      <c r="A359" s="227">
        <v>952</v>
      </c>
      <c r="B359" s="225">
        <v>44866</v>
      </c>
      <c r="C359" s="223">
        <v>110.75</v>
      </c>
      <c r="D359" s="223">
        <v>1740</v>
      </c>
      <c r="E359" s="223">
        <v>1842.37</v>
      </c>
      <c r="F359" s="223">
        <v>8577.1</v>
      </c>
      <c r="G359" s="223">
        <v>4.0899999999999999E-2</v>
      </c>
      <c r="H359" s="223">
        <v>4.5449999999999997E-2</v>
      </c>
      <c r="I359" s="223">
        <v>4.4979999999999999E-2</v>
      </c>
      <c r="J359" s="223">
        <v>4.267E-2</v>
      </c>
      <c r="K359" s="223">
        <v>4.0419999999999998E-2</v>
      </c>
      <c r="L359" s="223">
        <v>2.2200000000000001E-2</v>
      </c>
      <c r="M359" s="223">
        <v>7.2671999999999999</v>
      </c>
      <c r="N359" s="223">
        <v>7.2523999999999997</v>
      </c>
      <c r="O359" s="223">
        <v>-228</v>
      </c>
      <c r="P359" s="223">
        <v>-162</v>
      </c>
    </row>
    <row r="360" spans="1:16">
      <c r="A360" s="227">
        <v>951</v>
      </c>
      <c r="B360" s="225">
        <v>44865</v>
      </c>
      <c r="C360" s="223">
        <v>110.59</v>
      </c>
      <c r="D360" s="223">
        <v>1740</v>
      </c>
      <c r="E360" s="223">
        <v>1842.37</v>
      </c>
      <c r="F360" s="223">
        <v>8577.1</v>
      </c>
      <c r="G360" s="223">
        <v>4.0559999999999999E-2</v>
      </c>
      <c r="H360" s="223">
        <v>4.4819999999999999E-2</v>
      </c>
      <c r="I360" s="223">
        <v>4.4400000000000002E-2</v>
      </c>
      <c r="J360" s="223">
        <v>4.2279999999999998E-2</v>
      </c>
      <c r="K360" s="223">
        <v>4.0480000000000002E-2</v>
      </c>
      <c r="L360" s="223">
        <v>2.205E-2</v>
      </c>
      <c r="M360" s="223">
        <v>7.2525000000000004</v>
      </c>
      <c r="N360" s="223">
        <v>7.2290000000000001</v>
      </c>
      <c r="O360" s="223">
        <v>-224</v>
      </c>
      <c r="P360" s="223">
        <v>-162</v>
      </c>
    </row>
    <row r="361" spans="1:16">
      <c r="A361" s="227">
        <v>950</v>
      </c>
      <c r="B361" s="225">
        <v>44862</v>
      </c>
      <c r="C361" s="223">
        <v>109.7</v>
      </c>
      <c r="D361" s="223">
        <v>1740</v>
      </c>
      <c r="E361" s="223">
        <v>1842.37</v>
      </c>
      <c r="F361" s="223">
        <v>8577.1</v>
      </c>
      <c r="G361" s="223">
        <v>4.0460000000000003E-2</v>
      </c>
      <c r="H361" s="223">
        <v>4.4139999999999999E-2</v>
      </c>
      <c r="I361" s="223">
        <v>4.3659999999999997E-2</v>
      </c>
      <c r="J361" s="223">
        <v>4.1840000000000002E-2</v>
      </c>
      <c r="K361" s="223">
        <v>4.0120000000000003E-2</v>
      </c>
      <c r="L361" s="223">
        <v>2.223E-2</v>
      </c>
      <c r="M361" s="223">
        <v>7.1875</v>
      </c>
      <c r="N361" s="223">
        <v>7.173</v>
      </c>
      <c r="O361" s="223">
        <v>-214</v>
      </c>
      <c r="P361" s="223">
        <v>-162</v>
      </c>
    </row>
    <row r="362" spans="1:16">
      <c r="A362" s="227">
        <v>949</v>
      </c>
      <c r="B362" s="225">
        <v>44861</v>
      </c>
      <c r="C362" s="223">
        <v>110.95</v>
      </c>
      <c r="D362" s="223">
        <v>1740</v>
      </c>
      <c r="E362" s="223">
        <v>1842.37</v>
      </c>
      <c r="F362" s="223">
        <v>8577.1</v>
      </c>
      <c r="G362" s="223">
        <v>4.0009999999999997E-2</v>
      </c>
      <c r="H362" s="223">
        <v>4.274E-2</v>
      </c>
      <c r="I362" s="223">
        <v>4.2439999999999999E-2</v>
      </c>
      <c r="J362" s="223">
        <v>4.061E-2</v>
      </c>
      <c r="K362" s="223">
        <v>3.9190000000000003E-2</v>
      </c>
      <c r="L362" s="223">
        <v>2.231E-2</v>
      </c>
      <c r="M362" s="223">
        <v>7.3140000000000001</v>
      </c>
      <c r="N362" s="223">
        <v>7.2686999999999999</v>
      </c>
      <c r="O362" s="223">
        <v>-201</v>
      </c>
      <c r="P362" s="223">
        <v>-162</v>
      </c>
    </row>
    <row r="363" spans="1:16">
      <c r="A363" s="227">
        <v>948</v>
      </c>
      <c r="B363" s="225">
        <v>44860</v>
      </c>
      <c r="C363" s="223">
        <v>111.99</v>
      </c>
      <c r="D363" s="223">
        <v>1740</v>
      </c>
      <c r="E363" s="223">
        <v>1842.37</v>
      </c>
      <c r="F363" s="223">
        <v>8577.1</v>
      </c>
      <c r="G363" s="223">
        <v>4.0009999999999997E-2</v>
      </c>
      <c r="H363" s="223">
        <v>4.4040000000000003E-2</v>
      </c>
      <c r="I363" s="223">
        <v>4.3770000000000003E-2</v>
      </c>
      <c r="J363" s="223">
        <v>4.1849999999999998E-2</v>
      </c>
      <c r="K363" s="223">
        <v>4.0030000000000003E-2</v>
      </c>
      <c r="L363" s="223">
        <v>2.2429999999999999E-2</v>
      </c>
      <c r="M363" s="223">
        <v>7.3263999999999996</v>
      </c>
      <c r="N363" s="223">
        <v>7.2629999999999999</v>
      </c>
      <c r="O363" s="223">
        <v>-213</v>
      </c>
      <c r="P363" s="223">
        <v>-162</v>
      </c>
    </row>
    <row r="364" spans="1:16">
      <c r="A364" s="227">
        <v>947</v>
      </c>
      <c r="B364" s="225">
        <v>44859</v>
      </c>
      <c r="C364" s="223">
        <v>112.01</v>
      </c>
      <c r="D364" s="223">
        <v>1740</v>
      </c>
      <c r="E364" s="223">
        <v>1842.37</v>
      </c>
      <c r="F364" s="223">
        <v>8577.1</v>
      </c>
      <c r="G364" s="223">
        <v>3.9660000000000001E-2</v>
      </c>
      <c r="H364" s="223">
        <v>4.4769999999999997E-2</v>
      </c>
      <c r="I364" s="223">
        <v>4.462E-2</v>
      </c>
      <c r="J364" s="223">
        <v>4.2610000000000002E-2</v>
      </c>
      <c r="K364" s="223">
        <v>4.1020000000000001E-2</v>
      </c>
      <c r="L364" s="223">
        <v>2.2630000000000001E-2</v>
      </c>
      <c r="M364" s="223">
        <v>7.2298999999999998</v>
      </c>
      <c r="N364" s="223">
        <v>7.2305999999999999</v>
      </c>
      <c r="O364" s="223">
        <v>-220</v>
      </c>
      <c r="P364" s="223">
        <v>-162</v>
      </c>
    </row>
    <row r="365" spans="1:16">
      <c r="A365" s="227">
        <v>946</v>
      </c>
      <c r="B365" s="225">
        <v>44858</v>
      </c>
      <c r="C365" s="223">
        <v>112.88</v>
      </c>
      <c r="D365" s="223">
        <v>1740</v>
      </c>
      <c r="E365" s="223">
        <v>1842.37</v>
      </c>
      <c r="F365" s="223">
        <v>8577.1</v>
      </c>
      <c r="G365" s="223">
        <v>3.9969999999999999E-2</v>
      </c>
      <c r="H365" s="223">
        <v>4.505E-2</v>
      </c>
      <c r="I365" s="223">
        <v>4.5249999999999999E-2</v>
      </c>
      <c r="J365" s="223">
        <v>4.3630000000000002E-2</v>
      </c>
      <c r="K365" s="223">
        <v>4.2419999999999999E-2</v>
      </c>
      <c r="L365" s="223">
        <v>2.2540000000000001E-2</v>
      </c>
      <c r="M365" s="223">
        <v>7.2535999999999996</v>
      </c>
      <c r="N365" s="223">
        <v>7.2145000000000001</v>
      </c>
      <c r="O365" s="223">
        <v>-227</v>
      </c>
      <c r="P365" s="223">
        <v>-162</v>
      </c>
    </row>
    <row r="366" spans="1:16">
      <c r="A366" s="227">
        <v>945</v>
      </c>
      <c r="B366" s="225">
        <v>44855</v>
      </c>
      <c r="C366" s="223">
        <v>112.98</v>
      </c>
      <c r="D366" s="223">
        <v>1740</v>
      </c>
      <c r="E366" s="223">
        <v>1842.37</v>
      </c>
      <c r="F366" s="223">
        <v>8577.1</v>
      </c>
      <c r="G366" s="223">
        <v>3.9269999999999999E-2</v>
      </c>
      <c r="H366" s="223">
        <v>4.4720000000000003E-2</v>
      </c>
      <c r="I366" s="223">
        <v>4.5130000000000003E-2</v>
      </c>
      <c r="J366" s="223">
        <v>4.3409999999999997E-2</v>
      </c>
      <c r="K366" s="223">
        <v>4.2169999999999999E-2</v>
      </c>
      <c r="L366" s="223">
        <v>2.2720000000000001E-2</v>
      </c>
      <c r="M366" s="223">
        <v>7.2683</v>
      </c>
      <c r="N366" s="223">
        <v>7.2286999999999999</v>
      </c>
      <c r="O366" s="223">
        <v>-224</v>
      </c>
      <c r="P366" s="223">
        <v>-162</v>
      </c>
    </row>
    <row r="367" spans="1:16">
      <c r="A367" s="227">
        <v>944</v>
      </c>
      <c r="B367" s="225">
        <v>44854</v>
      </c>
      <c r="C367" s="223">
        <v>112.13</v>
      </c>
      <c r="D367" s="223">
        <v>1740</v>
      </c>
      <c r="E367" s="223">
        <v>1842.37</v>
      </c>
      <c r="F367" s="223">
        <v>8577.1</v>
      </c>
      <c r="G367" s="223">
        <v>3.9620000000000002E-2</v>
      </c>
      <c r="H367" s="223">
        <v>4.6100000000000002E-2</v>
      </c>
      <c r="I367" s="223">
        <v>4.6519999999999999E-2</v>
      </c>
      <c r="J367" s="223">
        <v>4.444E-2</v>
      </c>
      <c r="K367" s="223">
        <v>4.2279999999999998E-2</v>
      </c>
      <c r="L367" s="223">
        <v>2.2450000000000001E-2</v>
      </c>
      <c r="M367" s="223">
        <v>7.2241</v>
      </c>
      <c r="N367" s="223">
        <v>7.2023000000000001</v>
      </c>
      <c r="O367" s="223">
        <v>-241</v>
      </c>
      <c r="P367" s="223">
        <v>-162</v>
      </c>
    </row>
    <row r="368" spans="1:16">
      <c r="A368" s="227">
        <v>943</v>
      </c>
      <c r="B368" s="225">
        <v>44853</v>
      </c>
      <c r="C368" s="223">
        <v>112.04</v>
      </c>
      <c r="D368" s="223">
        <v>1740</v>
      </c>
      <c r="E368" s="223">
        <v>1842.37</v>
      </c>
      <c r="F368" s="223">
        <v>8577.1</v>
      </c>
      <c r="G368" s="223">
        <v>3.9600000000000003E-2</v>
      </c>
      <c r="H368" s="223">
        <v>4.5560000000000003E-2</v>
      </c>
      <c r="I368" s="223">
        <v>4.5659999999999999E-2</v>
      </c>
      <c r="J368" s="223">
        <v>4.3569999999999998E-2</v>
      </c>
      <c r="K368" s="223">
        <v>4.1329999999999999E-2</v>
      </c>
      <c r="L368" s="223">
        <v>2.2429999999999999E-2</v>
      </c>
      <c r="M368" s="223">
        <v>7.2091000000000003</v>
      </c>
      <c r="N368" s="223">
        <v>7.1965000000000003</v>
      </c>
      <c r="O368" s="223">
        <v>-232</v>
      </c>
      <c r="P368" s="223">
        <v>-162</v>
      </c>
    </row>
    <row r="369" spans="1:16">
      <c r="A369" s="227">
        <v>942</v>
      </c>
      <c r="B369" s="225">
        <v>44852</v>
      </c>
      <c r="C369" s="223">
        <v>113.31</v>
      </c>
      <c r="D369" s="223">
        <v>1740</v>
      </c>
      <c r="E369" s="223">
        <v>1842.37</v>
      </c>
      <c r="F369" s="223">
        <v>8577.1</v>
      </c>
      <c r="G369" s="223">
        <v>3.8730000000000001E-2</v>
      </c>
      <c r="H369" s="223">
        <v>4.4290000000000003E-2</v>
      </c>
      <c r="I369" s="223">
        <v>4.4330000000000001E-2</v>
      </c>
      <c r="J369" s="223">
        <v>4.2220000000000001E-2</v>
      </c>
      <c r="K369" s="223">
        <v>4.0070000000000001E-2</v>
      </c>
      <c r="L369" s="223">
        <v>2.249E-2</v>
      </c>
      <c r="M369" s="223">
        <v>7.2202999999999999</v>
      </c>
      <c r="N369" s="223">
        <v>7.1924999999999999</v>
      </c>
      <c r="O369" s="223">
        <v>-218</v>
      </c>
      <c r="P369" s="223">
        <v>-162</v>
      </c>
    </row>
    <row r="370" spans="1:16">
      <c r="A370" s="227">
        <v>941</v>
      </c>
      <c r="B370" s="225">
        <v>44851</v>
      </c>
      <c r="C370" s="223">
        <v>112.36</v>
      </c>
      <c r="D370" s="223">
        <v>1740</v>
      </c>
      <c r="E370" s="223">
        <v>1842.37</v>
      </c>
      <c r="F370" s="223">
        <v>8577.1</v>
      </c>
      <c r="G370" s="223">
        <v>3.7359999999999997E-2</v>
      </c>
      <c r="H370" s="223">
        <v>4.4429999999999997E-2</v>
      </c>
      <c r="I370" s="223">
        <v>4.4359999999999997E-2</v>
      </c>
      <c r="J370" s="223">
        <v>4.2290000000000001E-2</v>
      </c>
      <c r="K370" s="223">
        <v>4.0099999999999997E-2</v>
      </c>
      <c r="L370" s="223">
        <v>2.248E-2</v>
      </c>
      <c r="M370" s="223">
        <v>7.1772999999999998</v>
      </c>
      <c r="N370" s="223">
        <v>7.1695000000000002</v>
      </c>
      <c r="O370" s="223">
        <v>-219</v>
      </c>
      <c r="P370" s="223">
        <v>-162</v>
      </c>
    </row>
    <row r="371" spans="1:16">
      <c r="A371" s="227">
        <v>940</v>
      </c>
      <c r="B371" s="225">
        <v>44848</v>
      </c>
      <c r="C371" s="223">
        <v>113.32</v>
      </c>
      <c r="D371" s="223">
        <v>1740</v>
      </c>
      <c r="E371" s="223">
        <v>1842.37</v>
      </c>
      <c r="F371" s="223">
        <v>8577.1</v>
      </c>
      <c r="G371" s="223">
        <v>3.6979999999999999E-2</v>
      </c>
      <c r="H371" s="223">
        <v>4.496E-2</v>
      </c>
      <c r="I371" s="223">
        <v>4.4949999999999997E-2</v>
      </c>
      <c r="J371" s="223">
        <v>4.2680000000000003E-2</v>
      </c>
      <c r="K371" s="223">
        <v>4.018E-2</v>
      </c>
      <c r="L371" s="223">
        <v>2.257E-2</v>
      </c>
      <c r="M371" s="223">
        <v>7.1749999999999998</v>
      </c>
      <c r="N371" s="223">
        <v>7.1748000000000003</v>
      </c>
      <c r="O371" s="223">
        <v>-224</v>
      </c>
      <c r="P371" s="223">
        <v>-162</v>
      </c>
    </row>
    <row r="372" spans="1:16">
      <c r="A372" s="227">
        <v>939</v>
      </c>
      <c r="B372" s="225">
        <v>44847</v>
      </c>
      <c r="C372" s="223">
        <v>113.22</v>
      </c>
      <c r="D372" s="223">
        <v>1740</v>
      </c>
      <c r="E372" s="223">
        <v>1842.37</v>
      </c>
      <c r="F372" s="223">
        <v>8577.1</v>
      </c>
      <c r="G372" s="223">
        <v>3.696E-2</v>
      </c>
      <c r="H372" s="223">
        <v>4.4639999999999999E-2</v>
      </c>
      <c r="I372" s="223">
        <v>4.444E-2</v>
      </c>
      <c r="J372" s="223">
        <v>4.2000000000000003E-2</v>
      </c>
      <c r="K372" s="223">
        <v>3.943E-2</v>
      </c>
      <c r="L372" s="223">
        <v>2.2700000000000001E-2</v>
      </c>
      <c r="M372" s="223">
        <v>7.1733000000000002</v>
      </c>
      <c r="N372" s="223">
        <v>7.1687000000000003</v>
      </c>
      <c r="O372" s="223">
        <v>-217</v>
      </c>
      <c r="P372" s="223">
        <v>-162</v>
      </c>
    </row>
    <row r="373" spans="1:16">
      <c r="A373" s="227">
        <v>938</v>
      </c>
      <c r="B373" s="225">
        <v>44846</v>
      </c>
      <c r="C373" s="223">
        <v>113.14</v>
      </c>
      <c r="D373" s="223">
        <v>1740</v>
      </c>
      <c r="E373" s="223">
        <v>1842.37</v>
      </c>
      <c r="F373" s="223">
        <v>8577.1</v>
      </c>
      <c r="G373" s="223">
        <v>3.601E-2</v>
      </c>
      <c r="H373" s="223">
        <v>4.2909999999999997E-2</v>
      </c>
      <c r="I373" s="223">
        <v>4.3090000000000003E-2</v>
      </c>
      <c r="J373" s="223">
        <v>4.1180000000000001E-2</v>
      </c>
      <c r="K373" s="223">
        <v>3.8960000000000002E-2</v>
      </c>
      <c r="L373" s="223">
        <v>2.2790000000000001E-2</v>
      </c>
      <c r="M373" s="223">
        <v>7.1536</v>
      </c>
      <c r="N373" s="223">
        <v>7.1554000000000002</v>
      </c>
      <c r="O373" s="223">
        <v>-203</v>
      </c>
      <c r="P373" s="223">
        <v>-162</v>
      </c>
    </row>
    <row r="374" spans="1:16">
      <c r="A374" s="227">
        <v>937</v>
      </c>
      <c r="B374" s="225">
        <v>44845</v>
      </c>
      <c r="C374" s="223">
        <v>112.8</v>
      </c>
      <c r="D374" s="223">
        <v>1740</v>
      </c>
      <c r="E374" s="223">
        <v>1842.37</v>
      </c>
      <c r="F374" s="223">
        <v>8577.1</v>
      </c>
      <c r="G374" s="223">
        <v>3.4209999999999997E-2</v>
      </c>
      <c r="H374" s="223">
        <v>4.3060000000000001E-2</v>
      </c>
      <c r="I374" s="223">
        <v>4.3470000000000002E-2</v>
      </c>
      <c r="J374" s="223">
        <v>4.1700000000000001E-2</v>
      </c>
      <c r="K374" s="223">
        <v>3.9469999999999998E-2</v>
      </c>
      <c r="L374" s="223">
        <v>2.273E-2</v>
      </c>
      <c r="M374" s="223">
        <v>7.1336000000000004</v>
      </c>
      <c r="N374" s="223">
        <v>7.1159999999999997</v>
      </c>
      <c r="O374" s="223">
        <v>-207</v>
      </c>
      <c r="P374" s="223">
        <v>-162</v>
      </c>
    </row>
    <row r="375" spans="1:16">
      <c r="A375" s="227">
        <v>936</v>
      </c>
      <c r="B375" s="225">
        <v>44844</v>
      </c>
      <c r="C375" s="223">
        <v>112.26</v>
      </c>
      <c r="D375" s="223">
        <v>1740</v>
      </c>
      <c r="E375" s="223">
        <v>1842.37</v>
      </c>
      <c r="F375" s="223">
        <v>8577.1</v>
      </c>
      <c r="G375" s="223">
        <v>3.3309999999999999E-2</v>
      </c>
      <c r="H375" s="223">
        <v>4.308E-2</v>
      </c>
      <c r="I375" s="223">
        <v>4.3430000000000003E-2</v>
      </c>
      <c r="J375" s="223">
        <v>4.1419999999999998E-2</v>
      </c>
      <c r="K375" s="223">
        <v>3.8809999999999997E-2</v>
      </c>
      <c r="L375" s="223">
        <v>2.266E-2</v>
      </c>
      <c r="M375" s="223">
        <v>7.0837000000000003</v>
      </c>
      <c r="N375" s="223">
        <v>7.1159999999999997</v>
      </c>
      <c r="O375" s="223">
        <v>-208</v>
      </c>
      <c r="P375" s="223">
        <v>-162</v>
      </c>
    </row>
    <row r="376" spans="1:16">
      <c r="A376" s="227">
        <v>935</v>
      </c>
      <c r="B376" s="225">
        <v>44841</v>
      </c>
      <c r="C376" s="223">
        <v>111.21</v>
      </c>
      <c r="D376" s="223">
        <v>1740</v>
      </c>
      <c r="E376" s="223">
        <v>1842.37</v>
      </c>
      <c r="F376" s="223">
        <v>8577.1</v>
      </c>
      <c r="G376" s="223">
        <v>3.3309999999999999E-2</v>
      </c>
      <c r="H376" s="223">
        <v>4.308E-2</v>
      </c>
      <c r="I376" s="223">
        <v>4.3430000000000003E-2</v>
      </c>
      <c r="J376" s="223">
        <v>4.1419999999999998E-2</v>
      </c>
      <c r="K376" s="223">
        <v>3.8809999999999997E-2</v>
      </c>
      <c r="L376" s="223">
        <v>2.3189999999999999E-2</v>
      </c>
      <c r="M376" s="223">
        <v>7.0683999999999996</v>
      </c>
      <c r="N376" s="223">
        <v>7.1159999999999997</v>
      </c>
      <c r="O376" s="223">
        <v>-202</v>
      </c>
      <c r="P376" s="223">
        <v>-162</v>
      </c>
    </row>
    <row r="377" spans="1:16">
      <c r="A377" s="227">
        <v>934</v>
      </c>
      <c r="B377" s="225">
        <v>44840</v>
      </c>
      <c r="C377" s="223">
        <v>110.06</v>
      </c>
      <c r="D377" s="223">
        <v>1740</v>
      </c>
      <c r="E377" s="223">
        <v>1842.37</v>
      </c>
      <c r="F377" s="223">
        <v>8577.1</v>
      </c>
      <c r="G377" s="223">
        <v>3.3680000000000002E-2</v>
      </c>
      <c r="H377" s="223">
        <v>4.2560000000000001E-2</v>
      </c>
      <c r="I377" s="223">
        <v>4.2709999999999998E-2</v>
      </c>
      <c r="J377" s="223">
        <v>4.0669999999999998E-2</v>
      </c>
      <c r="K377" s="223">
        <v>3.8240000000000003E-2</v>
      </c>
      <c r="L377" s="223">
        <v>2.3189999999999999E-2</v>
      </c>
      <c r="M377" s="223">
        <v>7.0415999999999999</v>
      </c>
      <c r="N377" s="223">
        <v>7.1159999999999997</v>
      </c>
      <c r="O377" s="223">
        <v>-195</v>
      </c>
      <c r="P377" s="223">
        <v>-162</v>
      </c>
    </row>
    <row r="378" spans="1:16">
      <c r="A378" s="227">
        <v>933</v>
      </c>
      <c r="B378" s="225">
        <v>44839</v>
      </c>
      <c r="C378" s="223">
        <v>111.74</v>
      </c>
      <c r="D378" s="223">
        <v>1740</v>
      </c>
      <c r="E378" s="223">
        <v>1842.37</v>
      </c>
      <c r="F378" s="223">
        <v>8577.1</v>
      </c>
      <c r="G378" s="223">
        <v>3.3509999999999998E-2</v>
      </c>
      <c r="H378" s="223">
        <v>4.1480000000000003E-2</v>
      </c>
      <c r="I378" s="223">
        <v>4.1660000000000003E-2</v>
      </c>
      <c r="J378" s="223">
        <v>3.9660000000000001E-2</v>
      </c>
      <c r="K378" s="223">
        <v>3.7530000000000001E-2</v>
      </c>
      <c r="L378" s="223">
        <v>2.3189999999999999E-2</v>
      </c>
      <c r="M378" s="223">
        <v>7.1045999999999996</v>
      </c>
      <c r="N378" s="223">
        <v>7.1159999999999997</v>
      </c>
      <c r="O378" s="223">
        <v>-185</v>
      </c>
      <c r="P378" s="223">
        <v>-162</v>
      </c>
    </row>
    <row r="379" spans="1:16">
      <c r="A379" s="227">
        <v>932</v>
      </c>
      <c r="B379" s="225">
        <v>44838</v>
      </c>
      <c r="C379" s="223">
        <v>112.12</v>
      </c>
      <c r="D379" s="223">
        <v>1740</v>
      </c>
      <c r="E379" s="223">
        <v>1842.37</v>
      </c>
      <c r="F379" s="223">
        <v>8577.1</v>
      </c>
      <c r="G379" s="223">
        <v>3.3509999999999998E-2</v>
      </c>
      <c r="H379" s="223">
        <v>4.0930000000000001E-2</v>
      </c>
      <c r="I379" s="223">
        <v>4.0989999999999999E-2</v>
      </c>
      <c r="J379" s="223">
        <v>3.8539999999999998E-2</v>
      </c>
      <c r="K379" s="223">
        <v>3.6330000000000001E-2</v>
      </c>
      <c r="L379" s="223">
        <v>2.3189999999999999E-2</v>
      </c>
      <c r="M379" s="223">
        <v>7.1418999999999997</v>
      </c>
      <c r="N379" s="223">
        <v>7.1159999999999997</v>
      </c>
      <c r="O379" s="223">
        <v>-178</v>
      </c>
      <c r="P379" s="223">
        <v>-162</v>
      </c>
    </row>
    <row r="380" spans="1:16">
      <c r="A380" s="227">
        <v>931</v>
      </c>
      <c r="B380" s="225">
        <v>44837</v>
      </c>
      <c r="C380" s="223">
        <v>112.25</v>
      </c>
      <c r="D380" s="223">
        <v>1730</v>
      </c>
      <c r="E380" s="223">
        <v>1922.07</v>
      </c>
      <c r="F380" s="223">
        <v>8492.9</v>
      </c>
      <c r="G380" s="223">
        <v>3.2129999999999999E-2</v>
      </c>
      <c r="H380" s="223">
        <v>4.113E-2</v>
      </c>
      <c r="I380" s="223">
        <v>4.1160000000000002E-2</v>
      </c>
      <c r="J380" s="223">
        <v>3.8780000000000002E-2</v>
      </c>
      <c r="K380" s="223">
        <v>3.6389999999999999E-2</v>
      </c>
      <c r="L380" s="223">
        <v>2.3189999999999999E-2</v>
      </c>
      <c r="M380" s="223">
        <v>7.0978000000000003</v>
      </c>
      <c r="N380" s="223">
        <v>7.1249000000000002</v>
      </c>
      <c r="O380" s="223">
        <v>-180</v>
      </c>
      <c r="P380" s="223">
        <v>-162</v>
      </c>
    </row>
    <row r="381" spans="1:16">
      <c r="A381" s="227">
        <v>930</v>
      </c>
      <c r="B381" s="225">
        <v>44834</v>
      </c>
      <c r="C381" s="223">
        <v>112.6</v>
      </c>
      <c r="D381" s="223">
        <v>1730</v>
      </c>
      <c r="E381" s="223">
        <v>1922.07</v>
      </c>
      <c r="F381" s="223">
        <v>8492.9</v>
      </c>
      <c r="G381" s="223">
        <v>3.2469999999999999E-2</v>
      </c>
      <c r="H381" s="223">
        <v>4.2790000000000002E-2</v>
      </c>
      <c r="I381" s="223">
        <v>4.2880000000000001E-2</v>
      </c>
      <c r="J381" s="223">
        <v>4.0899999999999999E-2</v>
      </c>
      <c r="K381" s="223">
        <v>3.8289999999999998E-2</v>
      </c>
      <c r="L381" s="223">
        <v>2.3189999999999999E-2</v>
      </c>
      <c r="M381" s="223">
        <v>7.1623999999999999</v>
      </c>
      <c r="N381" s="223">
        <v>7.2004999999999999</v>
      </c>
      <c r="O381" s="223">
        <v>-197</v>
      </c>
      <c r="P381" s="223">
        <v>-162</v>
      </c>
    </row>
    <row r="382" spans="1:16">
      <c r="A382" s="227">
        <v>929</v>
      </c>
      <c r="B382" s="225">
        <v>44833</v>
      </c>
      <c r="C382" s="223">
        <v>114.11</v>
      </c>
      <c r="D382" s="223">
        <v>1730</v>
      </c>
      <c r="E382" s="223">
        <v>1922.07</v>
      </c>
      <c r="F382" s="223">
        <v>8492.9</v>
      </c>
      <c r="G382" s="223">
        <v>3.2809999999999999E-2</v>
      </c>
      <c r="H382" s="223">
        <v>4.1919999999999999E-2</v>
      </c>
      <c r="I382" s="223">
        <v>4.2139999999999997E-2</v>
      </c>
      <c r="J382" s="223">
        <v>4.0169999999999997E-2</v>
      </c>
      <c r="K382" s="223">
        <v>3.7859999999999998E-2</v>
      </c>
      <c r="L382" s="223">
        <v>2.3179999999999999E-2</v>
      </c>
      <c r="M382" s="223">
        <v>7.1794000000000002</v>
      </c>
      <c r="N382" s="223">
        <v>7.1760999999999999</v>
      </c>
      <c r="O382" s="223">
        <v>-190</v>
      </c>
      <c r="P382" s="223">
        <v>-162</v>
      </c>
    </row>
    <row r="383" spans="1:16">
      <c r="A383" s="227">
        <v>928</v>
      </c>
      <c r="B383" s="225">
        <v>44832</v>
      </c>
      <c r="C383" s="223">
        <v>114.1</v>
      </c>
      <c r="D383" s="223">
        <v>1730</v>
      </c>
      <c r="E383" s="223">
        <v>1922.07</v>
      </c>
      <c r="F383" s="223">
        <v>8492.9</v>
      </c>
      <c r="G383" s="223">
        <v>3.279E-2</v>
      </c>
      <c r="H383" s="223">
        <v>4.1349999999999998E-2</v>
      </c>
      <c r="I383" s="223">
        <v>4.1619999999999997E-2</v>
      </c>
      <c r="J383" s="223">
        <v>3.9480000000000001E-2</v>
      </c>
      <c r="K383" s="223">
        <v>3.7310000000000003E-2</v>
      </c>
      <c r="L383" s="223">
        <v>2.2950000000000002E-2</v>
      </c>
      <c r="M383" s="223">
        <v>7.1738999999999997</v>
      </c>
      <c r="N383" s="223">
        <v>7.1372</v>
      </c>
      <c r="O383" s="223">
        <v>-187</v>
      </c>
      <c r="P383" s="223">
        <v>-162</v>
      </c>
    </row>
    <row r="384" spans="1:16">
      <c r="A384" s="227">
        <v>927</v>
      </c>
      <c r="B384" s="225">
        <v>44831</v>
      </c>
      <c r="C384" s="223">
        <v>113.19</v>
      </c>
      <c r="D384" s="223">
        <v>1730</v>
      </c>
      <c r="E384" s="223">
        <v>1922.07</v>
      </c>
      <c r="F384" s="223">
        <v>8492.9</v>
      </c>
      <c r="G384" s="223">
        <v>3.2379999999999999E-2</v>
      </c>
      <c r="H384" s="223">
        <v>4.283E-2</v>
      </c>
      <c r="I384" s="223">
        <v>4.3740000000000001E-2</v>
      </c>
      <c r="J384" s="223">
        <v>4.1840000000000002E-2</v>
      </c>
      <c r="K384" s="223">
        <v>3.9449999999999999E-2</v>
      </c>
      <c r="L384" s="223">
        <v>2.2800000000000001E-2</v>
      </c>
      <c r="M384" s="223">
        <v>7.1376999999999997</v>
      </c>
      <c r="N384" s="223">
        <v>7.1283000000000003</v>
      </c>
      <c r="O384" s="223">
        <v>-209</v>
      </c>
      <c r="P384" s="223">
        <v>-162</v>
      </c>
    </row>
    <row r="385" spans="1:16">
      <c r="A385" s="227">
        <v>926</v>
      </c>
      <c r="B385" s="225">
        <v>44830</v>
      </c>
      <c r="C385" s="223">
        <v>111.35</v>
      </c>
      <c r="D385" s="223">
        <v>1730</v>
      </c>
      <c r="E385" s="223">
        <v>1922.07</v>
      </c>
      <c r="F385" s="223">
        <v>8492.9</v>
      </c>
      <c r="G385" s="223">
        <v>3.2199999999999999E-2</v>
      </c>
      <c r="H385" s="223">
        <v>4.3409999999999997E-2</v>
      </c>
      <c r="I385" s="223">
        <v>4.4139999999999999E-2</v>
      </c>
      <c r="J385" s="223">
        <v>4.1910000000000003E-2</v>
      </c>
      <c r="K385" s="223">
        <v>3.9239999999999997E-2</v>
      </c>
      <c r="L385" s="223">
        <v>2.2769999999999999E-2</v>
      </c>
      <c r="M385" s="223">
        <v>7.0819000000000001</v>
      </c>
      <c r="N385" s="223">
        <v>7.0781000000000001</v>
      </c>
      <c r="O385" s="223">
        <v>-214</v>
      </c>
      <c r="P385" s="223">
        <v>-162</v>
      </c>
    </row>
    <row r="386" spans="1:16">
      <c r="A386" s="227">
        <v>925</v>
      </c>
      <c r="B386" s="225">
        <v>44827</v>
      </c>
      <c r="C386" s="223">
        <v>110.64</v>
      </c>
      <c r="D386" s="223">
        <v>1730</v>
      </c>
      <c r="E386" s="223">
        <v>1922.07</v>
      </c>
      <c r="F386" s="223">
        <v>8492.9</v>
      </c>
      <c r="G386" s="223">
        <v>3.1820000000000001E-2</v>
      </c>
      <c r="H386" s="223">
        <v>4.2009999999999999E-2</v>
      </c>
      <c r="I386" s="223">
        <v>4.2229999999999997E-2</v>
      </c>
      <c r="J386" s="223">
        <v>3.9789999999999999E-2</v>
      </c>
      <c r="K386" s="223">
        <v>3.6850000000000001E-2</v>
      </c>
      <c r="L386" s="223">
        <v>2.2089999999999999E-2</v>
      </c>
      <c r="M386" s="223">
        <v>7.0751999999999997</v>
      </c>
      <c r="N386" s="223">
        <v>7.0502000000000002</v>
      </c>
      <c r="O386" s="223">
        <v>-201</v>
      </c>
      <c r="P386" s="223">
        <v>-162</v>
      </c>
    </row>
    <row r="387" spans="1:16">
      <c r="A387" s="227">
        <v>924</v>
      </c>
      <c r="B387" s="225">
        <v>44826</v>
      </c>
      <c r="C387" s="223">
        <v>110.22</v>
      </c>
      <c r="D387" s="223">
        <v>1730</v>
      </c>
      <c r="E387" s="223">
        <v>1922.07</v>
      </c>
      <c r="F387" s="223">
        <v>8492.9</v>
      </c>
      <c r="G387" s="223">
        <v>3.1730000000000001E-2</v>
      </c>
      <c r="H387" s="223">
        <v>4.122E-2</v>
      </c>
      <c r="I387" s="223">
        <v>4.1419999999999998E-2</v>
      </c>
      <c r="J387" s="223">
        <v>3.9359999999999999E-2</v>
      </c>
      <c r="K387" s="223">
        <v>3.7139999999999999E-2</v>
      </c>
      <c r="L387" s="223">
        <v>2.198E-2</v>
      </c>
      <c r="M387" s="223">
        <v>7.0305</v>
      </c>
      <c r="N387" s="223">
        <v>7.0183</v>
      </c>
      <c r="O387" s="223">
        <v>-194</v>
      </c>
      <c r="P387" s="223">
        <v>-162</v>
      </c>
    </row>
    <row r="388" spans="1:16">
      <c r="A388" s="227">
        <v>923</v>
      </c>
      <c r="B388" s="225">
        <v>44825</v>
      </c>
      <c r="C388" s="223">
        <v>109.74</v>
      </c>
      <c r="D388" s="223">
        <v>1730</v>
      </c>
      <c r="E388" s="223">
        <v>1922.07</v>
      </c>
      <c r="F388" s="223">
        <v>8492.9</v>
      </c>
      <c r="G388" s="223">
        <v>3.227E-2</v>
      </c>
      <c r="H388" s="223">
        <v>4.0480000000000002E-2</v>
      </c>
      <c r="I388" s="223">
        <v>4.0079999999999998E-2</v>
      </c>
      <c r="J388" s="223">
        <v>3.7659999999999999E-2</v>
      </c>
      <c r="K388" s="223">
        <v>3.5299999999999998E-2</v>
      </c>
      <c r="L388" s="223">
        <v>2.206E-2</v>
      </c>
      <c r="M388" s="223">
        <v>7.0048000000000004</v>
      </c>
      <c r="N388" s="223">
        <v>7.0049999999999999</v>
      </c>
      <c r="O388" s="223">
        <v>-180</v>
      </c>
      <c r="P388" s="223">
        <v>-162</v>
      </c>
    </row>
    <row r="389" spans="1:16">
      <c r="A389" s="227">
        <v>922</v>
      </c>
      <c r="B389" s="225">
        <v>44824</v>
      </c>
      <c r="C389" s="223">
        <v>109.76</v>
      </c>
      <c r="D389" s="223">
        <v>1730</v>
      </c>
      <c r="E389" s="223">
        <v>1922.07</v>
      </c>
      <c r="F389" s="223">
        <v>8492.9</v>
      </c>
      <c r="G389" s="223">
        <v>3.1809999999999998E-2</v>
      </c>
      <c r="H389" s="223">
        <v>3.9660000000000001E-2</v>
      </c>
      <c r="I389" s="223">
        <v>3.9370000000000002E-2</v>
      </c>
      <c r="J389" s="223">
        <v>3.746E-2</v>
      </c>
      <c r="K389" s="223">
        <v>3.5630000000000002E-2</v>
      </c>
      <c r="L389" s="223">
        <v>2.223E-2</v>
      </c>
      <c r="M389" s="223">
        <v>6.9996999999999998</v>
      </c>
      <c r="N389" s="223">
        <v>6.9870000000000001</v>
      </c>
      <c r="O389" s="223">
        <v>-171</v>
      </c>
      <c r="P389" s="223">
        <v>-162</v>
      </c>
    </row>
    <row r="390" spans="1:16">
      <c r="A390" s="227">
        <v>921</v>
      </c>
      <c r="B390" s="225">
        <v>44823</v>
      </c>
      <c r="C390" s="223">
        <v>109.74</v>
      </c>
      <c r="D390" s="223">
        <v>1730</v>
      </c>
      <c r="E390" s="223">
        <v>1922.07</v>
      </c>
      <c r="F390" s="223">
        <v>8492.9</v>
      </c>
      <c r="G390" s="223">
        <v>3.1179999999999999E-2</v>
      </c>
      <c r="H390" s="223">
        <v>3.9359999999999999E-2</v>
      </c>
      <c r="I390" s="223">
        <v>3.891E-2</v>
      </c>
      <c r="J390" s="223">
        <v>3.6819999999999999E-2</v>
      </c>
      <c r="K390" s="223">
        <v>3.49E-2</v>
      </c>
      <c r="L390" s="223">
        <v>2.2259999999999999E-2</v>
      </c>
      <c r="M390" s="223">
        <v>7.0130999999999997</v>
      </c>
      <c r="N390" s="223">
        <v>6.9946000000000002</v>
      </c>
      <c r="O390" s="223">
        <v>-166</v>
      </c>
      <c r="P390" s="223">
        <v>-162</v>
      </c>
    </row>
    <row r="391" spans="1:16">
      <c r="A391" s="227">
        <v>920</v>
      </c>
      <c r="B391" s="225">
        <v>44820</v>
      </c>
      <c r="C391" s="223">
        <v>109.66</v>
      </c>
      <c r="D391" s="223">
        <v>1730</v>
      </c>
      <c r="E391" s="223">
        <v>1922.07</v>
      </c>
      <c r="F391" s="223">
        <v>8492.9</v>
      </c>
      <c r="G391" s="223">
        <v>3.092E-2</v>
      </c>
      <c r="H391" s="223">
        <v>3.8670000000000003E-2</v>
      </c>
      <c r="I391" s="223">
        <v>3.8260000000000002E-2</v>
      </c>
      <c r="J391" s="223">
        <v>3.6310000000000002E-2</v>
      </c>
      <c r="K391" s="223">
        <v>3.449E-2</v>
      </c>
      <c r="L391" s="223">
        <v>2.2179999999999998E-2</v>
      </c>
      <c r="M391" s="223">
        <v>6.9729999999999999</v>
      </c>
      <c r="N391" s="223">
        <v>6.9618000000000002</v>
      </c>
      <c r="O391" s="223">
        <v>-161</v>
      </c>
      <c r="P391" s="223">
        <v>-162</v>
      </c>
    </row>
    <row r="392" spans="1:16">
      <c r="A392" s="227">
        <v>919</v>
      </c>
      <c r="B392" s="225">
        <v>44819</v>
      </c>
      <c r="C392" s="223">
        <v>109.82</v>
      </c>
      <c r="D392" s="223">
        <v>1730</v>
      </c>
      <c r="E392" s="223">
        <v>1922.07</v>
      </c>
      <c r="F392" s="223">
        <v>8492.9</v>
      </c>
      <c r="G392" s="223">
        <v>3.108E-2</v>
      </c>
      <c r="H392" s="223">
        <v>3.8649999999999997E-2</v>
      </c>
      <c r="I392" s="223">
        <v>3.8539999999999998E-2</v>
      </c>
      <c r="J392" s="223">
        <v>3.6650000000000002E-2</v>
      </c>
      <c r="K392" s="223">
        <v>3.449E-2</v>
      </c>
      <c r="L392" s="223">
        <v>2.196E-2</v>
      </c>
      <c r="M392" s="223">
        <v>6.9828000000000001</v>
      </c>
      <c r="N392" s="223">
        <v>6.9305000000000003</v>
      </c>
      <c r="O392" s="223">
        <v>-166</v>
      </c>
      <c r="P392" s="223">
        <v>-162</v>
      </c>
    </row>
    <row r="393" spans="1:16">
      <c r="A393" s="227">
        <v>918</v>
      </c>
      <c r="B393" s="225">
        <v>44818</v>
      </c>
      <c r="C393" s="223">
        <v>108.33</v>
      </c>
      <c r="D393" s="223">
        <v>1730</v>
      </c>
      <c r="E393" s="223">
        <v>1922.07</v>
      </c>
      <c r="F393" s="223">
        <v>8492.9</v>
      </c>
      <c r="G393" s="223">
        <v>3.1649999999999998E-2</v>
      </c>
      <c r="H393" s="223">
        <v>3.7879999999999997E-2</v>
      </c>
      <c r="I393" s="223">
        <v>3.7920000000000002E-2</v>
      </c>
      <c r="J393" s="223">
        <v>3.603E-2</v>
      </c>
      <c r="K393" s="223">
        <v>3.4040000000000001E-2</v>
      </c>
      <c r="L393" s="223">
        <v>2.1940000000000001E-2</v>
      </c>
      <c r="M393" s="223">
        <v>6.9180999999999999</v>
      </c>
      <c r="N393" s="223">
        <v>6.9264999999999999</v>
      </c>
      <c r="O393" s="223">
        <v>-160</v>
      </c>
      <c r="P393" s="223">
        <v>-162</v>
      </c>
    </row>
    <row r="394" spans="1:16">
      <c r="A394" s="227">
        <v>917</v>
      </c>
      <c r="B394" s="225">
        <v>44817</v>
      </c>
      <c r="C394" s="223">
        <v>109</v>
      </c>
      <c r="D394" s="223">
        <v>1730</v>
      </c>
      <c r="E394" s="223">
        <v>1922.07</v>
      </c>
      <c r="F394" s="223">
        <v>8492.9</v>
      </c>
      <c r="G394" s="223">
        <v>3.1320000000000001E-2</v>
      </c>
      <c r="H394" s="223">
        <v>3.7560000000000003E-2</v>
      </c>
      <c r="I394" s="223">
        <v>3.7580000000000002E-2</v>
      </c>
      <c r="J394" s="223">
        <v>3.5790000000000002E-2</v>
      </c>
      <c r="K394" s="223">
        <v>3.4079999999999999E-2</v>
      </c>
      <c r="L394" s="223">
        <v>2.1850000000000001E-2</v>
      </c>
      <c r="M394" s="223">
        <v>6.9377000000000004</v>
      </c>
      <c r="N394" s="223">
        <v>6.9264999999999999</v>
      </c>
      <c r="O394" s="223">
        <v>-157</v>
      </c>
      <c r="P394" s="223">
        <v>-162</v>
      </c>
    </row>
    <row r="395" spans="1:16">
      <c r="A395" s="227">
        <v>916</v>
      </c>
      <c r="B395" s="225">
        <v>44816</v>
      </c>
      <c r="C395" s="223">
        <v>109.71</v>
      </c>
      <c r="D395" s="223">
        <v>1730</v>
      </c>
      <c r="E395" s="223">
        <v>1922.07</v>
      </c>
      <c r="F395" s="223">
        <v>8492.9</v>
      </c>
      <c r="G395" s="223">
        <v>3.0589999999999999E-2</v>
      </c>
      <c r="H395" s="223">
        <v>3.5709999999999999E-2</v>
      </c>
      <c r="I395" s="223">
        <v>3.61E-2</v>
      </c>
      <c r="J395" s="223">
        <v>3.449E-2</v>
      </c>
      <c r="K395" s="223">
        <v>3.3579999999999999E-2</v>
      </c>
      <c r="L395" s="223">
        <v>2.1690000000000001E-2</v>
      </c>
      <c r="M395" s="223">
        <v>6.9615</v>
      </c>
      <c r="N395" s="223">
        <v>6.9576000000000002</v>
      </c>
      <c r="O395" s="223">
        <v>-144</v>
      </c>
      <c r="P395" s="223">
        <v>-162</v>
      </c>
    </row>
    <row r="396" spans="1:16">
      <c r="A396" s="227">
        <v>915</v>
      </c>
      <c r="B396" s="225">
        <v>44813</v>
      </c>
      <c r="C396" s="223">
        <v>109.84</v>
      </c>
      <c r="D396" s="223">
        <v>1730</v>
      </c>
      <c r="E396" s="223">
        <v>1922.07</v>
      </c>
      <c r="F396" s="223">
        <v>8492.9</v>
      </c>
      <c r="G396" s="223">
        <v>3.007E-2</v>
      </c>
      <c r="H396" s="223">
        <v>3.5560000000000001E-2</v>
      </c>
      <c r="I396" s="223">
        <v>3.5979999999999998E-2</v>
      </c>
      <c r="J396" s="223">
        <v>3.4349999999999999E-2</v>
      </c>
      <c r="K396" s="223">
        <v>3.3099999999999997E-2</v>
      </c>
      <c r="L396" s="223">
        <v>2.1690000000000001E-2</v>
      </c>
      <c r="M396" s="223">
        <v>6.9591000000000003</v>
      </c>
      <c r="N396" s="223">
        <v>6.9656000000000002</v>
      </c>
      <c r="O396" s="223">
        <v>-143</v>
      </c>
      <c r="P396" s="223">
        <v>-162</v>
      </c>
    </row>
    <row r="397" spans="1:16">
      <c r="A397" s="227">
        <v>914</v>
      </c>
      <c r="B397" s="225">
        <v>44812</v>
      </c>
      <c r="C397" s="223">
        <v>110.21</v>
      </c>
      <c r="D397" s="223">
        <v>1730</v>
      </c>
      <c r="E397" s="223">
        <v>1922.07</v>
      </c>
      <c r="F397" s="223">
        <v>8492.9</v>
      </c>
      <c r="G397" s="223">
        <v>3.0030000000000001E-2</v>
      </c>
      <c r="H397" s="223">
        <v>3.5029999999999999E-2</v>
      </c>
      <c r="I397" s="223">
        <v>3.5659999999999997E-2</v>
      </c>
      <c r="J397" s="223">
        <v>3.4209999999999997E-2</v>
      </c>
      <c r="K397" s="223">
        <v>3.3169999999999998E-2</v>
      </c>
      <c r="L397" s="223">
        <v>2.1600000000000001E-2</v>
      </c>
      <c r="M397" s="223">
        <v>6.9702999999999999</v>
      </c>
      <c r="N397" s="223">
        <v>6.9545000000000003</v>
      </c>
      <c r="O397" s="223">
        <v>-141</v>
      </c>
      <c r="P397" s="223">
        <v>-162</v>
      </c>
    </row>
    <row r="398" spans="1:16">
      <c r="A398" s="227">
        <v>913</v>
      </c>
      <c r="B398" s="225">
        <v>44811</v>
      </c>
      <c r="C398" s="223">
        <v>109.53</v>
      </c>
      <c r="D398" s="223">
        <v>1730</v>
      </c>
      <c r="E398" s="223">
        <v>1922.07</v>
      </c>
      <c r="F398" s="223">
        <v>8492.9</v>
      </c>
      <c r="G398" s="223">
        <v>2.98E-2</v>
      </c>
      <c r="H398" s="223">
        <v>3.431E-2</v>
      </c>
      <c r="I398" s="223">
        <v>3.4860000000000002E-2</v>
      </c>
      <c r="J398" s="223">
        <v>3.3579999999999999E-2</v>
      </c>
      <c r="K398" s="223">
        <v>3.2629999999999999E-2</v>
      </c>
      <c r="L398" s="223">
        <v>2.1489999999999999E-2</v>
      </c>
      <c r="M398" s="223">
        <v>6.9428000000000001</v>
      </c>
      <c r="N398" s="223">
        <v>6.9340000000000002</v>
      </c>
      <c r="O398" s="223">
        <v>-134</v>
      </c>
      <c r="P398" s="223">
        <v>-162</v>
      </c>
    </row>
    <row r="399" spans="1:16">
      <c r="A399" s="227">
        <v>912</v>
      </c>
      <c r="B399" s="225">
        <v>44810</v>
      </c>
      <c r="C399" s="223">
        <v>109.53</v>
      </c>
      <c r="D399" s="223">
        <v>1730</v>
      </c>
      <c r="E399" s="223">
        <v>1922.07</v>
      </c>
      <c r="F399" s="223">
        <v>8492.9</v>
      </c>
      <c r="G399" s="223">
        <v>2.912E-2</v>
      </c>
      <c r="H399" s="223">
        <v>3.5029999999999999E-2</v>
      </c>
      <c r="I399" s="223">
        <v>3.5680000000000003E-2</v>
      </c>
      <c r="J399" s="223">
        <v>3.4520000000000002E-2</v>
      </c>
      <c r="K399" s="223">
        <v>3.3489999999999999E-2</v>
      </c>
      <c r="L399" s="223">
        <v>2.1479999999999999E-2</v>
      </c>
      <c r="M399" s="223">
        <v>6.9160000000000004</v>
      </c>
      <c r="N399" s="223">
        <v>6.9</v>
      </c>
      <c r="O399" s="223">
        <v>-142</v>
      </c>
      <c r="P399" s="223">
        <v>-162</v>
      </c>
    </row>
    <row r="400" spans="1:16">
      <c r="A400" s="227">
        <v>911</v>
      </c>
      <c r="B400" s="225">
        <v>44809</v>
      </c>
      <c r="C400" s="223">
        <v>109.69</v>
      </c>
      <c r="D400" s="223">
        <v>1730</v>
      </c>
      <c r="E400" s="223">
        <v>1922.07</v>
      </c>
      <c r="F400" s="223">
        <v>8492.9</v>
      </c>
      <c r="G400" s="223">
        <v>2.8660000000000001E-2</v>
      </c>
      <c r="H400" s="223">
        <v>3.3869999999999997E-2</v>
      </c>
      <c r="I400" s="223">
        <v>3.4259999999999999E-2</v>
      </c>
      <c r="J400" s="223">
        <v>3.2930000000000001E-2</v>
      </c>
      <c r="K400" s="223">
        <v>3.1890000000000002E-2</v>
      </c>
      <c r="L400" s="223">
        <v>2.1440000000000001E-2</v>
      </c>
      <c r="M400" s="223">
        <v>6.9157000000000002</v>
      </c>
      <c r="N400" s="223">
        <v>6.907</v>
      </c>
      <c r="O400" s="223">
        <v>-128</v>
      </c>
      <c r="P400" s="223">
        <v>-162</v>
      </c>
    </row>
    <row r="401" spans="1:16">
      <c r="A401" s="227">
        <v>910</v>
      </c>
      <c r="B401" s="225">
        <v>44806</v>
      </c>
      <c r="C401" s="223">
        <v>108.7</v>
      </c>
      <c r="D401" s="223">
        <v>1730</v>
      </c>
      <c r="E401" s="223">
        <v>1922.07</v>
      </c>
      <c r="F401" s="223">
        <v>8492.9</v>
      </c>
      <c r="G401" s="223">
        <v>2.8660000000000001E-2</v>
      </c>
      <c r="H401" s="223">
        <v>3.3869999999999997E-2</v>
      </c>
      <c r="I401" s="223">
        <v>3.4259999999999999E-2</v>
      </c>
      <c r="J401" s="223">
        <v>3.2930000000000001E-2</v>
      </c>
      <c r="K401" s="223">
        <v>3.1890000000000002E-2</v>
      </c>
      <c r="L401" s="223">
        <v>2.154E-2</v>
      </c>
      <c r="M401" s="223">
        <v>6.9069000000000003</v>
      </c>
      <c r="N401" s="223">
        <v>6.8903999999999996</v>
      </c>
      <c r="O401" s="223">
        <v>-127</v>
      </c>
      <c r="P401" s="223">
        <v>-162</v>
      </c>
    </row>
    <row r="402" spans="1:16">
      <c r="A402" s="227">
        <v>909</v>
      </c>
      <c r="B402" s="225">
        <v>44805</v>
      </c>
      <c r="C402" s="223">
        <v>108.77</v>
      </c>
      <c r="D402" s="223">
        <v>1730</v>
      </c>
      <c r="E402" s="223">
        <v>1936.48</v>
      </c>
      <c r="F402" s="223">
        <v>8136.9</v>
      </c>
      <c r="G402" s="223">
        <v>2.9080000000000002E-2</v>
      </c>
      <c r="H402" s="223">
        <v>3.499E-2</v>
      </c>
      <c r="I402" s="223">
        <v>3.5380000000000002E-2</v>
      </c>
      <c r="J402" s="223">
        <v>3.397E-2</v>
      </c>
      <c r="K402" s="223">
        <v>3.2530000000000003E-2</v>
      </c>
      <c r="L402" s="223">
        <v>2.1770000000000001E-2</v>
      </c>
      <c r="M402" s="223">
        <v>6.9236000000000004</v>
      </c>
      <c r="N402" s="223">
        <v>6.9114000000000004</v>
      </c>
      <c r="O402" s="223">
        <v>-136</v>
      </c>
      <c r="P402" s="223">
        <v>-162</v>
      </c>
    </row>
    <row r="403" spans="1:16">
      <c r="A403" s="227">
        <v>908</v>
      </c>
      <c r="B403" s="225">
        <v>44804</v>
      </c>
      <c r="C403" s="223">
        <v>108.83</v>
      </c>
      <c r="D403" s="223">
        <v>1730</v>
      </c>
      <c r="E403" s="223">
        <v>1936.48</v>
      </c>
      <c r="F403" s="223">
        <v>8136.9</v>
      </c>
      <c r="G403" s="223">
        <v>2.9000000000000001E-2</v>
      </c>
      <c r="H403" s="223">
        <v>3.4930000000000003E-2</v>
      </c>
      <c r="I403" s="223">
        <v>3.5150000000000001E-2</v>
      </c>
      <c r="J403" s="223">
        <v>3.3509999999999998E-2</v>
      </c>
      <c r="K403" s="223">
        <v>3.193E-2</v>
      </c>
      <c r="L403" s="223">
        <v>2.1819999999999999E-2</v>
      </c>
      <c r="M403" s="223">
        <v>6.9154999999999998</v>
      </c>
      <c r="N403" s="223">
        <v>6.9088000000000003</v>
      </c>
      <c r="O403" s="223">
        <v>-133</v>
      </c>
      <c r="P403" s="223">
        <v>-162</v>
      </c>
    </row>
    <row r="404" spans="1:16">
      <c r="A404" s="227">
        <v>907</v>
      </c>
      <c r="B404" s="225">
        <v>44803</v>
      </c>
      <c r="C404" s="223">
        <v>108.8</v>
      </c>
      <c r="D404" s="223">
        <v>1730</v>
      </c>
      <c r="E404" s="223">
        <v>1936.48</v>
      </c>
      <c r="F404" s="223">
        <v>8136.9</v>
      </c>
      <c r="G404" s="223">
        <v>2.8570000000000002E-2</v>
      </c>
      <c r="H404" s="223">
        <v>3.4419999999999999E-2</v>
      </c>
      <c r="I404" s="223">
        <v>3.4639999999999997E-2</v>
      </c>
      <c r="J404" s="223">
        <v>3.2649999999999998E-2</v>
      </c>
      <c r="K404" s="223">
        <v>3.1019999999999999E-2</v>
      </c>
      <c r="L404" s="223">
        <v>2.1850000000000001E-2</v>
      </c>
      <c r="M404" s="223">
        <v>6.8947000000000003</v>
      </c>
      <c r="N404" s="223">
        <v>6.8716999999999997</v>
      </c>
      <c r="O404" s="223">
        <v>-128</v>
      </c>
      <c r="P404" s="223">
        <v>-162</v>
      </c>
    </row>
    <row r="405" spans="1:16">
      <c r="A405" s="227">
        <v>906</v>
      </c>
      <c r="B405" s="225">
        <v>44802</v>
      </c>
      <c r="C405" s="223">
        <v>108.47</v>
      </c>
      <c r="D405" s="223">
        <v>1730</v>
      </c>
      <c r="E405" s="223">
        <v>1936.48</v>
      </c>
      <c r="F405" s="223">
        <v>8136.9</v>
      </c>
      <c r="G405" s="223">
        <v>2.853E-2</v>
      </c>
      <c r="H405" s="223">
        <v>3.4229999999999997E-2</v>
      </c>
      <c r="I405" s="223">
        <v>3.4410000000000003E-2</v>
      </c>
      <c r="J405" s="223">
        <v>3.2530000000000003E-2</v>
      </c>
      <c r="K405" s="223">
        <v>3.1019999999999999E-2</v>
      </c>
      <c r="L405" s="223">
        <v>2.2159999999999999E-2</v>
      </c>
      <c r="M405" s="223">
        <v>6.8514999999999997</v>
      </c>
      <c r="N405" s="223">
        <v>6.8491999999999997</v>
      </c>
      <c r="O405" s="223">
        <v>-122</v>
      </c>
      <c r="P405" s="223">
        <v>-162</v>
      </c>
    </row>
    <row r="406" spans="1:16">
      <c r="A406" s="227">
        <v>905</v>
      </c>
      <c r="B406" s="225">
        <v>44799</v>
      </c>
      <c r="C406" s="223">
        <v>108.68</v>
      </c>
      <c r="D406" s="223">
        <v>1730</v>
      </c>
      <c r="E406" s="223">
        <v>1936.48</v>
      </c>
      <c r="F406" s="223">
        <v>8136.9</v>
      </c>
      <c r="G406" s="223">
        <v>2.8170000000000001E-2</v>
      </c>
      <c r="H406" s="223">
        <v>3.397E-2</v>
      </c>
      <c r="I406" s="223">
        <v>3.3930000000000002E-2</v>
      </c>
      <c r="J406" s="223">
        <v>3.2050000000000002E-2</v>
      </c>
      <c r="K406" s="223">
        <v>3.041E-2</v>
      </c>
      <c r="L406" s="223">
        <v>2.2380000000000001E-2</v>
      </c>
      <c r="M406" s="223">
        <v>6.8773999999999997</v>
      </c>
      <c r="N406" s="223">
        <v>6.8594999999999997</v>
      </c>
      <c r="O406" s="223">
        <v>-116</v>
      </c>
      <c r="P406" s="223">
        <v>-162</v>
      </c>
    </row>
    <row r="407" spans="1:16">
      <c r="A407" s="227">
        <v>904</v>
      </c>
      <c r="B407" s="225">
        <v>44798</v>
      </c>
      <c r="C407" s="223">
        <v>108.62</v>
      </c>
      <c r="D407" s="223">
        <v>1730</v>
      </c>
      <c r="E407" s="223">
        <v>1936.48</v>
      </c>
      <c r="F407" s="223">
        <v>8136.9</v>
      </c>
      <c r="G407" s="223">
        <v>2.785E-2</v>
      </c>
      <c r="H407" s="223">
        <v>3.3660000000000002E-2</v>
      </c>
      <c r="I407" s="223">
        <v>3.3590000000000002E-2</v>
      </c>
      <c r="J407" s="223">
        <v>3.1519999999999999E-2</v>
      </c>
      <c r="K407" s="223">
        <v>3.0259999999999999E-2</v>
      </c>
      <c r="L407" s="223">
        <v>2.248E-2</v>
      </c>
      <c r="M407" s="223">
        <v>6.8544</v>
      </c>
      <c r="N407" s="223">
        <v>6.835</v>
      </c>
      <c r="O407" s="223">
        <v>-111</v>
      </c>
      <c r="P407" s="223">
        <v>-162</v>
      </c>
    </row>
    <row r="408" spans="1:16">
      <c r="A408" s="227">
        <v>903</v>
      </c>
      <c r="B408" s="225">
        <v>44797</v>
      </c>
      <c r="C408" s="223">
        <v>109.05</v>
      </c>
      <c r="D408" s="223">
        <v>1730</v>
      </c>
      <c r="E408" s="223">
        <v>1936.48</v>
      </c>
      <c r="F408" s="223">
        <v>8136.9</v>
      </c>
      <c r="G408" s="223">
        <v>2.7359999999999999E-2</v>
      </c>
      <c r="H408" s="223">
        <v>3.39E-2</v>
      </c>
      <c r="I408" s="223">
        <v>3.3919999999999999E-2</v>
      </c>
      <c r="J408" s="223">
        <v>3.2329999999999998E-2</v>
      </c>
      <c r="K408" s="223">
        <v>3.1040000000000002E-2</v>
      </c>
      <c r="L408" s="223">
        <v>2.2249999999999999E-2</v>
      </c>
      <c r="M408" s="223">
        <v>6.8677999999999999</v>
      </c>
      <c r="N408" s="223">
        <v>6.8483000000000001</v>
      </c>
      <c r="O408" s="223">
        <v>-117</v>
      </c>
      <c r="P408" s="223">
        <v>-162</v>
      </c>
    </row>
    <row r="409" spans="1:16">
      <c r="A409" s="227">
        <v>902</v>
      </c>
      <c r="B409" s="225">
        <v>44796</v>
      </c>
      <c r="C409" s="223">
        <v>108.17</v>
      </c>
      <c r="D409" s="223">
        <v>1730</v>
      </c>
      <c r="E409" s="223">
        <v>1936.48</v>
      </c>
      <c r="F409" s="223">
        <v>8136.9</v>
      </c>
      <c r="G409" s="223">
        <v>2.6689999999999998E-2</v>
      </c>
      <c r="H409" s="223">
        <v>3.3000000000000002E-2</v>
      </c>
      <c r="I409" s="223">
        <v>3.3419999999999998E-2</v>
      </c>
      <c r="J409" s="223">
        <v>3.1649999999999998E-2</v>
      </c>
      <c r="K409" s="223">
        <v>3.0460000000000001E-2</v>
      </c>
      <c r="L409" s="223">
        <v>2.2329999999999999E-2</v>
      </c>
      <c r="M409" s="223">
        <v>6.8357999999999999</v>
      </c>
      <c r="N409" s="223">
        <v>6.8175999999999997</v>
      </c>
      <c r="O409" s="223">
        <v>-111</v>
      </c>
      <c r="P409" s="223">
        <v>-162</v>
      </c>
    </row>
    <row r="410" spans="1:16">
      <c r="A410" s="227">
        <v>901</v>
      </c>
      <c r="B410" s="225">
        <v>44795</v>
      </c>
      <c r="C410" s="223">
        <v>107.48</v>
      </c>
      <c r="D410" s="223">
        <v>1730</v>
      </c>
      <c r="E410" s="223">
        <v>1936.48</v>
      </c>
      <c r="F410" s="223">
        <v>8136.9</v>
      </c>
      <c r="G410" s="223">
        <v>2.6960000000000001E-2</v>
      </c>
      <c r="H410" s="223">
        <v>3.3099999999999997E-2</v>
      </c>
      <c r="I410" s="223">
        <v>3.3500000000000002E-2</v>
      </c>
      <c r="J410" s="223">
        <v>3.1579999999999997E-2</v>
      </c>
      <c r="K410" s="223">
        <v>3.015E-2</v>
      </c>
      <c r="L410" s="223">
        <v>2.2120000000000001E-2</v>
      </c>
      <c r="M410" s="223">
        <v>6.8030999999999997</v>
      </c>
      <c r="N410" s="223">
        <v>6.7862999999999998</v>
      </c>
      <c r="O410" s="223">
        <v>-114</v>
      </c>
      <c r="P410" s="223">
        <v>-162</v>
      </c>
    </row>
    <row r="411" spans="1:16">
      <c r="A411" s="227">
        <v>900</v>
      </c>
      <c r="B411" s="225">
        <v>44792</v>
      </c>
      <c r="C411" s="223">
        <v>106.57</v>
      </c>
      <c r="D411" s="223">
        <v>1730</v>
      </c>
      <c r="E411" s="223">
        <v>1936.48</v>
      </c>
      <c r="F411" s="223">
        <v>8136.9</v>
      </c>
      <c r="G411" s="223">
        <v>2.6450000000000001E-2</v>
      </c>
      <c r="H411" s="223">
        <v>3.2340000000000001E-2</v>
      </c>
      <c r="I411" s="223">
        <v>3.261E-2</v>
      </c>
      <c r="J411" s="223">
        <v>3.0929999999999999E-2</v>
      </c>
      <c r="K411" s="223">
        <v>2.972E-2</v>
      </c>
      <c r="L411" s="223">
        <v>2.1989999999999999E-2</v>
      </c>
      <c r="M411" s="223">
        <v>6.7942</v>
      </c>
      <c r="N411" s="223">
        <v>6.7811000000000003</v>
      </c>
      <c r="O411" s="223">
        <v>-106</v>
      </c>
      <c r="P411" s="223">
        <v>-162</v>
      </c>
    </row>
    <row r="412" spans="1:16">
      <c r="A412" s="227">
        <v>899</v>
      </c>
      <c r="B412" s="225">
        <v>44791</v>
      </c>
      <c r="C412" s="223">
        <v>106.5</v>
      </c>
      <c r="D412" s="223">
        <v>1730</v>
      </c>
      <c r="E412" s="223">
        <v>1936.48</v>
      </c>
      <c r="F412" s="223">
        <v>8136.9</v>
      </c>
      <c r="G412" s="223">
        <v>2.6200000000000001E-2</v>
      </c>
      <c r="H412" s="223">
        <v>3.1969999999999998E-2</v>
      </c>
      <c r="I412" s="223">
        <v>3.2239999999999998E-2</v>
      </c>
      <c r="J412" s="223">
        <v>3.0269999999999998E-2</v>
      </c>
      <c r="K412" s="223">
        <v>2.8819999999999998E-2</v>
      </c>
      <c r="L412" s="223">
        <v>2.1919999999999999E-2</v>
      </c>
      <c r="M412" s="223">
        <v>6.7919999999999998</v>
      </c>
      <c r="N412" s="223">
        <v>6.7881999999999998</v>
      </c>
      <c r="O412" s="223">
        <v>-103</v>
      </c>
      <c r="P412" s="223">
        <v>-162</v>
      </c>
    </row>
    <row r="413" spans="1:16">
      <c r="A413" s="227">
        <v>898</v>
      </c>
      <c r="B413" s="225">
        <v>44790</v>
      </c>
      <c r="C413" s="223">
        <v>106.55</v>
      </c>
      <c r="D413" s="223">
        <v>1730</v>
      </c>
      <c r="E413" s="223">
        <v>1936.48</v>
      </c>
      <c r="F413" s="223">
        <v>8136.9</v>
      </c>
      <c r="G413" s="223">
        <v>2.6069999999999999E-2</v>
      </c>
      <c r="H413" s="223">
        <v>3.2849999999999997E-2</v>
      </c>
      <c r="I413" s="223">
        <v>3.2770000000000001E-2</v>
      </c>
      <c r="J413" s="223">
        <v>3.0509999999999999E-2</v>
      </c>
      <c r="K413" s="223">
        <v>2.8969999999999999E-2</v>
      </c>
      <c r="L413" s="223">
        <v>2.2249999999999999E-2</v>
      </c>
      <c r="M413" s="223">
        <v>6.8158000000000003</v>
      </c>
      <c r="N413" s="223">
        <v>6.7735000000000003</v>
      </c>
      <c r="O413" s="223">
        <v>-105</v>
      </c>
      <c r="P413" s="223">
        <v>-162</v>
      </c>
    </row>
    <row r="414" spans="1:16">
      <c r="A414" s="227">
        <v>897</v>
      </c>
      <c r="B414" s="225">
        <v>44789</v>
      </c>
      <c r="C414" s="223">
        <v>105.63</v>
      </c>
      <c r="D414" s="223">
        <v>1730</v>
      </c>
      <c r="E414" s="223">
        <v>1936.48</v>
      </c>
      <c r="F414" s="223">
        <v>8136.9</v>
      </c>
      <c r="G414" s="223">
        <v>2.5870000000000001E-2</v>
      </c>
      <c r="H414" s="223">
        <v>3.2570000000000002E-2</v>
      </c>
      <c r="I414" s="223">
        <v>3.202E-2</v>
      </c>
      <c r="J414" s="223">
        <v>2.9530000000000001E-2</v>
      </c>
      <c r="K414" s="223">
        <v>2.8039999999999999E-2</v>
      </c>
      <c r="L414" s="223">
        <v>2.1999999999999999E-2</v>
      </c>
      <c r="M414" s="223">
        <v>6.7380000000000004</v>
      </c>
      <c r="N414" s="223">
        <v>6.7427999999999999</v>
      </c>
      <c r="O414" s="223">
        <v>-100</v>
      </c>
      <c r="P414" s="223">
        <v>-162</v>
      </c>
    </row>
    <row r="415" spans="1:16">
      <c r="A415" s="227">
        <v>896</v>
      </c>
      <c r="B415" s="225">
        <v>44788</v>
      </c>
      <c r="C415" s="223">
        <v>105.09</v>
      </c>
      <c r="D415" s="223">
        <v>1730</v>
      </c>
      <c r="E415" s="223">
        <v>1936.48</v>
      </c>
      <c r="F415" s="223">
        <v>8136.9</v>
      </c>
      <c r="G415" s="223">
        <v>2.537E-2</v>
      </c>
      <c r="H415" s="223">
        <v>3.1820000000000001E-2</v>
      </c>
      <c r="I415" s="223">
        <v>3.1109999999999999E-2</v>
      </c>
      <c r="J415" s="223">
        <v>2.9000000000000001E-2</v>
      </c>
      <c r="K415" s="223">
        <v>2.7879999999999999E-2</v>
      </c>
      <c r="L415" s="223">
        <v>2.2169999999999999E-2</v>
      </c>
      <c r="M415" s="223">
        <v>6.7438000000000002</v>
      </c>
      <c r="N415" s="223">
        <v>6.7447999999999997</v>
      </c>
      <c r="O415" s="223">
        <v>-89</v>
      </c>
      <c r="P415" s="223">
        <v>-162</v>
      </c>
    </row>
    <row r="416" spans="1:16">
      <c r="A416" s="227">
        <v>895</v>
      </c>
      <c r="B416" s="225">
        <v>44785</v>
      </c>
      <c r="C416" s="223">
        <v>105.2</v>
      </c>
      <c r="D416" s="223">
        <v>1730</v>
      </c>
      <c r="E416" s="223">
        <v>1936.48</v>
      </c>
      <c r="F416" s="223">
        <v>8136.9</v>
      </c>
      <c r="G416" s="223">
        <v>2.5170000000000001E-2</v>
      </c>
      <c r="H416" s="223">
        <v>3.2419999999999997E-2</v>
      </c>
      <c r="I416" s="223">
        <v>3.1800000000000002E-2</v>
      </c>
      <c r="J416" s="223">
        <v>2.9559999999999999E-2</v>
      </c>
      <c r="K416" s="223">
        <v>2.8309999999999998E-2</v>
      </c>
      <c r="L416" s="223">
        <v>2.3060000000000001E-2</v>
      </c>
      <c r="M416" s="223">
        <v>6.7230999999999996</v>
      </c>
      <c r="N416" s="223">
        <v>6.7237999999999998</v>
      </c>
      <c r="O416" s="223">
        <v>-87</v>
      </c>
      <c r="P416" s="223">
        <v>-162</v>
      </c>
    </row>
    <row r="417" spans="1:16">
      <c r="A417" s="227">
        <v>894</v>
      </c>
      <c r="B417" s="225">
        <v>44784</v>
      </c>
      <c r="C417" s="223">
        <v>106.37</v>
      </c>
      <c r="D417" s="223">
        <v>1730</v>
      </c>
      <c r="E417" s="223">
        <v>1936.48</v>
      </c>
      <c r="F417" s="223">
        <v>8136.9</v>
      </c>
      <c r="G417" s="223">
        <v>2.5149999999999999E-2</v>
      </c>
      <c r="H417" s="223">
        <v>3.218E-2</v>
      </c>
      <c r="I417" s="223">
        <v>3.1719999999999998E-2</v>
      </c>
      <c r="J417" s="223">
        <v>2.9870000000000001E-2</v>
      </c>
      <c r="K417" s="223">
        <v>2.8879999999999999E-2</v>
      </c>
      <c r="L417" s="223">
        <v>2.3120000000000002E-2</v>
      </c>
      <c r="M417" s="223">
        <v>6.7552000000000003</v>
      </c>
      <c r="N417" s="223">
        <v>6.7526999999999999</v>
      </c>
      <c r="O417" s="223">
        <v>-86</v>
      </c>
      <c r="P417" s="223">
        <v>-162</v>
      </c>
    </row>
    <row r="418" spans="1:16">
      <c r="A418" s="227">
        <v>893</v>
      </c>
      <c r="B418" s="225">
        <v>44783</v>
      </c>
      <c r="C418" s="223">
        <v>106.44</v>
      </c>
      <c r="D418" s="223">
        <v>1730</v>
      </c>
      <c r="E418" s="223">
        <v>1936.48</v>
      </c>
      <c r="F418" s="223">
        <v>8136.9</v>
      </c>
      <c r="G418" s="223">
        <v>2.5690000000000001E-2</v>
      </c>
      <c r="H418" s="223">
        <v>3.2140000000000002E-2</v>
      </c>
      <c r="I418" s="223">
        <v>3.1440000000000003E-2</v>
      </c>
      <c r="J418" s="223">
        <v>2.9219999999999999E-2</v>
      </c>
      <c r="K418" s="223">
        <v>2.7810000000000001E-2</v>
      </c>
      <c r="L418" s="223">
        <v>2.2960000000000001E-2</v>
      </c>
      <c r="M418" s="223">
        <v>6.7622</v>
      </c>
      <c r="N418" s="223">
        <v>6.7511999999999999</v>
      </c>
      <c r="O418" s="223">
        <v>-85</v>
      </c>
      <c r="P418" s="223">
        <v>-162</v>
      </c>
    </row>
    <row r="419" spans="1:16">
      <c r="A419" s="227">
        <v>892</v>
      </c>
      <c r="B419" s="225">
        <v>44782</v>
      </c>
      <c r="C419" s="223">
        <v>106.62</v>
      </c>
      <c r="D419" s="223">
        <v>1730</v>
      </c>
      <c r="E419" s="223">
        <v>1936.48</v>
      </c>
      <c r="F419" s="223">
        <v>8136.9</v>
      </c>
      <c r="G419" s="223">
        <v>2.5610000000000001E-2</v>
      </c>
      <c r="H419" s="223">
        <v>3.27E-2</v>
      </c>
      <c r="I419" s="223">
        <v>3.2050000000000002E-2</v>
      </c>
      <c r="J419" s="223">
        <v>2.9610000000000001E-2</v>
      </c>
      <c r="K419" s="223">
        <v>2.777E-2</v>
      </c>
      <c r="L419" s="223">
        <v>2.2950000000000002E-2</v>
      </c>
      <c r="M419" s="223">
        <v>6.7659000000000002</v>
      </c>
      <c r="N419" s="223">
        <v>6.7618999999999998</v>
      </c>
      <c r="O419" s="223">
        <v>-91</v>
      </c>
      <c r="P419" s="223">
        <v>-162</v>
      </c>
    </row>
    <row r="420" spans="1:16">
      <c r="A420" s="227">
        <v>891</v>
      </c>
      <c r="B420" s="225">
        <v>44781</v>
      </c>
      <c r="C420" s="223">
        <v>105.69</v>
      </c>
      <c r="D420" s="223">
        <v>1730</v>
      </c>
      <c r="E420" s="223">
        <v>1936.48</v>
      </c>
      <c r="F420" s="223">
        <v>8136.9</v>
      </c>
      <c r="G420" s="223">
        <v>2.496E-2</v>
      </c>
      <c r="H420" s="223">
        <v>3.2050000000000002E-2</v>
      </c>
      <c r="I420" s="223">
        <v>3.1399999999999997E-2</v>
      </c>
      <c r="J420" s="223">
        <v>2.9059999999999999E-2</v>
      </c>
      <c r="K420" s="223">
        <v>2.7570000000000001E-2</v>
      </c>
      <c r="L420" s="223">
        <v>2.2519999999999998E-2</v>
      </c>
      <c r="M420" s="223">
        <v>6.7511000000000001</v>
      </c>
      <c r="N420" s="223">
        <v>6.7492999999999999</v>
      </c>
      <c r="O420" s="223">
        <v>-89</v>
      </c>
      <c r="P420" s="223">
        <v>-162</v>
      </c>
    </row>
    <row r="421" spans="1:16">
      <c r="A421" s="227">
        <v>890</v>
      </c>
      <c r="B421" s="225">
        <v>44778</v>
      </c>
      <c r="C421" s="223">
        <v>106.51</v>
      </c>
      <c r="D421" s="223">
        <v>1730</v>
      </c>
      <c r="E421" s="223">
        <v>1936.48</v>
      </c>
      <c r="F421" s="223">
        <v>8136.9</v>
      </c>
      <c r="G421" s="223">
        <v>2.4709999999999999E-2</v>
      </c>
      <c r="H421" s="223">
        <v>3.2259999999999997E-2</v>
      </c>
      <c r="I421" s="223">
        <v>3.1710000000000002E-2</v>
      </c>
      <c r="J421" s="223">
        <v>2.9559999999999999E-2</v>
      </c>
      <c r="K421" s="223">
        <v>2.827E-2</v>
      </c>
      <c r="L421" s="223">
        <v>2.2380000000000001E-2</v>
      </c>
      <c r="M421" s="223">
        <v>6.7628000000000004</v>
      </c>
      <c r="N421" s="223">
        <v>6.758</v>
      </c>
      <c r="O421" s="223">
        <v>-93</v>
      </c>
      <c r="P421" s="223">
        <v>-162</v>
      </c>
    </row>
    <row r="422" spans="1:16">
      <c r="A422" s="227">
        <v>889</v>
      </c>
      <c r="B422" s="225">
        <v>44777</v>
      </c>
      <c r="C422" s="223">
        <v>106.24</v>
      </c>
      <c r="D422" s="223">
        <v>1730</v>
      </c>
      <c r="E422" s="223">
        <v>1936.48</v>
      </c>
      <c r="F422" s="223">
        <v>8136.9</v>
      </c>
      <c r="G422" s="223">
        <v>2.3970000000000002E-2</v>
      </c>
      <c r="H422" s="223">
        <v>3.0429999999999999E-2</v>
      </c>
      <c r="I422" s="223">
        <v>2.9770000000000001E-2</v>
      </c>
      <c r="J422" s="223">
        <v>2.792E-2</v>
      </c>
      <c r="K422" s="223">
        <v>2.6880000000000001E-2</v>
      </c>
      <c r="L422" s="223">
        <v>2.2159999999999999E-2</v>
      </c>
      <c r="M422" s="223">
        <v>6.7786</v>
      </c>
      <c r="N422" s="223">
        <v>6.7525000000000004</v>
      </c>
      <c r="O422" s="223">
        <v>-76</v>
      </c>
      <c r="P422" s="223">
        <v>-162</v>
      </c>
    </row>
    <row r="423" spans="1:16">
      <c r="A423" s="227">
        <v>888</v>
      </c>
      <c r="B423" s="225">
        <v>44776</v>
      </c>
      <c r="C423" s="223">
        <v>105.45</v>
      </c>
      <c r="D423" s="223">
        <v>1730</v>
      </c>
      <c r="E423" s="223">
        <v>1936.48</v>
      </c>
      <c r="F423" s="223">
        <v>8136.9</v>
      </c>
      <c r="G423" s="223">
        <v>2.4330000000000001E-2</v>
      </c>
      <c r="H423" s="223">
        <v>3.065E-2</v>
      </c>
      <c r="I423" s="223">
        <v>3.0079999999999999E-2</v>
      </c>
      <c r="J423" s="223">
        <v>2.826E-2</v>
      </c>
      <c r="K423" s="223">
        <v>2.7050000000000001E-2</v>
      </c>
      <c r="L423" s="223">
        <v>2.239E-2</v>
      </c>
      <c r="M423" s="223">
        <v>6.7836999999999996</v>
      </c>
      <c r="N423" s="223">
        <v>6.7687999999999997</v>
      </c>
      <c r="O423" s="223">
        <v>-77</v>
      </c>
      <c r="P423" s="223">
        <v>-162</v>
      </c>
    </row>
    <row r="424" spans="1:16">
      <c r="A424" s="227">
        <v>887</v>
      </c>
      <c r="B424" s="225">
        <v>44775</v>
      </c>
      <c r="C424" s="223">
        <v>105.9</v>
      </c>
      <c r="D424" s="223">
        <v>1730</v>
      </c>
      <c r="E424" s="223">
        <v>1945.59</v>
      </c>
      <c r="F424" s="223">
        <v>8150.3</v>
      </c>
      <c r="G424" s="223">
        <v>2.436E-2</v>
      </c>
      <c r="H424" s="223">
        <v>3.0509999999999999E-2</v>
      </c>
      <c r="I424" s="223">
        <v>3.0079999999999999E-2</v>
      </c>
      <c r="J424" s="223">
        <v>2.853E-2</v>
      </c>
      <c r="K424" s="223">
        <v>2.7480000000000001E-2</v>
      </c>
      <c r="L424" s="223">
        <v>2.2540000000000001E-2</v>
      </c>
      <c r="M424" s="223">
        <v>6.7497999999999996</v>
      </c>
      <c r="N424" s="223">
        <v>6.7445000000000004</v>
      </c>
      <c r="O424" s="223">
        <v>-75</v>
      </c>
      <c r="P424" s="223">
        <v>-162</v>
      </c>
    </row>
    <row r="425" spans="1:16">
      <c r="A425" s="227">
        <v>886</v>
      </c>
      <c r="B425" s="225">
        <v>44774</v>
      </c>
      <c r="C425" s="223">
        <v>106.35</v>
      </c>
      <c r="D425" s="223">
        <v>1730</v>
      </c>
      <c r="E425" s="223">
        <v>1945.59</v>
      </c>
      <c r="F425" s="223">
        <v>8150.3</v>
      </c>
      <c r="G425" s="223">
        <v>2.3089999999999999E-2</v>
      </c>
      <c r="H425" s="223">
        <v>2.87E-2</v>
      </c>
      <c r="I425" s="223">
        <v>2.794E-2</v>
      </c>
      <c r="J425" s="223">
        <v>2.6339999999999999E-2</v>
      </c>
      <c r="K425" s="223">
        <v>2.5729999999999999E-2</v>
      </c>
      <c r="L425" s="223">
        <v>2.266E-2</v>
      </c>
      <c r="M425" s="223">
        <v>6.7445000000000004</v>
      </c>
      <c r="N425" s="223">
        <v>6.7473000000000001</v>
      </c>
      <c r="O425" s="223">
        <v>-53</v>
      </c>
      <c r="P425" s="223">
        <v>-162</v>
      </c>
    </row>
    <row r="426" spans="1:16">
      <c r="A426" s="227">
        <v>885</v>
      </c>
      <c r="B426" s="225">
        <v>44771</v>
      </c>
      <c r="C426" s="223">
        <v>106.45</v>
      </c>
      <c r="D426" s="223">
        <v>1730</v>
      </c>
      <c r="E426" s="223">
        <v>1945.59</v>
      </c>
      <c r="F426" s="223">
        <v>8150.3</v>
      </c>
      <c r="G426" s="223">
        <v>2.317E-2</v>
      </c>
      <c r="H426" s="223">
        <v>2.8840000000000001E-2</v>
      </c>
      <c r="I426" s="223">
        <v>2.8060000000000002E-2</v>
      </c>
      <c r="J426" s="223">
        <v>2.6759999999999999E-2</v>
      </c>
      <c r="K426" s="223">
        <v>2.649E-2</v>
      </c>
      <c r="L426" s="223">
        <v>2.3E-2</v>
      </c>
      <c r="M426" s="223">
        <v>6.7439999999999998</v>
      </c>
      <c r="N426" s="223">
        <v>6.7590000000000003</v>
      </c>
      <c r="O426" s="223">
        <v>-51</v>
      </c>
      <c r="P426" s="223">
        <v>-162</v>
      </c>
    </row>
    <row r="427" spans="1:16">
      <c r="A427" s="227">
        <v>884</v>
      </c>
      <c r="B427" s="225">
        <v>44770</v>
      </c>
      <c r="C427" s="223">
        <v>107.19</v>
      </c>
      <c r="D427" s="223">
        <v>1730</v>
      </c>
      <c r="E427" s="223">
        <v>1945.59</v>
      </c>
      <c r="F427" s="223">
        <v>8150.3</v>
      </c>
      <c r="G427" s="223">
        <v>2.3279999999999999E-2</v>
      </c>
      <c r="H427" s="223">
        <v>2.862E-2</v>
      </c>
      <c r="I427" s="223">
        <v>2.7980000000000001E-2</v>
      </c>
      <c r="J427" s="223">
        <v>2.6980000000000001E-2</v>
      </c>
      <c r="K427" s="223">
        <v>2.6759999999999999E-2</v>
      </c>
      <c r="L427" s="223">
        <v>2.333E-2</v>
      </c>
      <c r="M427" s="223">
        <v>6.7672999999999996</v>
      </c>
      <c r="N427" s="223">
        <v>6.7637999999999998</v>
      </c>
      <c r="O427" s="223">
        <v>-46</v>
      </c>
      <c r="P427" s="223">
        <v>-162</v>
      </c>
    </row>
    <row r="428" spans="1:16">
      <c r="A428" s="227">
        <v>883</v>
      </c>
      <c r="B428" s="225">
        <v>44769</v>
      </c>
      <c r="C428" s="223">
        <v>106.48</v>
      </c>
      <c r="D428" s="223">
        <v>1730</v>
      </c>
      <c r="E428" s="223">
        <v>1945.59</v>
      </c>
      <c r="F428" s="223">
        <v>8150.3</v>
      </c>
      <c r="G428" s="223">
        <v>2.3689999999999999E-2</v>
      </c>
      <c r="H428" s="223">
        <v>2.998E-2</v>
      </c>
      <c r="I428" s="223">
        <v>2.947E-2</v>
      </c>
      <c r="J428" s="223">
        <v>2.843E-2</v>
      </c>
      <c r="K428" s="223">
        <v>2.785E-2</v>
      </c>
      <c r="L428" s="223">
        <v>2.3120000000000002E-2</v>
      </c>
      <c r="M428" s="223">
        <v>6.7521000000000004</v>
      </c>
      <c r="N428" s="223">
        <v>6.7508999999999997</v>
      </c>
      <c r="O428" s="223">
        <v>-64</v>
      </c>
      <c r="P428" s="223">
        <v>-162</v>
      </c>
    </row>
    <row r="429" spans="1:16">
      <c r="A429" s="227">
        <v>882</v>
      </c>
      <c r="B429" s="225">
        <v>44768</v>
      </c>
      <c r="C429" s="223">
        <v>106.73</v>
      </c>
      <c r="D429" s="223">
        <v>1730</v>
      </c>
      <c r="E429" s="223">
        <v>1945.59</v>
      </c>
      <c r="F429" s="223">
        <v>8150.3</v>
      </c>
      <c r="G429" s="223">
        <v>2.4740000000000002E-2</v>
      </c>
      <c r="H429" s="223">
        <v>3.0530000000000002E-2</v>
      </c>
      <c r="I429" s="223">
        <v>3.005E-2</v>
      </c>
      <c r="J429" s="223">
        <v>2.904E-2</v>
      </c>
      <c r="K429" s="223">
        <v>2.8070000000000001E-2</v>
      </c>
      <c r="L429" s="223">
        <v>2.315E-2</v>
      </c>
      <c r="M429" s="223">
        <v>6.7668999999999997</v>
      </c>
      <c r="N429" s="223">
        <v>6.7515000000000001</v>
      </c>
      <c r="O429" s="223">
        <v>-69</v>
      </c>
      <c r="P429" s="223">
        <v>-162</v>
      </c>
    </row>
    <row r="430" spans="1:16">
      <c r="A430" s="227">
        <v>881</v>
      </c>
      <c r="B430" s="225">
        <v>44767</v>
      </c>
      <c r="C430" s="223">
        <v>106.91</v>
      </c>
      <c r="D430" s="223">
        <v>1730</v>
      </c>
      <c r="E430" s="223">
        <v>1945.59</v>
      </c>
      <c r="F430" s="223">
        <v>8150.3</v>
      </c>
      <c r="G430" s="223">
        <v>2.4420000000000001E-2</v>
      </c>
      <c r="H430" s="223">
        <v>3.0159999999999999E-2</v>
      </c>
      <c r="I430" s="223">
        <v>2.9669999999999998E-2</v>
      </c>
      <c r="J430" s="223">
        <v>2.8799999999999999E-2</v>
      </c>
      <c r="K430" s="223">
        <v>2.7959999999999999E-2</v>
      </c>
      <c r="L430" s="223">
        <v>2.3480000000000001E-2</v>
      </c>
      <c r="M430" s="223">
        <v>6.7706999999999997</v>
      </c>
      <c r="N430" s="223">
        <v>6.7667999999999999</v>
      </c>
      <c r="O430" s="223">
        <v>-62</v>
      </c>
      <c r="P430" s="223">
        <v>-162</v>
      </c>
    </row>
    <row r="431" spans="1:16">
      <c r="A431" s="227">
        <v>880</v>
      </c>
      <c r="B431" s="225">
        <v>44764</v>
      </c>
      <c r="C431" s="223">
        <v>107.08</v>
      </c>
      <c r="D431" s="223">
        <v>1730</v>
      </c>
      <c r="E431" s="223">
        <v>1945.59</v>
      </c>
      <c r="F431" s="223">
        <v>8150.3</v>
      </c>
      <c r="G431" s="223">
        <v>2.3779999999999999E-2</v>
      </c>
      <c r="H431" s="223">
        <v>2.9700000000000001E-2</v>
      </c>
      <c r="I431" s="223">
        <v>2.9139999999999999E-2</v>
      </c>
      <c r="J431" s="223">
        <v>2.843E-2</v>
      </c>
      <c r="K431" s="223">
        <v>2.75E-2</v>
      </c>
      <c r="L431" s="223">
        <v>2.3550000000000001E-2</v>
      </c>
      <c r="M431" s="223">
        <v>6.7740999999999998</v>
      </c>
      <c r="N431" s="223">
        <v>6.7557999999999998</v>
      </c>
      <c r="O431" s="223">
        <v>-56</v>
      </c>
      <c r="P431" s="223">
        <v>-162</v>
      </c>
    </row>
    <row r="432" spans="1:16">
      <c r="A432" s="227">
        <v>879</v>
      </c>
      <c r="B432" s="225">
        <v>44763</v>
      </c>
      <c r="C432" s="223">
        <v>106.68</v>
      </c>
      <c r="D432" s="223">
        <v>1730</v>
      </c>
      <c r="E432" s="223">
        <v>1945.59</v>
      </c>
      <c r="F432" s="223">
        <v>8150.3</v>
      </c>
      <c r="G432" s="223">
        <v>2.409E-2</v>
      </c>
      <c r="H432" s="223">
        <v>3.0849999999999999E-2</v>
      </c>
      <c r="I432" s="223">
        <v>3.058E-2</v>
      </c>
      <c r="J432" s="223">
        <v>2.9829999999999999E-2</v>
      </c>
      <c r="K432" s="223">
        <v>2.8750000000000001E-2</v>
      </c>
      <c r="L432" s="223">
        <v>2.3429999999999999E-2</v>
      </c>
      <c r="M432" s="223">
        <v>6.7454000000000001</v>
      </c>
      <c r="N432" s="223">
        <v>6.7442000000000002</v>
      </c>
      <c r="O432" s="223">
        <v>-72</v>
      </c>
      <c r="P432" s="223">
        <v>-162</v>
      </c>
    </row>
    <row r="433" spans="1:16">
      <c r="A433" s="227">
        <v>878</v>
      </c>
      <c r="B433" s="225">
        <v>44762</v>
      </c>
      <c r="C433" s="223">
        <v>107.37</v>
      </c>
      <c r="D433" s="223">
        <v>1730</v>
      </c>
      <c r="E433" s="223">
        <v>1945.59</v>
      </c>
      <c r="F433" s="223">
        <v>8150.3</v>
      </c>
      <c r="G433" s="223">
        <v>2.4400000000000002E-2</v>
      </c>
      <c r="H433" s="223">
        <v>3.227E-2</v>
      </c>
      <c r="I433" s="223">
        <v>3.2239999999999998E-2</v>
      </c>
      <c r="J433" s="223">
        <v>3.1640000000000001E-2</v>
      </c>
      <c r="K433" s="223">
        <v>3.0259999999999999E-2</v>
      </c>
      <c r="L433" s="223">
        <v>2.3619999999999999E-2</v>
      </c>
      <c r="M433" s="223">
        <v>6.7603</v>
      </c>
      <c r="N433" s="223">
        <v>6.7431999999999999</v>
      </c>
      <c r="O433" s="223">
        <v>-86</v>
      </c>
      <c r="P433" s="223">
        <v>-162</v>
      </c>
    </row>
    <row r="434" spans="1:16">
      <c r="A434" s="227">
        <v>877</v>
      </c>
      <c r="B434" s="225">
        <v>44761</v>
      </c>
      <c r="C434" s="223">
        <v>108.06</v>
      </c>
      <c r="D434" s="223">
        <v>1730</v>
      </c>
      <c r="E434" s="223">
        <v>1945.59</v>
      </c>
      <c r="F434" s="223">
        <v>8150.3</v>
      </c>
      <c r="G434" s="223">
        <v>2.443E-2</v>
      </c>
      <c r="H434" s="223">
        <v>3.2370000000000003E-2</v>
      </c>
      <c r="I434" s="223">
        <v>3.2379999999999999E-2</v>
      </c>
      <c r="J434" s="223">
        <v>3.1539999999999999E-2</v>
      </c>
      <c r="K434" s="223">
        <v>3.0210000000000001E-2</v>
      </c>
      <c r="L434" s="223">
        <v>2.366E-2</v>
      </c>
      <c r="M434" s="223">
        <v>6.7606999999999999</v>
      </c>
      <c r="N434" s="223">
        <v>6.7572000000000001</v>
      </c>
      <c r="O434" s="223">
        <v>-87</v>
      </c>
      <c r="P434" s="223">
        <v>-162</v>
      </c>
    </row>
    <row r="435" spans="1:16">
      <c r="A435" s="227">
        <v>876</v>
      </c>
      <c r="B435" s="225">
        <v>44760</v>
      </c>
      <c r="C435" s="223">
        <v>108.54</v>
      </c>
      <c r="D435" s="223">
        <v>1730</v>
      </c>
      <c r="E435" s="223">
        <v>1945.59</v>
      </c>
      <c r="F435" s="223">
        <v>8150.3</v>
      </c>
      <c r="G435" s="223">
        <v>2.2939999999999999E-2</v>
      </c>
      <c r="H435" s="223">
        <v>3.1739999999999997E-2</v>
      </c>
      <c r="I435" s="223">
        <v>3.177E-2</v>
      </c>
      <c r="J435" s="223">
        <v>3.1040000000000002E-2</v>
      </c>
      <c r="K435" s="223">
        <v>2.9860000000000001E-2</v>
      </c>
      <c r="L435" s="223">
        <v>2.3609999999999999E-2</v>
      </c>
      <c r="M435" s="223">
        <v>6.7611999999999997</v>
      </c>
      <c r="N435" s="223">
        <v>6.7561</v>
      </c>
      <c r="O435" s="223">
        <v>-82</v>
      </c>
      <c r="P435" s="223">
        <v>-162</v>
      </c>
    </row>
    <row r="436" spans="1:16">
      <c r="A436" s="227">
        <v>875</v>
      </c>
      <c r="B436" s="225">
        <v>44757</v>
      </c>
      <c r="C436" s="223">
        <v>107.96</v>
      </c>
      <c r="D436" s="223">
        <v>1730</v>
      </c>
      <c r="E436" s="223">
        <v>1945.59</v>
      </c>
      <c r="F436" s="223">
        <v>8150.3</v>
      </c>
      <c r="G436" s="223">
        <v>2.2890000000000001E-2</v>
      </c>
      <c r="H436" s="223">
        <v>3.1199999999999999E-2</v>
      </c>
      <c r="I436" s="223">
        <v>3.1269999999999999E-2</v>
      </c>
      <c r="J436" s="223">
        <v>3.0339999999999999E-2</v>
      </c>
      <c r="K436" s="223">
        <v>2.9149999999999999E-2</v>
      </c>
      <c r="L436" s="223">
        <v>2.3740000000000001E-2</v>
      </c>
      <c r="M436" s="223">
        <v>6.726</v>
      </c>
      <c r="N436" s="223">
        <v>6.7187000000000001</v>
      </c>
      <c r="O436" s="223">
        <v>-75</v>
      </c>
      <c r="P436" s="223">
        <v>-162</v>
      </c>
    </row>
    <row r="437" spans="1:16">
      <c r="A437" s="227">
        <v>874</v>
      </c>
      <c r="B437" s="225">
        <v>44756</v>
      </c>
      <c r="C437" s="223">
        <v>108.07</v>
      </c>
      <c r="D437" s="223">
        <v>1730</v>
      </c>
      <c r="E437" s="223">
        <v>1945.59</v>
      </c>
      <c r="F437" s="223">
        <v>8150.3</v>
      </c>
      <c r="G437" s="223">
        <v>2.325E-2</v>
      </c>
      <c r="H437" s="223">
        <v>3.1320000000000001E-2</v>
      </c>
      <c r="I437" s="223">
        <v>3.1570000000000001E-2</v>
      </c>
      <c r="J437" s="223">
        <v>3.065E-2</v>
      </c>
      <c r="K437" s="223">
        <v>2.9600000000000001E-2</v>
      </c>
      <c r="L437" s="223">
        <v>2.3800000000000002E-2</v>
      </c>
      <c r="M437" s="223">
        <v>6.7351999999999999</v>
      </c>
      <c r="N437" s="223">
        <v>6.7248999999999999</v>
      </c>
      <c r="O437" s="223">
        <v>-78</v>
      </c>
      <c r="P437" s="223">
        <v>-162</v>
      </c>
    </row>
    <row r="438" spans="1:16">
      <c r="A438" s="227">
        <v>873</v>
      </c>
      <c r="B438" s="225">
        <v>44755</v>
      </c>
      <c r="C438" s="223">
        <v>108.02</v>
      </c>
      <c r="D438" s="223">
        <v>1730</v>
      </c>
      <c r="E438" s="223">
        <v>1945.59</v>
      </c>
      <c r="F438" s="223">
        <v>8150.3</v>
      </c>
      <c r="G438" s="223">
        <v>2.315E-2</v>
      </c>
      <c r="H438" s="223">
        <v>3.1550000000000002E-2</v>
      </c>
      <c r="I438" s="223">
        <v>3.1510000000000003E-2</v>
      </c>
      <c r="J438" s="223">
        <v>3.0280000000000001E-2</v>
      </c>
      <c r="K438" s="223">
        <v>2.9340000000000001E-2</v>
      </c>
      <c r="L438" s="223">
        <v>2.4140000000000002E-2</v>
      </c>
      <c r="M438" s="223">
        <v>6.7259000000000002</v>
      </c>
      <c r="N438" s="223">
        <v>6.7190000000000003</v>
      </c>
      <c r="O438" s="223">
        <v>-74</v>
      </c>
      <c r="P438" s="223">
        <v>-162</v>
      </c>
    </row>
    <row r="439" spans="1:16">
      <c r="A439" s="227">
        <v>872</v>
      </c>
      <c r="B439" s="225">
        <v>44754</v>
      </c>
      <c r="C439" s="223">
        <v>107.01</v>
      </c>
      <c r="D439" s="223">
        <v>1730</v>
      </c>
      <c r="E439" s="223">
        <v>1945.59</v>
      </c>
      <c r="F439" s="223">
        <v>8150.3</v>
      </c>
      <c r="G439" s="223">
        <v>2.1479999999999999E-2</v>
      </c>
      <c r="H439" s="223">
        <v>3.049E-2</v>
      </c>
      <c r="I439" s="223">
        <v>3.082E-2</v>
      </c>
      <c r="J439" s="223">
        <v>3.0179999999999998E-2</v>
      </c>
      <c r="K439" s="223">
        <v>2.9690000000000001E-2</v>
      </c>
      <c r="L439" s="223">
        <v>2.4230000000000002E-2</v>
      </c>
      <c r="M439" s="223">
        <v>6.6862000000000004</v>
      </c>
      <c r="N439" s="223">
        <v>6.6946000000000003</v>
      </c>
      <c r="O439" s="223">
        <v>-66</v>
      </c>
      <c r="P439" s="223">
        <v>-162</v>
      </c>
    </row>
    <row r="440" spans="1:16">
      <c r="A440" s="227">
        <v>871</v>
      </c>
      <c r="B440" s="225">
        <v>44753</v>
      </c>
      <c r="C440" s="223">
        <v>107.13</v>
      </c>
      <c r="D440" s="223">
        <v>1730</v>
      </c>
      <c r="E440" s="223">
        <v>1945.59</v>
      </c>
      <c r="F440" s="223">
        <v>8150.3</v>
      </c>
      <c r="G440" s="223">
        <v>1.9990000000000001E-2</v>
      </c>
      <c r="H440" s="223">
        <v>3.0720000000000001E-2</v>
      </c>
      <c r="I440" s="223">
        <v>3.1050000000000001E-2</v>
      </c>
      <c r="J440" s="223">
        <v>3.0550000000000001E-2</v>
      </c>
      <c r="K440" s="223">
        <v>2.9929999999999998E-2</v>
      </c>
      <c r="L440" s="223">
        <v>2.4479999999999998E-2</v>
      </c>
      <c r="M440" s="223">
        <v>6.6931000000000003</v>
      </c>
      <c r="N440" s="223">
        <v>6.7007000000000003</v>
      </c>
      <c r="O440" s="223">
        <v>-66</v>
      </c>
      <c r="P440" s="223">
        <v>-162</v>
      </c>
    </row>
    <row r="441" spans="1:16">
      <c r="A441" s="227">
        <v>870</v>
      </c>
      <c r="B441" s="225">
        <v>44750</v>
      </c>
      <c r="C441" s="223">
        <v>107.1</v>
      </c>
      <c r="D441" s="223">
        <v>1730</v>
      </c>
      <c r="E441" s="223">
        <v>1945.59</v>
      </c>
      <c r="F441" s="223">
        <v>8150.3</v>
      </c>
      <c r="G441" s="223">
        <v>1.8839999999999999E-2</v>
      </c>
      <c r="H441" s="223">
        <v>3.1050000000000001E-2</v>
      </c>
      <c r="I441" s="223">
        <v>3.1390000000000001E-2</v>
      </c>
      <c r="J441" s="223">
        <v>3.1230000000000001E-2</v>
      </c>
      <c r="K441" s="223">
        <v>3.0800000000000001E-2</v>
      </c>
      <c r="L441" s="223">
        <v>2.4819999999999998E-2</v>
      </c>
      <c r="M441" s="223">
        <v>6.7149999999999999</v>
      </c>
      <c r="N441" s="223">
        <v>6.7080000000000002</v>
      </c>
      <c r="O441" s="223">
        <v>-66</v>
      </c>
      <c r="P441" s="223">
        <v>-162</v>
      </c>
    </row>
    <row r="442" spans="1:16">
      <c r="A442" s="227">
        <v>869</v>
      </c>
      <c r="B442" s="225">
        <v>44749</v>
      </c>
      <c r="C442" s="223">
        <v>106.54</v>
      </c>
      <c r="D442" s="223">
        <v>1730</v>
      </c>
      <c r="E442" s="223">
        <v>1945.59</v>
      </c>
      <c r="F442" s="223">
        <v>8150.3</v>
      </c>
      <c r="G442" s="223">
        <v>1.8589999999999999E-2</v>
      </c>
      <c r="H442" s="223">
        <v>3.014E-2</v>
      </c>
      <c r="I442" s="223">
        <v>3.04E-2</v>
      </c>
      <c r="J442" s="223">
        <v>3.032E-2</v>
      </c>
      <c r="K442" s="223">
        <v>2.9940000000000001E-2</v>
      </c>
      <c r="L442" s="223">
        <v>2.487E-2</v>
      </c>
      <c r="M442" s="223">
        <v>6.7118000000000002</v>
      </c>
      <c r="N442" s="223">
        <v>6.7196999999999996</v>
      </c>
      <c r="O442" s="223">
        <v>-55</v>
      </c>
      <c r="P442" s="223">
        <v>-162</v>
      </c>
    </row>
    <row r="443" spans="1:16">
      <c r="A443" s="227">
        <v>868</v>
      </c>
      <c r="B443" s="225">
        <v>44748</v>
      </c>
      <c r="C443" s="223">
        <v>105.14</v>
      </c>
      <c r="D443" s="223">
        <v>1730</v>
      </c>
      <c r="E443" s="223">
        <v>1945.59</v>
      </c>
      <c r="F443" s="223">
        <v>8150.3</v>
      </c>
      <c r="G443" s="223">
        <v>1.8360000000000001E-2</v>
      </c>
      <c r="H443" s="223">
        <v>3.0020000000000002E-2</v>
      </c>
      <c r="I443" s="223">
        <v>3.0120000000000001E-2</v>
      </c>
      <c r="J443" s="223">
        <v>2.98E-2</v>
      </c>
      <c r="K443" s="223">
        <v>2.928E-2</v>
      </c>
      <c r="L443" s="223">
        <v>2.4930000000000001E-2</v>
      </c>
      <c r="M443" s="223">
        <v>6.6942000000000004</v>
      </c>
      <c r="N443" s="223">
        <v>6.7005999999999997</v>
      </c>
      <c r="O443" s="223">
        <v>-52</v>
      </c>
      <c r="P443" s="223">
        <v>-162</v>
      </c>
    </row>
    <row r="444" spans="1:16">
      <c r="A444" s="227">
        <v>867</v>
      </c>
      <c r="B444" s="225">
        <v>44747</v>
      </c>
      <c r="C444" s="223">
        <v>105.14</v>
      </c>
      <c r="D444" s="223">
        <v>1730</v>
      </c>
      <c r="E444" s="223">
        <v>1945.59</v>
      </c>
      <c r="F444" s="223">
        <v>8150.3</v>
      </c>
      <c r="G444" s="223">
        <v>1.669E-2</v>
      </c>
      <c r="H444" s="223">
        <v>2.818E-2</v>
      </c>
      <c r="I444" s="223">
        <v>2.8240000000000001E-2</v>
      </c>
      <c r="J444" s="223">
        <v>2.8170000000000001E-2</v>
      </c>
      <c r="K444" s="223">
        <v>2.8049999999999999E-2</v>
      </c>
      <c r="L444" s="223">
        <v>2.4930000000000001E-2</v>
      </c>
      <c r="M444" s="223">
        <v>6.6974</v>
      </c>
      <c r="N444" s="223">
        <v>6.7015000000000002</v>
      </c>
      <c r="O444" s="223">
        <v>-33</v>
      </c>
      <c r="P444" s="223">
        <v>-162</v>
      </c>
    </row>
    <row r="445" spans="1:16">
      <c r="A445" s="227">
        <v>866</v>
      </c>
      <c r="B445" s="225">
        <v>44746</v>
      </c>
      <c r="C445" s="223">
        <v>104.68</v>
      </c>
      <c r="D445" s="223">
        <v>1730</v>
      </c>
      <c r="E445" s="223">
        <v>1945.59</v>
      </c>
      <c r="F445" s="223">
        <v>8150.3</v>
      </c>
      <c r="G445" s="223">
        <v>1.6389999999999998E-2</v>
      </c>
      <c r="H445" s="223">
        <v>2.8330000000000001E-2</v>
      </c>
      <c r="I445" s="223">
        <v>2.852E-2</v>
      </c>
      <c r="J445" s="223">
        <v>2.877E-2</v>
      </c>
      <c r="K445" s="223">
        <v>2.8799999999999999E-2</v>
      </c>
      <c r="L445" s="223">
        <v>2.487E-2</v>
      </c>
      <c r="M445" s="223">
        <v>6.6940999999999997</v>
      </c>
      <c r="N445" s="223">
        <v>6.6993</v>
      </c>
      <c r="O445" s="223">
        <v>-36</v>
      </c>
      <c r="P445" s="223">
        <v>-162</v>
      </c>
    </row>
    <row r="446" spans="1:16">
      <c r="A446" s="227">
        <v>865</v>
      </c>
      <c r="B446" s="225">
        <v>44743</v>
      </c>
      <c r="C446" s="223">
        <v>105.11</v>
      </c>
      <c r="D446" s="223">
        <v>1570</v>
      </c>
      <c r="E446" s="223">
        <v>1981.01</v>
      </c>
      <c r="F446" s="223">
        <v>8504.5</v>
      </c>
      <c r="G446" s="223">
        <v>1.6389999999999998E-2</v>
      </c>
      <c r="H446" s="223">
        <v>2.8330000000000001E-2</v>
      </c>
      <c r="I446" s="223">
        <v>2.852E-2</v>
      </c>
      <c r="J446" s="223">
        <v>2.877E-2</v>
      </c>
      <c r="K446" s="223">
        <v>2.8799999999999999E-2</v>
      </c>
      <c r="L446" s="223">
        <v>2.4369999999999999E-2</v>
      </c>
      <c r="M446" s="223">
        <v>6.7081</v>
      </c>
      <c r="N446" s="223">
        <v>6.7008999999999999</v>
      </c>
      <c r="O446" s="223">
        <v>-42</v>
      </c>
      <c r="P446" s="223">
        <v>-162</v>
      </c>
    </row>
    <row r="447" spans="1:16">
      <c r="A447" s="227">
        <v>864</v>
      </c>
      <c r="B447" s="225">
        <v>44742</v>
      </c>
      <c r="C447" s="223">
        <v>104.51</v>
      </c>
      <c r="D447" s="223">
        <v>1570</v>
      </c>
      <c r="E447" s="223">
        <v>1981.01</v>
      </c>
      <c r="F447" s="223">
        <v>8504.5</v>
      </c>
      <c r="G447" s="223">
        <v>1.626E-2</v>
      </c>
      <c r="H447" s="223">
        <v>2.9530000000000001E-2</v>
      </c>
      <c r="I447" s="223">
        <v>3.0079999999999999E-2</v>
      </c>
      <c r="J447" s="223">
        <v>3.0380000000000001E-2</v>
      </c>
      <c r="K447" s="223">
        <v>3.0130000000000001E-2</v>
      </c>
      <c r="L447" s="223">
        <v>2.4379999999999999E-2</v>
      </c>
      <c r="M447" s="223">
        <v>6.7023999999999999</v>
      </c>
      <c r="N447" s="223">
        <v>6.7080000000000002</v>
      </c>
      <c r="O447" s="223">
        <v>-57</v>
      </c>
      <c r="P447" s="223">
        <v>-162</v>
      </c>
    </row>
    <row r="448" spans="1:16">
      <c r="A448" s="227">
        <v>863</v>
      </c>
      <c r="B448" s="225">
        <v>44741</v>
      </c>
      <c r="C448" s="223">
        <v>103.94</v>
      </c>
      <c r="D448" s="223">
        <v>1570</v>
      </c>
      <c r="E448" s="223">
        <v>1981.01</v>
      </c>
      <c r="F448" s="223">
        <v>8504.5</v>
      </c>
      <c r="G448" s="223">
        <v>1.6750000000000001E-2</v>
      </c>
      <c r="H448" s="223">
        <v>3.0380000000000001E-2</v>
      </c>
      <c r="I448" s="223">
        <v>3.109E-2</v>
      </c>
      <c r="J448" s="223">
        <v>3.143E-2</v>
      </c>
      <c r="K448" s="223">
        <v>3.0890000000000001E-2</v>
      </c>
      <c r="L448" s="223">
        <v>2.4500000000000001E-2</v>
      </c>
      <c r="M448" s="223">
        <v>6.6927000000000003</v>
      </c>
      <c r="N448" s="223">
        <v>6.6917999999999997</v>
      </c>
      <c r="O448" s="223">
        <v>-66</v>
      </c>
      <c r="P448" s="223">
        <v>-162</v>
      </c>
    </row>
    <row r="449" spans="1:16">
      <c r="A449" s="227">
        <v>862</v>
      </c>
      <c r="B449" s="225">
        <v>44740</v>
      </c>
      <c r="C449" s="223">
        <v>104.18</v>
      </c>
      <c r="D449" s="223">
        <v>1570</v>
      </c>
      <c r="E449" s="223">
        <v>1981.01</v>
      </c>
      <c r="F449" s="223">
        <v>8504.5</v>
      </c>
      <c r="G449" s="223">
        <v>1.703E-2</v>
      </c>
      <c r="H449" s="223">
        <v>3.1099999999999999E-2</v>
      </c>
      <c r="I449" s="223">
        <v>3.2009999999999997E-2</v>
      </c>
      <c r="J449" s="223">
        <v>3.2329999999999998E-2</v>
      </c>
      <c r="K449" s="223">
        <v>3.1719999999999998E-2</v>
      </c>
      <c r="L449" s="223">
        <v>2.46E-2</v>
      </c>
      <c r="M449" s="223">
        <v>6.6816000000000004</v>
      </c>
      <c r="N449" s="223">
        <v>6.6898</v>
      </c>
      <c r="O449" s="223">
        <v>-74</v>
      </c>
      <c r="P449" s="223">
        <v>-162</v>
      </c>
    </row>
    <row r="450" spans="1:16">
      <c r="A450" s="227">
        <v>861</v>
      </c>
      <c r="B450" s="225">
        <v>44739</v>
      </c>
      <c r="C450" s="223">
        <v>104.43</v>
      </c>
      <c r="D450" s="223">
        <v>1570</v>
      </c>
      <c r="E450" s="223">
        <v>1981.01</v>
      </c>
      <c r="F450" s="223">
        <v>8504.5</v>
      </c>
      <c r="G450" s="223">
        <v>1.6410000000000001E-2</v>
      </c>
      <c r="H450" s="223">
        <v>3.1210000000000002E-2</v>
      </c>
      <c r="I450" s="223">
        <v>3.2059999999999998E-2</v>
      </c>
      <c r="J450" s="223">
        <v>3.2539999999999999E-2</v>
      </c>
      <c r="K450" s="223">
        <v>3.2000000000000001E-2</v>
      </c>
      <c r="L450" s="223">
        <v>2.367E-2</v>
      </c>
      <c r="M450" s="223">
        <v>6.6994999999999996</v>
      </c>
      <c r="N450" s="223">
        <v>6.6989999999999998</v>
      </c>
      <c r="O450" s="223">
        <v>-84</v>
      </c>
      <c r="P450" s="223">
        <v>-162</v>
      </c>
    </row>
    <row r="451" spans="1:16">
      <c r="A451" s="227">
        <v>860</v>
      </c>
      <c r="B451" s="225">
        <v>44736</v>
      </c>
      <c r="C451" s="223">
        <v>104.2</v>
      </c>
      <c r="D451" s="223">
        <v>1570</v>
      </c>
      <c r="E451" s="223">
        <v>1981.01</v>
      </c>
      <c r="F451" s="223">
        <v>8504.5</v>
      </c>
      <c r="G451" s="223">
        <v>1.6310000000000002E-2</v>
      </c>
      <c r="H451" s="223">
        <v>3.0630000000000001E-2</v>
      </c>
      <c r="I451" s="223">
        <v>3.1469999999999998E-2</v>
      </c>
      <c r="J451" s="223">
        <v>3.1859999999999999E-2</v>
      </c>
      <c r="K451" s="223">
        <v>3.1300000000000001E-2</v>
      </c>
      <c r="L451" s="223">
        <v>2.367E-2</v>
      </c>
      <c r="M451" s="223">
        <v>6.7126999999999999</v>
      </c>
      <c r="N451" s="223">
        <v>6.7023000000000001</v>
      </c>
      <c r="O451" s="223">
        <v>-78</v>
      </c>
      <c r="P451" s="223">
        <v>-162</v>
      </c>
    </row>
    <row r="452" spans="1:16">
      <c r="A452" s="227">
        <v>859</v>
      </c>
      <c r="B452" s="225">
        <v>44735</v>
      </c>
      <c r="C452" s="223">
        <v>104.44</v>
      </c>
      <c r="D452" s="223">
        <v>1570</v>
      </c>
      <c r="E452" s="223">
        <v>1981.01</v>
      </c>
      <c r="F452" s="223">
        <v>8504.5</v>
      </c>
      <c r="G452" s="223">
        <v>1.5699999999999999E-2</v>
      </c>
      <c r="H452" s="223">
        <v>3.015E-2</v>
      </c>
      <c r="I452" s="223">
        <v>3.1210000000000002E-2</v>
      </c>
      <c r="J452" s="223">
        <v>3.1460000000000002E-2</v>
      </c>
      <c r="K452" s="223">
        <v>3.0870000000000002E-2</v>
      </c>
      <c r="L452" s="223">
        <v>2.3689999999999999E-2</v>
      </c>
      <c r="M452" s="223">
        <v>6.6921999999999997</v>
      </c>
      <c r="N452" s="223">
        <v>6.6894999999999998</v>
      </c>
      <c r="O452" s="223">
        <v>-75</v>
      </c>
      <c r="P452" s="223">
        <v>-162</v>
      </c>
    </row>
    <row r="453" spans="1:16">
      <c r="A453" s="227">
        <v>858</v>
      </c>
      <c r="B453" s="225">
        <v>44734</v>
      </c>
      <c r="C453" s="223">
        <v>104.7</v>
      </c>
      <c r="D453" s="223">
        <v>1570</v>
      </c>
      <c r="E453" s="223">
        <v>1981.01</v>
      </c>
      <c r="F453" s="223">
        <v>8504.5</v>
      </c>
      <c r="G453" s="223">
        <v>1.5270000000000001E-2</v>
      </c>
      <c r="H453" s="223">
        <v>3.056E-2</v>
      </c>
      <c r="I453" s="223">
        <v>3.1989999999999998E-2</v>
      </c>
      <c r="J453" s="223">
        <v>3.2300000000000002E-2</v>
      </c>
      <c r="K453" s="223">
        <v>3.1559999999999998E-2</v>
      </c>
      <c r="L453" s="223">
        <v>2.3599999999999999E-2</v>
      </c>
      <c r="M453" s="223">
        <v>6.6893000000000002</v>
      </c>
      <c r="N453" s="223">
        <v>6.6924999999999999</v>
      </c>
      <c r="O453" s="223">
        <v>-84</v>
      </c>
      <c r="P453" s="223">
        <v>-162</v>
      </c>
    </row>
    <row r="454" spans="1:16">
      <c r="A454" s="227">
        <v>857</v>
      </c>
      <c r="B454" s="225">
        <v>44733</v>
      </c>
      <c r="C454" s="223">
        <v>104.7</v>
      </c>
      <c r="D454" s="223">
        <v>1570</v>
      </c>
      <c r="E454" s="223">
        <v>1981.01</v>
      </c>
      <c r="F454" s="223">
        <v>8504.5</v>
      </c>
      <c r="G454" s="223">
        <v>1.519E-2</v>
      </c>
      <c r="H454" s="223">
        <v>3.1960000000000002E-2</v>
      </c>
      <c r="I454" s="223">
        <v>3.347E-2</v>
      </c>
      <c r="J454" s="223">
        <v>3.363E-2</v>
      </c>
      <c r="K454" s="223">
        <v>3.2750000000000001E-2</v>
      </c>
      <c r="L454" s="223">
        <v>2.3800000000000002E-2</v>
      </c>
      <c r="M454" s="223">
        <v>6.7092000000000001</v>
      </c>
      <c r="N454" s="223">
        <v>6.7167000000000003</v>
      </c>
      <c r="O454" s="223">
        <v>-97</v>
      </c>
      <c r="P454" s="223">
        <v>-162</v>
      </c>
    </row>
    <row r="455" spans="1:16">
      <c r="A455" s="227">
        <v>856</v>
      </c>
      <c r="B455" s="225">
        <v>44732</v>
      </c>
      <c r="C455" s="223">
        <v>103.63</v>
      </c>
      <c r="D455" s="223">
        <v>1570</v>
      </c>
      <c r="E455" s="223">
        <v>1981.01</v>
      </c>
      <c r="F455" s="223">
        <v>8504.5</v>
      </c>
      <c r="G455" s="223">
        <v>1.5650000000000001E-2</v>
      </c>
      <c r="H455" s="223">
        <v>3.1789999999999999E-2</v>
      </c>
      <c r="I455" s="223">
        <v>3.3489999999999999E-2</v>
      </c>
      <c r="J455" s="223">
        <v>3.3419999999999998E-2</v>
      </c>
      <c r="K455" s="223">
        <v>3.2259999999999997E-2</v>
      </c>
      <c r="L455" s="223">
        <v>2.3599999999999999E-2</v>
      </c>
      <c r="M455" s="223">
        <v>6.6843000000000004</v>
      </c>
      <c r="N455" s="223">
        <v>6.7043999999999997</v>
      </c>
      <c r="O455" s="223">
        <v>-99</v>
      </c>
      <c r="P455" s="223">
        <v>-162</v>
      </c>
    </row>
    <row r="456" spans="1:16">
      <c r="A456" s="227">
        <v>855</v>
      </c>
      <c r="B456" s="225">
        <v>44729</v>
      </c>
      <c r="C456" s="223">
        <v>105.16</v>
      </c>
      <c r="D456" s="223">
        <v>1570</v>
      </c>
      <c r="E456" s="223">
        <v>1981.01</v>
      </c>
      <c r="F456" s="223">
        <v>8504.5</v>
      </c>
      <c r="G456" s="223">
        <v>1.5650000000000001E-2</v>
      </c>
      <c r="H456" s="223">
        <v>3.1789999999999999E-2</v>
      </c>
      <c r="I456" s="223">
        <v>3.3489999999999999E-2</v>
      </c>
      <c r="J456" s="223">
        <v>3.3419999999999998E-2</v>
      </c>
      <c r="K456" s="223">
        <v>3.2259999999999997E-2</v>
      </c>
      <c r="L456" s="223">
        <v>2.35E-2</v>
      </c>
      <c r="M456" s="223">
        <v>6.6687000000000003</v>
      </c>
      <c r="N456" s="223">
        <v>6.7149000000000001</v>
      </c>
      <c r="O456" s="223">
        <v>-100</v>
      </c>
      <c r="P456" s="223">
        <v>-162</v>
      </c>
    </row>
    <row r="457" spans="1:16">
      <c r="A457" s="227">
        <v>854</v>
      </c>
      <c r="B457" s="225">
        <v>44728</v>
      </c>
      <c r="C457" s="223">
        <v>105.52</v>
      </c>
      <c r="D457" s="223">
        <v>1570</v>
      </c>
      <c r="E457" s="223">
        <v>1981.01</v>
      </c>
      <c r="F457" s="223">
        <v>8504.5</v>
      </c>
      <c r="G457" s="223">
        <v>1.491E-2</v>
      </c>
      <c r="H457" s="223">
        <v>3.0929999999999999E-2</v>
      </c>
      <c r="I457" s="223">
        <v>3.2809999999999999E-2</v>
      </c>
      <c r="J457" s="223">
        <v>3.2840000000000001E-2</v>
      </c>
      <c r="K457" s="223">
        <v>3.1949999999999999E-2</v>
      </c>
      <c r="L457" s="223">
        <v>2.368E-2</v>
      </c>
      <c r="M457" s="223">
        <v>6.7549000000000001</v>
      </c>
      <c r="N457" s="223">
        <v>6.7409999999999997</v>
      </c>
      <c r="O457" s="223">
        <v>-91</v>
      </c>
      <c r="P457" s="223">
        <v>-162</v>
      </c>
    </row>
    <row r="458" spans="1:16">
      <c r="A458" s="227">
        <v>853</v>
      </c>
      <c r="B458" s="225">
        <v>44727</v>
      </c>
      <c r="C458" s="223">
        <v>105.08</v>
      </c>
      <c r="D458" s="223">
        <v>1570</v>
      </c>
      <c r="E458" s="223">
        <v>1981.01</v>
      </c>
      <c r="F458" s="223">
        <v>8504.5</v>
      </c>
      <c r="G458" s="223">
        <v>1.5879999999999998E-2</v>
      </c>
      <c r="H458" s="223">
        <v>3.1910000000000001E-2</v>
      </c>
      <c r="I458" s="223">
        <v>3.3500000000000002E-2</v>
      </c>
      <c r="J458" s="223">
        <v>3.3660000000000002E-2</v>
      </c>
      <c r="K458" s="223">
        <v>3.2840000000000001E-2</v>
      </c>
      <c r="L458" s="223">
        <v>2.3689999999999999E-2</v>
      </c>
      <c r="M458" s="223">
        <v>6.7826000000000004</v>
      </c>
      <c r="N458" s="223">
        <v>6.7545999999999999</v>
      </c>
      <c r="O458" s="223">
        <v>-98</v>
      </c>
      <c r="P458" s="223">
        <v>-162</v>
      </c>
    </row>
    <row r="459" spans="1:16">
      <c r="A459" s="227">
        <v>852</v>
      </c>
      <c r="B459" s="225">
        <v>44726</v>
      </c>
      <c r="C459" s="223">
        <v>104.15</v>
      </c>
      <c r="D459" s="223">
        <v>1570</v>
      </c>
      <c r="E459" s="223">
        <v>1981.01</v>
      </c>
      <c r="F459" s="223">
        <v>8504.5</v>
      </c>
      <c r="G459" s="223">
        <v>1.7340000000000001E-2</v>
      </c>
      <c r="H459" s="223">
        <v>3.4270000000000002E-2</v>
      </c>
      <c r="I459" s="223">
        <v>3.5900000000000001E-2</v>
      </c>
      <c r="J459" s="223">
        <v>3.5869999999999999E-2</v>
      </c>
      <c r="K459" s="223">
        <v>3.4729999999999997E-2</v>
      </c>
      <c r="L459" s="223">
        <v>2.368E-2</v>
      </c>
      <c r="M459" s="223">
        <v>6.7302999999999997</v>
      </c>
      <c r="N459" s="223">
        <v>6.7091000000000003</v>
      </c>
      <c r="O459" s="223">
        <v>-122</v>
      </c>
      <c r="P459" s="223">
        <v>-162</v>
      </c>
    </row>
    <row r="460" spans="1:16">
      <c r="A460" s="227">
        <v>851</v>
      </c>
      <c r="B460" s="225">
        <v>44725</v>
      </c>
      <c r="C460" s="223">
        <v>103.22</v>
      </c>
      <c r="D460" s="223">
        <v>1570</v>
      </c>
      <c r="E460" s="223">
        <v>1981.01</v>
      </c>
      <c r="F460" s="223">
        <v>8504.5</v>
      </c>
      <c r="G460" s="223">
        <v>1.5339999999999999E-2</v>
      </c>
      <c r="H460" s="223">
        <v>3.354E-2</v>
      </c>
      <c r="I460" s="223">
        <v>3.4860000000000002E-2</v>
      </c>
      <c r="J460" s="223">
        <v>3.4819999999999997E-2</v>
      </c>
      <c r="K460" s="223">
        <v>3.3599999999999998E-2</v>
      </c>
      <c r="L460" s="223">
        <v>2.3550000000000001E-2</v>
      </c>
      <c r="M460" s="223">
        <v>6.7008999999999999</v>
      </c>
      <c r="N460" s="223">
        <v>6.6924999999999999</v>
      </c>
      <c r="O460" s="223">
        <v>-113</v>
      </c>
      <c r="P460" s="223">
        <v>-162</v>
      </c>
    </row>
    <row r="461" spans="1:16">
      <c r="A461" s="227">
        <v>850</v>
      </c>
      <c r="B461" s="225">
        <v>44722</v>
      </c>
      <c r="C461" s="223">
        <v>102.54</v>
      </c>
      <c r="D461" s="223">
        <v>1570</v>
      </c>
      <c r="E461" s="223">
        <v>1981.01</v>
      </c>
      <c r="F461" s="223">
        <v>8504.5</v>
      </c>
      <c r="G461" s="223">
        <v>1.302E-2</v>
      </c>
      <c r="H461" s="223">
        <v>3.0630000000000001E-2</v>
      </c>
      <c r="I461" s="223">
        <v>3.236E-2</v>
      </c>
      <c r="J461" s="223">
        <v>3.2590000000000001E-2</v>
      </c>
      <c r="K461" s="223">
        <v>3.1559999999999998E-2</v>
      </c>
      <c r="L461" s="223">
        <v>2.3439999999999999E-2</v>
      </c>
      <c r="M461" s="223">
        <v>6.7011000000000003</v>
      </c>
      <c r="N461" s="223">
        <v>6.6837999999999997</v>
      </c>
      <c r="O461" s="223">
        <v>-89</v>
      </c>
      <c r="P461" s="223">
        <v>-162</v>
      </c>
    </row>
    <row r="462" spans="1:16">
      <c r="A462" s="227">
        <v>849</v>
      </c>
      <c r="B462" s="225">
        <v>44721</v>
      </c>
      <c r="C462" s="223">
        <v>102.32</v>
      </c>
      <c r="D462" s="223">
        <v>1570</v>
      </c>
      <c r="E462" s="223">
        <v>1981.01</v>
      </c>
      <c r="F462" s="223">
        <v>8504.5</v>
      </c>
      <c r="G462" s="223">
        <v>1.2529999999999999E-2</v>
      </c>
      <c r="H462" s="223">
        <v>2.811E-2</v>
      </c>
      <c r="I462" s="223">
        <v>3.0009999999999998E-2</v>
      </c>
      <c r="J462" s="223">
        <v>3.0630000000000001E-2</v>
      </c>
      <c r="K462" s="223">
        <v>3.0419999999999999E-2</v>
      </c>
      <c r="L462" s="223">
        <v>2.3630000000000002E-2</v>
      </c>
      <c r="M462" s="223">
        <v>6.6717000000000004</v>
      </c>
      <c r="N462" s="223">
        <v>6.6704999999999997</v>
      </c>
      <c r="O462" s="223">
        <v>-64</v>
      </c>
      <c r="P462" s="223">
        <v>-162</v>
      </c>
    </row>
    <row r="463" spans="1:16">
      <c r="A463" s="227">
        <v>848</v>
      </c>
      <c r="B463" s="225">
        <v>44720</v>
      </c>
      <c r="C463" s="223">
        <v>102.44</v>
      </c>
      <c r="D463" s="223">
        <v>1570</v>
      </c>
      <c r="E463" s="223">
        <v>1981.01</v>
      </c>
      <c r="F463" s="223">
        <v>8504.5</v>
      </c>
      <c r="G463" s="223">
        <v>1.2359999999999999E-2</v>
      </c>
      <c r="H463" s="223">
        <v>2.7740000000000001E-2</v>
      </c>
      <c r="I463" s="223">
        <v>2.9569999999999999E-2</v>
      </c>
      <c r="J463" s="223">
        <v>3.0300000000000001E-2</v>
      </c>
      <c r="K463" s="223">
        <v>3.0210000000000001E-2</v>
      </c>
      <c r="L463" s="223">
        <v>2.3689999999999999E-2</v>
      </c>
      <c r="M463" s="223">
        <v>6.657</v>
      </c>
      <c r="N463" s="223">
        <v>6.6539000000000001</v>
      </c>
      <c r="O463" s="223">
        <v>-59</v>
      </c>
      <c r="P463" s="223">
        <v>-162</v>
      </c>
    </row>
    <row r="464" spans="1:16">
      <c r="A464" s="227">
        <v>847</v>
      </c>
      <c r="B464" s="225">
        <v>44719</v>
      </c>
      <c r="C464" s="223">
        <v>102.14</v>
      </c>
      <c r="D464" s="223">
        <v>1570</v>
      </c>
      <c r="E464" s="223">
        <v>1981.01</v>
      </c>
      <c r="F464" s="223">
        <v>8504.5</v>
      </c>
      <c r="G464" s="223">
        <v>1.2460000000000001E-2</v>
      </c>
      <c r="H464" s="223">
        <v>2.7269999999999999E-2</v>
      </c>
      <c r="I464" s="223">
        <v>2.9090000000000001E-2</v>
      </c>
      <c r="J464" s="223">
        <v>2.9850000000000002E-2</v>
      </c>
      <c r="K464" s="223">
        <v>2.9739999999999999E-2</v>
      </c>
      <c r="L464" s="223">
        <v>2.3779999999999999E-2</v>
      </c>
      <c r="M464" s="223">
        <v>6.6557000000000004</v>
      </c>
      <c r="N464" s="223">
        <v>6.6603000000000003</v>
      </c>
      <c r="O464" s="223">
        <v>-53</v>
      </c>
      <c r="P464" s="223">
        <v>-162</v>
      </c>
    </row>
    <row r="465" spans="1:16">
      <c r="A465" s="227">
        <v>846</v>
      </c>
      <c r="B465" s="225">
        <v>44718</v>
      </c>
      <c r="C465" s="223">
        <v>101.82</v>
      </c>
      <c r="D465" s="223">
        <v>1570</v>
      </c>
      <c r="E465" s="223">
        <v>1981.01</v>
      </c>
      <c r="F465" s="223">
        <v>8504.5</v>
      </c>
      <c r="G465" s="223">
        <v>1.1820000000000001E-2</v>
      </c>
      <c r="H465" s="223">
        <v>2.726E-2</v>
      </c>
      <c r="I465" s="223">
        <v>2.9309999999999999E-2</v>
      </c>
      <c r="J465" s="223">
        <v>3.0329999999999999E-2</v>
      </c>
      <c r="K465" s="223">
        <v>3.04E-2</v>
      </c>
      <c r="L465" s="223">
        <v>2.3609999999999999E-2</v>
      </c>
      <c r="M465" s="223">
        <v>6.6566999999999998</v>
      </c>
      <c r="N465" s="223">
        <v>6.6603000000000003</v>
      </c>
      <c r="O465" s="223">
        <v>-57</v>
      </c>
      <c r="P465" s="223">
        <v>-162</v>
      </c>
    </row>
    <row r="466" spans="1:16">
      <c r="A466" s="227">
        <v>845</v>
      </c>
      <c r="B466" s="225">
        <v>44715</v>
      </c>
      <c r="C466" s="223">
        <v>102.5</v>
      </c>
      <c r="D466" s="223">
        <v>1570</v>
      </c>
      <c r="E466" s="223">
        <v>1981.01</v>
      </c>
      <c r="F466" s="223">
        <v>8504.5</v>
      </c>
      <c r="G466" s="223">
        <v>1.1310000000000001E-2</v>
      </c>
      <c r="H466" s="223">
        <v>2.6519999999999998E-2</v>
      </c>
      <c r="I466" s="223">
        <v>2.8469999999999999E-2</v>
      </c>
      <c r="J466" s="223">
        <v>2.9340000000000001E-2</v>
      </c>
      <c r="K466" s="223">
        <v>2.9329999999999998E-2</v>
      </c>
      <c r="L466" s="223">
        <v>2.349E-2</v>
      </c>
      <c r="M466" s="223">
        <v>6.6980000000000004</v>
      </c>
      <c r="N466" s="223">
        <v>6.6862000000000004</v>
      </c>
      <c r="O466" s="223">
        <v>-50</v>
      </c>
      <c r="P466" s="223">
        <v>-162</v>
      </c>
    </row>
    <row r="467" spans="1:16">
      <c r="A467" s="227">
        <v>844</v>
      </c>
      <c r="B467" s="225">
        <v>44714</v>
      </c>
      <c r="C467" s="223">
        <v>101.75</v>
      </c>
      <c r="D467" s="223">
        <v>1570</v>
      </c>
      <c r="E467" s="223">
        <v>1981.01</v>
      </c>
      <c r="F467" s="223">
        <v>8504.5</v>
      </c>
      <c r="G467" s="223">
        <v>1.116E-2</v>
      </c>
      <c r="H467" s="223">
        <v>2.63E-2</v>
      </c>
      <c r="I467" s="223">
        <v>2.819E-2</v>
      </c>
      <c r="J467" s="223">
        <v>2.9090000000000001E-2</v>
      </c>
      <c r="K467" s="223">
        <v>2.9080000000000002E-2</v>
      </c>
      <c r="L467" s="223">
        <v>2.349E-2</v>
      </c>
      <c r="M467" s="223">
        <v>6.6787000000000001</v>
      </c>
      <c r="N467" s="223">
        <v>6.6718000000000002</v>
      </c>
      <c r="O467" s="223">
        <v>-47</v>
      </c>
      <c r="P467" s="223">
        <v>-162</v>
      </c>
    </row>
    <row r="468" spans="1:16">
      <c r="A468" s="227">
        <v>843</v>
      </c>
      <c r="B468" s="225">
        <v>44713</v>
      </c>
      <c r="C468" s="223">
        <v>101.67</v>
      </c>
      <c r="D468" s="223">
        <v>1570</v>
      </c>
      <c r="E468" s="223">
        <v>1964.54</v>
      </c>
      <c r="F468" s="223">
        <v>8419.1</v>
      </c>
      <c r="G468" s="223">
        <v>1.116E-2</v>
      </c>
      <c r="H468" s="223">
        <v>2.6419999999999999E-2</v>
      </c>
      <c r="I468" s="223">
        <v>2.8219999999999999E-2</v>
      </c>
      <c r="J468" s="223">
        <v>2.9159999999999998E-2</v>
      </c>
      <c r="K468" s="223">
        <v>2.9059999999999999E-2</v>
      </c>
      <c r="L468" s="223">
        <v>2.3449999999999999E-2</v>
      </c>
      <c r="M468" s="223">
        <v>6.6715</v>
      </c>
      <c r="N468" s="223">
        <v>6.6614000000000004</v>
      </c>
      <c r="O468" s="223">
        <v>-48</v>
      </c>
      <c r="P468" s="223">
        <v>-162</v>
      </c>
    </row>
    <row r="469" spans="1:16">
      <c r="A469" s="227">
        <v>842</v>
      </c>
      <c r="B469" s="225">
        <v>44712</v>
      </c>
      <c r="C469" s="223">
        <v>101.67</v>
      </c>
      <c r="D469" s="223">
        <v>1570</v>
      </c>
      <c r="E469" s="223">
        <v>1964.54</v>
      </c>
      <c r="F469" s="223">
        <v>8419.1</v>
      </c>
      <c r="G469" s="223">
        <v>1.039E-2</v>
      </c>
      <c r="H469" s="223">
        <v>2.5569999999999999E-2</v>
      </c>
      <c r="I469" s="223">
        <v>2.725E-2</v>
      </c>
      <c r="J469" s="223">
        <v>2.8170000000000001E-2</v>
      </c>
      <c r="K469" s="223">
        <v>2.844E-2</v>
      </c>
      <c r="L469" s="223">
        <v>2.3259999999999999E-2</v>
      </c>
      <c r="M469" s="223">
        <v>6.7207999999999997</v>
      </c>
      <c r="N469" s="223">
        <v>6.6993999999999998</v>
      </c>
      <c r="O469" s="223">
        <v>-40</v>
      </c>
      <c r="P469" s="223">
        <v>-162</v>
      </c>
    </row>
    <row r="470" spans="1:16">
      <c r="A470" s="227">
        <v>841</v>
      </c>
      <c r="B470" s="225">
        <v>44711</v>
      </c>
      <c r="C470" s="223">
        <v>101.83</v>
      </c>
      <c r="D470" s="223">
        <v>1570</v>
      </c>
      <c r="E470" s="223">
        <v>1964.54</v>
      </c>
      <c r="F470" s="223">
        <v>8419.1</v>
      </c>
      <c r="G470" s="223">
        <v>1.0319999999999999E-2</v>
      </c>
      <c r="H470" s="223">
        <v>2.4760000000000001E-2</v>
      </c>
      <c r="I470" s="223">
        <v>2.6339999999999999E-2</v>
      </c>
      <c r="J470" s="223">
        <v>2.7179999999999999E-2</v>
      </c>
      <c r="K470" s="223">
        <v>2.7380000000000002E-2</v>
      </c>
      <c r="L470" s="223">
        <v>2.3089999999999999E-2</v>
      </c>
      <c r="M470" s="223">
        <v>6.7674000000000003</v>
      </c>
      <c r="N470" s="223">
        <v>6.7389000000000001</v>
      </c>
      <c r="O470" s="223">
        <v>-32</v>
      </c>
      <c r="P470" s="223">
        <v>-162</v>
      </c>
    </row>
    <row r="471" spans="1:16">
      <c r="A471" s="227">
        <v>840</v>
      </c>
      <c r="B471" s="225">
        <v>44708</v>
      </c>
      <c r="C471" s="223">
        <v>102.06</v>
      </c>
      <c r="D471" s="223">
        <v>1570</v>
      </c>
      <c r="E471" s="223">
        <v>1964.54</v>
      </c>
      <c r="F471" s="223">
        <v>8419.1</v>
      </c>
      <c r="G471" s="223">
        <v>1.0319999999999999E-2</v>
      </c>
      <c r="H471" s="223">
        <v>2.4760000000000001E-2</v>
      </c>
      <c r="I471" s="223">
        <v>2.6339999999999999E-2</v>
      </c>
      <c r="J471" s="223">
        <v>2.7179999999999999E-2</v>
      </c>
      <c r="K471" s="223">
        <v>2.7380000000000002E-2</v>
      </c>
      <c r="L471" s="223">
        <v>2.2859999999999998E-2</v>
      </c>
      <c r="M471" s="223">
        <v>6.7126999999999999</v>
      </c>
      <c r="N471" s="223">
        <v>6.6932</v>
      </c>
      <c r="O471" s="223">
        <v>-35</v>
      </c>
      <c r="P471" s="223">
        <v>-162</v>
      </c>
    </row>
    <row r="472" spans="1:16">
      <c r="A472" s="227">
        <v>839</v>
      </c>
      <c r="B472" s="225">
        <v>44707</v>
      </c>
      <c r="C472" s="223">
        <v>101.86</v>
      </c>
      <c r="D472" s="223">
        <v>1570</v>
      </c>
      <c r="E472" s="223">
        <v>1964.54</v>
      </c>
      <c r="F472" s="223">
        <v>8419.1</v>
      </c>
      <c r="G472" s="223">
        <v>1.0319999999999999E-2</v>
      </c>
      <c r="H472" s="223">
        <v>2.4760000000000001E-2</v>
      </c>
      <c r="I472" s="223">
        <v>2.623E-2</v>
      </c>
      <c r="J472" s="223">
        <v>2.7089999999999999E-2</v>
      </c>
      <c r="K472" s="223">
        <v>2.7470000000000001E-2</v>
      </c>
      <c r="L472" s="223">
        <v>2.2880000000000001E-2</v>
      </c>
      <c r="M472" s="223">
        <v>6.6574</v>
      </c>
      <c r="N472" s="223">
        <v>6.6536999999999997</v>
      </c>
      <c r="O472" s="223">
        <v>-34</v>
      </c>
      <c r="P472" s="223">
        <v>-162</v>
      </c>
    </row>
    <row r="473" spans="1:16">
      <c r="A473" s="227">
        <v>838</v>
      </c>
      <c r="B473" s="225">
        <v>44706</v>
      </c>
      <c r="C473" s="223">
        <v>102.08</v>
      </c>
      <c r="D473" s="223">
        <v>1570</v>
      </c>
      <c r="E473" s="223">
        <v>1964.54</v>
      </c>
      <c r="F473" s="223">
        <v>8419.1</v>
      </c>
      <c r="G473" s="223">
        <v>1.039E-2</v>
      </c>
      <c r="H473" s="223">
        <v>2.4920000000000001E-2</v>
      </c>
      <c r="I473" s="223">
        <v>2.632E-2</v>
      </c>
      <c r="J473" s="223">
        <v>2.7189999999999999E-2</v>
      </c>
      <c r="K473" s="223">
        <v>2.7449999999999999E-2</v>
      </c>
      <c r="L473" s="223">
        <v>2.3359999999999999E-2</v>
      </c>
      <c r="M473" s="223">
        <v>6.6616999999999997</v>
      </c>
      <c r="N473" s="223">
        <v>6.6497000000000002</v>
      </c>
      <c r="O473" s="223">
        <v>-30</v>
      </c>
      <c r="P473" s="223">
        <v>-162</v>
      </c>
    </row>
    <row r="474" spans="1:16">
      <c r="A474" s="227">
        <v>837</v>
      </c>
      <c r="B474" s="225">
        <v>44705</v>
      </c>
      <c r="C474" s="223">
        <v>103.15</v>
      </c>
      <c r="D474" s="223">
        <v>1570</v>
      </c>
      <c r="E474" s="223">
        <v>1964.54</v>
      </c>
      <c r="F474" s="223">
        <v>8419.1</v>
      </c>
      <c r="G474" s="223">
        <v>1.039E-2</v>
      </c>
      <c r="H474" s="223">
        <v>2.479E-2</v>
      </c>
      <c r="I474" s="223">
        <v>2.6540000000000001E-2</v>
      </c>
      <c r="J474" s="223">
        <v>2.741E-2</v>
      </c>
      <c r="K474" s="223">
        <v>2.751E-2</v>
      </c>
      <c r="L474" s="223">
        <v>2.3290000000000002E-2</v>
      </c>
      <c r="M474" s="223">
        <v>6.6997999999999998</v>
      </c>
      <c r="N474" s="223">
        <v>6.6929999999999996</v>
      </c>
      <c r="O474" s="223">
        <v>-32</v>
      </c>
      <c r="P474" s="223">
        <v>-162</v>
      </c>
    </row>
    <row r="475" spans="1:16">
      <c r="A475" s="227">
        <v>836</v>
      </c>
      <c r="B475" s="225">
        <v>44704</v>
      </c>
      <c r="C475" s="223">
        <v>102.72</v>
      </c>
      <c r="D475" s="223">
        <v>1570</v>
      </c>
      <c r="E475" s="223">
        <v>1964.54</v>
      </c>
      <c r="F475" s="223">
        <v>8419.1</v>
      </c>
      <c r="G475" s="223">
        <v>9.8600000000000007E-3</v>
      </c>
      <c r="H475" s="223">
        <v>2.6200000000000001E-2</v>
      </c>
      <c r="I475" s="223">
        <v>2.7859999999999999E-2</v>
      </c>
      <c r="J475" s="223">
        <v>2.8680000000000001E-2</v>
      </c>
      <c r="K475" s="223">
        <v>2.8510000000000001E-2</v>
      </c>
      <c r="L475" s="223">
        <v>2.3259999999999999E-2</v>
      </c>
      <c r="M475" s="223">
        <v>6.7252999999999998</v>
      </c>
      <c r="N475" s="223">
        <v>6.7125000000000004</v>
      </c>
      <c r="O475" s="223">
        <v>-46</v>
      </c>
      <c r="P475" s="223">
        <v>-162</v>
      </c>
    </row>
    <row r="476" spans="1:16">
      <c r="A476" s="227">
        <v>835</v>
      </c>
      <c r="B476" s="225">
        <v>44701</v>
      </c>
      <c r="C476" s="223">
        <v>103.81</v>
      </c>
      <c r="D476" s="223">
        <v>1570</v>
      </c>
      <c r="E476" s="223">
        <v>1964.54</v>
      </c>
      <c r="F476" s="223">
        <v>8419.1</v>
      </c>
      <c r="G476" s="223">
        <v>1.009E-2</v>
      </c>
      <c r="H476" s="223">
        <v>2.581E-2</v>
      </c>
      <c r="I476" s="223">
        <v>2.7279999999999999E-2</v>
      </c>
      <c r="J476" s="223">
        <v>2.7990000000000001E-2</v>
      </c>
      <c r="K476" s="223">
        <v>2.7810000000000001E-2</v>
      </c>
      <c r="L476" s="223">
        <v>2.333E-2</v>
      </c>
      <c r="M476" s="223">
        <v>6.7807000000000004</v>
      </c>
      <c r="N476" s="223">
        <v>6.7542</v>
      </c>
      <c r="O476" s="223">
        <v>-40</v>
      </c>
      <c r="P476" s="223">
        <v>-162</v>
      </c>
    </row>
    <row r="477" spans="1:16">
      <c r="A477" s="227">
        <v>834</v>
      </c>
      <c r="B477" s="225">
        <v>44700</v>
      </c>
      <c r="C477" s="223">
        <v>103.36</v>
      </c>
      <c r="D477" s="223">
        <v>1570</v>
      </c>
      <c r="E477" s="223">
        <v>1964.54</v>
      </c>
      <c r="F477" s="223">
        <v>8419.1</v>
      </c>
      <c r="G477" s="223">
        <v>9.8300000000000002E-3</v>
      </c>
      <c r="H477" s="223">
        <v>2.6069999999999999E-2</v>
      </c>
      <c r="I477" s="223">
        <v>2.7720000000000002E-2</v>
      </c>
      <c r="J477" s="223">
        <v>2.8400000000000002E-2</v>
      </c>
      <c r="K477" s="223">
        <v>2.8369999999999999E-2</v>
      </c>
      <c r="L477" s="223">
        <v>2.3210000000000001E-2</v>
      </c>
      <c r="M477" s="223">
        <v>6.7412000000000001</v>
      </c>
      <c r="N477" s="223">
        <v>6.7377000000000002</v>
      </c>
      <c r="O477" s="223">
        <v>-45</v>
      </c>
      <c r="P477" s="223">
        <v>-162</v>
      </c>
    </row>
    <row r="478" spans="1:16">
      <c r="A478" s="227">
        <v>833</v>
      </c>
      <c r="B478" s="225">
        <v>44699</v>
      </c>
      <c r="C478" s="223">
        <v>104.19</v>
      </c>
      <c r="D478" s="223">
        <v>1570</v>
      </c>
      <c r="E478" s="223">
        <v>1964.54</v>
      </c>
      <c r="F478" s="223">
        <v>8419.1</v>
      </c>
      <c r="G478" s="223">
        <v>9.9900000000000006E-3</v>
      </c>
      <c r="H478" s="223">
        <v>2.6689999999999998E-2</v>
      </c>
      <c r="I478" s="223">
        <v>2.8379999999999999E-2</v>
      </c>
      <c r="J478" s="223">
        <v>2.8910000000000002E-2</v>
      </c>
      <c r="K478" s="223">
        <v>2.8840000000000001E-2</v>
      </c>
      <c r="L478" s="223">
        <v>2.316E-2</v>
      </c>
      <c r="M478" s="223">
        <v>6.7975000000000003</v>
      </c>
      <c r="N478" s="223">
        <v>6.7861000000000002</v>
      </c>
      <c r="O478" s="223">
        <v>-52</v>
      </c>
      <c r="P478" s="223">
        <v>-162</v>
      </c>
    </row>
    <row r="479" spans="1:16">
      <c r="A479" s="227">
        <v>832</v>
      </c>
      <c r="B479" s="225">
        <v>44698</v>
      </c>
      <c r="C479" s="223">
        <v>104.56</v>
      </c>
      <c r="D479" s="223">
        <v>1570</v>
      </c>
      <c r="E479" s="223">
        <v>1964.54</v>
      </c>
      <c r="F479" s="223">
        <v>8419.1</v>
      </c>
      <c r="G479" s="223">
        <v>1.039E-2</v>
      </c>
      <c r="H479" s="223">
        <v>2.7E-2</v>
      </c>
      <c r="I479" s="223">
        <v>2.8930000000000001E-2</v>
      </c>
      <c r="J479" s="223">
        <v>2.963E-2</v>
      </c>
      <c r="K479" s="223">
        <v>2.9860000000000001E-2</v>
      </c>
      <c r="L479" s="223">
        <v>2.3460000000000002E-2</v>
      </c>
      <c r="M479" s="223">
        <v>6.7999000000000001</v>
      </c>
      <c r="N479" s="223">
        <v>6.7892000000000001</v>
      </c>
      <c r="O479" s="223">
        <v>-55</v>
      </c>
      <c r="P479" s="223">
        <v>-162</v>
      </c>
    </row>
    <row r="480" spans="1:16">
      <c r="A480" s="227">
        <v>831</v>
      </c>
      <c r="B480" s="225">
        <v>44697</v>
      </c>
      <c r="C480" s="223">
        <v>104.85</v>
      </c>
      <c r="D480" s="223">
        <v>1570</v>
      </c>
      <c r="E480" s="223">
        <v>1964.54</v>
      </c>
      <c r="F480" s="223">
        <v>8419.1</v>
      </c>
      <c r="G480" s="223">
        <v>9.8099999999999993E-3</v>
      </c>
      <c r="H480" s="223">
        <v>2.5700000000000001E-2</v>
      </c>
      <c r="I480" s="223">
        <v>2.75E-2</v>
      </c>
      <c r="J480" s="223">
        <v>2.826E-2</v>
      </c>
      <c r="K480" s="223">
        <v>2.8819999999999998E-2</v>
      </c>
      <c r="L480" s="223">
        <v>2.383E-2</v>
      </c>
      <c r="M480" s="223">
        <v>6.8273000000000001</v>
      </c>
      <c r="N480" s="223">
        <v>6.7862999999999998</v>
      </c>
      <c r="O480" s="223">
        <v>-37</v>
      </c>
      <c r="P480" s="223">
        <v>-162</v>
      </c>
    </row>
    <row r="481" spans="1:16">
      <c r="A481" s="227">
        <v>830</v>
      </c>
      <c r="B481" s="225">
        <v>44694</v>
      </c>
      <c r="C481" s="223">
        <v>103.85</v>
      </c>
      <c r="D481" s="223">
        <v>1570</v>
      </c>
      <c r="E481" s="223">
        <v>1964.54</v>
      </c>
      <c r="F481" s="223">
        <v>8419.1</v>
      </c>
      <c r="G481" s="223">
        <v>9.4199999999999996E-3</v>
      </c>
      <c r="H481" s="223">
        <v>2.5780000000000001E-2</v>
      </c>
      <c r="I481" s="223">
        <v>2.775E-2</v>
      </c>
      <c r="J481" s="223">
        <v>2.8660000000000001E-2</v>
      </c>
      <c r="K481" s="223">
        <v>2.9180000000000001E-2</v>
      </c>
      <c r="L481" s="223">
        <v>2.368E-2</v>
      </c>
      <c r="M481" s="223">
        <v>6.7643000000000004</v>
      </c>
      <c r="N481" s="223">
        <v>6.7217000000000002</v>
      </c>
      <c r="O481" s="223">
        <v>-41</v>
      </c>
      <c r="P481" s="223">
        <v>-162</v>
      </c>
    </row>
    <row r="482" spans="1:16">
      <c r="A482" s="227">
        <v>829</v>
      </c>
      <c r="B482" s="225">
        <v>44693</v>
      </c>
      <c r="C482" s="223">
        <v>103.92</v>
      </c>
      <c r="D482" s="223">
        <v>1570</v>
      </c>
      <c r="E482" s="223">
        <v>1964.54</v>
      </c>
      <c r="F482" s="223">
        <v>8419.1</v>
      </c>
      <c r="G482" s="223">
        <v>9.2700000000000005E-3</v>
      </c>
      <c r="H482" s="223">
        <v>2.5590000000000002E-2</v>
      </c>
      <c r="I482" s="223">
        <v>2.75E-2</v>
      </c>
      <c r="J482" s="223">
        <v>2.8209999999999999E-2</v>
      </c>
      <c r="K482" s="223">
        <v>2.8479999999999998E-2</v>
      </c>
      <c r="L482" s="223">
        <v>2.3800000000000002E-2</v>
      </c>
      <c r="M482" s="223">
        <v>6.7477</v>
      </c>
      <c r="N482" s="223">
        <v>6.7347000000000001</v>
      </c>
      <c r="O482" s="223">
        <v>-37</v>
      </c>
      <c r="P482" s="223">
        <v>-162</v>
      </c>
    </row>
    <row r="483" spans="1:16">
      <c r="A483" s="227">
        <v>828</v>
      </c>
      <c r="B483" s="225">
        <v>44692</v>
      </c>
      <c r="C483" s="223">
        <v>103.65</v>
      </c>
      <c r="D483" s="223">
        <v>1570</v>
      </c>
      <c r="E483" s="223">
        <v>1964.54</v>
      </c>
      <c r="F483" s="223">
        <v>8419.1</v>
      </c>
      <c r="G483" s="223">
        <v>8.8699999999999994E-3</v>
      </c>
      <c r="H483" s="223">
        <v>2.6370000000000001E-2</v>
      </c>
      <c r="I483" s="223">
        <v>2.827E-2</v>
      </c>
      <c r="J483" s="223">
        <v>2.896E-2</v>
      </c>
      <c r="K483" s="223">
        <v>2.921E-2</v>
      </c>
      <c r="L483" s="223">
        <v>2.4029999999999999E-2</v>
      </c>
      <c r="M483" s="223">
        <v>6.7565999999999997</v>
      </c>
      <c r="N483" s="223">
        <v>6.7308000000000003</v>
      </c>
      <c r="O483" s="223">
        <v>-42</v>
      </c>
      <c r="P483" s="223">
        <v>-162</v>
      </c>
    </row>
    <row r="484" spans="1:16">
      <c r="A484" s="227">
        <v>827</v>
      </c>
      <c r="B484" s="225">
        <v>44691</v>
      </c>
      <c r="C484" s="223">
        <v>103.66</v>
      </c>
      <c r="D484" s="223">
        <v>1570</v>
      </c>
      <c r="E484" s="223">
        <v>1964.54</v>
      </c>
      <c r="F484" s="223">
        <v>8419.1</v>
      </c>
      <c r="G484" s="223">
        <v>8.7600000000000004E-3</v>
      </c>
      <c r="H484" s="223">
        <v>2.6120000000000001E-2</v>
      </c>
      <c r="I484" s="223">
        <v>2.7980000000000001E-2</v>
      </c>
      <c r="J484" s="223">
        <v>2.9149999999999999E-2</v>
      </c>
      <c r="K484" s="223">
        <v>2.9909999999999999E-2</v>
      </c>
      <c r="L484" s="223">
        <v>2.4E-2</v>
      </c>
      <c r="M484" s="223">
        <v>6.718</v>
      </c>
      <c r="N484" s="223">
        <v>6.6668000000000003</v>
      </c>
      <c r="O484" s="223">
        <v>-40</v>
      </c>
      <c r="P484" s="223">
        <v>-162</v>
      </c>
    </row>
    <row r="485" spans="1:16">
      <c r="A485" s="227">
        <v>826</v>
      </c>
      <c r="B485" s="225">
        <v>44690</v>
      </c>
      <c r="C485" s="223">
        <v>103.75</v>
      </c>
      <c r="D485" s="223">
        <v>1570</v>
      </c>
      <c r="E485" s="223">
        <v>1964.54</v>
      </c>
      <c r="F485" s="223">
        <v>8419.1</v>
      </c>
      <c r="G485" s="223">
        <v>8.0000000000000002E-3</v>
      </c>
      <c r="H485" s="223">
        <v>2.5940000000000001E-2</v>
      </c>
      <c r="I485" s="223">
        <v>2.8119999999999999E-2</v>
      </c>
      <c r="J485" s="223">
        <v>2.947E-2</v>
      </c>
      <c r="K485" s="223">
        <v>3.0339999999999999E-2</v>
      </c>
      <c r="L485" s="223">
        <v>2.4230000000000002E-2</v>
      </c>
      <c r="M485" s="223">
        <v>6.6818999999999997</v>
      </c>
      <c r="N485" s="223">
        <v>6.6558000000000002</v>
      </c>
      <c r="O485" s="223">
        <v>-39</v>
      </c>
      <c r="P485" s="223">
        <v>-162</v>
      </c>
    </row>
    <row r="486" spans="1:16">
      <c r="A486" s="227">
        <v>825</v>
      </c>
      <c r="B486" s="225">
        <v>44687</v>
      </c>
      <c r="C486" s="223">
        <v>102.59</v>
      </c>
      <c r="D486" s="223">
        <v>1570</v>
      </c>
      <c r="E486" s="223">
        <v>1964.54</v>
      </c>
      <c r="F486" s="223">
        <v>8419.1</v>
      </c>
      <c r="G486" s="223">
        <v>8.1300000000000001E-3</v>
      </c>
      <c r="H486" s="223">
        <v>2.7310000000000001E-2</v>
      </c>
      <c r="I486" s="223">
        <v>2.9579999999999999E-2</v>
      </c>
      <c r="J486" s="223">
        <v>3.0769999999999999E-2</v>
      </c>
      <c r="K486" s="223">
        <v>3.1269999999999999E-2</v>
      </c>
      <c r="L486" s="223">
        <v>2.436E-2</v>
      </c>
      <c r="M486" s="223">
        <v>6.6223000000000001</v>
      </c>
      <c r="N486" s="223">
        <v>6.6085000000000003</v>
      </c>
      <c r="O486" s="223">
        <v>-52</v>
      </c>
      <c r="P486" s="223">
        <v>-162</v>
      </c>
    </row>
    <row r="487" spans="1:16">
      <c r="A487" s="227">
        <v>824</v>
      </c>
      <c r="B487" s="225">
        <v>44686</v>
      </c>
      <c r="C487" s="223">
        <v>103.46</v>
      </c>
      <c r="D487" s="223">
        <v>1570</v>
      </c>
      <c r="E487" s="223">
        <v>1964.54</v>
      </c>
      <c r="F487" s="223">
        <v>8419.1</v>
      </c>
      <c r="G487" s="223">
        <v>8.0999999999999996E-3</v>
      </c>
      <c r="H487" s="223">
        <v>2.7029999999999998E-2</v>
      </c>
      <c r="I487" s="223">
        <v>2.9090000000000001E-2</v>
      </c>
      <c r="J487" s="223">
        <v>3.0079999999999999E-2</v>
      </c>
      <c r="K487" s="223">
        <v>3.0360000000000002E-2</v>
      </c>
      <c r="L487" s="223">
        <v>2.419E-2</v>
      </c>
      <c r="M487" s="223">
        <v>6.6486999999999998</v>
      </c>
      <c r="N487" s="223">
        <v>6.6085000000000003</v>
      </c>
      <c r="O487" s="223">
        <v>-49</v>
      </c>
      <c r="P487" s="223">
        <v>-162</v>
      </c>
    </row>
    <row r="488" spans="1:16">
      <c r="A488" s="227">
        <v>823</v>
      </c>
      <c r="B488" s="225">
        <v>44685</v>
      </c>
      <c r="C488" s="223">
        <v>103.74</v>
      </c>
      <c r="D488" s="223">
        <v>1570</v>
      </c>
      <c r="E488" s="223">
        <v>1964.54</v>
      </c>
      <c r="F488" s="223">
        <v>8419.1</v>
      </c>
      <c r="G488" s="223">
        <v>8.5100000000000002E-3</v>
      </c>
      <c r="H488" s="223">
        <v>2.6419999999999999E-2</v>
      </c>
      <c r="I488" s="223">
        <v>2.8219999999999999E-2</v>
      </c>
      <c r="J488" s="223">
        <v>2.913E-2</v>
      </c>
      <c r="K488" s="223">
        <v>2.9340000000000001E-2</v>
      </c>
      <c r="L488" s="223">
        <v>2.3900000000000001E-2</v>
      </c>
      <c r="M488" s="223">
        <v>6.6741999999999999</v>
      </c>
      <c r="N488" s="223">
        <v>6.6085000000000003</v>
      </c>
      <c r="O488" s="223">
        <v>-43</v>
      </c>
      <c r="P488" s="223">
        <v>-162</v>
      </c>
    </row>
    <row r="489" spans="1:16">
      <c r="A489" s="227">
        <v>822</v>
      </c>
      <c r="B489" s="225">
        <v>44684</v>
      </c>
      <c r="C489" s="223">
        <v>102.96</v>
      </c>
      <c r="D489" s="223">
        <v>1570</v>
      </c>
      <c r="E489" s="223">
        <v>1967.62</v>
      </c>
      <c r="F489" s="223">
        <v>7913.4</v>
      </c>
      <c r="G489" s="223">
        <v>8.94E-3</v>
      </c>
      <c r="H489" s="223">
        <v>2.7820000000000001E-2</v>
      </c>
      <c r="I489" s="223">
        <v>2.9680000000000002E-2</v>
      </c>
      <c r="J489" s="223">
        <v>3.022E-2</v>
      </c>
      <c r="K489" s="223">
        <v>2.971E-2</v>
      </c>
      <c r="L489" s="223">
        <v>2.3900000000000001E-2</v>
      </c>
      <c r="M489" s="223">
        <v>6.6403999999999996</v>
      </c>
      <c r="N489" s="223">
        <v>6.6085000000000003</v>
      </c>
      <c r="O489" s="223">
        <v>-58</v>
      </c>
      <c r="P489" s="223">
        <v>-162</v>
      </c>
    </row>
    <row r="490" spans="1:16">
      <c r="A490" s="227">
        <v>821</v>
      </c>
      <c r="B490" s="225">
        <v>44683</v>
      </c>
      <c r="C490" s="223">
        <v>103.62</v>
      </c>
      <c r="D490" s="223">
        <v>1570</v>
      </c>
      <c r="E490" s="223">
        <v>1967.62</v>
      </c>
      <c r="F490" s="223">
        <v>7913.4</v>
      </c>
      <c r="G490" s="223">
        <v>7.6899999999999998E-3</v>
      </c>
      <c r="H490" s="223">
        <v>2.7310000000000001E-2</v>
      </c>
      <c r="I490" s="223">
        <v>2.9340000000000001E-2</v>
      </c>
      <c r="J490" s="223">
        <v>3.0040000000000001E-2</v>
      </c>
      <c r="K490" s="223">
        <v>2.981E-2</v>
      </c>
      <c r="L490" s="223">
        <v>2.3900000000000001E-2</v>
      </c>
      <c r="M490" s="223">
        <v>6.6597</v>
      </c>
      <c r="N490" s="223">
        <v>6.6265999999999998</v>
      </c>
      <c r="O490" s="223">
        <v>-54</v>
      </c>
      <c r="P490" s="223">
        <v>-162</v>
      </c>
    </row>
    <row r="491" spans="1:16">
      <c r="A491" s="227">
        <v>820</v>
      </c>
      <c r="B491" s="225">
        <v>44680</v>
      </c>
      <c r="C491" s="223">
        <v>102.95</v>
      </c>
      <c r="D491" s="223">
        <v>1570</v>
      </c>
      <c r="E491" s="223">
        <v>1967.62</v>
      </c>
      <c r="F491" s="223">
        <v>7913.4</v>
      </c>
      <c r="G491" s="223">
        <v>8.2299999999999995E-3</v>
      </c>
      <c r="H491" s="223">
        <v>2.7150000000000001E-2</v>
      </c>
      <c r="I491" s="223">
        <v>2.886E-2</v>
      </c>
      <c r="J491" s="223">
        <v>2.955E-2</v>
      </c>
      <c r="K491" s="223">
        <v>2.9340000000000001E-2</v>
      </c>
      <c r="L491" s="223">
        <v>2.3900000000000001E-2</v>
      </c>
      <c r="M491" s="223">
        <v>6.5868000000000002</v>
      </c>
      <c r="N491" s="223">
        <v>6.5606</v>
      </c>
      <c r="O491" s="223">
        <v>-50</v>
      </c>
      <c r="P491" s="223">
        <v>-162</v>
      </c>
    </row>
    <row r="492" spans="1:16">
      <c r="A492" s="227">
        <v>819</v>
      </c>
      <c r="B492" s="225">
        <v>44679</v>
      </c>
      <c r="C492" s="223">
        <v>102.3</v>
      </c>
      <c r="D492" s="223">
        <v>1570</v>
      </c>
      <c r="E492" s="223">
        <v>1967.62</v>
      </c>
      <c r="F492" s="223">
        <v>7913.4</v>
      </c>
      <c r="G492" s="223">
        <v>8.0300000000000007E-3</v>
      </c>
      <c r="H492" s="223">
        <v>2.6169999999999999E-2</v>
      </c>
      <c r="I492" s="223">
        <v>2.7740000000000001E-2</v>
      </c>
      <c r="J492" s="223">
        <v>2.8400000000000002E-2</v>
      </c>
      <c r="K492" s="223">
        <v>2.8219999999999999E-2</v>
      </c>
      <c r="L492" s="223">
        <v>2.3900000000000001E-2</v>
      </c>
      <c r="M492" s="223">
        <v>6.5898000000000003</v>
      </c>
      <c r="N492" s="223">
        <v>6.5566000000000004</v>
      </c>
      <c r="O492" s="223">
        <v>-38</v>
      </c>
      <c r="P492" s="223">
        <v>-162</v>
      </c>
    </row>
    <row r="493" spans="1:16">
      <c r="A493" s="227">
        <v>818</v>
      </c>
      <c r="B493" s="225">
        <v>44678</v>
      </c>
      <c r="C493" s="223">
        <v>101.75</v>
      </c>
      <c r="D493" s="223">
        <v>1570</v>
      </c>
      <c r="E493" s="223">
        <v>1967.62</v>
      </c>
      <c r="F493" s="223">
        <v>7913.4</v>
      </c>
      <c r="G493" s="223">
        <v>8.1499999999999993E-3</v>
      </c>
      <c r="H493" s="223">
        <v>2.5909999999999999E-2</v>
      </c>
      <c r="I493" s="223">
        <v>2.7519999999999999E-2</v>
      </c>
      <c r="J493" s="223">
        <v>2.8299999999999999E-2</v>
      </c>
      <c r="K493" s="223">
        <v>2.8320000000000001E-2</v>
      </c>
      <c r="L493" s="223">
        <v>2.3900000000000001E-2</v>
      </c>
      <c r="M493" s="223">
        <v>6.5720999999999998</v>
      </c>
      <c r="N493" s="223">
        <v>6.5594000000000001</v>
      </c>
      <c r="O493" s="223">
        <v>-36</v>
      </c>
      <c r="P493" s="223">
        <v>-162</v>
      </c>
    </row>
    <row r="494" spans="1:16">
      <c r="A494" s="227">
        <v>817</v>
      </c>
      <c r="B494" s="225">
        <v>44677</v>
      </c>
      <c r="C494" s="223">
        <v>101.22</v>
      </c>
      <c r="D494" s="223">
        <v>1570</v>
      </c>
      <c r="E494" s="223">
        <v>1967.62</v>
      </c>
      <c r="F494" s="223">
        <v>7913.4</v>
      </c>
      <c r="G494" s="223">
        <v>7.7999999999999996E-3</v>
      </c>
      <c r="H494" s="223">
        <v>2.477E-2</v>
      </c>
      <c r="I494" s="223">
        <v>2.6550000000000001E-2</v>
      </c>
      <c r="J494" s="223">
        <v>2.734E-2</v>
      </c>
      <c r="K494" s="223">
        <v>2.7199999999999998E-2</v>
      </c>
      <c r="L494" s="223">
        <v>2.3900000000000001E-2</v>
      </c>
      <c r="M494" s="223">
        <v>6.5262000000000002</v>
      </c>
      <c r="N494" s="223">
        <v>6.5014000000000003</v>
      </c>
      <c r="O494" s="223">
        <v>-26</v>
      </c>
      <c r="P494" s="223">
        <v>-162</v>
      </c>
    </row>
    <row r="495" spans="1:16">
      <c r="A495" s="227">
        <v>816</v>
      </c>
      <c r="B495" s="225">
        <v>44676</v>
      </c>
      <c r="C495" s="223">
        <v>100.58</v>
      </c>
      <c r="D495" s="223">
        <v>1570</v>
      </c>
      <c r="E495" s="223">
        <v>1967.62</v>
      </c>
      <c r="F495" s="223">
        <v>7913.4</v>
      </c>
      <c r="G495" s="223">
        <v>7.92E-3</v>
      </c>
      <c r="H495" s="223">
        <v>2.6259999999999999E-2</v>
      </c>
      <c r="I495" s="223">
        <v>2.8070000000000001E-2</v>
      </c>
      <c r="J495" s="223">
        <v>2.8590000000000001E-2</v>
      </c>
      <c r="K495" s="223">
        <v>2.8199999999999999E-2</v>
      </c>
      <c r="L495" s="223">
        <v>2.392E-2</v>
      </c>
      <c r="M495" s="223">
        <v>6.4808000000000003</v>
      </c>
      <c r="N495" s="223">
        <v>6.4507000000000003</v>
      </c>
      <c r="O495" s="223">
        <v>-42</v>
      </c>
      <c r="P495" s="223">
        <v>-162</v>
      </c>
    </row>
    <row r="496" spans="1:16">
      <c r="A496" s="227">
        <v>815</v>
      </c>
      <c r="B496" s="225">
        <v>44673</v>
      </c>
      <c r="C496" s="223">
        <v>100.39</v>
      </c>
      <c r="D496" s="223">
        <v>1570</v>
      </c>
      <c r="E496" s="223">
        <v>1967.62</v>
      </c>
      <c r="F496" s="223">
        <v>7913.4</v>
      </c>
      <c r="G496" s="223">
        <v>7.6699999999999997E-3</v>
      </c>
      <c r="H496" s="223">
        <v>2.6669999999999999E-2</v>
      </c>
      <c r="I496" s="223">
        <v>2.8539999999999999E-2</v>
      </c>
      <c r="J496" s="223">
        <v>2.9309999999999999E-2</v>
      </c>
      <c r="K496" s="223">
        <v>2.8989999999999998E-2</v>
      </c>
      <c r="L496" s="223">
        <v>2.342E-2</v>
      </c>
      <c r="M496" s="223">
        <v>6.4448999999999996</v>
      </c>
      <c r="N496" s="223">
        <v>6.4192</v>
      </c>
      <c r="O496" s="223">
        <v>-51</v>
      </c>
      <c r="P496" s="223">
        <v>-162</v>
      </c>
    </row>
    <row r="497" spans="1:16">
      <c r="A497" s="227">
        <v>814</v>
      </c>
      <c r="B497" s="225">
        <v>44672</v>
      </c>
      <c r="C497" s="223">
        <v>100.96</v>
      </c>
      <c r="D497" s="223">
        <v>1570</v>
      </c>
      <c r="E497" s="223">
        <v>1967.62</v>
      </c>
      <c r="F497" s="223">
        <v>7913.4</v>
      </c>
      <c r="G497" s="223">
        <v>7.8700000000000003E-3</v>
      </c>
      <c r="H497" s="223">
        <v>2.682E-2</v>
      </c>
      <c r="I497" s="223">
        <v>2.886E-2</v>
      </c>
      <c r="J497" s="223">
        <v>2.9739999999999999E-2</v>
      </c>
      <c r="K497" s="223">
        <v>2.9090000000000001E-2</v>
      </c>
      <c r="L497" s="223">
        <v>2.342E-2</v>
      </c>
      <c r="M497" s="223">
        <v>6.4192</v>
      </c>
      <c r="N497" s="223">
        <v>6.3935000000000004</v>
      </c>
      <c r="O497" s="223">
        <v>-54</v>
      </c>
      <c r="P497" s="223">
        <v>-162</v>
      </c>
    </row>
    <row r="498" spans="1:16">
      <c r="A498" s="227">
        <v>813</v>
      </c>
      <c r="B498" s="225">
        <v>44671</v>
      </c>
      <c r="C498" s="223">
        <v>100.78</v>
      </c>
      <c r="D498" s="223">
        <v>1570</v>
      </c>
      <c r="E498" s="223">
        <v>1967.62</v>
      </c>
      <c r="F498" s="223">
        <v>7913.4</v>
      </c>
      <c r="G498" s="223">
        <v>8.0800000000000004E-3</v>
      </c>
      <c r="H498" s="223">
        <v>2.5749999999999999E-2</v>
      </c>
      <c r="I498" s="223">
        <v>2.784E-2</v>
      </c>
      <c r="J498" s="223">
        <v>2.862E-2</v>
      </c>
      <c r="K498" s="223">
        <v>2.8320000000000001E-2</v>
      </c>
      <c r="L498" s="223">
        <v>2.342E-2</v>
      </c>
      <c r="M498" s="223">
        <v>6.3776999999999999</v>
      </c>
      <c r="N498" s="223">
        <v>6.3670999999999998</v>
      </c>
      <c r="O498" s="223">
        <v>-44</v>
      </c>
      <c r="P498" s="223">
        <v>-162</v>
      </c>
    </row>
    <row r="499" spans="1:16">
      <c r="A499" s="227">
        <v>812</v>
      </c>
      <c r="B499" s="225">
        <v>44670</v>
      </c>
      <c r="C499" s="223">
        <v>100.5</v>
      </c>
      <c r="D499" s="223">
        <v>1570</v>
      </c>
      <c r="E499" s="223">
        <v>1967.62</v>
      </c>
      <c r="F499" s="223">
        <v>7913.4</v>
      </c>
      <c r="G499" s="223">
        <v>7.9000000000000008E-3</v>
      </c>
      <c r="H499" s="223">
        <v>2.5919999999999999E-2</v>
      </c>
      <c r="I499" s="223">
        <v>2.8199999999999999E-2</v>
      </c>
      <c r="J499" s="223">
        <v>2.9159999999999998E-2</v>
      </c>
      <c r="K499" s="223">
        <v>2.9360000000000001E-2</v>
      </c>
      <c r="L499" s="223">
        <v>2.342E-2</v>
      </c>
      <c r="M499" s="223">
        <v>6.3815</v>
      </c>
      <c r="N499" s="223">
        <v>6.3715000000000002</v>
      </c>
      <c r="O499" s="223">
        <v>-48</v>
      </c>
      <c r="P499" s="223">
        <v>-162</v>
      </c>
    </row>
    <row r="500" spans="1:16">
      <c r="A500" s="227">
        <v>811</v>
      </c>
      <c r="B500" s="225">
        <v>44669</v>
      </c>
      <c r="C500" s="223">
        <v>100.32</v>
      </c>
      <c r="D500" s="223">
        <v>1570</v>
      </c>
      <c r="E500" s="223">
        <v>1967.62</v>
      </c>
      <c r="F500" s="223">
        <v>7913.4</v>
      </c>
      <c r="G500" s="223">
        <v>7.5900000000000004E-3</v>
      </c>
      <c r="H500" s="223">
        <v>2.4479999999999998E-2</v>
      </c>
      <c r="I500" s="223">
        <v>2.674E-2</v>
      </c>
      <c r="J500" s="223">
        <v>2.7890000000000002E-2</v>
      </c>
      <c r="K500" s="223">
        <v>2.853E-2</v>
      </c>
      <c r="L500" s="223">
        <v>2.342E-2</v>
      </c>
      <c r="M500" s="223">
        <v>6.3898000000000001</v>
      </c>
      <c r="N500" s="223">
        <v>6.3784000000000001</v>
      </c>
      <c r="O500" s="223">
        <v>-33</v>
      </c>
      <c r="P500" s="223">
        <v>-162</v>
      </c>
    </row>
    <row r="501" spans="1:16">
      <c r="A501" s="227">
        <v>810</v>
      </c>
      <c r="B501" s="225">
        <v>44666</v>
      </c>
      <c r="C501" s="223">
        <v>99.88</v>
      </c>
      <c r="D501" s="223">
        <v>1570</v>
      </c>
      <c r="E501" s="223">
        <v>1967.62</v>
      </c>
      <c r="F501" s="223">
        <v>7913.4</v>
      </c>
      <c r="G501" s="223">
        <v>7.4900000000000001E-3</v>
      </c>
      <c r="H501" s="223">
        <v>2.4539999999999999E-2</v>
      </c>
      <c r="I501" s="223">
        <v>2.6800000000000001E-2</v>
      </c>
      <c r="J501" s="223">
        <v>2.7869999999999999E-2</v>
      </c>
      <c r="K501" s="223">
        <v>2.828E-2</v>
      </c>
      <c r="L501" s="223">
        <v>2.342E-2</v>
      </c>
      <c r="M501" s="223">
        <v>6.3777999999999997</v>
      </c>
      <c r="N501" s="223">
        <v>6.3681999999999999</v>
      </c>
      <c r="O501" s="223">
        <v>-34</v>
      </c>
      <c r="P501" s="223">
        <v>-162</v>
      </c>
    </row>
    <row r="502" spans="1:16">
      <c r="A502" s="227">
        <v>809</v>
      </c>
      <c r="B502" s="225">
        <v>44665</v>
      </c>
      <c r="C502" s="223">
        <v>100.29</v>
      </c>
      <c r="D502" s="223">
        <v>1570</v>
      </c>
      <c r="E502" s="223">
        <v>1967.62</v>
      </c>
      <c r="F502" s="223">
        <v>7913.4</v>
      </c>
      <c r="G502" s="223">
        <v>7.4900000000000001E-3</v>
      </c>
      <c r="H502" s="223">
        <v>2.4539999999999999E-2</v>
      </c>
      <c r="I502" s="223">
        <v>2.6800000000000001E-2</v>
      </c>
      <c r="J502" s="223">
        <v>2.7869999999999999E-2</v>
      </c>
      <c r="K502" s="223">
        <v>2.828E-2</v>
      </c>
      <c r="L502" s="223">
        <v>2.342E-2</v>
      </c>
      <c r="M502" s="223">
        <v>6.3765000000000001</v>
      </c>
      <c r="N502" s="223">
        <v>6.3657000000000004</v>
      </c>
      <c r="O502" s="223">
        <v>-34</v>
      </c>
      <c r="P502" s="223">
        <v>-162</v>
      </c>
    </row>
    <row r="503" spans="1:16">
      <c r="A503" s="227">
        <v>808</v>
      </c>
      <c r="B503" s="225">
        <v>44664</v>
      </c>
      <c r="C503" s="223">
        <v>99.93</v>
      </c>
      <c r="D503" s="223">
        <v>1570</v>
      </c>
      <c r="E503" s="223">
        <v>1967.62</v>
      </c>
      <c r="F503" s="223">
        <v>7913.4</v>
      </c>
      <c r="G503" s="223">
        <v>7.3600000000000002E-3</v>
      </c>
      <c r="H503" s="223">
        <v>2.3480000000000001E-2</v>
      </c>
      <c r="I503" s="223">
        <v>2.5649999999999999E-2</v>
      </c>
      <c r="J503" s="223">
        <v>2.6519999999999998E-2</v>
      </c>
      <c r="K503" s="223">
        <v>2.699E-2</v>
      </c>
      <c r="L503" s="223">
        <v>2.342E-2</v>
      </c>
      <c r="M503" s="223">
        <v>6.3883999999999999</v>
      </c>
      <c r="N503" s="223">
        <v>6.37</v>
      </c>
      <c r="O503" s="223">
        <v>-22</v>
      </c>
      <c r="P503" s="223">
        <v>-162</v>
      </c>
    </row>
    <row r="504" spans="1:16">
      <c r="A504" s="227">
        <v>807</v>
      </c>
      <c r="B504" s="225">
        <v>44663</v>
      </c>
      <c r="C504" s="223">
        <v>99.8</v>
      </c>
      <c r="D504" s="223">
        <v>1570</v>
      </c>
      <c r="E504" s="223">
        <v>1967.62</v>
      </c>
      <c r="F504" s="223">
        <v>7913.4</v>
      </c>
      <c r="G504" s="223">
        <v>7.0299999999999998E-3</v>
      </c>
      <c r="H504" s="223">
        <v>2.4049999999999998E-2</v>
      </c>
      <c r="I504" s="223">
        <v>2.622E-2</v>
      </c>
      <c r="J504" s="223">
        <v>2.6890000000000001E-2</v>
      </c>
      <c r="K504" s="223">
        <v>2.7210000000000002E-2</v>
      </c>
      <c r="L504" s="223">
        <v>2.342E-2</v>
      </c>
      <c r="M504" s="223">
        <v>6.3699000000000003</v>
      </c>
      <c r="N504" s="223">
        <v>6.3650000000000002</v>
      </c>
      <c r="O504" s="223">
        <v>-28</v>
      </c>
      <c r="P504" s="223">
        <v>-162</v>
      </c>
    </row>
    <row r="505" spans="1:16">
      <c r="A505" s="227">
        <v>806</v>
      </c>
      <c r="B505" s="225">
        <v>44662</v>
      </c>
      <c r="C505" s="223">
        <v>99.75</v>
      </c>
      <c r="D505" s="223">
        <v>1570</v>
      </c>
      <c r="E505" s="223">
        <v>1967.62</v>
      </c>
      <c r="F505" s="223">
        <v>7913.4</v>
      </c>
      <c r="G505" s="223">
        <v>6.9300000000000004E-3</v>
      </c>
      <c r="H505" s="223">
        <v>2.4979999999999999E-2</v>
      </c>
      <c r="I505" s="223">
        <v>2.7199999999999998E-2</v>
      </c>
      <c r="J505" s="223">
        <v>2.7879999999999999E-2</v>
      </c>
      <c r="K505" s="223">
        <v>2.7799999999999998E-2</v>
      </c>
      <c r="L505" s="223">
        <v>2.342E-2</v>
      </c>
      <c r="M505" s="223">
        <v>6.3632</v>
      </c>
      <c r="N505" s="223">
        <v>6.3604000000000003</v>
      </c>
      <c r="O505" s="223">
        <v>-38</v>
      </c>
      <c r="P505" s="223">
        <v>-162</v>
      </c>
    </row>
    <row r="506" spans="1:16">
      <c r="A506" s="227">
        <v>805</v>
      </c>
      <c r="B506" s="225">
        <v>44659</v>
      </c>
      <c r="C506" s="223">
        <v>99.6</v>
      </c>
      <c r="D506" s="223">
        <v>1570</v>
      </c>
      <c r="E506" s="223">
        <v>1967.62</v>
      </c>
      <c r="F506" s="223">
        <v>7913.4</v>
      </c>
      <c r="G506" s="223">
        <v>6.7999999999999996E-3</v>
      </c>
      <c r="H506" s="223">
        <v>2.511E-2</v>
      </c>
      <c r="I506" s="223">
        <v>2.725E-2</v>
      </c>
      <c r="J506" s="223">
        <v>2.7539999999999999E-2</v>
      </c>
      <c r="K506" s="223">
        <v>2.7E-2</v>
      </c>
      <c r="L506" s="223">
        <v>2.342E-2</v>
      </c>
      <c r="M506" s="223">
        <v>6.359</v>
      </c>
      <c r="N506" s="223">
        <v>6.3597999999999999</v>
      </c>
      <c r="O506" s="223">
        <v>-38</v>
      </c>
      <c r="P506" s="223">
        <v>-162</v>
      </c>
    </row>
    <row r="507" spans="1:16">
      <c r="A507" s="227">
        <v>804</v>
      </c>
      <c r="B507" s="225">
        <v>44658</v>
      </c>
      <c r="C507" s="223">
        <v>99.47</v>
      </c>
      <c r="D507" s="223">
        <v>1570</v>
      </c>
      <c r="E507" s="223">
        <v>1967.62</v>
      </c>
      <c r="F507" s="223">
        <v>7913.4</v>
      </c>
      <c r="G507" s="223">
        <v>6.7000000000000002E-3</v>
      </c>
      <c r="H507" s="223">
        <v>2.4590000000000001E-2</v>
      </c>
      <c r="I507" s="223">
        <v>2.6599999999999999E-2</v>
      </c>
      <c r="J507" s="223">
        <v>2.708E-2</v>
      </c>
      <c r="K507" s="223">
        <v>2.6579999999999999E-2</v>
      </c>
      <c r="L507" s="223">
        <v>2.3470000000000001E-2</v>
      </c>
      <c r="M507" s="223">
        <v>6.3775000000000004</v>
      </c>
      <c r="N507" s="223">
        <v>6.3628999999999998</v>
      </c>
      <c r="O507" s="223">
        <v>-31</v>
      </c>
      <c r="P507" s="223">
        <v>-162</v>
      </c>
    </row>
    <row r="508" spans="1:16">
      <c r="A508" s="227">
        <v>803</v>
      </c>
      <c r="B508" s="225">
        <v>44657</v>
      </c>
      <c r="C508" s="223">
        <v>99</v>
      </c>
      <c r="D508" s="223">
        <v>1570</v>
      </c>
      <c r="E508" s="223">
        <v>1967.62</v>
      </c>
      <c r="F508" s="223">
        <v>7913.4</v>
      </c>
      <c r="G508" s="223">
        <v>6.6E-3</v>
      </c>
      <c r="H508" s="223">
        <v>2.4709999999999999E-2</v>
      </c>
      <c r="I508" s="223">
        <v>2.6540000000000001E-2</v>
      </c>
      <c r="J508" s="223">
        <v>2.682E-2</v>
      </c>
      <c r="K508" s="223">
        <v>2.598E-2</v>
      </c>
      <c r="L508" s="223">
        <v>2.3699999999999999E-2</v>
      </c>
      <c r="M508" s="223">
        <v>6.3741000000000003</v>
      </c>
      <c r="N508" s="223">
        <v>6.3628999999999998</v>
      </c>
      <c r="O508" s="223">
        <v>-28</v>
      </c>
      <c r="P508" s="223">
        <v>-162</v>
      </c>
    </row>
    <row r="509" spans="1:16">
      <c r="A509" s="227">
        <v>802</v>
      </c>
      <c r="B509" s="225">
        <v>44656</v>
      </c>
      <c r="C509" s="223">
        <v>98.63</v>
      </c>
      <c r="D509" s="223">
        <v>1570</v>
      </c>
      <c r="E509" s="223">
        <v>1967.62</v>
      </c>
      <c r="F509" s="223">
        <v>7913.4</v>
      </c>
      <c r="G509" s="223">
        <v>6.1900000000000002E-3</v>
      </c>
      <c r="H509" s="223">
        <v>2.5139999999999999E-2</v>
      </c>
      <c r="I509" s="223">
        <v>2.7040000000000002E-2</v>
      </c>
      <c r="J509" s="223">
        <v>2.6960000000000001E-2</v>
      </c>
      <c r="K509" s="223">
        <v>2.547E-2</v>
      </c>
      <c r="L509" s="223">
        <v>2.3699999999999999E-2</v>
      </c>
      <c r="M509" s="223">
        <v>6.3677999999999999</v>
      </c>
      <c r="N509" s="223">
        <v>6.3628999999999998</v>
      </c>
      <c r="O509" s="223">
        <v>-33</v>
      </c>
      <c r="P509" s="223">
        <v>-162</v>
      </c>
    </row>
    <row r="510" spans="1:16">
      <c r="A510" s="227">
        <v>801</v>
      </c>
      <c r="B510" s="225">
        <v>44655</v>
      </c>
      <c r="C510" s="223">
        <v>98.31</v>
      </c>
      <c r="D510" s="223">
        <v>1570</v>
      </c>
      <c r="E510" s="223">
        <v>1967.62</v>
      </c>
      <c r="F510" s="223">
        <v>7913.4</v>
      </c>
      <c r="G510" s="223">
        <v>5.4299999999999999E-3</v>
      </c>
      <c r="H510" s="223">
        <v>2.4219999999999998E-2</v>
      </c>
      <c r="I510" s="223">
        <v>2.6020000000000001E-2</v>
      </c>
      <c r="J510" s="223">
        <v>2.5499999999999998E-2</v>
      </c>
      <c r="K510" s="223">
        <v>2.3949999999999999E-2</v>
      </c>
      <c r="L510" s="223">
        <v>2.3699999999999999E-2</v>
      </c>
      <c r="M510" s="223">
        <v>6.3547000000000002</v>
      </c>
      <c r="N510" s="223">
        <v>6.34</v>
      </c>
      <c r="O510" s="223">
        <v>-23</v>
      </c>
      <c r="P510" s="223">
        <v>-162</v>
      </c>
    </row>
    <row r="511" spans="1:16">
      <c r="A511" s="227">
        <v>800</v>
      </c>
      <c r="B511" s="225">
        <v>44652</v>
      </c>
      <c r="C511" s="223">
        <v>97.79</v>
      </c>
      <c r="D511" s="223">
        <v>1750</v>
      </c>
      <c r="E511" s="223">
        <v>1997.32</v>
      </c>
      <c r="F511" s="223">
        <v>9066.7999999999993</v>
      </c>
      <c r="G511" s="223">
        <v>5.1000000000000004E-3</v>
      </c>
      <c r="H511" s="223">
        <v>2.4559999999999998E-2</v>
      </c>
      <c r="I511" s="223">
        <v>2.632E-2</v>
      </c>
      <c r="J511" s="223">
        <v>2.5590000000000002E-2</v>
      </c>
      <c r="K511" s="223">
        <v>2.3820000000000001E-2</v>
      </c>
      <c r="L511" s="223">
        <v>2.3699999999999999E-2</v>
      </c>
      <c r="M511" s="223">
        <v>6.3597999999999999</v>
      </c>
      <c r="N511" s="223">
        <v>6.3476999999999997</v>
      </c>
      <c r="O511" s="223">
        <v>-26</v>
      </c>
      <c r="P511" s="223">
        <v>-162</v>
      </c>
    </row>
    <row r="512" spans="1:16">
      <c r="A512" s="227">
        <v>799</v>
      </c>
      <c r="B512" s="225">
        <v>44651</v>
      </c>
      <c r="C512" s="223">
        <v>98.4</v>
      </c>
      <c r="D512" s="223">
        <v>1750</v>
      </c>
      <c r="E512" s="223">
        <v>1997.32</v>
      </c>
      <c r="F512" s="223">
        <v>9066.7999999999993</v>
      </c>
      <c r="G512" s="223">
        <v>4.8199999999999996E-3</v>
      </c>
      <c r="H512" s="223">
        <v>2.3349999999999999E-2</v>
      </c>
      <c r="I512" s="223">
        <v>2.512E-2</v>
      </c>
      <c r="J512" s="223">
        <v>2.46E-2</v>
      </c>
      <c r="K512" s="223">
        <v>2.3380000000000001E-2</v>
      </c>
      <c r="L512" s="223">
        <v>2.4119999999999999E-2</v>
      </c>
      <c r="M512" s="223">
        <v>6.3754999999999997</v>
      </c>
      <c r="N512" s="223">
        <v>6.3642000000000003</v>
      </c>
      <c r="O512" s="223">
        <v>-10</v>
      </c>
      <c r="P512" s="223">
        <v>-162</v>
      </c>
    </row>
    <row r="513" spans="1:16">
      <c r="A513" s="227">
        <v>798</v>
      </c>
      <c r="B513" s="225">
        <v>44650</v>
      </c>
      <c r="C513" s="223">
        <v>99.09</v>
      </c>
      <c r="D513" s="223">
        <v>1750</v>
      </c>
      <c r="E513" s="223">
        <v>1997.32</v>
      </c>
      <c r="F513" s="223">
        <v>9066.7999999999993</v>
      </c>
      <c r="G513" s="223">
        <v>5.1799999999999997E-3</v>
      </c>
      <c r="H513" s="223">
        <v>2.3060000000000001E-2</v>
      </c>
      <c r="I513" s="223">
        <v>2.4830000000000001E-2</v>
      </c>
      <c r="J513" s="223">
        <v>2.4379999999999999E-2</v>
      </c>
      <c r="K513" s="223">
        <v>2.349E-2</v>
      </c>
      <c r="L513" s="223">
        <v>2.4299999999999999E-2</v>
      </c>
      <c r="M513" s="223">
        <v>6.3868</v>
      </c>
      <c r="N513" s="223">
        <v>6.3720999999999997</v>
      </c>
      <c r="O513" s="223">
        <v>-5</v>
      </c>
      <c r="P513" s="223">
        <v>-162</v>
      </c>
    </row>
    <row r="514" spans="1:16">
      <c r="A514" s="227">
        <v>797</v>
      </c>
      <c r="B514" s="225">
        <v>44649</v>
      </c>
      <c r="C514" s="223">
        <v>98.79</v>
      </c>
      <c r="D514" s="223">
        <v>1750</v>
      </c>
      <c r="E514" s="223">
        <v>1997.32</v>
      </c>
      <c r="F514" s="223">
        <v>9066.7999999999993</v>
      </c>
      <c r="G514" s="223">
        <v>5.1799999999999997E-3</v>
      </c>
      <c r="H514" s="223">
        <v>2.3650000000000001E-2</v>
      </c>
      <c r="I514" s="223">
        <v>2.5499999999999998E-2</v>
      </c>
      <c r="J514" s="223">
        <v>2.4979999999999999E-2</v>
      </c>
      <c r="K514" s="223">
        <v>2.3939999999999999E-2</v>
      </c>
      <c r="L514" s="223">
        <v>2.4330000000000001E-2</v>
      </c>
      <c r="M514" s="223">
        <v>6.3837999999999999</v>
      </c>
      <c r="N514" s="223">
        <v>6.3662000000000001</v>
      </c>
      <c r="O514" s="223">
        <v>-12</v>
      </c>
      <c r="P514" s="223">
        <v>-162</v>
      </c>
    </row>
    <row r="515" spans="1:16">
      <c r="A515" s="227">
        <v>796</v>
      </c>
      <c r="B515" s="225">
        <v>44648</v>
      </c>
      <c r="C515" s="223">
        <v>98.79</v>
      </c>
      <c r="D515" s="223">
        <v>1750</v>
      </c>
      <c r="E515" s="223">
        <v>1997.32</v>
      </c>
      <c r="F515" s="223">
        <v>9066.7999999999993</v>
      </c>
      <c r="G515" s="223">
        <v>5.28E-3</v>
      </c>
      <c r="H515" s="223">
        <v>2.3279999999999999E-2</v>
      </c>
      <c r="I515" s="223">
        <v>2.5659999999999999E-2</v>
      </c>
      <c r="J515" s="223">
        <v>2.5559999999999999E-2</v>
      </c>
      <c r="K515" s="223">
        <v>2.4580000000000001E-2</v>
      </c>
      <c r="L515" s="223">
        <v>2.4379999999999999E-2</v>
      </c>
      <c r="M515" s="223">
        <v>6.3832000000000004</v>
      </c>
      <c r="N515" s="223">
        <v>6.3677999999999999</v>
      </c>
      <c r="O515" s="223">
        <v>-13</v>
      </c>
      <c r="P515" s="223">
        <v>-162</v>
      </c>
    </row>
    <row r="516" spans="1:16">
      <c r="A516" s="227">
        <v>795</v>
      </c>
      <c r="B516" s="225">
        <v>44645</v>
      </c>
      <c r="C516" s="223">
        <v>98.62</v>
      </c>
      <c r="D516" s="223">
        <v>1750</v>
      </c>
      <c r="E516" s="223">
        <v>1997.32</v>
      </c>
      <c r="F516" s="223">
        <v>9066.7999999999993</v>
      </c>
      <c r="G516" s="223">
        <v>5.1999999999999998E-3</v>
      </c>
      <c r="H516" s="223">
        <v>2.2700000000000001E-2</v>
      </c>
      <c r="I516" s="223">
        <v>2.504E-2</v>
      </c>
      <c r="J516" s="223">
        <v>2.546E-2</v>
      </c>
      <c r="K516" s="223">
        <v>2.4729999999999999E-2</v>
      </c>
      <c r="L516" s="223">
        <v>2.4080000000000001E-2</v>
      </c>
      <c r="M516" s="223">
        <v>6.3890000000000002</v>
      </c>
      <c r="N516" s="223">
        <v>6.3723999999999998</v>
      </c>
      <c r="O516" s="223">
        <v>-10</v>
      </c>
      <c r="P516" s="223">
        <v>-162</v>
      </c>
    </row>
    <row r="517" spans="1:16">
      <c r="A517" s="227">
        <v>794</v>
      </c>
      <c r="B517" s="225">
        <v>44644</v>
      </c>
      <c r="C517" s="223">
        <v>98.49</v>
      </c>
      <c r="D517" s="223">
        <v>1750</v>
      </c>
      <c r="E517" s="223">
        <v>1997.32</v>
      </c>
      <c r="F517" s="223">
        <v>9066.7999999999993</v>
      </c>
      <c r="G517" s="223">
        <v>4.7200000000000002E-3</v>
      </c>
      <c r="H517" s="223">
        <v>2.1389999999999999E-2</v>
      </c>
      <c r="I517" s="223">
        <v>2.3709999999999998E-2</v>
      </c>
      <c r="J517" s="223">
        <v>2.3980000000000001E-2</v>
      </c>
      <c r="K517" s="223">
        <v>2.3720000000000001E-2</v>
      </c>
      <c r="L517" s="223">
        <v>2.419E-2</v>
      </c>
      <c r="M517" s="223">
        <v>6.3765000000000001</v>
      </c>
      <c r="N517" s="223">
        <v>6.3662999999999998</v>
      </c>
      <c r="O517" s="223">
        <v>5</v>
      </c>
      <c r="P517" s="223">
        <v>143</v>
      </c>
    </row>
    <row r="518" spans="1:16">
      <c r="A518" s="227">
        <v>793</v>
      </c>
      <c r="B518" s="225">
        <v>44643</v>
      </c>
      <c r="C518" s="223">
        <v>98.5</v>
      </c>
      <c r="D518" s="223">
        <v>1750</v>
      </c>
      <c r="E518" s="223">
        <v>1997.32</v>
      </c>
      <c r="F518" s="223">
        <v>9066.7999999999993</v>
      </c>
      <c r="G518" s="223">
        <v>4.4400000000000004E-3</v>
      </c>
      <c r="H518" s="223">
        <v>2.0959999999999999E-2</v>
      </c>
      <c r="I518" s="223">
        <v>2.307E-2</v>
      </c>
      <c r="J518" s="223">
        <v>2.3179999999999999E-2</v>
      </c>
      <c r="K518" s="223">
        <v>2.2919999999999999E-2</v>
      </c>
      <c r="L518" s="223">
        <v>2.4219999999999998E-2</v>
      </c>
      <c r="M518" s="223">
        <v>6.3711000000000002</v>
      </c>
      <c r="N518" s="223">
        <v>6.3559000000000001</v>
      </c>
      <c r="O518" s="223">
        <v>12</v>
      </c>
      <c r="P518" s="223">
        <v>143</v>
      </c>
    </row>
    <row r="519" spans="1:16">
      <c r="A519" s="227">
        <v>792</v>
      </c>
      <c r="B519" s="225">
        <v>44642</v>
      </c>
      <c r="C519" s="223">
        <v>98.23</v>
      </c>
      <c r="D519" s="223">
        <v>1750</v>
      </c>
      <c r="E519" s="223">
        <v>1997.32</v>
      </c>
      <c r="F519" s="223">
        <v>9066.7999999999993</v>
      </c>
      <c r="G519" s="223">
        <v>4.6699999999999997E-3</v>
      </c>
      <c r="H519" s="223">
        <v>2.164E-2</v>
      </c>
      <c r="I519" s="223">
        <v>2.3810000000000001E-2</v>
      </c>
      <c r="J519" s="223">
        <v>2.4E-2</v>
      </c>
      <c r="K519" s="223">
        <v>2.3820000000000001E-2</v>
      </c>
      <c r="L519" s="223">
        <v>2.4029999999999999E-2</v>
      </c>
      <c r="M519" s="223">
        <v>6.367</v>
      </c>
      <c r="N519" s="223">
        <v>6.3612000000000002</v>
      </c>
      <c r="O519" s="223">
        <v>2</v>
      </c>
      <c r="P519" s="223">
        <v>143</v>
      </c>
    </row>
    <row r="520" spans="1:16">
      <c r="A520" s="227">
        <v>791</v>
      </c>
      <c r="B520" s="225">
        <v>44641</v>
      </c>
      <c r="C520" s="223">
        <v>97.97</v>
      </c>
      <c r="D520" s="223">
        <v>1750</v>
      </c>
      <c r="E520" s="223">
        <v>1997.32</v>
      </c>
      <c r="F520" s="223">
        <v>9066.7999999999993</v>
      </c>
      <c r="G520" s="223">
        <v>4.2599999999999999E-3</v>
      </c>
      <c r="H520" s="223">
        <v>2.1149999999999999E-2</v>
      </c>
      <c r="I520" s="223">
        <v>2.3199999999999998E-2</v>
      </c>
      <c r="J520" s="223">
        <v>2.3210000000000001E-2</v>
      </c>
      <c r="K520" s="223">
        <v>2.29E-2</v>
      </c>
      <c r="L520" s="223">
        <v>2.3640000000000001E-2</v>
      </c>
      <c r="M520" s="223">
        <v>6.3631000000000002</v>
      </c>
      <c r="N520" s="223">
        <v>6.3470000000000004</v>
      </c>
      <c r="O520" s="223">
        <v>4</v>
      </c>
      <c r="P520" s="223">
        <v>143</v>
      </c>
    </row>
    <row r="521" spans="1:16">
      <c r="A521" s="227">
        <v>790</v>
      </c>
      <c r="B521" s="225">
        <v>44638</v>
      </c>
      <c r="C521" s="223">
        <v>98.62</v>
      </c>
      <c r="D521" s="223">
        <v>1750</v>
      </c>
      <c r="E521" s="223">
        <v>1997.32</v>
      </c>
      <c r="F521" s="223">
        <v>9066.7999999999993</v>
      </c>
      <c r="G521" s="223">
        <v>3.65E-3</v>
      </c>
      <c r="H521" s="223">
        <v>1.9359999999999999E-2</v>
      </c>
      <c r="I521" s="223">
        <v>2.138E-2</v>
      </c>
      <c r="J521" s="223">
        <v>2.1430000000000001E-2</v>
      </c>
      <c r="K521" s="223">
        <v>2.1489999999999999E-2</v>
      </c>
      <c r="L521" s="223">
        <v>2.3640000000000001E-2</v>
      </c>
      <c r="M521" s="223">
        <v>6.3636999999999997</v>
      </c>
      <c r="N521" s="223">
        <v>6.3525999999999998</v>
      </c>
      <c r="O521" s="223">
        <v>23</v>
      </c>
      <c r="P521" s="223">
        <v>143</v>
      </c>
    </row>
    <row r="522" spans="1:16">
      <c r="A522" s="227">
        <v>789</v>
      </c>
      <c r="B522" s="225">
        <v>44637</v>
      </c>
      <c r="C522" s="223">
        <v>99.1</v>
      </c>
      <c r="D522" s="223">
        <v>1750</v>
      </c>
      <c r="E522" s="223">
        <v>1997.32</v>
      </c>
      <c r="F522" s="223">
        <v>9066.7999999999993</v>
      </c>
      <c r="G522" s="223">
        <v>3.7599999999999999E-3</v>
      </c>
      <c r="H522" s="223">
        <v>1.9140000000000001E-2</v>
      </c>
      <c r="I522" s="223">
        <v>2.1129999999999999E-2</v>
      </c>
      <c r="J522" s="223">
        <v>2.1440000000000001E-2</v>
      </c>
      <c r="K522" s="223">
        <v>2.171E-2</v>
      </c>
      <c r="L522" s="223">
        <v>2.3640000000000001E-2</v>
      </c>
      <c r="M522" s="223">
        <v>6.3815999999999997</v>
      </c>
      <c r="N522" s="223">
        <v>6.3705999999999996</v>
      </c>
      <c r="O522" s="223">
        <v>25</v>
      </c>
      <c r="P522" s="223">
        <v>143</v>
      </c>
    </row>
    <row r="523" spans="1:16">
      <c r="A523" s="227">
        <v>788</v>
      </c>
      <c r="B523" s="225">
        <v>44636</v>
      </c>
      <c r="C523" s="223">
        <v>99</v>
      </c>
      <c r="D523" s="223">
        <v>1750</v>
      </c>
      <c r="E523" s="223">
        <v>1997.32</v>
      </c>
      <c r="F523" s="223">
        <v>9066.7999999999993</v>
      </c>
      <c r="G523" s="223">
        <v>3.8300000000000001E-3</v>
      </c>
      <c r="H523" s="223">
        <v>1.9380000000000001E-2</v>
      </c>
      <c r="I523" s="223">
        <v>2.1399999999999999E-2</v>
      </c>
      <c r="J523" s="223">
        <v>2.181E-2</v>
      </c>
      <c r="K523" s="223">
        <v>2.1850000000000001E-2</v>
      </c>
      <c r="L523" s="223">
        <v>2.3640000000000001E-2</v>
      </c>
      <c r="M523" s="223">
        <v>6.3949999999999996</v>
      </c>
      <c r="N523" s="223">
        <v>6.3657000000000004</v>
      </c>
      <c r="O523" s="223">
        <v>22</v>
      </c>
      <c r="P523" s="223">
        <v>143</v>
      </c>
    </row>
    <row r="524" spans="1:16">
      <c r="A524" s="227">
        <v>787</v>
      </c>
      <c r="B524" s="225">
        <v>44635</v>
      </c>
      <c r="C524" s="223">
        <v>99.12</v>
      </c>
      <c r="D524" s="223">
        <v>1750</v>
      </c>
      <c r="E524" s="223">
        <v>1997.32</v>
      </c>
      <c r="F524" s="223">
        <v>9066.7999999999993</v>
      </c>
      <c r="G524" s="223">
        <v>4.3400000000000001E-3</v>
      </c>
      <c r="H524" s="223">
        <v>1.8489999999999999E-2</v>
      </c>
      <c r="I524" s="223">
        <v>2.0469999999999999E-2</v>
      </c>
      <c r="J524" s="223">
        <v>2.1049999999999999E-2</v>
      </c>
      <c r="K524" s="223">
        <v>2.1440000000000001E-2</v>
      </c>
      <c r="L524" s="223">
        <v>2.3640000000000001E-2</v>
      </c>
      <c r="M524" s="223">
        <v>6.3579999999999997</v>
      </c>
      <c r="N524" s="223">
        <v>6.3392999999999997</v>
      </c>
      <c r="O524" s="223">
        <v>32</v>
      </c>
      <c r="P524" s="223">
        <v>143</v>
      </c>
    </row>
    <row r="525" spans="1:16">
      <c r="A525" s="227">
        <v>786</v>
      </c>
      <c r="B525" s="225">
        <v>44634</v>
      </c>
      <c r="C525" s="223">
        <v>98.51</v>
      </c>
      <c r="D525" s="223">
        <v>1750</v>
      </c>
      <c r="E525" s="223">
        <v>1997.32</v>
      </c>
      <c r="F525" s="223">
        <v>9066.7999999999993</v>
      </c>
      <c r="G525" s="223">
        <v>3.8E-3</v>
      </c>
      <c r="H525" s="223">
        <v>1.8610000000000002E-2</v>
      </c>
      <c r="I525" s="223">
        <v>2.0469999999999999E-2</v>
      </c>
      <c r="J525" s="223">
        <v>2.0899999999999998E-2</v>
      </c>
      <c r="K525" s="223">
        <v>2.1329999999999998E-2</v>
      </c>
      <c r="L525" s="223">
        <v>2.2870000000000001E-2</v>
      </c>
      <c r="M525" s="223">
        <v>6.3272000000000004</v>
      </c>
      <c r="N525" s="223">
        <v>6.3221999999999996</v>
      </c>
      <c r="O525" s="223">
        <v>24</v>
      </c>
      <c r="P525" s="223">
        <v>143</v>
      </c>
    </row>
    <row r="526" spans="1:16">
      <c r="A526" s="227">
        <v>785</v>
      </c>
      <c r="B526" s="225">
        <v>44631</v>
      </c>
      <c r="C526" s="223">
        <v>97.97</v>
      </c>
      <c r="D526" s="223">
        <v>1750</v>
      </c>
      <c r="E526" s="223">
        <v>1997.32</v>
      </c>
      <c r="F526" s="223">
        <v>9066.7999999999993</v>
      </c>
      <c r="G526" s="223">
        <v>3.5500000000000002E-3</v>
      </c>
      <c r="H526" s="223">
        <v>1.7479999999999999E-2</v>
      </c>
      <c r="I526" s="223">
        <v>1.9199999999999998E-2</v>
      </c>
      <c r="J526" s="223">
        <v>1.9460000000000002E-2</v>
      </c>
      <c r="K526" s="223">
        <v>1.992E-2</v>
      </c>
      <c r="L526" s="223">
        <v>2.3970000000000002E-2</v>
      </c>
      <c r="M526" s="223">
        <v>6.3232999999999997</v>
      </c>
      <c r="N526" s="223">
        <v>6.3175999999999997</v>
      </c>
      <c r="O526" s="223">
        <v>48</v>
      </c>
      <c r="P526" s="223">
        <v>143</v>
      </c>
    </row>
    <row r="527" spans="1:16">
      <c r="A527" s="227">
        <v>784</v>
      </c>
      <c r="B527" s="225">
        <v>44630</v>
      </c>
      <c r="C527" s="223">
        <v>99.06</v>
      </c>
      <c r="D527" s="223">
        <v>1750</v>
      </c>
      <c r="E527" s="223">
        <v>1997.32</v>
      </c>
      <c r="F527" s="223">
        <v>9066.7999999999993</v>
      </c>
      <c r="G527" s="223">
        <v>3.5799999999999998E-3</v>
      </c>
      <c r="H527" s="223">
        <v>1.6959999999999999E-2</v>
      </c>
      <c r="I527" s="223">
        <v>1.8790000000000001E-2</v>
      </c>
      <c r="J527" s="223">
        <v>1.9230000000000001E-2</v>
      </c>
      <c r="K527" s="223">
        <v>1.9859999999999999E-2</v>
      </c>
      <c r="L527" s="223">
        <v>2.368E-2</v>
      </c>
      <c r="M527" s="223">
        <v>6.3258000000000001</v>
      </c>
      <c r="N527" s="223">
        <v>6.3186999999999998</v>
      </c>
      <c r="O527" s="223">
        <v>49</v>
      </c>
      <c r="P527" s="223">
        <v>143</v>
      </c>
    </row>
    <row r="528" spans="1:16">
      <c r="A528" s="227">
        <v>783</v>
      </c>
      <c r="B528" s="225">
        <v>44629</v>
      </c>
      <c r="C528" s="223">
        <v>99.29</v>
      </c>
      <c r="D528" s="223">
        <v>1750</v>
      </c>
      <c r="E528" s="223">
        <v>1997.32</v>
      </c>
      <c r="F528" s="223">
        <v>9066.7999999999993</v>
      </c>
      <c r="G528" s="223">
        <v>3.5799999999999998E-3</v>
      </c>
      <c r="H528" s="223">
        <v>1.6799999999999999E-2</v>
      </c>
      <c r="I528" s="223">
        <v>1.8499999999999999E-2</v>
      </c>
      <c r="J528" s="223">
        <v>1.8780000000000002E-2</v>
      </c>
      <c r="K528" s="223">
        <v>1.9529999999999999E-2</v>
      </c>
      <c r="L528" s="223">
        <v>2.359E-2</v>
      </c>
      <c r="M528" s="223">
        <v>6.327</v>
      </c>
      <c r="N528" s="223">
        <v>6.3208000000000002</v>
      </c>
      <c r="O528" s="223">
        <v>51</v>
      </c>
      <c r="P528" s="223">
        <v>143</v>
      </c>
    </row>
    <row r="529" spans="1:16">
      <c r="A529" s="227">
        <v>782</v>
      </c>
      <c r="B529" s="225">
        <v>44628</v>
      </c>
      <c r="C529" s="223">
        <v>98.65</v>
      </c>
      <c r="D529" s="223">
        <v>1750</v>
      </c>
      <c r="E529" s="223">
        <v>1997.32</v>
      </c>
      <c r="F529" s="223">
        <v>9066.7999999999993</v>
      </c>
      <c r="G529" s="223">
        <v>3.3999999999999998E-3</v>
      </c>
      <c r="H529" s="223">
        <v>1.5990000000000001E-2</v>
      </c>
      <c r="I529" s="223">
        <v>1.746E-2</v>
      </c>
      <c r="J529" s="223">
        <v>1.7760000000000001E-2</v>
      </c>
      <c r="K529" s="223">
        <v>1.8460000000000001E-2</v>
      </c>
      <c r="L529" s="223">
        <v>2.3390000000000001E-2</v>
      </c>
      <c r="M529" s="223">
        <v>6.3251999999999997</v>
      </c>
      <c r="N529" s="223">
        <v>6.3196000000000003</v>
      </c>
      <c r="O529" s="223">
        <v>59</v>
      </c>
      <c r="P529" s="223">
        <v>143</v>
      </c>
    </row>
    <row r="530" spans="1:16">
      <c r="A530" s="227">
        <v>781</v>
      </c>
      <c r="B530" s="225">
        <v>44627</v>
      </c>
      <c r="C530" s="223">
        <v>97.78</v>
      </c>
      <c r="D530" s="223">
        <v>1750</v>
      </c>
      <c r="E530" s="223">
        <v>1997.32</v>
      </c>
      <c r="F530" s="223">
        <v>9066.7999999999993</v>
      </c>
      <c r="G530" s="223">
        <v>3.1199999999999999E-3</v>
      </c>
      <c r="H530" s="223">
        <v>1.55E-2</v>
      </c>
      <c r="I530" s="223">
        <v>1.6799999999999999E-2</v>
      </c>
      <c r="J530" s="223">
        <v>1.704E-2</v>
      </c>
      <c r="K530" s="223">
        <v>1.7729999999999999E-2</v>
      </c>
      <c r="L530" s="223">
        <v>2.3449999999999999E-2</v>
      </c>
      <c r="M530" s="223">
        <v>6.3224999999999998</v>
      </c>
      <c r="N530" s="223">
        <v>6.3202999999999996</v>
      </c>
      <c r="O530" s="223">
        <v>66</v>
      </c>
      <c r="P530" s="223">
        <v>143</v>
      </c>
    </row>
    <row r="531" spans="1:16">
      <c r="A531" s="227">
        <v>780</v>
      </c>
      <c r="B531" s="225">
        <v>44624</v>
      </c>
      <c r="C531" s="223">
        <v>97.39</v>
      </c>
      <c r="D531" s="223">
        <v>1750</v>
      </c>
      <c r="E531" s="223">
        <v>1997.32</v>
      </c>
      <c r="F531" s="223">
        <v>9066.7999999999993</v>
      </c>
      <c r="G531" s="223">
        <v>3.0999999999999999E-3</v>
      </c>
      <c r="H531" s="223">
        <v>1.4760000000000001E-2</v>
      </c>
      <c r="I531" s="223">
        <v>1.6060000000000001E-2</v>
      </c>
      <c r="J531" s="223">
        <v>1.6369999999999999E-2</v>
      </c>
      <c r="K531" s="223">
        <v>1.7309999999999999E-2</v>
      </c>
      <c r="L531" s="223">
        <v>2.3720000000000001E-2</v>
      </c>
      <c r="M531" s="223">
        <v>6.3232999999999997</v>
      </c>
      <c r="N531" s="223">
        <v>6.3211000000000004</v>
      </c>
      <c r="O531" s="223">
        <v>77</v>
      </c>
      <c r="P531" s="223">
        <v>143</v>
      </c>
    </row>
    <row r="532" spans="1:16">
      <c r="A532" s="227">
        <v>779</v>
      </c>
      <c r="B532" s="225">
        <v>44623</v>
      </c>
      <c r="C532" s="223">
        <v>97.41</v>
      </c>
      <c r="D532" s="223">
        <v>1750</v>
      </c>
      <c r="E532" s="223">
        <v>1997.32</v>
      </c>
      <c r="F532" s="223">
        <v>9066.7999999999993</v>
      </c>
      <c r="G532" s="223">
        <v>3.2499999999999999E-3</v>
      </c>
      <c r="H532" s="223">
        <v>1.5299999999999999E-2</v>
      </c>
      <c r="I532" s="223">
        <v>1.6820000000000002E-2</v>
      </c>
      <c r="J532" s="223">
        <v>1.7319999999999999E-2</v>
      </c>
      <c r="K532" s="223">
        <v>1.8409999999999999E-2</v>
      </c>
      <c r="L532" s="223">
        <v>2.3640000000000001E-2</v>
      </c>
      <c r="M532" s="223">
        <v>6.319</v>
      </c>
      <c r="N532" s="223">
        <v>6.3118999999999996</v>
      </c>
      <c r="O532" s="223">
        <v>68</v>
      </c>
      <c r="P532" s="223">
        <v>143</v>
      </c>
    </row>
    <row r="533" spans="1:16">
      <c r="A533" s="227">
        <v>778</v>
      </c>
      <c r="B533" s="225">
        <v>44622</v>
      </c>
      <c r="C533" s="223">
        <v>96.71</v>
      </c>
      <c r="D533" s="223">
        <v>1750</v>
      </c>
      <c r="E533" s="223">
        <v>1997.32</v>
      </c>
      <c r="F533" s="223">
        <v>9066.7999999999993</v>
      </c>
      <c r="G533" s="223">
        <v>3.2499999999999999E-3</v>
      </c>
      <c r="H533" s="223">
        <v>1.512E-2</v>
      </c>
      <c r="I533" s="223">
        <v>1.677E-2</v>
      </c>
      <c r="J533" s="223">
        <v>1.755E-2</v>
      </c>
      <c r="K533" s="223">
        <v>1.8769999999999998E-2</v>
      </c>
      <c r="L533" s="223">
        <v>2.3220000000000001E-2</v>
      </c>
      <c r="M533" s="223">
        <v>6.3140000000000001</v>
      </c>
      <c r="N533" s="223">
        <v>6.3091999999999997</v>
      </c>
      <c r="O533" s="223">
        <v>64</v>
      </c>
      <c r="P533" s="223">
        <v>143</v>
      </c>
    </row>
    <row r="534" spans="1:16">
      <c r="A534" s="227">
        <v>777</v>
      </c>
      <c r="B534" s="225">
        <v>44621</v>
      </c>
      <c r="C534" s="223">
        <v>96.61</v>
      </c>
      <c r="D534" s="223">
        <v>1750</v>
      </c>
      <c r="E534" s="223">
        <v>2002.54</v>
      </c>
      <c r="F534" s="223">
        <v>10958.9</v>
      </c>
      <c r="G534" s="223">
        <v>3.0200000000000001E-3</v>
      </c>
      <c r="H534" s="223">
        <v>1.341E-2</v>
      </c>
      <c r="I534" s="223">
        <v>1.508E-2</v>
      </c>
      <c r="J534" s="223">
        <v>1.5939999999999999E-2</v>
      </c>
      <c r="K534" s="223">
        <v>1.7270000000000001E-2</v>
      </c>
      <c r="L534" s="223">
        <v>2.298E-2</v>
      </c>
      <c r="M534" s="223">
        <v>6.3140999999999998</v>
      </c>
      <c r="N534" s="223">
        <v>6.3174999999999999</v>
      </c>
      <c r="O534" s="223">
        <v>79</v>
      </c>
      <c r="P534" s="223">
        <v>143</v>
      </c>
    </row>
    <row r="535" spans="1:16">
      <c r="A535" s="227">
        <v>776</v>
      </c>
      <c r="B535" s="225">
        <v>44620</v>
      </c>
      <c r="C535" s="223">
        <v>97.14</v>
      </c>
      <c r="D535" s="223">
        <v>1750</v>
      </c>
      <c r="E535" s="223">
        <v>2002.54</v>
      </c>
      <c r="F535" s="223">
        <v>10958.9</v>
      </c>
      <c r="G535" s="223">
        <v>2.9199999999999999E-3</v>
      </c>
      <c r="H535" s="223">
        <v>1.4319999999999999E-2</v>
      </c>
      <c r="I535" s="223">
        <v>1.6219999999999998E-2</v>
      </c>
      <c r="J535" s="223">
        <v>1.7180000000000001E-2</v>
      </c>
      <c r="K535" s="223">
        <v>1.8249999999999999E-2</v>
      </c>
      <c r="L535" s="223">
        <v>2.266E-2</v>
      </c>
      <c r="M535" s="223">
        <v>6.3228999999999997</v>
      </c>
      <c r="N535" s="223">
        <v>6.3292000000000002</v>
      </c>
      <c r="O535" s="223">
        <v>64</v>
      </c>
      <c r="P535" s="223">
        <v>143</v>
      </c>
    </row>
    <row r="536" spans="1:16">
      <c r="A536" s="227">
        <v>775</v>
      </c>
      <c r="B536" s="225">
        <v>44617</v>
      </c>
      <c r="C536" s="223">
        <v>96.19</v>
      </c>
      <c r="D536" s="223">
        <v>1750</v>
      </c>
      <c r="E536" s="223">
        <v>2002.54</v>
      </c>
      <c r="F536" s="223">
        <v>10958.9</v>
      </c>
      <c r="G536" s="223">
        <v>2.9199999999999999E-3</v>
      </c>
      <c r="H536" s="223">
        <v>1.5699999999999999E-2</v>
      </c>
      <c r="I536" s="223">
        <v>1.7610000000000001E-2</v>
      </c>
      <c r="J536" s="223">
        <v>1.865E-2</v>
      </c>
      <c r="K536" s="223">
        <v>1.9619999999999999E-2</v>
      </c>
      <c r="L536" s="223">
        <v>2.2839999999999999E-2</v>
      </c>
      <c r="M536" s="223">
        <v>6.3121</v>
      </c>
      <c r="N536" s="223">
        <v>6.3144999999999998</v>
      </c>
      <c r="O536" s="223">
        <v>52</v>
      </c>
      <c r="P536" s="223">
        <v>143</v>
      </c>
    </row>
    <row r="537" spans="1:16">
      <c r="A537" s="227">
        <v>774</v>
      </c>
      <c r="B537" s="225">
        <v>44616</v>
      </c>
      <c r="C537" s="223">
        <v>96.03</v>
      </c>
      <c r="D537" s="223">
        <v>1750</v>
      </c>
      <c r="E537" s="223">
        <v>2002.54</v>
      </c>
      <c r="F537" s="223">
        <v>10958.9</v>
      </c>
      <c r="G537" s="223">
        <v>3.0200000000000001E-3</v>
      </c>
      <c r="H537" s="223">
        <v>1.5800000000000002E-2</v>
      </c>
      <c r="I537" s="223">
        <v>1.755E-2</v>
      </c>
      <c r="J537" s="223">
        <v>1.8620000000000001E-2</v>
      </c>
      <c r="K537" s="223">
        <v>1.9630000000000002E-2</v>
      </c>
      <c r="L537" s="223">
        <v>2.3130000000000001E-2</v>
      </c>
      <c r="M537" s="223">
        <v>6.3239000000000001</v>
      </c>
      <c r="N537" s="223">
        <v>6.3263999999999996</v>
      </c>
      <c r="O537" s="223">
        <v>56</v>
      </c>
      <c r="P537" s="223">
        <v>143</v>
      </c>
    </row>
    <row r="538" spans="1:16">
      <c r="A538" s="227">
        <v>773</v>
      </c>
      <c r="B538" s="225">
        <v>44615</v>
      </c>
      <c r="C538" s="223">
        <v>96.08</v>
      </c>
      <c r="D538" s="223">
        <v>1750</v>
      </c>
      <c r="E538" s="223">
        <v>2002.54</v>
      </c>
      <c r="F538" s="223">
        <v>10958.9</v>
      </c>
      <c r="G538" s="223">
        <v>3.4499999999999999E-3</v>
      </c>
      <c r="H538" s="223">
        <v>1.602E-2</v>
      </c>
      <c r="I538" s="223">
        <v>1.7819999999999999E-2</v>
      </c>
      <c r="J538" s="223">
        <v>1.9029999999999998E-2</v>
      </c>
      <c r="K538" s="223">
        <v>1.9910000000000001E-2</v>
      </c>
      <c r="L538" s="223">
        <v>2.3380000000000001E-2</v>
      </c>
      <c r="M538" s="223">
        <v>6.3262999999999998</v>
      </c>
      <c r="N538" s="223">
        <v>6.3352000000000004</v>
      </c>
      <c r="O538" s="223">
        <v>56</v>
      </c>
      <c r="P538" s="223">
        <v>143</v>
      </c>
    </row>
    <row r="539" spans="1:16">
      <c r="A539" s="227">
        <v>772</v>
      </c>
      <c r="B539" s="225">
        <v>44614</v>
      </c>
      <c r="C539" s="223">
        <v>96.04</v>
      </c>
      <c r="D539" s="223">
        <v>1750</v>
      </c>
      <c r="E539" s="223">
        <v>2002.54</v>
      </c>
      <c r="F539" s="223">
        <v>10958.9</v>
      </c>
      <c r="G539" s="223">
        <v>3.2699999999999999E-3</v>
      </c>
      <c r="H539" s="223">
        <v>1.549E-2</v>
      </c>
      <c r="I539" s="223">
        <v>1.7489999999999999E-2</v>
      </c>
      <c r="J539" s="223">
        <v>1.8630000000000001E-2</v>
      </c>
      <c r="K539" s="223">
        <v>1.9390000000000001E-2</v>
      </c>
      <c r="L539" s="223">
        <v>2.3550000000000001E-2</v>
      </c>
      <c r="M539" s="223">
        <v>6.3247999999999998</v>
      </c>
      <c r="N539" s="223">
        <v>6.3255999999999997</v>
      </c>
      <c r="O539" s="223">
        <v>61</v>
      </c>
      <c r="P539" s="223">
        <v>143</v>
      </c>
    </row>
    <row r="540" spans="1:16">
      <c r="A540" s="227">
        <v>771</v>
      </c>
      <c r="B540" s="225">
        <v>44613</v>
      </c>
      <c r="C540" s="223">
        <v>95.8</v>
      </c>
      <c r="D540" s="223">
        <v>1750</v>
      </c>
      <c r="E540" s="223">
        <v>2002.54</v>
      </c>
      <c r="F540" s="223">
        <v>10958.9</v>
      </c>
      <c r="G540" s="223">
        <v>3.2000000000000002E-3</v>
      </c>
      <c r="H540" s="223">
        <v>1.465E-2</v>
      </c>
      <c r="I540" s="223">
        <v>1.6750000000000001E-2</v>
      </c>
      <c r="J540" s="223">
        <v>1.8200000000000001E-2</v>
      </c>
      <c r="K540" s="223">
        <v>1.9290000000000002E-2</v>
      </c>
      <c r="L540" s="223">
        <v>2.3349999999999999E-2</v>
      </c>
      <c r="M540" s="223">
        <v>6.3346</v>
      </c>
      <c r="N540" s="223">
        <v>6.3384</v>
      </c>
      <c r="O540" s="223">
        <v>66</v>
      </c>
      <c r="P540" s="223">
        <v>143</v>
      </c>
    </row>
    <row r="541" spans="1:16">
      <c r="A541" s="227">
        <v>770</v>
      </c>
      <c r="B541" s="225">
        <v>44610</v>
      </c>
      <c r="C541" s="223">
        <v>95.7</v>
      </c>
      <c r="D541" s="223">
        <v>1750</v>
      </c>
      <c r="E541" s="223">
        <v>2002.54</v>
      </c>
      <c r="F541" s="223">
        <v>10958.9</v>
      </c>
      <c r="G541" s="223">
        <v>3.2000000000000002E-3</v>
      </c>
      <c r="H541" s="223">
        <v>1.465E-2</v>
      </c>
      <c r="I541" s="223">
        <v>1.6750000000000001E-2</v>
      </c>
      <c r="J541" s="223">
        <v>1.8200000000000001E-2</v>
      </c>
      <c r="K541" s="223">
        <v>1.9290000000000002E-2</v>
      </c>
      <c r="L541" s="223">
        <v>2.2919999999999999E-2</v>
      </c>
      <c r="M541" s="223">
        <v>6.3323999999999998</v>
      </c>
      <c r="N541" s="223">
        <v>6.3372000000000002</v>
      </c>
      <c r="O541" s="223">
        <v>62</v>
      </c>
      <c r="P541" s="223">
        <v>143</v>
      </c>
    </row>
    <row r="542" spans="1:16">
      <c r="A542" s="227">
        <v>769</v>
      </c>
      <c r="B542" s="225">
        <v>44609</v>
      </c>
      <c r="C542" s="223">
        <v>95.99</v>
      </c>
      <c r="D542" s="223">
        <v>1750</v>
      </c>
      <c r="E542" s="223">
        <v>2002.54</v>
      </c>
      <c r="F542" s="223">
        <v>10958.9</v>
      </c>
      <c r="G542" s="223">
        <v>3.3700000000000002E-3</v>
      </c>
      <c r="H542" s="223">
        <v>1.4659999999999999E-2</v>
      </c>
      <c r="I542" s="223">
        <v>1.694E-2</v>
      </c>
      <c r="J542" s="223">
        <v>1.84E-2</v>
      </c>
      <c r="K542" s="223">
        <v>1.9619999999999999E-2</v>
      </c>
      <c r="L542" s="223">
        <v>2.2700000000000001E-2</v>
      </c>
      <c r="M542" s="223">
        <v>6.3365999999999998</v>
      </c>
      <c r="N542" s="223">
        <v>6.3392999999999997</v>
      </c>
      <c r="O542" s="223">
        <v>58</v>
      </c>
      <c r="P542" s="223">
        <v>143</v>
      </c>
    </row>
    <row r="543" spans="1:16">
      <c r="A543" s="227">
        <v>768</v>
      </c>
      <c r="B543" s="225">
        <v>44608</v>
      </c>
      <c r="C543" s="223">
        <v>96.37</v>
      </c>
      <c r="D543" s="223">
        <v>1750</v>
      </c>
      <c r="E543" s="223">
        <v>2002.54</v>
      </c>
      <c r="F543" s="223">
        <v>10958.9</v>
      </c>
      <c r="G543" s="223">
        <v>3.65E-3</v>
      </c>
      <c r="H543" s="223">
        <v>1.521E-2</v>
      </c>
      <c r="I543" s="223">
        <v>1.7579999999999998E-2</v>
      </c>
      <c r="J543" s="223">
        <v>1.9189999999999999E-2</v>
      </c>
      <c r="K543" s="223">
        <v>2.0379999999999999E-2</v>
      </c>
      <c r="L543" s="223">
        <v>2.3009999999999999E-2</v>
      </c>
      <c r="M543" s="223">
        <v>6.3574999999999999</v>
      </c>
      <c r="N543" s="223">
        <v>6.3573000000000004</v>
      </c>
      <c r="O543" s="223">
        <v>54</v>
      </c>
      <c r="P543" s="223">
        <v>143</v>
      </c>
    </row>
    <row r="544" spans="1:16">
      <c r="A544" s="227">
        <v>767</v>
      </c>
      <c r="B544" s="225">
        <v>44607</v>
      </c>
      <c r="C544" s="223">
        <v>96.08</v>
      </c>
      <c r="D544" s="223">
        <v>1750</v>
      </c>
      <c r="E544" s="223">
        <v>2002.54</v>
      </c>
      <c r="F544" s="223">
        <v>10958.9</v>
      </c>
      <c r="G544" s="223">
        <v>3.81E-3</v>
      </c>
      <c r="H544" s="223">
        <v>1.5769999999999999E-2</v>
      </c>
      <c r="I544" s="223">
        <v>1.804E-2</v>
      </c>
      <c r="J544" s="223">
        <v>1.9400000000000001E-2</v>
      </c>
      <c r="K544" s="223">
        <v>2.043E-2</v>
      </c>
      <c r="L544" s="223">
        <v>2.3179999999999999E-2</v>
      </c>
      <c r="M544" s="223">
        <v>6.3654999999999999</v>
      </c>
      <c r="N544" s="223">
        <v>6.3545999999999996</v>
      </c>
      <c r="O544" s="223">
        <v>51</v>
      </c>
      <c r="P544" s="223">
        <v>143</v>
      </c>
    </row>
    <row r="545" spans="1:16">
      <c r="A545" s="227">
        <v>766</v>
      </c>
      <c r="B545" s="225">
        <v>44606</v>
      </c>
      <c r="C545" s="223">
        <v>95.55</v>
      </c>
      <c r="D545" s="223">
        <v>1750</v>
      </c>
      <c r="E545" s="223">
        <v>2002.54</v>
      </c>
      <c r="F545" s="223">
        <v>10958.9</v>
      </c>
      <c r="G545" s="223">
        <v>3.6800000000000001E-3</v>
      </c>
      <c r="H545" s="223">
        <v>1.5740000000000001E-2</v>
      </c>
      <c r="I545" s="223">
        <v>1.7979999999999999E-2</v>
      </c>
      <c r="J545" s="223">
        <v>1.9109999999999999E-2</v>
      </c>
      <c r="K545" s="223">
        <v>1.9879999999999998E-2</v>
      </c>
      <c r="L545" s="223">
        <v>2.3290000000000002E-2</v>
      </c>
      <c r="M545" s="223">
        <v>6.3635999999999999</v>
      </c>
      <c r="N545" s="223">
        <v>6.3540999999999999</v>
      </c>
      <c r="O545" s="223">
        <v>53</v>
      </c>
      <c r="P545" s="223">
        <v>143</v>
      </c>
    </row>
    <row r="546" spans="1:16">
      <c r="A546" s="227">
        <v>765</v>
      </c>
      <c r="B546" s="225">
        <v>44603</v>
      </c>
      <c r="C546" s="223">
        <v>95.49</v>
      </c>
      <c r="D546" s="223">
        <v>1750</v>
      </c>
      <c r="E546" s="223">
        <v>2002.54</v>
      </c>
      <c r="F546" s="223">
        <v>10958.9</v>
      </c>
      <c r="G546" s="223">
        <v>3.3999999999999998E-3</v>
      </c>
      <c r="H546" s="223">
        <v>1.4999999999999999E-2</v>
      </c>
      <c r="I546" s="223">
        <v>1.7250000000000001E-2</v>
      </c>
      <c r="J546" s="223">
        <v>1.8540000000000001E-2</v>
      </c>
      <c r="K546" s="223">
        <v>1.9369999999999998E-2</v>
      </c>
      <c r="L546" s="223">
        <v>2.308E-2</v>
      </c>
      <c r="M546" s="223">
        <v>6.3631000000000002</v>
      </c>
      <c r="N546" s="223">
        <v>6.3627000000000002</v>
      </c>
      <c r="O546" s="223">
        <v>58</v>
      </c>
      <c r="P546" s="223">
        <v>143</v>
      </c>
    </row>
    <row r="547" spans="1:16">
      <c r="A547" s="227">
        <v>764</v>
      </c>
      <c r="B547" s="225">
        <v>44602</v>
      </c>
      <c r="C547" s="223">
        <v>95.64</v>
      </c>
      <c r="D547" s="223">
        <v>1750</v>
      </c>
      <c r="E547" s="223">
        <v>2002.54</v>
      </c>
      <c r="F547" s="223">
        <v>10958.9</v>
      </c>
      <c r="G547" s="223">
        <v>3.7000000000000002E-3</v>
      </c>
      <c r="H547" s="223">
        <v>1.5789999999999998E-2</v>
      </c>
      <c r="I547" s="223">
        <v>1.8169999999999999E-2</v>
      </c>
      <c r="J547" s="223">
        <v>1.951E-2</v>
      </c>
      <c r="K547" s="223">
        <v>2.0289999999999999E-2</v>
      </c>
      <c r="L547" s="223">
        <v>2.2499999999999999E-2</v>
      </c>
      <c r="M547" s="223">
        <v>6.3661000000000003</v>
      </c>
      <c r="N547" s="223">
        <v>6.3665000000000003</v>
      </c>
      <c r="O547" s="223">
        <v>43</v>
      </c>
      <c r="P547" s="223">
        <v>143</v>
      </c>
    </row>
    <row r="548" spans="1:16">
      <c r="A548" s="227">
        <v>763</v>
      </c>
      <c r="B548" s="225">
        <v>44601</v>
      </c>
      <c r="C548" s="223">
        <v>95.4</v>
      </c>
      <c r="D548" s="223">
        <v>1750</v>
      </c>
      <c r="E548" s="223">
        <v>2002.54</v>
      </c>
      <c r="F548" s="223">
        <v>10958.9</v>
      </c>
      <c r="G548" s="223">
        <v>2.6900000000000001E-3</v>
      </c>
      <c r="H548" s="223">
        <v>1.3639999999999999E-2</v>
      </c>
      <c r="I548" s="223">
        <v>1.6289999999999999E-2</v>
      </c>
      <c r="J548" s="223">
        <v>1.8169999999999999E-2</v>
      </c>
      <c r="K548" s="223">
        <v>1.942E-2</v>
      </c>
      <c r="L548" s="223">
        <v>2.2530000000000001E-2</v>
      </c>
      <c r="M548" s="223">
        <v>6.3625999999999996</v>
      </c>
      <c r="N548" s="223">
        <v>6.3623000000000003</v>
      </c>
      <c r="O548" s="223">
        <v>62</v>
      </c>
      <c r="P548" s="223">
        <v>143</v>
      </c>
    </row>
    <row r="549" spans="1:16">
      <c r="A549" s="227">
        <v>762</v>
      </c>
      <c r="B549" s="225">
        <v>44600</v>
      </c>
      <c r="C549" s="223">
        <v>95.48</v>
      </c>
      <c r="D549" s="223">
        <v>1750</v>
      </c>
      <c r="E549" s="223">
        <v>2002.54</v>
      </c>
      <c r="F549" s="223">
        <v>10958.9</v>
      </c>
      <c r="G549" s="223">
        <v>2.6099999999999999E-3</v>
      </c>
      <c r="H549" s="223">
        <v>1.341E-2</v>
      </c>
      <c r="I549" s="223">
        <v>1.5800000000000002E-2</v>
      </c>
      <c r="J549" s="223">
        <v>1.8169999999999999E-2</v>
      </c>
      <c r="K549" s="223">
        <v>1.9630000000000002E-2</v>
      </c>
      <c r="L549" s="223">
        <v>2.2460000000000001E-2</v>
      </c>
      <c r="M549" s="223">
        <v>6.3635000000000002</v>
      </c>
      <c r="N549" s="223">
        <v>6.3612000000000002</v>
      </c>
      <c r="O549" s="223">
        <v>67</v>
      </c>
      <c r="P549" s="223">
        <v>143</v>
      </c>
    </row>
    <row r="550" spans="1:16">
      <c r="A550" s="227">
        <v>761</v>
      </c>
      <c r="B550" s="225">
        <v>44599</v>
      </c>
      <c r="C550" s="223">
        <v>95.38</v>
      </c>
      <c r="D550" s="223">
        <v>1750</v>
      </c>
      <c r="E550" s="223">
        <v>2002.54</v>
      </c>
      <c r="F550" s="223">
        <v>10958.9</v>
      </c>
      <c r="G550" s="223">
        <v>2.1099999999999999E-3</v>
      </c>
      <c r="H550" s="223">
        <v>1.29E-2</v>
      </c>
      <c r="I550" s="223">
        <v>1.5270000000000001E-2</v>
      </c>
      <c r="J550" s="223">
        <v>1.7649999999999999E-2</v>
      </c>
      <c r="K550" s="223">
        <v>1.916E-2</v>
      </c>
      <c r="L550" s="223">
        <v>2.2210000000000001E-2</v>
      </c>
      <c r="M550" s="223">
        <v>6.3536000000000001</v>
      </c>
      <c r="N550" s="223">
        <v>6.3612000000000002</v>
      </c>
      <c r="O550" s="223">
        <v>69</v>
      </c>
      <c r="P550" s="223">
        <v>143</v>
      </c>
    </row>
    <row r="551" spans="1:16">
      <c r="A551" s="227">
        <v>760</v>
      </c>
      <c r="B551" s="225">
        <v>44596</v>
      </c>
      <c r="C551" s="223">
        <v>95.94</v>
      </c>
      <c r="D551" s="223">
        <v>1750</v>
      </c>
      <c r="E551" s="223">
        <v>2002.54</v>
      </c>
      <c r="F551" s="223">
        <v>10958.9</v>
      </c>
      <c r="G551" s="223">
        <v>2.2300000000000002E-3</v>
      </c>
      <c r="H551" s="223">
        <v>1.3100000000000001E-2</v>
      </c>
      <c r="I551" s="223">
        <v>1.5350000000000001E-2</v>
      </c>
      <c r="J551" s="223">
        <v>1.7680000000000001E-2</v>
      </c>
      <c r="K551" s="223">
        <v>1.9089999999999999E-2</v>
      </c>
      <c r="L551" s="223">
        <v>2.215E-2</v>
      </c>
      <c r="M551" s="223">
        <v>6.3578999999999999</v>
      </c>
      <c r="N551" s="223">
        <v>6.3612000000000002</v>
      </c>
      <c r="O551" s="223">
        <v>68</v>
      </c>
      <c r="P551" s="223">
        <v>143</v>
      </c>
    </row>
    <row r="552" spans="1:16">
      <c r="A552" s="227">
        <v>759</v>
      </c>
      <c r="B552" s="225">
        <v>44595</v>
      </c>
      <c r="C552" s="223">
        <v>96.39</v>
      </c>
      <c r="D552" s="223">
        <v>1750</v>
      </c>
      <c r="E552" s="223">
        <v>2002.54</v>
      </c>
      <c r="F552" s="223">
        <v>10958.9</v>
      </c>
      <c r="G552" s="223">
        <v>1.9E-3</v>
      </c>
      <c r="H552" s="223">
        <v>1.196E-2</v>
      </c>
      <c r="I552" s="223">
        <v>1.421E-2</v>
      </c>
      <c r="J552" s="223">
        <v>1.67E-2</v>
      </c>
      <c r="K552" s="223">
        <v>1.831E-2</v>
      </c>
      <c r="L552" s="223">
        <v>2.215E-2</v>
      </c>
      <c r="M552" s="223">
        <v>6.3691000000000004</v>
      </c>
      <c r="N552" s="223">
        <v>6.3612000000000002</v>
      </c>
      <c r="O552" s="223">
        <v>79</v>
      </c>
      <c r="P552" s="223">
        <v>143</v>
      </c>
    </row>
    <row r="553" spans="1:16">
      <c r="A553" s="227">
        <v>758</v>
      </c>
      <c r="B553" s="225">
        <v>44594</v>
      </c>
      <c r="C553" s="223">
        <v>96.54</v>
      </c>
      <c r="D553" s="223">
        <v>1750</v>
      </c>
      <c r="E553" s="223">
        <v>2002.54</v>
      </c>
      <c r="F553" s="223">
        <v>10958.9</v>
      </c>
      <c r="G553" s="223">
        <v>1.8500000000000001E-3</v>
      </c>
      <c r="H553" s="223">
        <v>1.154E-2</v>
      </c>
      <c r="I553" s="223">
        <v>1.3690000000000001E-2</v>
      </c>
      <c r="J553" s="223">
        <v>1.6080000000000001E-2</v>
      </c>
      <c r="K553" s="223">
        <v>1.7749999999999998E-2</v>
      </c>
      <c r="L553" s="223">
        <v>2.215E-2</v>
      </c>
      <c r="M553" s="223">
        <v>6.3707000000000003</v>
      </c>
      <c r="N553" s="223">
        <v>6.3612000000000002</v>
      </c>
      <c r="O553" s="223">
        <v>85</v>
      </c>
      <c r="P553" s="223">
        <v>143</v>
      </c>
    </row>
    <row r="554" spans="1:16">
      <c r="A554" s="227">
        <v>757</v>
      </c>
      <c r="B554" s="225">
        <v>44593</v>
      </c>
      <c r="C554" s="223">
        <v>97.27</v>
      </c>
      <c r="D554" s="223">
        <v>1750</v>
      </c>
      <c r="E554" s="223">
        <v>2020.38</v>
      </c>
      <c r="F554" s="223">
        <v>9268</v>
      </c>
      <c r="G554" s="223">
        <v>1.9E-3</v>
      </c>
      <c r="H554" s="223">
        <v>1.1650000000000001E-2</v>
      </c>
      <c r="I554" s="223">
        <v>1.3769999999999999E-2</v>
      </c>
      <c r="J554" s="223">
        <v>1.618E-2</v>
      </c>
      <c r="K554" s="223">
        <v>1.787E-2</v>
      </c>
      <c r="L554" s="223">
        <v>2.215E-2</v>
      </c>
      <c r="M554" s="223">
        <v>6.3677999999999999</v>
      </c>
      <c r="N554" s="223">
        <v>6.3612000000000002</v>
      </c>
      <c r="O554" s="223">
        <v>84</v>
      </c>
      <c r="P554" s="223">
        <v>143</v>
      </c>
    </row>
    <row r="555" spans="1:16">
      <c r="A555" s="227">
        <v>756</v>
      </c>
      <c r="B555" s="225">
        <v>44592</v>
      </c>
      <c r="C555" s="223">
        <v>97.25</v>
      </c>
      <c r="D555" s="223">
        <v>1750</v>
      </c>
      <c r="E555" s="223">
        <v>2020.38</v>
      </c>
      <c r="F555" s="223">
        <v>9268</v>
      </c>
      <c r="G555" s="223">
        <v>1.8E-3</v>
      </c>
      <c r="H555" s="223">
        <v>1.179E-2</v>
      </c>
      <c r="I555" s="223">
        <v>1.3769999999999999E-2</v>
      </c>
      <c r="J555" s="223">
        <v>1.609E-2</v>
      </c>
      <c r="K555" s="223">
        <v>1.7770000000000001E-2</v>
      </c>
      <c r="L555" s="223">
        <v>2.215E-2</v>
      </c>
      <c r="M555" s="223">
        <v>6.3685</v>
      </c>
      <c r="N555" s="223">
        <v>6.3681999999999999</v>
      </c>
      <c r="O555" s="223">
        <v>84</v>
      </c>
      <c r="P555" s="223">
        <v>143</v>
      </c>
    </row>
    <row r="556" spans="1:16">
      <c r="A556" s="227">
        <v>755</v>
      </c>
      <c r="B556" s="225">
        <v>44589</v>
      </c>
      <c r="C556" s="223">
        <v>96.48</v>
      </c>
      <c r="D556" s="223">
        <v>1750</v>
      </c>
      <c r="E556" s="223">
        <v>2020.38</v>
      </c>
      <c r="F556" s="223">
        <v>9268</v>
      </c>
      <c r="G556" s="223">
        <v>1.75E-3</v>
      </c>
      <c r="H556" s="223">
        <v>1.162E-2</v>
      </c>
      <c r="I556" s="223">
        <v>1.374E-2</v>
      </c>
      <c r="J556" s="223">
        <v>1.6129999999999999E-2</v>
      </c>
      <c r="K556" s="223">
        <v>1.7690000000000001E-2</v>
      </c>
      <c r="L556" s="223">
        <v>2.215E-2</v>
      </c>
      <c r="M556" s="223">
        <v>6.3354999999999997</v>
      </c>
      <c r="N556" s="223">
        <v>6.3209</v>
      </c>
      <c r="O556" s="223">
        <v>84</v>
      </c>
      <c r="P556" s="223">
        <v>143</v>
      </c>
    </row>
    <row r="557" spans="1:16">
      <c r="A557" s="227">
        <v>754</v>
      </c>
      <c r="B557" s="225">
        <v>44588</v>
      </c>
      <c r="C557" s="223">
        <v>95.95</v>
      </c>
      <c r="D557" s="223">
        <v>1750</v>
      </c>
      <c r="E557" s="223">
        <v>2020.38</v>
      </c>
      <c r="F557" s="223">
        <v>9268</v>
      </c>
      <c r="G557" s="223">
        <v>1.9E-3</v>
      </c>
      <c r="H557" s="223">
        <v>1.188E-2</v>
      </c>
      <c r="I557" s="223">
        <v>1.4189999999999999E-2</v>
      </c>
      <c r="J557" s="223">
        <v>1.6580000000000001E-2</v>
      </c>
      <c r="K557" s="223">
        <v>1.7989999999999999E-2</v>
      </c>
      <c r="L557" s="223">
        <v>2.2519999999999998E-2</v>
      </c>
      <c r="M557" s="223">
        <v>6.3311000000000002</v>
      </c>
      <c r="N557" s="223">
        <v>6.3261000000000003</v>
      </c>
      <c r="O557" s="223">
        <v>83</v>
      </c>
      <c r="P557" s="223">
        <v>143</v>
      </c>
    </row>
    <row r="558" spans="1:16">
      <c r="A558" s="227">
        <v>753</v>
      </c>
      <c r="B558" s="225">
        <v>44587</v>
      </c>
      <c r="C558" s="223">
        <v>95.92</v>
      </c>
      <c r="D558" s="223">
        <v>1750</v>
      </c>
      <c r="E558" s="223">
        <v>2020.38</v>
      </c>
      <c r="F558" s="223">
        <v>9268</v>
      </c>
      <c r="G558" s="223">
        <v>1.8500000000000001E-3</v>
      </c>
      <c r="H558" s="223">
        <v>1.15E-2</v>
      </c>
      <c r="I558" s="223">
        <v>1.4E-2</v>
      </c>
      <c r="J558" s="223">
        <v>1.6840000000000001E-2</v>
      </c>
      <c r="K558" s="223">
        <v>1.864E-2</v>
      </c>
      <c r="L558" s="223">
        <v>2.249E-2</v>
      </c>
      <c r="M558" s="223">
        <v>6.3337000000000003</v>
      </c>
      <c r="N558" s="223">
        <v>6.3307000000000002</v>
      </c>
      <c r="O558" s="223">
        <v>85</v>
      </c>
      <c r="P558" s="223">
        <v>143</v>
      </c>
    </row>
    <row r="559" spans="1:16">
      <c r="A559" s="227">
        <v>752</v>
      </c>
      <c r="B559" s="225">
        <v>44586</v>
      </c>
      <c r="C559" s="223">
        <v>95.64</v>
      </c>
      <c r="D559" s="223">
        <v>1750</v>
      </c>
      <c r="E559" s="223">
        <v>2020.38</v>
      </c>
      <c r="F559" s="223">
        <v>9268</v>
      </c>
      <c r="G559" s="223">
        <v>1.7799999999999999E-3</v>
      </c>
      <c r="H559" s="223">
        <v>1.017E-2</v>
      </c>
      <c r="I559" s="223">
        <v>1.265E-2</v>
      </c>
      <c r="J559" s="223">
        <v>1.554E-2</v>
      </c>
      <c r="K559" s="223">
        <v>1.7690000000000001E-2</v>
      </c>
      <c r="L559" s="223">
        <v>2.249E-2</v>
      </c>
      <c r="M559" s="223">
        <v>6.3414000000000001</v>
      </c>
      <c r="N559" s="223">
        <v>6.3387000000000002</v>
      </c>
      <c r="O559" s="223">
        <v>98</v>
      </c>
      <c r="P559" s="223">
        <v>143</v>
      </c>
    </row>
    <row r="560" spans="1:16">
      <c r="A560" s="227">
        <v>751</v>
      </c>
      <c r="B560" s="225">
        <v>44585</v>
      </c>
      <c r="C560" s="223">
        <v>95.73</v>
      </c>
      <c r="D560" s="223">
        <v>1750</v>
      </c>
      <c r="E560" s="223">
        <v>2020.38</v>
      </c>
      <c r="F560" s="223">
        <v>9268</v>
      </c>
      <c r="G560" s="223">
        <v>1.5499999999999999E-3</v>
      </c>
      <c r="H560" s="223">
        <v>9.7099999999999999E-3</v>
      </c>
      <c r="I560" s="223">
        <v>1.257E-2</v>
      </c>
      <c r="J560" s="223">
        <v>1.5469999999999999E-2</v>
      </c>
      <c r="K560" s="223">
        <v>1.771E-2</v>
      </c>
      <c r="L560" s="223">
        <v>2.1829999999999999E-2</v>
      </c>
      <c r="M560" s="223">
        <v>6.3470000000000004</v>
      </c>
      <c r="N560" s="223">
        <v>6.3411</v>
      </c>
      <c r="O560" s="223">
        <v>93</v>
      </c>
      <c r="P560" s="223">
        <v>143</v>
      </c>
    </row>
    <row r="561" spans="1:16">
      <c r="A561" s="227">
        <v>750</v>
      </c>
      <c r="B561" s="225">
        <v>44582</v>
      </c>
      <c r="C561" s="223">
        <v>95.51</v>
      </c>
      <c r="D561" s="223">
        <v>1750</v>
      </c>
      <c r="E561" s="223">
        <v>2020.38</v>
      </c>
      <c r="F561" s="223">
        <v>9268</v>
      </c>
      <c r="G561" s="223">
        <v>1.6000000000000001E-3</v>
      </c>
      <c r="H561" s="223">
        <v>1.001E-2</v>
      </c>
      <c r="I561" s="223">
        <v>1.286E-2</v>
      </c>
      <c r="J561" s="223">
        <v>1.5570000000000001E-2</v>
      </c>
      <c r="K561" s="223">
        <v>1.7579999999999998E-2</v>
      </c>
      <c r="L561" s="223">
        <v>2.2290000000000001E-2</v>
      </c>
      <c r="M561" s="223">
        <v>6.3510999999999997</v>
      </c>
      <c r="N561" s="223">
        <v>6.3451000000000004</v>
      </c>
      <c r="O561" s="223">
        <v>94</v>
      </c>
      <c r="P561" s="223">
        <v>143</v>
      </c>
    </row>
    <row r="562" spans="1:16">
      <c r="A562" s="227">
        <v>749</v>
      </c>
      <c r="B562" s="225">
        <v>44581</v>
      </c>
      <c r="C562" s="223">
        <v>95.73</v>
      </c>
      <c r="D562" s="223">
        <v>1750</v>
      </c>
      <c r="E562" s="223">
        <v>2020.38</v>
      </c>
      <c r="F562" s="223">
        <v>9268</v>
      </c>
      <c r="G562" s="223">
        <v>1.65E-3</v>
      </c>
      <c r="H562" s="223">
        <v>1.025E-2</v>
      </c>
      <c r="I562" s="223">
        <v>1.3100000000000001E-2</v>
      </c>
      <c r="J562" s="223">
        <v>1.5869999999999999E-2</v>
      </c>
      <c r="K562" s="223">
        <v>1.804E-2</v>
      </c>
      <c r="L562" s="223">
        <v>2.2839999999999999E-2</v>
      </c>
      <c r="M562" s="223">
        <v>6.3605999999999998</v>
      </c>
      <c r="N562" s="223">
        <v>6.3529999999999998</v>
      </c>
      <c r="O562" s="223">
        <v>97</v>
      </c>
      <c r="P562" s="223">
        <v>143</v>
      </c>
    </row>
    <row r="563" spans="1:16">
      <c r="A563" s="227">
        <v>748</v>
      </c>
      <c r="B563" s="225">
        <v>44580</v>
      </c>
      <c r="C563" s="223">
        <v>95.26</v>
      </c>
      <c r="D563" s="223">
        <v>1750</v>
      </c>
      <c r="E563" s="223">
        <v>2020.38</v>
      </c>
      <c r="F563" s="223">
        <v>9268</v>
      </c>
      <c r="G563" s="223">
        <v>1.65E-3</v>
      </c>
      <c r="H563" s="223">
        <v>1.057E-2</v>
      </c>
      <c r="I563" s="223">
        <v>1.363E-2</v>
      </c>
      <c r="J563" s="223">
        <v>1.6480000000000002E-2</v>
      </c>
      <c r="K563" s="223">
        <v>1.865E-2</v>
      </c>
      <c r="L563" s="223">
        <v>2.2859999999999998E-2</v>
      </c>
      <c r="M563" s="223">
        <v>6.3512000000000004</v>
      </c>
      <c r="N563" s="223">
        <v>6.3483999999999998</v>
      </c>
      <c r="O563" s="223">
        <v>92</v>
      </c>
      <c r="P563" s="223">
        <v>143</v>
      </c>
    </row>
    <row r="564" spans="1:16">
      <c r="A564" s="227">
        <v>747</v>
      </c>
      <c r="B564" s="225">
        <v>44579</v>
      </c>
      <c r="C564" s="223">
        <v>95.17</v>
      </c>
      <c r="D564" s="223">
        <v>1750</v>
      </c>
      <c r="E564" s="223">
        <v>2020.38</v>
      </c>
      <c r="F564" s="223">
        <v>9268</v>
      </c>
      <c r="G564" s="223">
        <v>1.24E-3</v>
      </c>
      <c r="H564" s="223">
        <v>1.042E-2</v>
      </c>
      <c r="I564" s="223">
        <v>1.358E-2</v>
      </c>
      <c r="J564" s="223">
        <v>1.6580000000000001E-2</v>
      </c>
      <c r="K564" s="223">
        <v>1.874E-2</v>
      </c>
      <c r="L564" s="223">
        <v>2.3210000000000001E-2</v>
      </c>
      <c r="M564" s="223">
        <v>6.3578000000000001</v>
      </c>
      <c r="N564" s="223">
        <v>6.3526999999999996</v>
      </c>
      <c r="O564" s="223">
        <v>96</v>
      </c>
      <c r="P564" s="223">
        <v>143</v>
      </c>
    </row>
    <row r="565" spans="1:16">
      <c r="A565" s="227">
        <v>746</v>
      </c>
      <c r="B565" s="225">
        <v>44578</v>
      </c>
      <c r="C565" s="223">
        <v>94.79</v>
      </c>
      <c r="D565" s="223">
        <v>1750</v>
      </c>
      <c r="E565" s="223">
        <v>2020.38</v>
      </c>
      <c r="F565" s="223">
        <v>9268</v>
      </c>
      <c r="G565" s="223">
        <v>1.1199999999999999E-3</v>
      </c>
      <c r="H565" s="223">
        <v>9.6699999999999998E-3</v>
      </c>
      <c r="I565" s="223">
        <v>1.2659999999999999E-2</v>
      </c>
      <c r="J565" s="223">
        <v>1.558E-2</v>
      </c>
      <c r="K565" s="223">
        <v>1.7840000000000002E-2</v>
      </c>
      <c r="L565" s="223">
        <v>2.3900000000000001E-2</v>
      </c>
      <c r="M565" s="223">
        <v>6.3644999999999996</v>
      </c>
      <c r="N565" s="223">
        <v>6.3597999999999999</v>
      </c>
      <c r="O565" s="223">
        <v>112</v>
      </c>
      <c r="P565" s="223">
        <v>143</v>
      </c>
    </row>
    <row r="566" spans="1:16">
      <c r="A566" s="227">
        <v>745</v>
      </c>
      <c r="B566" s="225">
        <v>44575</v>
      </c>
      <c r="C566" s="223">
        <v>94.92</v>
      </c>
      <c r="D566" s="223">
        <v>1750</v>
      </c>
      <c r="E566" s="223">
        <v>2020.38</v>
      </c>
      <c r="F566" s="223">
        <v>9268</v>
      </c>
      <c r="G566" s="223">
        <v>1.1199999999999999E-3</v>
      </c>
      <c r="H566" s="223">
        <v>9.6699999999999998E-3</v>
      </c>
      <c r="I566" s="223">
        <v>1.2659999999999999E-2</v>
      </c>
      <c r="J566" s="223">
        <v>1.558E-2</v>
      </c>
      <c r="K566" s="223">
        <v>1.7840000000000002E-2</v>
      </c>
      <c r="L566" s="223">
        <v>2.4039999999999999E-2</v>
      </c>
      <c r="M566" s="223">
        <v>6.3625999999999996</v>
      </c>
      <c r="N566" s="223">
        <v>6.3583999999999996</v>
      </c>
      <c r="O566" s="223">
        <v>114</v>
      </c>
      <c r="P566" s="223">
        <v>143</v>
      </c>
    </row>
    <row r="567" spans="1:16">
      <c r="A567" s="227">
        <v>744</v>
      </c>
      <c r="B567" s="225">
        <v>44574</v>
      </c>
      <c r="C567" s="223">
        <v>95.62</v>
      </c>
      <c r="D567" s="223">
        <v>1750</v>
      </c>
      <c r="E567" s="223">
        <v>2020.38</v>
      </c>
      <c r="F567" s="223">
        <v>9268</v>
      </c>
      <c r="G567" s="223">
        <v>1.14E-3</v>
      </c>
      <c r="H567" s="223">
        <v>8.9300000000000004E-3</v>
      </c>
      <c r="I567" s="223">
        <v>1.1939999999999999E-2</v>
      </c>
      <c r="J567" s="223">
        <v>1.473E-2</v>
      </c>
      <c r="K567" s="223">
        <v>1.704E-2</v>
      </c>
      <c r="L567" s="223">
        <v>2.4E-2</v>
      </c>
      <c r="M567" s="223">
        <v>6.3773999999999997</v>
      </c>
      <c r="N567" s="223">
        <v>6.3739999999999997</v>
      </c>
      <c r="O567" s="223">
        <v>121</v>
      </c>
      <c r="P567" s="223">
        <v>143</v>
      </c>
    </row>
    <row r="568" spans="1:16">
      <c r="A568" s="227">
        <v>743</v>
      </c>
      <c r="B568" s="225">
        <v>44573</v>
      </c>
      <c r="C568" s="223">
        <v>95.99</v>
      </c>
      <c r="D568" s="223">
        <v>1750</v>
      </c>
      <c r="E568" s="223">
        <v>2020.38</v>
      </c>
      <c r="F568" s="223">
        <v>9268</v>
      </c>
      <c r="G568" s="223">
        <v>1.14E-3</v>
      </c>
      <c r="H568" s="223">
        <v>9.1900000000000003E-3</v>
      </c>
      <c r="I568" s="223">
        <v>1.2319999999999999E-2</v>
      </c>
      <c r="J568" s="223">
        <v>1.519E-2</v>
      </c>
      <c r="K568" s="223">
        <v>1.7430000000000001E-2</v>
      </c>
      <c r="L568" s="223">
        <v>2.3879999999999998E-2</v>
      </c>
      <c r="M568" s="223">
        <v>6.3806000000000003</v>
      </c>
      <c r="N568" s="223">
        <v>6.3761999999999999</v>
      </c>
      <c r="O568" s="223">
        <v>116</v>
      </c>
      <c r="P568" s="223">
        <v>143</v>
      </c>
    </row>
    <row r="569" spans="1:16">
      <c r="A569" s="227">
        <v>742</v>
      </c>
      <c r="B569" s="225">
        <v>44572</v>
      </c>
      <c r="C569" s="223">
        <v>95.72</v>
      </c>
      <c r="D569" s="223">
        <v>1750</v>
      </c>
      <c r="E569" s="223">
        <v>2020.38</v>
      </c>
      <c r="F569" s="223">
        <v>9268</v>
      </c>
      <c r="G569" s="223">
        <v>1.09E-3</v>
      </c>
      <c r="H569" s="223">
        <v>8.8199999999999997E-3</v>
      </c>
      <c r="I569" s="223">
        <v>1.174E-2</v>
      </c>
      <c r="J569" s="223">
        <v>1.499E-2</v>
      </c>
      <c r="K569" s="223">
        <v>1.736E-2</v>
      </c>
      <c r="L569" s="223">
        <v>2.3939999999999999E-2</v>
      </c>
      <c r="M569" s="223">
        <v>6.3829000000000002</v>
      </c>
      <c r="N569" s="223">
        <v>6.3777999999999997</v>
      </c>
      <c r="O569" s="223">
        <v>122</v>
      </c>
      <c r="P569" s="223">
        <v>143</v>
      </c>
    </row>
    <row r="570" spans="1:16">
      <c r="A570" s="227">
        <v>741</v>
      </c>
      <c r="B570" s="225">
        <v>44571</v>
      </c>
      <c r="C570" s="223">
        <v>96.32</v>
      </c>
      <c r="D570" s="223">
        <v>1750</v>
      </c>
      <c r="E570" s="223">
        <v>2020.38</v>
      </c>
      <c r="F570" s="223">
        <v>9268</v>
      </c>
      <c r="G570" s="223">
        <v>8.5999999999999998E-4</v>
      </c>
      <c r="H570" s="223">
        <v>8.94E-3</v>
      </c>
      <c r="I570" s="223">
        <v>1.1849999999999999E-2</v>
      </c>
      <c r="J570" s="223">
        <v>1.519E-2</v>
      </c>
      <c r="K570" s="223">
        <v>1.7600000000000001E-2</v>
      </c>
      <c r="L570" s="223">
        <v>2.4230000000000002E-2</v>
      </c>
      <c r="M570" s="223">
        <v>6.3944000000000001</v>
      </c>
      <c r="N570" s="223">
        <v>6.383</v>
      </c>
      <c r="O570" s="223">
        <v>124</v>
      </c>
      <c r="P570" s="223">
        <v>143</v>
      </c>
    </row>
    <row r="571" spans="1:16">
      <c r="A571" s="227">
        <v>740</v>
      </c>
      <c r="B571" s="225">
        <v>44568</v>
      </c>
      <c r="C571" s="223">
        <v>96.17</v>
      </c>
      <c r="D571" s="223">
        <v>1750</v>
      </c>
      <c r="E571" s="223">
        <v>2020.38</v>
      </c>
      <c r="F571" s="223">
        <v>9268</v>
      </c>
      <c r="G571" s="223">
        <v>9.1E-4</v>
      </c>
      <c r="H571" s="223">
        <v>8.6199999999999992E-3</v>
      </c>
      <c r="I571" s="223">
        <v>1.1520000000000001E-2</v>
      </c>
      <c r="J571" s="223">
        <v>1.499E-2</v>
      </c>
      <c r="K571" s="223">
        <v>1.762E-2</v>
      </c>
      <c r="L571" s="223">
        <v>2.4510000000000001E-2</v>
      </c>
      <c r="M571" s="223">
        <v>6.3754999999999997</v>
      </c>
      <c r="N571" s="223">
        <v>6.3639000000000001</v>
      </c>
      <c r="O571" s="223">
        <v>130</v>
      </c>
      <c r="P571" s="223">
        <v>143</v>
      </c>
    </row>
    <row r="572" spans="1:16">
      <c r="A572" s="227">
        <v>739</v>
      </c>
      <c r="B572" s="225">
        <v>44567</v>
      </c>
      <c r="C572" s="223">
        <v>96.26</v>
      </c>
      <c r="D572" s="223">
        <v>1750</v>
      </c>
      <c r="E572" s="223">
        <v>2020.38</v>
      </c>
      <c r="F572" s="223">
        <v>9268</v>
      </c>
      <c r="G572" s="223">
        <v>9.1E-4</v>
      </c>
      <c r="H572" s="223">
        <v>8.6599999999999993E-3</v>
      </c>
      <c r="I572" s="223">
        <v>1.133E-2</v>
      </c>
      <c r="J572" s="223">
        <v>1.469E-2</v>
      </c>
      <c r="K572" s="223">
        <v>1.721E-2</v>
      </c>
      <c r="L572" s="223">
        <v>2.4510000000000001E-2</v>
      </c>
      <c r="M572" s="223">
        <v>6.3757000000000001</v>
      </c>
      <c r="N572" s="223">
        <v>6.3726000000000003</v>
      </c>
      <c r="O572" s="223">
        <v>132</v>
      </c>
      <c r="P572" s="223">
        <v>143</v>
      </c>
    </row>
    <row r="573" spans="1:16">
      <c r="A573" s="227">
        <v>738</v>
      </c>
      <c r="B573" s="225">
        <v>44566</v>
      </c>
      <c r="C573" s="223">
        <v>96.21</v>
      </c>
      <c r="D573" s="223">
        <v>1750</v>
      </c>
      <c r="E573" s="223">
        <v>2020.38</v>
      </c>
      <c r="F573" s="223">
        <v>9268</v>
      </c>
      <c r="G573" s="223">
        <v>8.4000000000000003E-4</v>
      </c>
      <c r="H573" s="223">
        <v>8.26E-3</v>
      </c>
      <c r="I573" s="223">
        <v>1.0840000000000001E-2</v>
      </c>
      <c r="J573" s="223">
        <v>1.4290000000000001E-2</v>
      </c>
      <c r="K573" s="223">
        <v>1.7049999999999999E-2</v>
      </c>
      <c r="L573" s="223">
        <v>2.427E-2</v>
      </c>
      <c r="M573" s="223">
        <v>6.3743999999999996</v>
      </c>
      <c r="N573" s="223">
        <v>6.3560999999999996</v>
      </c>
      <c r="O573" s="223">
        <v>134</v>
      </c>
      <c r="P573" s="223">
        <v>143</v>
      </c>
    </row>
    <row r="574" spans="1:16">
      <c r="A574" s="227">
        <v>737</v>
      </c>
      <c r="B574" s="225">
        <v>44565</v>
      </c>
      <c r="C574" s="223">
        <v>95.67</v>
      </c>
      <c r="D574" s="223">
        <v>1750</v>
      </c>
      <c r="E574" s="223">
        <v>2020.38</v>
      </c>
      <c r="F574" s="223">
        <v>9268</v>
      </c>
      <c r="G574" s="223">
        <v>7.2999999999999996E-4</v>
      </c>
      <c r="H574" s="223">
        <v>7.6E-3</v>
      </c>
      <c r="I574" s="223">
        <v>1.014E-2</v>
      </c>
      <c r="J574" s="223">
        <v>1.357E-2</v>
      </c>
      <c r="K574" s="223">
        <v>1.6469999999999999E-2</v>
      </c>
      <c r="L574" s="223">
        <v>2.4230000000000002E-2</v>
      </c>
      <c r="M574" s="223">
        <v>6.3570000000000002</v>
      </c>
      <c r="N574" s="223">
        <v>6.3560999999999996</v>
      </c>
      <c r="O574" s="223">
        <v>141</v>
      </c>
      <c r="P574" s="223">
        <v>143</v>
      </c>
    </row>
    <row r="575" spans="1:16">
      <c r="A575" s="227">
        <v>736</v>
      </c>
      <c r="B575" s="225">
        <v>44564</v>
      </c>
      <c r="C575" s="223">
        <v>95.97</v>
      </c>
      <c r="D575" s="223">
        <v>1630</v>
      </c>
      <c r="E575" s="223">
        <v>2028.33</v>
      </c>
      <c r="F575" s="223">
        <v>8687.2999999999993</v>
      </c>
      <c r="G575" s="223">
        <v>5.2999999999999998E-4</v>
      </c>
      <c r="H575" s="223">
        <v>7.6800000000000002E-3</v>
      </c>
      <c r="I575" s="223">
        <v>1.0160000000000001E-2</v>
      </c>
      <c r="J575" s="223">
        <v>1.354E-2</v>
      </c>
      <c r="K575" s="223">
        <v>1.6279999999999999E-2</v>
      </c>
      <c r="L575" s="223">
        <v>2.4479999999999998E-2</v>
      </c>
      <c r="M575" s="223">
        <v>6.3757999999999999</v>
      </c>
      <c r="N575" s="223">
        <v>6.3731</v>
      </c>
      <c r="O575" s="223">
        <v>143</v>
      </c>
      <c r="P575" s="223">
        <v>143</v>
      </c>
    </row>
    <row r="576" spans="1:16">
      <c r="A576" s="227">
        <v>735</v>
      </c>
      <c r="B576" s="225">
        <v>44561</v>
      </c>
      <c r="C576" s="223">
        <v>95.93</v>
      </c>
      <c r="D576" s="223">
        <v>1630</v>
      </c>
      <c r="E576" s="223">
        <v>2028.33</v>
      </c>
      <c r="F576" s="223">
        <v>8687.2999999999993</v>
      </c>
      <c r="G576" s="223">
        <v>2.9999999999999997E-4</v>
      </c>
      <c r="H576" s="223">
        <v>7.3200000000000001E-3</v>
      </c>
      <c r="I576" s="223">
        <v>9.5700000000000004E-3</v>
      </c>
      <c r="J576" s="223">
        <v>1.2630000000000001E-2</v>
      </c>
      <c r="K576" s="223">
        <v>1.5100000000000001E-2</v>
      </c>
      <c r="L576" s="223">
        <v>2.4479999999999998E-2</v>
      </c>
      <c r="M576" s="223">
        <v>6.3711000000000002</v>
      </c>
      <c r="N576" s="223">
        <v>6.3677999999999999</v>
      </c>
      <c r="O576" s="223">
        <v>149</v>
      </c>
      <c r="P576" s="223">
        <v>143</v>
      </c>
    </row>
    <row r="577" spans="1:16">
      <c r="A577" s="227">
        <v>734</v>
      </c>
      <c r="B577" s="225">
        <v>44560</v>
      </c>
      <c r="C577" s="223">
        <v>96.2</v>
      </c>
      <c r="D577" s="223">
        <v>1630</v>
      </c>
      <c r="E577" s="223">
        <v>2028.33</v>
      </c>
      <c r="F577" s="223">
        <v>8687.2999999999993</v>
      </c>
      <c r="G577" s="223">
        <v>2.9999999999999997E-4</v>
      </c>
      <c r="H577" s="223">
        <v>7.2399999999999999E-3</v>
      </c>
      <c r="I577" s="223">
        <v>9.5200000000000007E-3</v>
      </c>
      <c r="J577" s="223">
        <v>1.2630000000000001E-2</v>
      </c>
      <c r="K577" s="223">
        <v>1.508E-2</v>
      </c>
      <c r="L577" s="223">
        <v>2.4510000000000001E-2</v>
      </c>
      <c r="M577" s="223">
        <v>6.3745000000000003</v>
      </c>
      <c r="N577" s="223">
        <v>6.3685999999999998</v>
      </c>
      <c r="O577" s="223">
        <v>150</v>
      </c>
      <c r="P577" s="223">
        <v>143</v>
      </c>
    </row>
    <row r="578" spans="1:16">
      <c r="A578" s="227">
        <v>733</v>
      </c>
      <c r="B578" s="225">
        <v>44559</v>
      </c>
      <c r="C578" s="223">
        <v>96.09</v>
      </c>
      <c r="D578" s="223">
        <v>1630</v>
      </c>
      <c r="E578" s="223">
        <v>2028.33</v>
      </c>
      <c r="F578" s="223">
        <v>8687.2999999999993</v>
      </c>
      <c r="G578" s="223">
        <v>3.8000000000000002E-4</v>
      </c>
      <c r="H578" s="223">
        <v>7.4599999999999996E-3</v>
      </c>
      <c r="I578" s="223">
        <v>9.8399999999999998E-3</v>
      </c>
      <c r="J578" s="223">
        <v>1.2970000000000001E-2</v>
      </c>
      <c r="K578" s="223">
        <v>1.55E-2</v>
      </c>
      <c r="L578" s="223">
        <v>2.4830000000000001E-2</v>
      </c>
      <c r="M578" s="223">
        <v>6.375</v>
      </c>
      <c r="N578" s="223">
        <v>6.3710000000000004</v>
      </c>
      <c r="O578" s="223">
        <v>150</v>
      </c>
      <c r="P578" s="223">
        <v>143</v>
      </c>
    </row>
    <row r="579" spans="1:16">
      <c r="A579" s="227">
        <v>732</v>
      </c>
      <c r="B579" s="225">
        <v>44558</v>
      </c>
      <c r="C579" s="223">
        <v>96.02</v>
      </c>
      <c r="D579" s="223">
        <v>1630</v>
      </c>
      <c r="E579" s="223">
        <v>2028.33</v>
      </c>
      <c r="F579" s="223">
        <v>8687.2999999999993</v>
      </c>
      <c r="G579" s="223">
        <v>4.2999999999999999E-4</v>
      </c>
      <c r="H579" s="223">
        <v>7.4999999999999997E-3</v>
      </c>
      <c r="I579" s="223">
        <v>9.7300000000000008E-3</v>
      </c>
      <c r="J579" s="223">
        <v>1.2449999999999999E-2</v>
      </c>
      <c r="K579" s="223">
        <v>1.481E-2</v>
      </c>
      <c r="L579" s="223">
        <v>2.5149999999999999E-2</v>
      </c>
      <c r="M579" s="223">
        <v>6.3738999999999999</v>
      </c>
      <c r="N579" s="223">
        <v>6.3677000000000001</v>
      </c>
      <c r="O579" s="223">
        <v>154</v>
      </c>
      <c r="P579" s="223">
        <v>143</v>
      </c>
    </row>
    <row r="580" spans="1:16">
      <c r="A580" s="227">
        <v>731</v>
      </c>
      <c r="B580" s="225">
        <v>44557</v>
      </c>
      <c r="C580" s="223">
        <v>96.02</v>
      </c>
      <c r="D580" s="223">
        <v>1630</v>
      </c>
      <c r="E580" s="223">
        <v>2028.33</v>
      </c>
      <c r="F580" s="223">
        <v>8687.2999999999993</v>
      </c>
      <c r="G580" s="223">
        <v>4.0999999999999999E-4</v>
      </c>
      <c r="H580" s="223">
        <v>6.9899999999999997E-3</v>
      </c>
      <c r="I580" s="223">
        <v>9.7599999999999996E-3</v>
      </c>
      <c r="J580" s="223">
        <v>1.247E-2</v>
      </c>
      <c r="K580" s="223">
        <v>1.4760000000000001E-2</v>
      </c>
      <c r="L580" s="223">
        <v>2.5399999999999999E-2</v>
      </c>
      <c r="M580" s="223">
        <v>6.3753000000000002</v>
      </c>
      <c r="N580" s="223">
        <v>6.3701999999999996</v>
      </c>
      <c r="O580" s="223">
        <v>156</v>
      </c>
      <c r="P580" s="223">
        <v>143</v>
      </c>
    </row>
    <row r="581" spans="1:16">
      <c r="A581" s="227">
        <v>730</v>
      </c>
      <c r="B581" s="225">
        <v>44554</v>
      </c>
      <c r="C581" s="223">
        <v>96.08</v>
      </c>
      <c r="D581" s="223">
        <v>1630</v>
      </c>
      <c r="E581" s="223">
        <v>2028.33</v>
      </c>
      <c r="F581" s="223">
        <v>8687.2999999999993</v>
      </c>
      <c r="G581" s="223">
        <v>5.5999999999999995E-4</v>
      </c>
      <c r="H581" s="223">
        <v>6.8799999999999998E-3</v>
      </c>
      <c r="I581" s="223">
        <v>9.6799999999999994E-3</v>
      </c>
      <c r="J581" s="223">
        <v>1.242E-2</v>
      </c>
      <c r="K581" s="223">
        <v>1.4930000000000001E-2</v>
      </c>
      <c r="L581" s="223">
        <v>2.538E-2</v>
      </c>
      <c r="M581" s="223">
        <v>6.3776000000000002</v>
      </c>
      <c r="N581" s="223">
        <v>6.3699000000000003</v>
      </c>
      <c r="O581" s="223">
        <v>157</v>
      </c>
      <c r="P581" s="223">
        <v>143</v>
      </c>
    </row>
    <row r="582" spans="1:16">
      <c r="A582" s="227">
        <v>729</v>
      </c>
      <c r="B582" s="225">
        <v>44553</v>
      </c>
      <c r="C582" s="223">
        <v>96.49</v>
      </c>
      <c r="D582" s="223">
        <v>1630</v>
      </c>
      <c r="E582" s="223">
        <v>2028.33</v>
      </c>
      <c r="F582" s="223">
        <v>8687.2999999999993</v>
      </c>
      <c r="G582" s="223">
        <v>5.5999999999999995E-4</v>
      </c>
      <c r="H582" s="223">
        <v>6.8799999999999998E-3</v>
      </c>
      <c r="I582" s="223">
        <v>9.6799999999999994E-3</v>
      </c>
      <c r="J582" s="223">
        <v>1.242E-2</v>
      </c>
      <c r="K582" s="223">
        <v>1.4930000000000001E-2</v>
      </c>
      <c r="L582" s="223">
        <v>2.5319999999999999E-2</v>
      </c>
      <c r="M582" s="223">
        <v>6.3761999999999999</v>
      </c>
      <c r="N582" s="223">
        <v>6.3720999999999997</v>
      </c>
      <c r="O582" s="223">
        <v>156</v>
      </c>
      <c r="P582" s="223">
        <v>143</v>
      </c>
    </row>
    <row r="583" spans="1:16">
      <c r="A583" s="227">
        <v>728</v>
      </c>
      <c r="B583" s="225">
        <v>44552</v>
      </c>
      <c r="C583" s="223">
        <v>96.55</v>
      </c>
      <c r="D583" s="223">
        <v>1630</v>
      </c>
      <c r="E583" s="223">
        <v>2028.33</v>
      </c>
      <c r="F583" s="223">
        <v>8687.2999999999993</v>
      </c>
      <c r="G583" s="223">
        <v>5.8E-4</v>
      </c>
      <c r="H583" s="223">
        <v>6.6100000000000004E-3</v>
      </c>
      <c r="I583" s="223">
        <v>9.4400000000000005E-3</v>
      </c>
      <c r="J583" s="223">
        <v>1.2160000000000001E-2</v>
      </c>
      <c r="K583" s="223">
        <v>1.452E-2</v>
      </c>
      <c r="L583" s="223">
        <v>2.5530000000000001E-2</v>
      </c>
      <c r="M583" s="223">
        <v>6.3826999999999998</v>
      </c>
      <c r="N583" s="223">
        <v>6.3757000000000001</v>
      </c>
      <c r="O583" s="223">
        <v>161</v>
      </c>
      <c r="P583" s="223">
        <v>143</v>
      </c>
    </row>
    <row r="584" spans="1:16">
      <c r="A584" s="227">
        <v>727</v>
      </c>
      <c r="B584" s="225">
        <v>44551</v>
      </c>
      <c r="C584" s="223">
        <v>96.56</v>
      </c>
      <c r="D584" s="223">
        <v>1630</v>
      </c>
      <c r="E584" s="223">
        <v>2028.33</v>
      </c>
      <c r="F584" s="223">
        <v>8687.2999999999993</v>
      </c>
      <c r="G584" s="223">
        <v>5.1000000000000004E-4</v>
      </c>
      <c r="H584" s="223">
        <v>6.6600000000000001E-3</v>
      </c>
      <c r="I584" s="223">
        <v>9.4400000000000005E-3</v>
      </c>
      <c r="J584" s="223">
        <v>1.2160000000000001E-2</v>
      </c>
      <c r="K584" s="223">
        <v>1.4619999999999999E-2</v>
      </c>
      <c r="L584" s="223">
        <v>2.572E-2</v>
      </c>
      <c r="M584" s="223">
        <v>6.3872</v>
      </c>
      <c r="N584" s="223">
        <v>6.3754</v>
      </c>
      <c r="O584" s="223">
        <v>163</v>
      </c>
      <c r="P584" s="223">
        <v>143</v>
      </c>
    </row>
    <row r="585" spans="1:16">
      <c r="A585" s="227">
        <v>726</v>
      </c>
      <c r="B585" s="225">
        <v>44550</v>
      </c>
      <c r="C585" s="223">
        <v>96.04</v>
      </c>
      <c r="D585" s="223">
        <v>1630</v>
      </c>
      <c r="E585" s="223">
        <v>2028.33</v>
      </c>
      <c r="F585" s="223">
        <v>8687.2999999999993</v>
      </c>
      <c r="G585" s="223">
        <v>3.8000000000000002E-4</v>
      </c>
      <c r="H585" s="223">
        <v>6.3200000000000001E-3</v>
      </c>
      <c r="I585" s="223">
        <v>9.1000000000000004E-3</v>
      </c>
      <c r="J585" s="223">
        <v>1.167E-2</v>
      </c>
      <c r="K585" s="223">
        <v>1.422E-2</v>
      </c>
      <c r="L585" s="223">
        <v>2.5760000000000002E-2</v>
      </c>
      <c r="M585" s="223">
        <v>6.3806000000000003</v>
      </c>
      <c r="N585" s="223">
        <v>6.3682999999999996</v>
      </c>
      <c r="O585" s="223">
        <v>167</v>
      </c>
      <c r="P585" s="223">
        <v>143</v>
      </c>
    </row>
    <row r="586" spans="1:16">
      <c r="A586" s="227">
        <v>725</v>
      </c>
      <c r="B586" s="225">
        <v>44547</v>
      </c>
      <c r="C586" s="223">
        <v>96.51</v>
      </c>
      <c r="D586" s="223">
        <v>1630</v>
      </c>
      <c r="E586" s="223">
        <v>2028.33</v>
      </c>
      <c r="F586" s="223">
        <v>8687.2999999999993</v>
      </c>
      <c r="G586" s="223">
        <v>2.9999999999999997E-4</v>
      </c>
      <c r="H586" s="223">
        <v>6.3800000000000003E-3</v>
      </c>
      <c r="I586" s="223">
        <v>9.1800000000000007E-3</v>
      </c>
      <c r="J586" s="223">
        <v>1.175E-2</v>
      </c>
      <c r="K586" s="223">
        <v>1.4019999999999999E-2</v>
      </c>
      <c r="L586" s="223">
        <v>2.5590000000000002E-2</v>
      </c>
      <c r="M586" s="223">
        <v>6.3742000000000001</v>
      </c>
      <c r="N586" s="223">
        <v>6.3674999999999997</v>
      </c>
      <c r="O586" s="223">
        <v>164</v>
      </c>
      <c r="P586" s="223">
        <v>143</v>
      </c>
    </row>
    <row r="587" spans="1:16">
      <c r="A587" s="227">
        <v>724</v>
      </c>
      <c r="B587" s="225">
        <v>44546</v>
      </c>
      <c r="C587" s="223">
        <v>96.57</v>
      </c>
      <c r="D587" s="223">
        <v>1630</v>
      </c>
      <c r="E587" s="223">
        <v>2028.33</v>
      </c>
      <c r="F587" s="223">
        <v>8687.2999999999993</v>
      </c>
      <c r="G587" s="223">
        <v>2.9999999999999997E-4</v>
      </c>
      <c r="H587" s="223">
        <v>6.13E-3</v>
      </c>
      <c r="I587" s="223">
        <v>8.9899999999999997E-3</v>
      </c>
      <c r="J587" s="223">
        <v>1.1639999999999999E-2</v>
      </c>
      <c r="K587" s="223">
        <v>1.4109999999999999E-2</v>
      </c>
      <c r="L587" s="223">
        <v>2.554E-2</v>
      </c>
      <c r="M587" s="223">
        <v>6.3742000000000001</v>
      </c>
      <c r="N587" s="223">
        <v>6.3672000000000004</v>
      </c>
      <c r="O587" s="223">
        <v>166</v>
      </c>
      <c r="P587" s="223">
        <v>143</v>
      </c>
    </row>
    <row r="588" spans="1:16">
      <c r="A588" s="227">
        <v>723</v>
      </c>
      <c r="B588" s="225">
        <v>44545</v>
      </c>
      <c r="C588" s="223">
        <v>96.32</v>
      </c>
      <c r="D588" s="223">
        <v>1630</v>
      </c>
      <c r="E588" s="223">
        <v>2028.33</v>
      </c>
      <c r="F588" s="223">
        <v>8687.2999999999993</v>
      </c>
      <c r="G588" s="223">
        <v>3.8000000000000002E-4</v>
      </c>
      <c r="H588" s="223">
        <v>6.6299999999999996E-3</v>
      </c>
      <c r="I588" s="223">
        <v>9.7400000000000004E-3</v>
      </c>
      <c r="J588" s="223">
        <v>1.2449999999999999E-2</v>
      </c>
      <c r="K588" s="223">
        <v>1.456E-2</v>
      </c>
      <c r="L588" s="223">
        <v>2.5520000000000001E-2</v>
      </c>
      <c r="M588" s="223">
        <v>6.3756000000000004</v>
      </c>
      <c r="N588" s="223">
        <v>6.367</v>
      </c>
      <c r="O588" s="223">
        <v>158</v>
      </c>
      <c r="P588" s="223">
        <v>143</v>
      </c>
    </row>
    <row r="589" spans="1:16">
      <c r="A589" s="227">
        <v>722</v>
      </c>
      <c r="B589" s="225">
        <v>44544</v>
      </c>
      <c r="C589" s="223">
        <v>96.1</v>
      </c>
      <c r="D589" s="223">
        <v>1630</v>
      </c>
      <c r="E589" s="223">
        <v>2028.33</v>
      </c>
      <c r="F589" s="223">
        <v>8687.2999999999993</v>
      </c>
      <c r="G589" s="223">
        <v>3.8000000000000002E-4</v>
      </c>
      <c r="H589" s="223">
        <v>6.5700000000000003E-3</v>
      </c>
      <c r="I589" s="223">
        <v>9.7400000000000004E-3</v>
      </c>
      <c r="J589" s="223">
        <v>1.235E-2</v>
      </c>
      <c r="K589" s="223">
        <v>1.4409999999999999E-2</v>
      </c>
      <c r="L589" s="223">
        <v>2.5600000000000001E-2</v>
      </c>
      <c r="M589" s="223">
        <v>6.3762999999999996</v>
      </c>
      <c r="N589" s="223">
        <v>6.37</v>
      </c>
      <c r="O589" s="223">
        <v>159</v>
      </c>
      <c r="P589" s="223">
        <v>143</v>
      </c>
    </row>
    <row r="590" spans="1:16">
      <c r="A590" s="227">
        <v>721</v>
      </c>
      <c r="B590" s="225">
        <v>44543</v>
      </c>
      <c r="C590" s="223">
        <v>96.27</v>
      </c>
      <c r="D590" s="223">
        <v>1630</v>
      </c>
      <c r="E590" s="223">
        <v>2028.33</v>
      </c>
      <c r="F590" s="223">
        <v>8687.2999999999993</v>
      </c>
      <c r="G590" s="223">
        <v>4.6000000000000001E-4</v>
      </c>
      <c r="H590" s="223">
        <v>6.3200000000000001E-3</v>
      </c>
      <c r="I590" s="223">
        <v>9.4999999999999998E-3</v>
      </c>
      <c r="J590" s="223">
        <v>1.204E-2</v>
      </c>
      <c r="K590" s="223">
        <v>1.4160000000000001E-2</v>
      </c>
      <c r="L590" s="223">
        <v>2.5749999999999999E-2</v>
      </c>
      <c r="M590" s="223">
        <v>6.3798000000000004</v>
      </c>
      <c r="N590" s="223">
        <v>6.3776000000000002</v>
      </c>
      <c r="O590" s="223">
        <v>162</v>
      </c>
      <c r="P590" s="223">
        <v>143</v>
      </c>
    </row>
    <row r="591" spans="1:16">
      <c r="A591" s="227">
        <v>720</v>
      </c>
      <c r="B591" s="225">
        <v>44540</v>
      </c>
      <c r="C591" s="223">
        <v>95.89</v>
      </c>
      <c r="D591" s="223">
        <v>1630</v>
      </c>
      <c r="E591" s="223">
        <v>2028.33</v>
      </c>
      <c r="F591" s="223">
        <v>8687.2999999999993</v>
      </c>
      <c r="G591" s="223">
        <v>4.8000000000000001E-4</v>
      </c>
      <c r="H591" s="223">
        <v>6.5399999999999998E-3</v>
      </c>
      <c r="I591" s="223">
        <v>9.8700000000000003E-3</v>
      </c>
      <c r="J591" s="223">
        <v>1.2500000000000001E-2</v>
      </c>
      <c r="K591" s="223">
        <v>1.4840000000000001E-2</v>
      </c>
      <c r="L591" s="223">
        <v>2.58E-2</v>
      </c>
      <c r="M591" s="223">
        <v>6.3459000000000003</v>
      </c>
      <c r="N591" s="223">
        <v>6.3441999999999998</v>
      </c>
      <c r="O591" s="223">
        <v>159</v>
      </c>
      <c r="P591" s="223">
        <v>143</v>
      </c>
    </row>
    <row r="592" spans="1:16">
      <c r="A592" s="227">
        <v>719</v>
      </c>
      <c r="B592" s="225">
        <v>44539</v>
      </c>
      <c r="C592" s="223">
        <v>96.37</v>
      </c>
      <c r="D592" s="223">
        <v>1630</v>
      </c>
      <c r="E592" s="223">
        <v>2028.33</v>
      </c>
      <c r="F592" s="223">
        <v>8687.2999999999993</v>
      </c>
      <c r="G592" s="223">
        <v>4.8000000000000001E-4</v>
      </c>
      <c r="H592" s="223">
        <v>6.8799999999999998E-3</v>
      </c>
      <c r="I592" s="223">
        <v>1.0160000000000001E-2</v>
      </c>
      <c r="J592" s="223">
        <v>1.268E-2</v>
      </c>
      <c r="K592" s="223">
        <v>1.499E-2</v>
      </c>
      <c r="L592" s="223">
        <v>2.5919999999999999E-2</v>
      </c>
      <c r="M592" s="223">
        <v>6.3639999999999999</v>
      </c>
      <c r="N592" s="223">
        <v>6.3662999999999998</v>
      </c>
      <c r="O592" s="223">
        <v>158</v>
      </c>
      <c r="P592" s="223">
        <v>143</v>
      </c>
    </row>
    <row r="593" spans="1:16">
      <c r="A593" s="227">
        <v>718</v>
      </c>
      <c r="B593" s="225">
        <v>44538</v>
      </c>
      <c r="C593" s="223">
        <v>96.33</v>
      </c>
      <c r="D593" s="223">
        <v>1630</v>
      </c>
      <c r="E593" s="223">
        <v>2028.33</v>
      </c>
      <c r="F593" s="223">
        <v>8687.2999999999993</v>
      </c>
      <c r="G593" s="223">
        <v>5.8E-4</v>
      </c>
      <c r="H593" s="223">
        <v>6.8100000000000001E-3</v>
      </c>
      <c r="I593" s="223">
        <v>1.0030000000000001E-2</v>
      </c>
      <c r="J593" s="223">
        <v>1.274E-2</v>
      </c>
      <c r="K593" s="223">
        <v>1.521E-2</v>
      </c>
      <c r="L593" s="223">
        <v>2.5999999999999999E-2</v>
      </c>
      <c r="M593" s="223">
        <v>6.3747999999999996</v>
      </c>
      <c r="N593" s="223">
        <v>6.3762999999999996</v>
      </c>
      <c r="O593" s="223">
        <v>160</v>
      </c>
      <c r="P593" s="223">
        <v>143</v>
      </c>
    </row>
    <row r="594" spans="1:16">
      <c r="A594" s="227">
        <v>717</v>
      </c>
      <c r="B594" s="225">
        <v>44537</v>
      </c>
      <c r="C594" s="223">
        <v>96.12</v>
      </c>
      <c r="D594" s="223">
        <v>1630</v>
      </c>
      <c r="E594" s="223">
        <v>2028.33</v>
      </c>
      <c r="F594" s="223">
        <v>8687.2999999999993</v>
      </c>
      <c r="G594" s="223">
        <v>5.5999999999999995E-4</v>
      </c>
      <c r="H594" s="223">
        <v>6.8900000000000003E-3</v>
      </c>
      <c r="I594" s="223">
        <v>9.6399999999999993E-3</v>
      </c>
      <c r="J594" s="223">
        <v>1.255E-2</v>
      </c>
      <c r="K594" s="223">
        <v>1.473E-2</v>
      </c>
      <c r="L594" s="223">
        <v>2.5829999999999999E-2</v>
      </c>
      <c r="M594" s="223">
        <v>6.3747999999999996</v>
      </c>
      <c r="N594" s="223">
        <v>6.3765000000000001</v>
      </c>
      <c r="O594" s="223">
        <v>162</v>
      </c>
      <c r="P594" s="223">
        <v>143</v>
      </c>
    </row>
    <row r="595" spans="1:16">
      <c r="A595" s="227">
        <v>716</v>
      </c>
      <c r="B595" s="225">
        <v>44536</v>
      </c>
      <c r="C595" s="223">
        <v>96.16</v>
      </c>
      <c r="D595" s="223">
        <v>1630</v>
      </c>
      <c r="E595" s="223">
        <v>2028.33</v>
      </c>
      <c r="F595" s="223">
        <v>8687.2999999999993</v>
      </c>
      <c r="G595" s="223">
        <v>3.8000000000000002E-4</v>
      </c>
      <c r="H595" s="223">
        <v>6.3099999999999996E-3</v>
      </c>
      <c r="I595" s="223">
        <v>9.0399999999999994E-3</v>
      </c>
      <c r="J595" s="223">
        <v>1.206E-2</v>
      </c>
      <c r="K595" s="223">
        <v>1.434E-2</v>
      </c>
      <c r="L595" s="223">
        <v>2.5860000000000001E-2</v>
      </c>
      <c r="M595" s="223">
        <v>6.3728999999999996</v>
      </c>
      <c r="N595" s="223">
        <v>6.3771000000000004</v>
      </c>
      <c r="O595" s="223">
        <v>168</v>
      </c>
      <c r="P595" s="223">
        <v>143</v>
      </c>
    </row>
    <row r="596" spans="1:16">
      <c r="A596" s="227">
        <v>715</v>
      </c>
      <c r="B596" s="225">
        <v>44533</v>
      </c>
      <c r="C596" s="223">
        <v>96.03</v>
      </c>
      <c r="D596" s="223">
        <v>1630</v>
      </c>
      <c r="E596" s="223">
        <v>2028.33</v>
      </c>
      <c r="F596" s="223">
        <v>8687.2999999999993</v>
      </c>
      <c r="G596" s="223">
        <v>4.2999999999999999E-4</v>
      </c>
      <c r="H596" s="223">
        <v>5.8700000000000002E-3</v>
      </c>
      <c r="I596" s="223">
        <v>8.5000000000000006E-3</v>
      </c>
      <c r="J596" s="223">
        <v>1.132E-2</v>
      </c>
      <c r="K596" s="223">
        <v>1.3429999999999999E-2</v>
      </c>
      <c r="L596" s="223">
        <v>2.605E-2</v>
      </c>
      <c r="M596" s="223">
        <v>6.3720999999999997</v>
      </c>
      <c r="N596" s="223">
        <v>6.3681000000000001</v>
      </c>
      <c r="O596" s="223">
        <v>176</v>
      </c>
      <c r="P596" s="223">
        <v>143</v>
      </c>
    </row>
    <row r="597" spans="1:16">
      <c r="A597" s="227">
        <v>714</v>
      </c>
      <c r="B597" s="225">
        <v>44532</v>
      </c>
      <c r="C597" s="223">
        <v>95.99</v>
      </c>
      <c r="D597" s="223">
        <v>1630</v>
      </c>
      <c r="E597" s="223">
        <v>2028.33</v>
      </c>
      <c r="F597" s="223">
        <v>8687.2999999999993</v>
      </c>
      <c r="G597" s="223">
        <v>3.6000000000000002E-4</v>
      </c>
      <c r="H597" s="223">
        <v>6.13E-3</v>
      </c>
      <c r="I597" s="223">
        <v>8.9499999999999996E-3</v>
      </c>
      <c r="J597" s="223">
        <v>1.206E-2</v>
      </c>
      <c r="K597" s="223">
        <v>1.444E-2</v>
      </c>
      <c r="L597" s="223">
        <v>2.5940000000000001E-2</v>
      </c>
      <c r="M597" s="223">
        <v>6.3670999999999998</v>
      </c>
      <c r="N597" s="223">
        <v>6.3643999999999998</v>
      </c>
      <c r="O597" s="223">
        <v>170</v>
      </c>
      <c r="P597" s="223">
        <v>143</v>
      </c>
    </row>
    <row r="598" spans="1:16">
      <c r="A598" s="227">
        <v>713</v>
      </c>
      <c r="B598" s="225">
        <v>44531</v>
      </c>
      <c r="C598" s="223">
        <v>96.34</v>
      </c>
      <c r="D598" s="223">
        <v>1630</v>
      </c>
      <c r="E598" s="223">
        <v>2032.14</v>
      </c>
      <c r="F598" s="223">
        <v>8348.7999999999993</v>
      </c>
      <c r="G598" s="223">
        <v>4.0999999999999999E-4</v>
      </c>
      <c r="H598" s="223">
        <v>5.5100000000000001E-3</v>
      </c>
      <c r="I598" s="223">
        <v>8.1700000000000002E-3</v>
      </c>
      <c r="J598" s="223">
        <v>1.1350000000000001E-2</v>
      </c>
      <c r="K598" s="223">
        <v>1.404E-2</v>
      </c>
      <c r="L598" s="223">
        <v>2.579E-2</v>
      </c>
      <c r="M598" s="223">
        <v>6.3864999999999998</v>
      </c>
      <c r="N598" s="223">
        <v>6.3882000000000003</v>
      </c>
      <c r="O598" s="223">
        <v>176</v>
      </c>
      <c r="P598" s="223">
        <v>143</v>
      </c>
    </row>
    <row r="599" spans="1:16">
      <c r="A599" s="227">
        <v>712</v>
      </c>
      <c r="B599" s="225">
        <v>44530</v>
      </c>
      <c r="C599" s="223">
        <v>96.09</v>
      </c>
      <c r="D599" s="223">
        <v>1630</v>
      </c>
      <c r="E599" s="223">
        <v>2032.14</v>
      </c>
      <c r="F599" s="223">
        <v>8348.7999999999993</v>
      </c>
      <c r="G599" s="223">
        <v>4.6000000000000001E-4</v>
      </c>
      <c r="H599" s="223">
        <v>5.6499999999999996E-3</v>
      </c>
      <c r="I599" s="223">
        <v>8.3899999999999999E-3</v>
      </c>
      <c r="J599" s="223">
        <v>1.1599999999999999E-2</v>
      </c>
      <c r="K599" s="223">
        <v>1.444E-2</v>
      </c>
      <c r="L599" s="223">
        <v>2.5680000000000001E-2</v>
      </c>
      <c r="M599" s="223">
        <v>6.3975</v>
      </c>
      <c r="N599" s="223">
        <v>6.3933</v>
      </c>
      <c r="O599" s="223">
        <v>173</v>
      </c>
      <c r="P599" s="223">
        <v>143</v>
      </c>
    </row>
    <row r="600" spans="1:16">
      <c r="A600" s="227">
        <v>711</v>
      </c>
      <c r="B600" s="225">
        <v>44529</v>
      </c>
      <c r="C600" s="223">
        <v>96.77</v>
      </c>
      <c r="D600" s="223">
        <v>1630</v>
      </c>
      <c r="E600" s="223">
        <v>2032.14</v>
      </c>
      <c r="F600" s="223">
        <v>8348.7999999999993</v>
      </c>
      <c r="G600" s="223">
        <v>3.8000000000000002E-4</v>
      </c>
      <c r="H600" s="223">
        <v>4.8399999999999997E-3</v>
      </c>
      <c r="I600" s="223">
        <v>7.79E-3</v>
      </c>
      <c r="J600" s="223">
        <v>1.15E-2</v>
      </c>
      <c r="K600" s="223">
        <v>1.499E-2</v>
      </c>
      <c r="L600" s="223">
        <v>2.5520000000000001E-2</v>
      </c>
      <c r="M600" s="223">
        <v>6.3876999999999997</v>
      </c>
      <c r="N600" s="223">
        <v>6.3861999999999997</v>
      </c>
      <c r="O600" s="223">
        <v>177</v>
      </c>
      <c r="P600" s="223">
        <v>143</v>
      </c>
    </row>
    <row r="601" spans="1:16">
      <c r="A601" s="227">
        <v>710</v>
      </c>
      <c r="B601" s="225">
        <v>44526</v>
      </c>
      <c r="C601" s="223">
        <v>96.88</v>
      </c>
      <c r="D601" s="223">
        <v>1630</v>
      </c>
      <c r="E601" s="223">
        <v>2032.14</v>
      </c>
      <c r="F601" s="223">
        <v>8348.7999999999993</v>
      </c>
      <c r="G601" s="223">
        <v>3.8000000000000002E-4</v>
      </c>
      <c r="H601" s="223">
        <v>4.9800000000000001E-3</v>
      </c>
      <c r="I601" s="223">
        <v>8.0099999999999998E-3</v>
      </c>
      <c r="J601" s="223">
        <v>1.1599999999999999E-2</v>
      </c>
      <c r="K601" s="223">
        <v>1.473E-2</v>
      </c>
      <c r="L601" s="223">
        <v>2.5399999999999999E-2</v>
      </c>
      <c r="M601" s="223">
        <v>6.3956</v>
      </c>
      <c r="N601" s="223">
        <v>6.3924000000000003</v>
      </c>
      <c r="O601" s="223">
        <v>174</v>
      </c>
      <c r="P601" s="223">
        <v>143</v>
      </c>
    </row>
    <row r="602" spans="1:16">
      <c r="A602" s="227">
        <v>709</v>
      </c>
      <c r="B602" s="225">
        <v>44525</v>
      </c>
      <c r="C602" s="223">
        <v>96.49</v>
      </c>
      <c r="D602" s="223">
        <v>1630</v>
      </c>
      <c r="E602" s="223">
        <v>2032.14</v>
      </c>
      <c r="F602" s="223">
        <v>8348.7999999999993</v>
      </c>
      <c r="G602" s="223">
        <v>5.2999999999999998E-4</v>
      </c>
      <c r="H602" s="223">
        <v>6.4000000000000003E-3</v>
      </c>
      <c r="I602" s="223">
        <v>9.6399999999999993E-3</v>
      </c>
      <c r="J602" s="223">
        <v>1.342E-2</v>
      </c>
      <c r="K602" s="223">
        <v>1.634E-2</v>
      </c>
      <c r="L602" s="223">
        <v>2.5749999999999999E-2</v>
      </c>
      <c r="M602" s="223">
        <v>6.3910999999999998</v>
      </c>
      <c r="N602" s="223">
        <v>6.3920000000000003</v>
      </c>
      <c r="O602" s="223">
        <v>161</v>
      </c>
      <c r="P602" s="223">
        <v>143</v>
      </c>
    </row>
    <row r="603" spans="1:16">
      <c r="A603" s="227">
        <v>708</v>
      </c>
      <c r="B603" s="225">
        <v>44524</v>
      </c>
      <c r="C603" s="223">
        <v>96.55</v>
      </c>
      <c r="D603" s="223">
        <v>1630</v>
      </c>
      <c r="E603" s="223">
        <v>2032.14</v>
      </c>
      <c r="F603" s="223">
        <v>8348.7999999999993</v>
      </c>
      <c r="G603" s="223">
        <v>5.2999999999999998E-4</v>
      </c>
      <c r="H603" s="223">
        <v>6.4000000000000003E-3</v>
      </c>
      <c r="I603" s="223">
        <v>9.6399999999999993E-3</v>
      </c>
      <c r="J603" s="223">
        <v>1.342E-2</v>
      </c>
      <c r="K603" s="223">
        <v>1.634E-2</v>
      </c>
      <c r="L603" s="223">
        <v>2.571E-2</v>
      </c>
      <c r="M603" s="223">
        <v>6.3906999999999998</v>
      </c>
      <c r="N603" s="223">
        <v>6.3851000000000004</v>
      </c>
      <c r="O603" s="223">
        <v>161</v>
      </c>
      <c r="P603" s="223">
        <v>143</v>
      </c>
    </row>
    <row r="604" spans="1:16">
      <c r="A604" s="227">
        <v>707</v>
      </c>
      <c r="B604" s="225">
        <v>44523</v>
      </c>
      <c r="C604" s="223">
        <v>96.03</v>
      </c>
      <c r="D604" s="223">
        <v>1630</v>
      </c>
      <c r="E604" s="223">
        <v>2032.14</v>
      </c>
      <c r="F604" s="223">
        <v>8348.7999999999993</v>
      </c>
      <c r="G604" s="223">
        <v>4.0999999999999999E-4</v>
      </c>
      <c r="H604" s="223">
        <v>6.1399999999999996E-3</v>
      </c>
      <c r="I604" s="223">
        <v>9.4199999999999996E-3</v>
      </c>
      <c r="J604" s="223">
        <v>1.3390000000000001E-2</v>
      </c>
      <c r="K604" s="223">
        <v>1.6650000000000002E-2</v>
      </c>
      <c r="L604" s="223">
        <v>2.589E-2</v>
      </c>
      <c r="M604" s="223">
        <v>6.3902999999999999</v>
      </c>
      <c r="N604" s="223">
        <v>6.3871000000000002</v>
      </c>
      <c r="O604" s="223">
        <v>165</v>
      </c>
      <c r="P604" s="223">
        <v>143</v>
      </c>
    </row>
    <row r="605" spans="1:16">
      <c r="A605" s="227">
        <v>706</v>
      </c>
      <c r="B605" s="225">
        <v>44522</v>
      </c>
      <c r="C605" s="223">
        <v>95.54</v>
      </c>
      <c r="D605" s="223">
        <v>1630</v>
      </c>
      <c r="E605" s="223">
        <v>2032.14</v>
      </c>
      <c r="F605" s="223">
        <v>8348.7999999999993</v>
      </c>
      <c r="G605" s="223">
        <v>4.0999999999999999E-4</v>
      </c>
      <c r="H605" s="223">
        <v>5.8399999999999997E-3</v>
      </c>
      <c r="I605" s="223">
        <v>9.3900000000000008E-3</v>
      </c>
      <c r="J605" s="223">
        <v>1.3169999999999999E-2</v>
      </c>
      <c r="K605" s="223">
        <v>1.6240000000000001E-2</v>
      </c>
      <c r="L605" s="223">
        <v>2.581E-2</v>
      </c>
      <c r="M605" s="223">
        <v>6.3802000000000003</v>
      </c>
      <c r="N605" s="223">
        <v>6.3860999999999999</v>
      </c>
      <c r="O605" s="223">
        <v>164</v>
      </c>
      <c r="P605" s="223">
        <v>143</v>
      </c>
    </row>
    <row r="606" spans="1:16">
      <c r="A606" s="227">
        <v>705</v>
      </c>
      <c r="B606" s="225">
        <v>44519</v>
      </c>
      <c r="C606" s="223">
        <v>95.83</v>
      </c>
      <c r="D606" s="223">
        <v>1630</v>
      </c>
      <c r="E606" s="223">
        <v>2032.14</v>
      </c>
      <c r="F606" s="223">
        <v>8348.7999999999993</v>
      </c>
      <c r="G606" s="223">
        <v>4.0999999999999999E-4</v>
      </c>
      <c r="H606" s="223">
        <v>5.0699999999999999E-3</v>
      </c>
      <c r="I606" s="223">
        <v>8.5900000000000004E-3</v>
      </c>
      <c r="J606" s="223">
        <v>1.221E-2</v>
      </c>
      <c r="K606" s="223">
        <v>1.546E-2</v>
      </c>
      <c r="L606" s="223">
        <v>2.613E-2</v>
      </c>
      <c r="M606" s="223">
        <v>6.3753000000000002</v>
      </c>
      <c r="N606" s="223">
        <v>6.3780000000000001</v>
      </c>
      <c r="O606" s="223">
        <v>175</v>
      </c>
      <c r="P606" s="223">
        <v>143</v>
      </c>
    </row>
    <row r="607" spans="1:16">
      <c r="A607" s="227">
        <v>704</v>
      </c>
      <c r="B607" s="225">
        <v>44518</v>
      </c>
      <c r="C607" s="223">
        <v>95.92</v>
      </c>
      <c r="D607" s="223">
        <v>1630</v>
      </c>
      <c r="E607" s="223">
        <v>2032.14</v>
      </c>
      <c r="F607" s="223">
        <v>8348.7999999999993</v>
      </c>
      <c r="G607" s="223">
        <v>4.8000000000000001E-4</v>
      </c>
      <c r="H607" s="223">
        <v>5.0200000000000002E-3</v>
      </c>
      <c r="I607" s="223">
        <v>8.43E-3</v>
      </c>
      <c r="J607" s="223">
        <v>1.2200000000000001E-2</v>
      </c>
      <c r="K607" s="223">
        <v>1.5859999999999999E-2</v>
      </c>
      <c r="L607" s="223">
        <v>2.588E-2</v>
      </c>
      <c r="M607" s="223">
        <v>6.3902999999999999</v>
      </c>
      <c r="N607" s="223">
        <v>6.3928000000000003</v>
      </c>
      <c r="O607" s="223">
        <v>174</v>
      </c>
      <c r="P607" s="223">
        <v>143</v>
      </c>
    </row>
    <row r="608" spans="1:16">
      <c r="A608" s="227">
        <v>703</v>
      </c>
      <c r="B608" s="225">
        <v>44517</v>
      </c>
      <c r="C608" s="223">
        <v>95.41</v>
      </c>
      <c r="D608" s="223">
        <v>1630</v>
      </c>
      <c r="E608" s="223">
        <v>2032.14</v>
      </c>
      <c r="F608" s="223">
        <v>8348.7999999999993</v>
      </c>
      <c r="G608" s="223">
        <v>4.0999999999999999E-4</v>
      </c>
      <c r="H608" s="223">
        <v>4.9800000000000001E-3</v>
      </c>
      <c r="I608" s="223">
        <v>8.43E-3</v>
      </c>
      <c r="J608" s="223">
        <v>1.231E-2</v>
      </c>
      <c r="K608" s="223">
        <v>1.5890000000000001E-2</v>
      </c>
      <c r="L608" s="223">
        <v>2.5940000000000001E-2</v>
      </c>
      <c r="M608" s="223">
        <v>6.3829000000000002</v>
      </c>
      <c r="N608" s="223">
        <v>6.3830999999999998</v>
      </c>
      <c r="O608" s="223">
        <v>175</v>
      </c>
      <c r="P608" s="223">
        <v>143</v>
      </c>
    </row>
    <row r="609" spans="1:16">
      <c r="A609" s="227">
        <v>702</v>
      </c>
      <c r="B609" s="225">
        <v>44516</v>
      </c>
      <c r="C609" s="223">
        <v>95.13</v>
      </c>
      <c r="D609" s="223">
        <v>1630</v>
      </c>
      <c r="E609" s="223">
        <v>2032.14</v>
      </c>
      <c r="F609" s="223">
        <v>8348.7999999999993</v>
      </c>
      <c r="G609" s="223">
        <v>3.8000000000000002E-4</v>
      </c>
      <c r="H609" s="223">
        <v>5.1799999999999997E-3</v>
      </c>
      <c r="I609" s="223">
        <v>8.6899999999999998E-3</v>
      </c>
      <c r="J609" s="223">
        <v>1.265E-2</v>
      </c>
      <c r="K609" s="223">
        <v>1.6330000000000001E-2</v>
      </c>
      <c r="L609" s="223">
        <v>2.5940000000000001E-2</v>
      </c>
      <c r="M609" s="223">
        <v>6.38</v>
      </c>
      <c r="N609" s="223">
        <v>6.3796999999999997</v>
      </c>
      <c r="O609" s="223">
        <v>172</v>
      </c>
      <c r="P609" s="223">
        <v>143</v>
      </c>
    </row>
    <row r="610" spans="1:16">
      <c r="A610" s="227">
        <v>701</v>
      </c>
      <c r="B610" s="225">
        <v>44515</v>
      </c>
      <c r="C610" s="223">
        <v>95.18</v>
      </c>
      <c r="D610" s="223">
        <v>1630</v>
      </c>
      <c r="E610" s="223">
        <v>2032.14</v>
      </c>
      <c r="F610" s="223">
        <v>8348.7999999999993</v>
      </c>
      <c r="G610" s="223">
        <v>4.2999999999999999E-4</v>
      </c>
      <c r="H610" s="223">
        <v>5.1599999999999997E-3</v>
      </c>
      <c r="I610" s="223">
        <v>8.6599999999999993E-3</v>
      </c>
      <c r="J610" s="223">
        <v>1.252E-2</v>
      </c>
      <c r="K610" s="223">
        <v>1.6140000000000002E-2</v>
      </c>
      <c r="L610" s="223">
        <v>2.6009999999999998E-2</v>
      </c>
      <c r="M610" s="223">
        <v>6.391</v>
      </c>
      <c r="N610" s="223">
        <v>6.3914</v>
      </c>
      <c r="O610" s="223">
        <v>174</v>
      </c>
      <c r="P610" s="223">
        <v>143</v>
      </c>
    </row>
    <row r="611" spans="1:16">
      <c r="A611" s="227">
        <v>700</v>
      </c>
      <c r="B611" s="225">
        <v>44512</v>
      </c>
      <c r="C611" s="223">
        <v>94.85</v>
      </c>
      <c r="D611" s="223">
        <v>1630</v>
      </c>
      <c r="E611" s="223">
        <v>2032.14</v>
      </c>
      <c r="F611" s="223">
        <v>8348.7999999999993</v>
      </c>
      <c r="G611" s="223">
        <v>4.0999999999999999E-4</v>
      </c>
      <c r="H611" s="223">
        <v>5.11E-3</v>
      </c>
      <c r="I611" s="223">
        <v>8.43E-3</v>
      </c>
      <c r="J611" s="223">
        <v>1.221E-2</v>
      </c>
      <c r="K611" s="223">
        <v>1.5610000000000001E-2</v>
      </c>
      <c r="L611" s="223">
        <v>2.6190000000000001E-2</v>
      </c>
      <c r="M611" s="223">
        <v>6.4002999999999997</v>
      </c>
      <c r="N611" s="223">
        <v>6.3887999999999998</v>
      </c>
      <c r="O611" s="223">
        <v>178</v>
      </c>
      <c r="P611" s="223">
        <v>143</v>
      </c>
    </row>
    <row r="612" spans="1:16">
      <c r="A612" s="227">
        <v>699</v>
      </c>
      <c r="B612" s="225">
        <v>44511</v>
      </c>
      <c r="C612" s="223">
        <v>93.95</v>
      </c>
      <c r="D612" s="223">
        <v>1630</v>
      </c>
      <c r="E612" s="223">
        <v>2032.14</v>
      </c>
      <c r="F612" s="223">
        <v>8348.7999999999993</v>
      </c>
      <c r="G612" s="223">
        <v>4.2999999999999999E-4</v>
      </c>
      <c r="H612" s="223">
        <v>5.13E-3</v>
      </c>
      <c r="I612" s="223">
        <v>8.4799999999999997E-3</v>
      </c>
      <c r="J612" s="223">
        <v>1.2160000000000001E-2</v>
      </c>
      <c r="K612" s="223">
        <v>1.549E-2</v>
      </c>
      <c r="L612" s="223">
        <v>2.6239999999999999E-2</v>
      </c>
      <c r="M612" s="223">
        <v>6.3897000000000004</v>
      </c>
      <c r="N612" s="223">
        <v>6.3928000000000003</v>
      </c>
      <c r="O612" s="223">
        <v>178</v>
      </c>
      <c r="P612" s="223">
        <v>143</v>
      </c>
    </row>
    <row r="613" spans="1:16">
      <c r="A613" s="227">
        <v>698</v>
      </c>
      <c r="B613" s="225">
        <v>44510</v>
      </c>
      <c r="C613" s="223">
        <v>94.05</v>
      </c>
      <c r="D613" s="223">
        <v>1630</v>
      </c>
      <c r="E613" s="223">
        <v>2032.14</v>
      </c>
      <c r="F613" s="223">
        <v>8348.7999999999993</v>
      </c>
      <c r="G613" s="223">
        <v>4.2999999999999999E-4</v>
      </c>
      <c r="H613" s="223">
        <v>5.13E-3</v>
      </c>
      <c r="I613" s="223">
        <v>8.4799999999999997E-3</v>
      </c>
      <c r="J613" s="223">
        <v>1.2160000000000001E-2</v>
      </c>
      <c r="K613" s="223">
        <v>1.549E-2</v>
      </c>
      <c r="L613" s="223">
        <v>2.631E-2</v>
      </c>
      <c r="M613" s="223">
        <v>6.3883999999999999</v>
      </c>
      <c r="N613" s="223">
        <v>6.3926999999999996</v>
      </c>
      <c r="O613" s="223">
        <v>178</v>
      </c>
      <c r="P613" s="223">
        <v>143</v>
      </c>
    </row>
    <row r="614" spans="1:16">
      <c r="A614" s="227">
        <v>697</v>
      </c>
      <c r="B614" s="225">
        <v>44509</v>
      </c>
      <c r="C614" s="223">
        <v>94.32</v>
      </c>
      <c r="D614" s="223">
        <v>1630</v>
      </c>
      <c r="E614" s="223">
        <v>2032.14</v>
      </c>
      <c r="F614" s="223">
        <v>8348.7999999999993</v>
      </c>
      <c r="G614" s="223">
        <v>3.8000000000000002E-4</v>
      </c>
      <c r="H614" s="223">
        <v>4.2100000000000002E-3</v>
      </c>
      <c r="I614" s="223">
        <v>7.26E-3</v>
      </c>
      <c r="J614" s="223">
        <v>1.081E-2</v>
      </c>
      <c r="K614" s="223">
        <v>1.436E-2</v>
      </c>
      <c r="L614" s="223">
        <v>2.6159999999999999E-2</v>
      </c>
      <c r="M614" s="223">
        <v>6.3944000000000001</v>
      </c>
      <c r="N614" s="223">
        <v>6.3987999999999996</v>
      </c>
      <c r="O614" s="223">
        <v>189</v>
      </c>
      <c r="P614" s="223">
        <v>143</v>
      </c>
    </row>
    <row r="615" spans="1:16">
      <c r="A615" s="227">
        <v>696</v>
      </c>
      <c r="B615" s="225">
        <v>44508</v>
      </c>
      <c r="C615" s="223">
        <v>94.35</v>
      </c>
      <c r="D615" s="223">
        <v>1630</v>
      </c>
      <c r="E615" s="223">
        <v>2032.14</v>
      </c>
      <c r="F615" s="223">
        <v>8348.7999999999993</v>
      </c>
      <c r="G615" s="223">
        <v>3.6000000000000002E-4</v>
      </c>
      <c r="H615" s="223">
        <v>4.4299999999999999E-3</v>
      </c>
      <c r="I615" s="223">
        <v>7.1700000000000002E-3</v>
      </c>
      <c r="J615" s="223">
        <v>1.1169999999999999E-2</v>
      </c>
      <c r="K615" s="223">
        <v>1.49E-2</v>
      </c>
      <c r="L615" s="223">
        <v>2.6069999999999999E-2</v>
      </c>
      <c r="M615" s="223">
        <v>6.3974000000000002</v>
      </c>
      <c r="N615" s="223">
        <v>6.3971999999999998</v>
      </c>
      <c r="O615" s="223">
        <v>189</v>
      </c>
      <c r="P615" s="223">
        <v>143</v>
      </c>
    </row>
    <row r="616" spans="1:16">
      <c r="A616" s="227">
        <v>695</v>
      </c>
      <c r="B616" s="225">
        <v>44505</v>
      </c>
      <c r="C616" s="223">
        <v>93.86</v>
      </c>
      <c r="D616" s="223">
        <v>1630</v>
      </c>
      <c r="E616" s="223">
        <v>2032.14</v>
      </c>
      <c r="F616" s="223">
        <v>8348.7999999999993</v>
      </c>
      <c r="G616" s="223">
        <v>3.8000000000000002E-4</v>
      </c>
      <c r="H616" s="223">
        <v>4.0099999999999997E-3</v>
      </c>
      <c r="I616" s="223">
        <v>6.5700000000000003E-3</v>
      </c>
      <c r="J616" s="223">
        <v>1.056E-2</v>
      </c>
      <c r="K616" s="223">
        <v>1.451E-2</v>
      </c>
      <c r="L616" s="223">
        <v>2.5999999999999999E-2</v>
      </c>
      <c r="M616" s="223">
        <v>6.3948</v>
      </c>
      <c r="N616" s="223">
        <v>6.4066000000000001</v>
      </c>
      <c r="O616" s="223">
        <v>194</v>
      </c>
      <c r="P616" s="223">
        <v>143</v>
      </c>
    </row>
    <row r="617" spans="1:16">
      <c r="A617" s="227">
        <v>694</v>
      </c>
      <c r="B617" s="225">
        <v>44504</v>
      </c>
      <c r="C617" s="223">
        <v>94.09</v>
      </c>
      <c r="D617" s="223">
        <v>1630</v>
      </c>
      <c r="E617" s="223">
        <v>2032.14</v>
      </c>
      <c r="F617" s="223">
        <v>8348.7999999999993</v>
      </c>
      <c r="G617" s="223">
        <v>3.3E-4</v>
      </c>
      <c r="H617" s="223">
        <v>4.2399999999999998E-3</v>
      </c>
      <c r="I617" s="223">
        <v>6.8999999999999999E-3</v>
      </c>
      <c r="J617" s="223">
        <v>1.11E-2</v>
      </c>
      <c r="K617" s="223">
        <v>1.5259999999999999E-2</v>
      </c>
      <c r="L617" s="223">
        <v>2.6200000000000001E-2</v>
      </c>
      <c r="M617" s="223">
        <v>6.4028</v>
      </c>
      <c r="N617" s="223">
        <v>6.4</v>
      </c>
      <c r="O617" s="223">
        <v>193</v>
      </c>
      <c r="P617" s="223">
        <v>143</v>
      </c>
    </row>
    <row r="618" spans="1:16">
      <c r="A618" s="227">
        <v>693</v>
      </c>
      <c r="B618" s="225">
        <v>44503</v>
      </c>
      <c r="C618" s="223">
        <v>93.88</v>
      </c>
      <c r="D618" s="223">
        <v>1630</v>
      </c>
      <c r="E618" s="223">
        <v>2032.14</v>
      </c>
      <c r="F618" s="223">
        <v>8348.7999999999993</v>
      </c>
      <c r="G618" s="223">
        <v>4.0999999999999999E-4</v>
      </c>
      <c r="H618" s="223">
        <v>4.6600000000000001E-3</v>
      </c>
      <c r="I618" s="223">
        <v>7.5399999999999998E-3</v>
      </c>
      <c r="J618" s="223">
        <v>1.188E-2</v>
      </c>
      <c r="K618" s="223">
        <v>1.6029999999999999E-2</v>
      </c>
      <c r="L618" s="223">
        <v>2.6409999999999999E-2</v>
      </c>
      <c r="M618" s="223">
        <v>6.3941999999999997</v>
      </c>
      <c r="N618" s="223">
        <v>6.3977000000000004</v>
      </c>
      <c r="O618" s="223">
        <v>189</v>
      </c>
      <c r="P618" s="223">
        <v>143</v>
      </c>
    </row>
    <row r="619" spans="1:16">
      <c r="A619" s="227">
        <v>692</v>
      </c>
      <c r="B619" s="225">
        <v>44502</v>
      </c>
      <c r="C619" s="223">
        <v>94.12</v>
      </c>
      <c r="D619" s="223">
        <v>1630</v>
      </c>
      <c r="E619" s="223">
        <v>2073.3000000000002</v>
      </c>
      <c r="F619" s="223">
        <v>8559.2999999999993</v>
      </c>
      <c r="G619" s="223">
        <v>4.0999999999999999E-4</v>
      </c>
      <c r="H619" s="223">
        <v>4.4999999999999997E-3</v>
      </c>
      <c r="I619" s="223">
        <v>7.1599999999999997E-3</v>
      </c>
      <c r="J619" s="223">
        <v>1.1480000000000001E-2</v>
      </c>
      <c r="K619" s="223">
        <v>1.549E-2</v>
      </c>
      <c r="L619" s="223">
        <v>2.6460000000000001E-2</v>
      </c>
      <c r="M619" s="223">
        <v>6.4048999999999996</v>
      </c>
      <c r="N619" s="223">
        <v>6.4055999999999997</v>
      </c>
      <c r="O619" s="223">
        <v>193</v>
      </c>
      <c r="P619" s="223">
        <v>143</v>
      </c>
    </row>
    <row r="620" spans="1:16">
      <c r="A620" s="227">
        <v>691</v>
      </c>
      <c r="B620" s="225">
        <v>44501</v>
      </c>
      <c r="C620" s="223">
        <v>93.34</v>
      </c>
      <c r="D620" s="223">
        <v>1630</v>
      </c>
      <c r="E620" s="223">
        <v>2073.3000000000002</v>
      </c>
      <c r="F620" s="223">
        <v>8559.2999999999993</v>
      </c>
      <c r="G620" s="223">
        <v>4.0999999999999999E-4</v>
      </c>
      <c r="H620" s="223">
        <v>4.9899999999999996E-3</v>
      </c>
      <c r="I620" s="223">
        <v>7.62E-3</v>
      </c>
      <c r="J620" s="223">
        <v>1.1769999999999999E-2</v>
      </c>
      <c r="K620" s="223">
        <v>1.5559999999999999E-2</v>
      </c>
      <c r="L620" s="223">
        <v>2.6630000000000001E-2</v>
      </c>
      <c r="M620" s="223">
        <v>6.3891999999999998</v>
      </c>
      <c r="N620" s="223">
        <v>6.3917999999999999</v>
      </c>
      <c r="O620" s="223">
        <v>190</v>
      </c>
      <c r="P620" s="223">
        <v>143</v>
      </c>
    </row>
    <row r="621" spans="1:16">
      <c r="A621" s="227">
        <v>690</v>
      </c>
      <c r="B621" s="225">
        <v>44498</v>
      </c>
      <c r="C621" s="223">
        <v>93.8</v>
      </c>
      <c r="D621" s="223">
        <v>1630</v>
      </c>
      <c r="E621" s="223">
        <v>2073.3000000000002</v>
      </c>
      <c r="F621" s="223">
        <v>8559.2999999999993</v>
      </c>
      <c r="G621" s="223">
        <v>4.8000000000000001E-4</v>
      </c>
      <c r="H621" s="223">
        <v>4.9699999999999996E-3</v>
      </c>
      <c r="I621" s="223">
        <v>7.5399999999999998E-3</v>
      </c>
      <c r="J621" s="223">
        <v>1.183E-2</v>
      </c>
      <c r="K621" s="223">
        <v>1.5520000000000001E-2</v>
      </c>
      <c r="L621" s="223">
        <v>2.6749999999999999E-2</v>
      </c>
      <c r="M621" s="223">
        <v>6.3939000000000004</v>
      </c>
      <c r="N621" s="223">
        <v>6.3924000000000003</v>
      </c>
      <c r="O621" s="223">
        <v>192</v>
      </c>
      <c r="P621" s="223">
        <v>143</v>
      </c>
    </row>
    <row r="622" spans="1:16">
      <c r="A622" s="227">
        <v>689</v>
      </c>
      <c r="B622" s="225">
        <v>44497</v>
      </c>
      <c r="C622" s="223">
        <v>93.95</v>
      </c>
      <c r="D622" s="223">
        <v>1630</v>
      </c>
      <c r="E622" s="223">
        <v>2073.3000000000002</v>
      </c>
      <c r="F622" s="223">
        <v>8559.2999999999993</v>
      </c>
      <c r="G622" s="223">
        <v>4.6000000000000001E-4</v>
      </c>
      <c r="H622" s="223">
        <v>4.8900000000000002E-3</v>
      </c>
      <c r="I622" s="223">
        <v>7.6099999999999996E-3</v>
      </c>
      <c r="J622" s="223">
        <v>1.1849999999999999E-2</v>
      </c>
      <c r="K622" s="223">
        <v>1.5800000000000002E-2</v>
      </c>
      <c r="L622" s="223">
        <v>2.6620000000000001E-2</v>
      </c>
      <c r="M622" s="223">
        <v>6.3787000000000003</v>
      </c>
      <c r="N622" s="223">
        <v>6.3833000000000002</v>
      </c>
      <c r="O622" s="223">
        <v>190</v>
      </c>
      <c r="P622" s="223">
        <v>143</v>
      </c>
    </row>
    <row r="623" spans="1:16">
      <c r="A623" s="227">
        <v>688</v>
      </c>
      <c r="B623" s="225">
        <v>44496</v>
      </c>
      <c r="C623" s="223">
        <v>93.81</v>
      </c>
      <c r="D623" s="223">
        <v>1630</v>
      </c>
      <c r="E623" s="223">
        <v>2073.3000000000002</v>
      </c>
      <c r="F623" s="223">
        <v>8559.2999999999993</v>
      </c>
      <c r="G623" s="223">
        <v>4.8000000000000001E-4</v>
      </c>
      <c r="H623" s="223">
        <v>5.0299999999999997E-3</v>
      </c>
      <c r="I623" s="223">
        <v>7.7200000000000003E-3</v>
      </c>
      <c r="J623" s="223">
        <v>1.15E-2</v>
      </c>
      <c r="K623" s="223">
        <v>1.541E-2</v>
      </c>
      <c r="L623" s="223">
        <v>2.6700000000000002E-2</v>
      </c>
      <c r="M623" s="223">
        <v>6.3829000000000002</v>
      </c>
      <c r="N623" s="223">
        <v>6.3857999999999997</v>
      </c>
      <c r="O623" s="223">
        <v>190</v>
      </c>
      <c r="P623" s="223">
        <v>143</v>
      </c>
    </row>
    <row r="624" spans="1:16">
      <c r="A624" s="227">
        <v>687</v>
      </c>
      <c r="B624" s="225">
        <v>44495</v>
      </c>
      <c r="C624" s="223">
        <v>93.64</v>
      </c>
      <c r="D624" s="223">
        <v>1630</v>
      </c>
      <c r="E624" s="223">
        <v>2073.3000000000002</v>
      </c>
      <c r="F624" s="223">
        <v>8559.2999999999993</v>
      </c>
      <c r="G624" s="223">
        <v>4.8000000000000001E-4</v>
      </c>
      <c r="H624" s="223">
        <v>4.4000000000000003E-3</v>
      </c>
      <c r="I624" s="223">
        <v>7.5599999999999999E-3</v>
      </c>
      <c r="J624" s="223">
        <v>1.174E-2</v>
      </c>
      <c r="K624" s="223">
        <v>1.6080000000000001E-2</v>
      </c>
      <c r="L624" s="223">
        <v>2.6630000000000001E-2</v>
      </c>
      <c r="M624" s="223">
        <v>6.3837000000000002</v>
      </c>
      <c r="N624" s="223">
        <v>6.3849999999999998</v>
      </c>
      <c r="O624" s="223">
        <v>191</v>
      </c>
      <c r="P624" s="223">
        <v>143</v>
      </c>
    </row>
    <row r="625" spans="1:16">
      <c r="A625" s="227">
        <v>686</v>
      </c>
      <c r="B625" s="225">
        <v>44494</v>
      </c>
      <c r="C625" s="223">
        <v>93.77</v>
      </c>
      <c r="D625" s="223">
        <v>1630</v>
      </c>
      <c r="E625" s="223">
        <v>2073.3000000000002</v>
      </c>
      <c r="F625" s="223">
        <v>8559.2999999999993</v>
      </c>
      <c r="G625" s="223">
        <v>4.8000000000000001E-4</v>
      </c>
      <c r="H625" s="223">
        <v>4.3499999999999997E-3</v>
      </c>
      <c r="I625" s="223">
        <v>7.45E-3</v>
      </c>
      <c r="J625" s="223">
        <v>1.171E-2</v>
      </c>
      <c r="K625" s="223">
        <v>1.6310000000000002E-2</v>
      </c>
      <c r="L625" s="223">
        <v>2.6550000000000001E-2</v>
      </c>
      <c r="M625" s="223">
        <v>6.3941999999999997</v>
      </c>
      <c r="N625" s="223">
        <v>6.3932000000000002</v>
      </c>
      <c r="O625" s="223">
        <v>191</v>
      </c>
      <c r="P625" s="223">
        <v>143</v>
      </c>
    </row>
    <row r="626" spans="1:16">
      <c r="A626" s="227">
        <v>685</v>
      </c>
      <c r="B626" s="225">
        <v>44491</v>
      </c>
      <c r="C626" s="223">
        <v>93.56</v>
      </c>
      <c r="D626" s="223">
        <v>1630</v>
      </c>
      <c r="E626" s="223">
        <v>2073.3000000000002</v>
      </c>
      <c r="F626" s="223">
        <v>8559.2999999999993</v>
      </c>
      <c r="G626" s="223">
        <v>5.1000000000000004E-4</v>
      </c>
      <c r="H626" s="223">
        <v>4.5300000000000002E-3</v>
      </c>
      <c r="I626" s="223">
        <v>7.6899999999999998E-3</v>
      </c>
      <c r="J626" s="223">
        <v>1.196E-2</v>
      </c>
      <c r="K626" s="223">
        <v>1.6320000000000001E-2</v>
      </c>
      <c r="L626" s="223">
        <v>2.6620000000000001E-2</v>
      </c>
      <c r="M626" s="223">
        <v>6.3945999999999996</v>
      </c>
      <c r="N626" s="223">
        <v>6.3929999999999998</v>
      </c>
      <c r="O626" s="223">
        <v>189</v>
      </c>
      <c r="P626" s="223">
        <v>143</v>
      </c>
    </row>
    <row r="627" spans="1:16">
      <c r="A627" s="227">
        <v>684</v>
      </c>
      <c r="B627" s="225">
        <v>44490</v>
      </c>
      <c r="C627" s="223">
        <v>93.73</v>
      </c>
      <c r="D627" s="223">
        <v>1630</v>
      </c>
      <c r="E627" s="223">
        <v>2073.3000000000002</v>
      </c>
      <c r="F627" s="223">
        <v>8559.2999999999993</v>
      </c>
      <c r="G627" s="223">
        <v>4.6000000000000001E-4</v>
      </c>
      <c r="H627" s="223">
        <v>4.5500000000000002E-3</v>
      </c>
      <c r="I627" s="223">
        <v>7.9500000000000005E-3</v>
      </c>
      <c r="J627" s="223">
        <v>1.24E-2</v>
      </c>
      <c r="K627" s="223">
        <v>1.7010000000000001E-2</v>
      </c>
      <c r="L627" s="223">
        <v>2.6589999999999999E-2</v>
      </c>
      <c r="M627" s="223">
        <v>6.3762999999999996</v>
      </c>
      <c r="N627" s="223">
        <v>6.3826000000000001</v>
      </c>
      <c r="O627" s="223">
        <v>186</v>
      </c>
      <c r="P627" s="223">
        <v>143</v>
      </c>
    </row>
    <row r="628" spans="1:16">
      <c r="A628" s="227">
        <v>683</v>
      </c>
      <c r="B628" s="225">
        <v>44489</v>
      </c>
      <c r="C628" s="223">
        <v>93.95</v>
      </c>
      <c r="D628" s="223">
        <v>1630</v>
      </c>
      <c r="E628" s="223">
        <v>2073.3000000000002</v>
      </c>
      <c r="F628" s="223">
        <v>8559.2999999999993</v>
      </c>
      <c r="G628" s="223">
        <v>4.2999999999999999E-4</v>
      </c>
      <c r="H628" s="223">
        <v>3.8500000000000001E-3</v>
      </c>
      <c r="I628" s="223">
        <v>7.1500000000000001E-3</v>
      </c>
      <c r="J628" s="223">
        <v>1.1650000000000001E-2</v>
      </c>
      <c r="K628" s="223">
        <v>1.6570000000000001E-2</v>
      </c>
      <c r="L628" s="223">
        <v>2.6929999999999999E-2</v>
      </c>
      <c r="M628" s="223">
        <v>6.4278000000000004</v>
      </c>
      <c r="N628" s="223">
        <v>6.4298000000000002</v>
      </c>
      <c r="O628" s="223">
        <v>198</v>
      </c>
      <c r="P628" s="223">
        <v>143</v>
      </c>
    </row>
    <row r="629" spans="1:16">
      <c r="A629" s="227">
        <v>682</v>
      </c>
      <c r="B629" s="225">
        <v>44488</v>
      </c>
      <c r="C629" s="223">
        <v>93.94</v>
      </c>
      <c r="D629" s="223">
        <v>1630</v>
      </c>
      <c r="E629" s="223">
        <v>2073.3000000000002</v>
      </c>
      <c r="F629" s="223">
        <v>8559.2999999999993</v>
      </c>
      <c r="G629" s="223">
        <v>4.0999999999999999E-4</v>
      </c>
      <c r="H629" s="223">
        <v>3.9500000000000004E-3</v>
      </c>
      <c r="I629" s="223">
        <v>7.1500000000000001E-3</v>
      </c>
      <c r="J629" s="223">
        <v>1.162E-2</v>
      </c>
      <c r="K629" s="223">
        <v>1.6369999999999999E-2</v>
      </c>
      <c r="L629" s="223">
        <v>2.716E-2</v>
      </c>
      <c r="M629" s="223">
        <v>6.4345999999999997</v>
      </c>
      <c r="N629" s="223">
        <v>6.4356</v>
      </c>
      <c r="O629" s="223">
        <v>200</v>
      </c>
      <c r="P629" s="223">
        <v>143</v>
      </c>
    </row>
    <row r="630" spans="1:16">
      <c r="A630" s="227">
        <v>681</v>
      </c>
      <c r="B630" s="225">
        <v>44487</v>
      </c>
      <c r="C630" s="223">
        <v>93.96</v>
      </c>
      <c r="D630" s="223">
        <v>1630</v>
      </c>
      <c r="E630" s="223">
        <v>2073.3000000000002</v>
      </c>
      <c r="F630" s="223">
        <v>8559.2999999999993</v>
      </c>
      <c r="G630" s="223">
        <v>4.0999999999999999E-4</v>
      </c>
      <c r="H630" s="223">
        <v>4.2500000000000003E-3</v>
      </c>
      <c r="I630" s="223">
        <v>7.3600000000000002E-3</v>
      </c>
      <c r="J630" s="223">
        <v>1.17E-2</v>
      </c>
      <c r="K630" s="223">
        <v>1.6E-2</v>
      </c>
      <c r="L630" s="223">
        <v>2.733E-2</v>
      </c>
      <c r="M630" s="223">
        <v>6.4359000000000002</v>
      </c>
      <c r="N630" s="223">
        <v>6.4397000000000002</v>
      </c>
      <c r="O630" s="223">
        <v>200</v>
      </c>
      <c r="P630" s="223">
        <v>143</v>
      </c>
    </row>
    <row r="631" spans="1:16">
      <c r="A631" s="227">
        <v>680</v>
      </c>
      <c r="B631" s="225">
        <v>44484</v>
      </c>
      <c r="C631" s="223">
        <v>94.08</v>
      </c>
      <c r="D631" s="223">
        <v>1630</v>
      </c>
      <c r="E631" s="223">
        <v>2073.3000000000002</v>
      </c>
      <c r="F631" s="223">
        <v>8559.2999999999993</v>
      </c>
      <c r="G631" s="223">
        <v>4.2999999999999999E-4</v>
      </c>
      <c r="H631" s="223">
        <v>3.9500000000000004E-3</v>
      </c>
      <c r="I631" s="223">
        <v>6.94E-3</v>
      </c>
      <c r="J631" s="223">
        <v>1.125E-2</v>
      </c>
      <c r="K631" s="223">
        <v>1.5699999999999999E-2</v>
      </c>
      <c r="L631" s="223">
        <v>2.6079999999999999E-2</v>
      </c>
      <c r="M631" s="223">
        <v>6.4280999999999997</v>
      </c>
      <c r="N631" s="223">
        <v>6.4283999999999999</v>
      </c>
      <c r="O631" s="223">
        <v>191</v>
      </c>
      <c r="P631" s="223">
        <v>143</v>
      </c>
    </row>
    <row r="632" spans="1:16">
      <c r="A632" s="227">
        <v>679</v>
      </c>
      <c r="B632" s="225">
        <v>44483</v>
      </c>
      <c r="C632" s="223">
        <v>94.52</v>
      </c>
      <c r="D632" s="223">
        <v>1630</v>
      </c>
      <c r="E632" s="223">
        <v>2073.3000000000002</v>
      </c>
      <c r="F632" s="223">
        <v>8559.2999999999993</v>
      </c>
      <c r="G632" s="223">
        <v>3.6000000000000002E-4</v>
      </c>
      <c r="H632" s="223">
        <v>3.5999999999999999E-3</v>
      </c>
      <c r="I632" s="223">
        <v>6.3600000000000002E-3</v>
      </c>
      <c r="J632" s="223">
        <v>1.0500000000000001E-2</v>
      </c>
      <c r="K632" s="223">
        <v>1.511E-2</v>
      </c>
      <c r="L632" s="223">
        <v>2.589E-2</v>
      </c>
      <c r="M632" s="223">
        <v>6.4558</v>
      </c>
      <c r="N632" s="223">
        <v>6.4489000000000001</v>
      </c>
      <c r="O632" s="223">
        <v>195</v>
      </c>
      <c r="P632" s="223">
        <v>143</v>
      </c>
    </row>
    <row r="633" spans="1:16">
      <c r="A633" s="227">
        <v>678</v>
      </c>
      <c r="B633" s="225">
        <v>44482</v>
      </c>
      <c r="C633" s="223">
        <v>94.32</v>
      </c>
      <c r="D633" s="223">
        <v>1630</v>
      </c>
      <c r="E633" s="223">
        <v>2073.3000000000002</v>
      </c>
      <c r="F633" s="223">
        <v>8559.2999999999993</v>
      </c>
      <c r="G633" s="223">
        <v>4.0999999999999999E-4</v>
      </c>
      <c r="H633" s="223">
        <v>3.5799999999999998E-3</v>
      </c>
      <c r="I633" s="223">
        <v>6.4900000000000001E-3</v>
      </c>
      <c r="J633" s="223">
        <v>1.0699999999999999E-2</v>
      </c>
      <c r="K633" s="223">
        <v>1.537E-2</v>
      </c>
      <c r="L633" s="223">
        <v>2.5999999999999999E-2</v>
      </c>
      <c r="M633" s="223">
        <v>6.4591000000000003</v>
      </c>
      <c r="N633" s="223">
        <v>6.4505999999999997</v>
      </c>
      <c r="O633" s="223">
        <v>195</v>
      </c>
      <c r="P633" s="223">
        <v>143</v>
      </c>
    </row>
    <row r="634" spans="1:16">
      <c r="A634" s="227">
        <v>677</v>
      </c>
      <c r="B634" s="225">
        <v>44481</v>
      </c>
      <c r="C634" s="223">
        <v>94.07</v>
      </c>
      <c r="D634" s="223">
        <v>1630</v>
      </c>
      <c r="E634" s="223">
        <v>2073.3000000000002</v>
      </c>
      <c r="F634" s="223">
        <v>8559.2999999999993</v>
      </c>
      <c r="G634" s="223">
        <v>4.0999999999999999E-4</v>
      </c>
      <c r="H634" s="223">
        <v>3.3800000000000002E-3</v>
      </c>
      <c r="I634" s="223">
        <v>6.0200000000000002E-3</v>
      </c>
      <c r="J634" s="223">
        <v>1.0710000000000001E-2</v>
      </c>
      <c r="K634" s="223">
        <v>1.5769999999999999E-2</v>
      </c>
      <c r="L634" s="223">
        <v>2.5899999999999999E-2</v>
      </c>
      <c r="M634" s="223">
        <v>6.4455</v>
      </c>
      <c r="N634" s="223">
        <v>6.4436999999999998</v>
      </c>
      <c r="O634" s="223">
        <v>199</v>
      </c>
      <c r="P634" s="223">
        <v>143</v>
      </c>
    </row>
    <row r="635" spans="1:16">
      <c r="A635" s="227">
        <v>676</v>
      </c>
      <c r="B635" s="225">
        <v>44480</v>
      </c>
      <c r="C635" s="223">
        <v>94.22</v>
      </c>
      <c r="D635" s="223">
        <v>1630</v>
      </c>
      <c r="E635" s="223">
        <v>2073.3000000000002</v>
      </c>
      <c r="F635" s="223">
        <v>8559.2999999999993</v>
      </c>
      <c r="G635" s="223">
        <v>4.6000000000000001E-4</v>
      </c>
      <c r="H635" s="223">
        <v>3.1800000000000001E-3</v>
      </c>
      <c r="I635" s="223">
        <v>5.7999999999999996E-3</v>
      </c>
      <c r="J635" s="223">
        <v>1.06E-2</v>
      </c>
      <c r="K635" s="223">
        <v>1.6119999999999999E-2</v>
      </c>
      <c r="L635" s="223">
        <v>2.589E-2</v>
      </c>
      <c r="M635" s="223">
        <v>6.4523999999999999</v>
      </c>
      <c r="N635" s="223">
        <v>6.4447999999999999</v>
      </c>
      <c r="O635" s="223">
        <v>201</v>
      </c>
      <c r="P635" s="223">
        <v>143</v>
      </c>
    </row>
    <row r="636" spans="1:16">
      <c r="A636" s="227">
        <v>675</v>
      </c>
      <c r="B636" s="225">
        <v>44477</v>
      </c>
      <c r="C636" s="223">
        <v>94.27</v>
      </c>
      <c r="D636" s="223">
        <v>1630</v>
      </c>
      <c r="E636" s="223">
        <v>2073.3000000000002</v>
      </c>
      <c r="F636" s="223">
        <v>8559.2999999999993</v>
      </c>
      <c r="G636" s="223">
        <v>4.6000000000000001E-4</v>
      </c>
      <c r="H636" s="223">
        <v>3.1800000000000001E-3</v>
      </c>
      <c r="I636" s="223">
        <v>5.7999999999999996E-3</v>
      </c>
      <c r="J636" s="223">
        <v>1.06E-2</v>
      </c>
      <c r="K636" s="223">
        <v>1.6119999999999999E-2</v>
      </c>
      <c r="L636" s="223">
        <v>2.5600000000000001E-2</v>
      </c>
      <c r="M636" s="223">
        <v>6.4539999999999997</v>
      </c>
      <c r="N636" s="223">
        <v>6.4447999999999999</v>
      </c>
      <c r="O636" s="223">
        <v>198</v>
      </c>
      <c r="P636" s="223">
        <v>143</v>
      </c>
    </row>
    <row r="637" spans="1:16">
      <c r="A637" s="227">
        <v>674</v>
      </c>
      <c r="B637" s="225">
        <v>44476</v>
      </c>
      <c r="C637" s="223">
        <v>93.97</v>
      </c>
      <c r="D637" s="223">
        <v>1630</v>
      </c>
      <c r="E637" s="223">
        <v>2073.3000000000002</v>
      </c>
      <c r="F637" s="223">
        <v>8559.2999999999993</v>
      </c>
      <c r="G637" s="223">
        <v>4.2999999999999999E-4</v>
      </c>
      <c r="H637" s="223">
        <v>3.0599999999999998E-3</v>
      </c>
      <c r="I637" s="223">
        <v>5.5999999999999999E-3</v>
      </c>
      <c r="J637" s="223">
        <v>1.022E-2</v>
      </c>
      <c r="K637" s="223">
        <v>1.5730000000000001E-2</v>
      </c>
      <c r="L637" s="223">
        <v>2.5340000000000001E-2</v>
      </c>
      <c r="M637" s="223">
        <v>6.4493</v>
      </c>
      <c r="N637" s="223">
        <v>6.4447999999999999</v>
      </c>
      <c r="O637" s="223">
        <v>197</v>
      </c>
      <c r="P637" s="223">
        <v>143</v>
      </c>
    </row>
    <row r="638" spans="1:16">
      <c r="A638" s="227">
        <v>673</v>
      </c>
      <c r="B638" s="225">
        <v>44475</v>
      </c>
      <c r="C638" s="223">
        <v>93.78</v>
      </c>
      <c r="D638" s="223">
        <v>1630</v>
      </c>
      <c r="E638" s="223">
        <v>2073.3000000000002</v>
      </c>
      <c r="F638" s="223">
        <v>8559.2999999999993</v>
      </c>
      <c r="G638" s="223">
        <v>4.0999999999999999E-4</v>
      </c>
      <c r="H638" s="223">
        <v>2.9399999999999999E-3</v>
      </c>
      <c r="I638" s="223">
        <v>5.3299999999999997E-3</v>
      </c>
      <c r="J638" s="223">
        <v>9.8099999999999993E-3</v>
      </c>
      <c r="K638" s="223">
        <v>1.521E-2</v>
      </c>
      <c r="L638" s="223">
        <v>2.5340000000000001E-2</v>
      </c>
      <c r="M638" s="223">
        <v>6.4504999999999999</v>
      </c>
      <c r="N638" s="223">
        <v>6.4447999999999999</v>
      </c>
      <c r="O638" s="223">
        <v>200</v>
      </c>
      <c r="P638" s="223">
        <v>143</v>
      </c>
    </row>
    <row r="639" spans="1:16">
      <c r="A639" s="227">
        <v>672</v>
      </c>
      <c r="B639" s="225">
        <v>44474</v>
      </c>
      <c r="C639" s="223">
        <v>94.03</v>
      </c>
      <c r="D639" s="223">
        <v>1630</v>
      </c>
      <c r="E639" s="223">
        <v>2073.3000000000002</v>
      </c>
      <c r="F639" s="223">
        <v>8559.2999999999993</v>
      </c>
      <c r="G639" s="223">
        <v>3.6000000000000002E-4</v>
      </c>
      <c r="H639" s="223">
        <v>2.8400000000000001E-3</v>
      </c>
      <c r="I639" s="223">
        <v>5.1700000000000001E-3</v>
      </c>
      <c r="J639" s="223">
        <v>9.7300000000000008E-3</v>
      </c>
      <c r="K639" s="223">
        <v>1.5259999999999999E-2</v>
      </c>
      <c r="L639" s="223">
        <v>2.5340000000000001E-2</v>
      </c>
      <c r="M639" s="223">
        <v>6.4368999999999996</v>
      </c>
      <c r="N639" s="223">
        <v>6.4447999999999999</v>
      </c>
      <c r="O639" s="223">
        <v>202</v>
      </c>
      <c r="P639" s="223">
        <v>143</v>
      </c>
    </row>
    <row r="640" spans="1:16">
      <c r="A640" s="227">
        <v>671</v>
      </c>
      <c r="B640" s="225">
        <v>44473</v>
      </c>
      <c r="C640" s="223">
        <v>94.23</v>
      </c>
      <c r="D640" s="223">
        <v>1630</v>
      </c>
      <c r="E640" s="223">
        <v>2073.3000000000002</v>
      </c>
      <c r="F640" s="223">
        <v>8559.2999999999993</v>
      </c>
      <c r="G640" s="223">
        <v>2.5000000000000001E-4</v>
      </c>
      <c r="H640" s="223">
        <v>2.7799999999999999E-3</v>
      </c>
      <c r="I640" s="223">
        <v>4.9800000000000001E-3</v>
      </c>
      <c r="J640" s="223">
        <v>9.4400000000000005E-3</v>
      </c>
      <c r="K640" s="223">
        <v>1.4789999999999999E-2</v>
      </c>
      <c r="L640" s="223">
        <v>2.5340000000000001E-2</v>
      </c>
      <c r="M640" s="223">
        <v>6.4492000000000003</v>
      </c>
      <c r="N640" s="223">
        <v>6.4447999999999999</v>
      </c>
      <c r="O640" s="223">
        <v>204</v>
      </c>
      <c r="P640" s="223">
        <v>143</v>
      </c>
    </row>
    <row r="641" spans="1:16">
      <c r="A641" s="227">
        <v>670</v>
      </c>
      <c r="B641" s="225">
        <v>44470</v>
      </c>
      <c r="C641" s="223">
        <v>94.34</v>
      </c>
      <c r="D641" s="223">
        <v>1610</v>
      </c>
      <c r="E641" s="223">
        <v>2079.5100000000002</v>
      </c>
      <c r="F641" s="223">
        <v>8427.2000000000007</v>
      </c>
      <c r="G641" s="223">
        <v>2.9999999999999997E-4</v>
      </c>
      <c r="H641" s="223">
        <v>2.64E-3</v>
      </c>
      <c r="I641" s="223">
        <v>4.8500000000000001E-3</v>
      </c>
      <c r="J641" s="223">
        <v>9.2800000000000001E-3</v>
      </c>
      <c r="K641" s="223">
        <v>1.4619999999999999E-2</v>
      </c>
      <c r="L641" s="223">
        <v>2.5340000000000001E-2</v>
      </c>
      <c r="M641" s="223">
        <v>6.4776999999999996</v>
      </c>
      <c r="N641" s="223">
        <v>6.4707999999999997</v>
      </c>
      <c r="O641" s="223">
        <v>205</v>
      </c>
      <c r="P641" s="223">
        <v>143</v>
      </c>
    </row>
    <row r="642" spans="1:16">
      <c r="A642" s="227">
        <v>669</v>
      </c>
      <c r="B642" s="225">
        <v>44469</v>
      </c>
      <c r="C642" s="223">
        <v>93.77</v>
      </c>
      <c r="D642" s="223">
        <v>1610</v>
      </c>
      <c r="E642" s="223">
        <v>2079.5100000000002</v>
      </c>
      <c r="F642" s="223">
        <v>8427.2000000000007</v>
      </c>
      <c r="G642" s="223">
        <v>3.3E-4</v>
      </c>
      <c r="H642" s="223">
        <v>2.7599999999999999E-3</v>
      </c>
      <c r="I642" s="223">
        <v>5.0800000000000003E-3</v>
      </c>
      <c r="J642" s="223">
        <v>9.6500000000000006E-3</v>
      </c>
      <c r="K642" s="223">
        <v>1.487E-2</v>
      </c>
      <c r="L642" s="223">
        <v>2.5340000000000001E-2</v>
      </c>
      <c r="M642" s="223">
        <v>6.4661999999999997</v>
      </c>
      <c r="N642" s="223">
        <v>6.4603000000000002</v>
      </c>
      <c r="O642" s="223">
        <v>203</v>
      </c>
      <c r="P642" s="223">
        <v>143</v>
      </c>
    </row>
    <row r="643" spans="1:16">
      <c r="A643" s="227">
        <v>668</v>
      </c>
      <c r="B643" s="225">
        <v>44468</v>
      </c>
      <c r="C643" s="223">
        <v>93.38</v>
      </c>
      <c r="D643" s="223">
        <v>1610</v>
      </c>
      <c r="E643" s="223">
        <v>2079.5100000000002</v>
      </c>
      <c r="F643" s="223">
        <v>8427.2000000000007</v>
      </c>
      <c r="G643" s="223">
        <v>2.9999999999999997E-4</v>
      </c>
      <c r="H643" s="223">
        <v>2.8900000000000002E-3</v>
      </c>
      <c r="I643" s="223">
        <v>5.2399999999999999E-3</v>
      </c>
      <c r="J643" s="223">
        <v>9.9100000000000004E-3</v>
      </c>
      <c r="K643" s="223">
        <v>1.5169999999999999E-2</v>
      </c>
      <c r="L643" s="223">
        <v>2.5350000000000001E-2</v>
      </c>
      <c r="M643" s="223">
        <v>6.4580000000000002</v>
      </c>
      <c r="N643" s="223">
        <v>6.4569999999999999</v>
      </c>
      <c r="O643" s="223">
        <v>201</v>
      </c>
      <c r="P643" s="223">
        <v>143</v>
      </c>
    </row>
    <row r="644" spans="1:16">
      <c r="A644" s="227">
        <v>667</v>
      </c>
      <c r="B644" s="225">
        <v>44467</v>
      </c>
      <c r="C644" s="223">
        <v>93.33</v>
      </c>
      <c r="D644" s="223">
        <v>1610</v>
      </c>
      <c r="E644" s="223">
        <v>2079.5100000000002</v>
      </c>
      <c r="F644" s="223">
        <v>8427.2000000000007</v>
      </c>
      <c r="G644" s="223">
        <v>2.5000000000000001E-4</v>
      </c>
      <c r="H644" s="223">
        <v>3.0100000000000001E-3</v>
      </c>
      <c r="I644" s="223">
        <v>5.5100000000000001E-3</v>
      </c>
      <c r="J644" s="223">
        <v>1.0200000000000001E-2</v>
      </c>
      <c r="K644" s="223">
        <v>1.537E-2</v>
      </c>
      <c r="L644" s="223">
        <v>2.5399999999999999E-2</v>
      </c>
      <c r="M644" s="223">
        <v>6.4619</v>
      </c>
      <c r="N644" s="223">
        <v>6.4661999999999997</v>
      </c>
      <c r="O644" s="223">
        <v>199</v>
      </c>
      <c r="P644" s="223">
        <v>143</v>
      </c>
    </row>
    <row r="645" spans="1:16">
      <c r="A645" s="227">
        <v>666</v>
      </c>
      <c r="B645" s="225">
        <v>44466</v>
      </c>
      <c r="C645" s="223">
        <v>93.08</v>
      </c>
      <c r="D645" s="223">
        <v>1610</v>
      </c>
      <c r="E645" s="223">
        <v>2079.5100000000002</v>
      </c>
      <c r="F645" s="223">
        <v>8427.2000000000007</v>
      </c>
      <c r="G645" s="223">
        <v>2.3000000000000001E-4</v>
      </c>
      <c r="H645" s="223">
        <v>2.7799999999999999E-3</v>
      </c>
      <c r="I645" s="223">
        <v>5.5300000000000002E-3</v>
      </c>
      <c r="J645" s="223">
        <v>9.8499999999999994E-3</v>
      </c>
      <c r="K645" s="223">
        <v>1.487E-2</v>
      </c>
      <c r="L645" s="223">
        <v>2.521E-2</v>
      </c>
      <c r="M645" s="223">
        <v>6.4623999999999997</v>
      </c>
      <c r="N645" s="223">
        <v>6.4588999999999999</v>
      </c>
      <c r="O645" s="223">
        <v>197</v>
      </c>
      <c r="P645" s="223">
        <v>143</v>
      </c>
    </row>
    <row r="646" spans="1:16">
      <c r="A646" s="227">
        <v>665</v>
      </c>
      <c r="B646" s="225">
        <v>44463</v>
      </c>
      <c r="C646" s="223">
        <v>93.46</v>
      </c>
      <c r="D646" s="223">
        <v>1610</v>
      </c>
      <c r="E646" s="223">
        <v>2079.5100000000002</v>
      </c>
      <c r="F646" s="223">
        <v>8427.2000000000007</v>
      </c>
      <c r="G646" s="223">
        <v>2.5000000000000001E-4</v>
      </c>
      <c r="H646" s="223">
        <v>2.6900000000000001E-3</v>
      </c>
      <c r="I646" s="223">
        <v>5.4000000000000003E-3</v>
      </c>
      <c r="J646" s="223">
        <v>9.4699999999999993E-3</v>
      </c>
      <c r="K646" s="223">
        <v>1.451E-2</v>
      </c>
      <c r="L646" s="223">
        <v>2.5219999999999999E-2</v>
      </c>
      <c r="M646" s="223">
        <v>6.4661999999999997</v>
      </c>
      <c r="N646" s="223">
        <v>6.4622000000000002</v>
      </c>
      <c r="O646" s="223">
        <v>198</v>
      </c>
      <c r="P646" s="223">
        <v>143</v>
      </c>
    </row>
    <row r="647" spans="1:16">
      <c r="A647" s="227">
        <v>664</v>
      </c>
      <c r="B647" s="225">
        <v>44462</v>
      </c>
      <c r="C647" s="223">
        <v>93.2</v>
      </c>
      <c r="D647" s="223">
        <v>1610</v>
      </c>
      <c r="E647" s="223">
        <v>2079.5100000000002</v>
      </c>
      <c r="F647" s="223">
        <v>8427.2000000000007</v>
      </c>
      <c r="G647" s="223">
        <v>2.3000000000000001E-4</v>
      </c>
      <c r="H647" s="223">
        <v>2.6099999999999999E-3</v>
      </c>
      <c r="I647" s="223">
        <v>5.3400000000000001E-3</v>
      </c>
      <c r="J647" s="223">
        <v>9.4800000000000006E-3</v>
      </c>
      <c r="K647" s="223">
        <v>1.43E-2</v>
      </c>
      <c r="L647" s="223">
        <v>2.5239999999999999E-2</v>
      </c>
      <c r="M647" s="223">
        <v>6.4816000000000003</v>
      </c>
      <c r="N647" s="223">
        <v>6.4661</v>
      </c>
      <c r="O647" s="223">
        <v>199</v>
      </c>
      <c r="P647" s="223">
        <v>143</v>
      </c>
    </row>
    <row r="648" spans="1:16">
      <c r="A648" s="227">
        <v>663</v>
      </c>
      <c r="B648" s="225">
        <v>44461</v>
      </c>
      <c r="C648" s="223">
        <v>93.28</v>
      </c>
      <c r="D648" s="223">
        <v>1610</v>
      </c>
      <c r="E648" s="223">
        <v>2079.5100000000002</v>
      </c>
      <c r="F648" s="223">
        <v>8427.2000000000007</v>
      </c>
      <c r="G648" s="223">
        <v>2.5000000000000001E-4</v>
      </c>
      <c r="H648" s="223">
        <v>2.3600000000000001E-3</v>
      </c>
      <c r="I648" s="223">
        <v>4.8300000000000001E-3</v>
      </c>
      <c r="J648" s="223">
        <v>8.5000000000000006E-3</v>
      </c>
      <c r="K648" s="223">
        <v>1.3010000000000001E-2</v>
      </c>
      <c r="L648" s="223">
        <v>2.53E-2</v>
      </c>
      <c r="M648" s="223">
        <v>6.4829999999999997</v>
      </c>
      <c r="N648" s="223">
        <v>6.4661</v>
      </c>
      <c r="O648" s="223">
        <v>205</v>
      </c>
      <c r="P648" s="223">
        <v>143</v>
      </c>
    </row>
    <row r="649" spans="1:16">
      <c r="A649" s="227">
        <v>662</v>
      </c>
      <c r="B649" s="225">
        <v>44460</v>
      </c>
      <c r="C649" s="223">
        <v>93.19</v>
      </c>
      <c r="D649" s="223">
        <v>1610</v>
      </c>
      <c r="E649" s="223">
        <v>2079.5100000000002</v>
      </c>
      <c r="F649" s="223">
        <v>8427.2000000000007</v>
      </c>
      <c r="G649" s="223">
        <v>2.0000000000000001E-4</v>
      </c>
      <c r="H649" s="223">
        <v>2.14E-3</v>
      </c>
      <c r="I649" s="223">
        <v>4.5399999999999998E-3</v>
      </c>
      <c r="J649" s="223">
        <v>8.2900000000000005E-3</v>
      </c>
      <c r="K649" s="223">
        <v>1.323E-2</v>
      </c>
      <c r="L649" s="223">
        <v>2.5649999999999999E-2</v>
      </c>
      <c r="M649" s="223">
        <v>6.4713000000000003</v>
      </c>
      <c r="N649" s="223">
        <v>6.4661</v>
      </c>
      <c r="O649" s="223">
        <v>211</v>
      </c>
      <c r="P649" s="223">
        <v>143</v>
      </c>
    </row>
    <row r="650" spans="1:16">
      <c r="A650" s="227">
        <v>661</v>
      </c>
      <c r="B650" s="225">
        <v>44459</v>
      </c>
      <c r="C650" s="223">
        <v>92.93</v>
      </c>
      <c r="D650" s="223">
        <v>1610</v>
      </c>
      <c r="E650" s="223">
        <v>2079.5100000000002</v>
      </c>
      <c r="F650" s="223">
        <v>8427.2000000000007</v>
      </c>
      <c r="G650" s="223">
        <v>2.0000000000000001E-4</v>
      </c>
      <c r="H650" s="223">
        <v>2.16E-3</v>
      </c>
      <c r="I650" s="223">
        <v>4.5700000000000003E-3</v>
      </c>
      <c r="J650" s="223">
        <v>8.2400000000000008E-3</v>
      </c>
      <c r="K650" s="223">
        <v>1.311E-2</v>
      </c>
      <c r="L650" s="223">
        <v>2.5649999999999999E-2</v>
      </c>
      <c r="M650" s="223">
        <v>6.4530000000000003</v>
      </c>
      <c r="N650" s="223">
        <v>6.4576000000000002</v>
      </c>
      <c r="O650" s="223">
        <v>211</v>
      </c>
      <c r="P650" s="223">
        <v>143</v>
      </c>
    </row>
    <row r="651" spans="1:16">
      <c r="A651" s="227">
        <v>660</v>
      </c>
      <c r="B651" s="225">
        <v>44456</v>
      </c>
      <c r="C651" s="223">
        <v>92.55</v>
      </c>
      <c r="D651" s="223">
        <v>1610</v>
      </c>
      <c r="E651" s="223">
        <v>2079.5100000000002</v>
      </c>
      <c r="F651" s="223">
        <v>8427.2000000000007</v>
      </c>
      <c r="G651" s="223">
        <v>2.9999999999999997E-4</v>
      </c>
      <c r="H651" s="223">
        <v>2.2200000000000002E-3</v>
      </c>
      <c r="I651" s="223">
        <v>4.7000000000000002E-3</v>
      </c>
      <c r="J651" s="223">
        <v>8.6E-3</v>
      </c>
      <c r="K651" s="223">
        <v>1.362E-2</v>
      </c>
      <c r="L651" s="223">
        <v>2.5649999999999999E-2</v>
      </c>
      <c r="M651" s="223">
        <v>6.4268999999999998</v>
      </c>
      <c r="N651" s="223">
        <v>6.4325000000000001</v>
      </c>
      <c r="O651" s="223">
        <v>210</v>
      </c>
      <c r="P651" s="223">
        <v>143</v>
      </c>
    </row>
    <row r="652" spans="1:16">
      <c r="A652" s="227">
        <v>659</v>
      </c>
      <c r="B652" s="225">
        <v>44455</v>
      </c>
      <c r="C652" s="223">
        <v>92.62</v>
      </c>
      <c r="D652" s="223">
        <v>1610</v>
      </c>
      <c r="E652" s="223">
        <v>2079.5100000000002</v>
      </c>
      <c r="F652" s="223">
        <v>8427.2000000000007</v>
      </c>
      <c r="G652" s="223">
        <v>2.7999999999999998E-4</v>
      </c>
      <c r="H652" s="223">
        <v>2.1900000000000001E-3</v>
      </c>
      <c r="I652" s="223">
        <v>4.5900000000000003E-3</v>
      </c>
      <c r="J652" s="223">
        <v>8.3999999999999995E-3</v>
      </c>
      <c r="K652" s="223">
        <v>1.338E-2</v>
      </c>
      <c r="L652" s="223">
        <v>2.5770000000000001E-2</v>
      </c>
      <c r="M652" s="223">
        <v>6.4345999999999997</v>
      </c>
      <c r="N652" s="223">
        <v>6.4386000000000001</v>
      </c>
      <c r="O652" s="223">
        <v>212</v>
      </c>
      <c r="P652" s="223">
        <v>143</v>
      </c>
    </row>
    <row r="653" spans="1:16">
      <c r="A653" s="227">
        <v>658</v>
      </c>
      <c r="B653" s="225">
        <v>44454</v>
      </c>
      <c r="C653" s="223">
        <v>92.67</v>
      </c>
      <c r="D653" s="223">
        <v>1610</v>
      </c>
      <c r="E653" s="223">
        <v>2079.5100000000002</v>
      </c>
      <c r="F653" s="223">
        <v>8427.2000000000007</v>
      </c>
      <c r="G653" s="223">
        <v>3.3E-4</v>
      </c>
      <c r="H653" s="223">
        <v>2.1099999999999999E-3</v>
      </c>
      <c r="I653" s="223">
        <v>4.3499999999999997E-3</v>
      </c>
      <c r="J653" s="223">
        <v>7.9699999999999997E-3</v>
      </c>
      <c r="K653" s="223">
        <v>1.299E-2</v>
      </c>
      <c r="L653" s="223">
        <v>2.5899999999999999E-2</v>
      </c>
      <c r="M653" s="223">
        <v>6.4424000000000001</v>
      </c>
      <c r="N653" s="223">
        <v>6.4518000000000004</v>
      </c>
      <c r="O653" s="223">
        <v>216</v>
      </c>
      <c r="P653" s="223">
        <v>143</v>
      </c>
    </row>
    <row r="654" spans="1:16">
      <c r="A654" s="227">
        <v>657</v>
      </c>
      <c r="B654" s="225">
        <v>44453</v>
      </c>
      <c r="C654" s="223">
        <v>92.58</v>
      </c>
      <c r="D654" s="223">
        <v>1610</v>
      </c>
      <c r="E654" s="223">
        <v>2079.5100000000002</v>
      </c>
      <c r="F654" s="223">
        <v>8427.2000000000007</v>
      </c>
      <c r="G654" s="223">
        <v>2.9999999999999997E-4</v>
      </c>
      <c r="H654" s="223">
        <v>2.0699999999999998E-3</v>
      </c>
      <c r="I654" s="223">
        <v>4.3299999999999996E-3</v>
      </c>
      <c r="J654" s="223">
        <v>7.8499999999999993E-3</v>
      </c>
      <c r="K654" s="223">
        <v>1.2840000000000001E-2</v>
      </c>
      <c r="L654" s="223">
        <v>2.5870000000000001E-2</v>
      </c>
      <c r="M654" s="223">
        <v>6.4432</v>
      </c>
      <c r="N654" s="223">
        <v>6.4443000000000001</v>
      </c>
      <c r="O654" s="223">
        <v>215</v>
      </c>
      <c r="P654" s="223">
        <v>143</v>
      </c>
    </row>
    <row r="655" spans="1:16">
      <c r="A655" s="227">
        <v>656</v>
      </c>
      <c r="B655" s="225">
        <v>44452</v>
      </c>
      <c r="C655" s="223">
        <v>92.48</v>
      </c>
      <c r="D655" s="223">
        <v>1610</v>
      </c>
      <c r="E655" s="223">
        <v>2079.5100000000002</v>
      </c>
      <c r="F655" s="223">
        <v>8427.2000000000007</v>
      </c>
      <c r="G655" s="223">
        <v>3.3E-4</v>
      </c>
      <c r="H655" s="223">
        <v>2.1299999999999999E-3</v>
      </c>
      <c r="I655" s="223">
        <v>4.4099999999999999E-3</v>
      </c>
      <c r="J655" s="223">
        <v>8.0499999999999999E-3</v>
      </c>
      <c r="K655" s="223">
        <v>1.3259999999999999E-2</v>
      </c>
      <c r="L655" s="223">
        <v>2.5760000000000002E-2</v>
      </c>
      <c r="M655" s="223">
        <v>6.4512999999999998</v>
      </c>
      <c r="N655" s="223">
        <v>6.4554</v>
      </c>
      <c r="O655" s="223">
        <v>214</v>
      </c>
      <c r="P655" s="223">
        <v>143</v>
      </c>
    </row>
    <row r="656" spans="1:16">
      <c r="A656" s="227">
        <v>655</v>
      </c>
      <c r="B656" s="225">
        <v>44449</v>
      </c>
      <c r="C656" s="223">
        <v>92.65</v>
      </c>
      <c r="D656" s="223">
        <v>1610</v>
      </c>
      <c r="E656" s="223">
        <v>2079.5100000000002</v>
      </c>
      <c r="F656" s="223">
        <v>8427.2000000000007</v>
      </c>
      <c r="G656" s="223">
        <v>3.8000000000000002E-4</v>
      </c>
      <c r="H656" s="223">
        <v>2.1299999999999999E-3</v>
      </c>
      <c r="I656" s="223">
        <v>4.4299999999999999E-3</v>
      </c>
      <c r="J656" s="223">
        <v>8.1600000000000006E-3</v>
      </c>
      <c r="K656" s="223">
        <v>1.341E-2</v>
      </c>
      <c r="L656" s="223">
        <v>2.555E-2</v>
      </c>
      <c r="M656" s="223">
        <v>6.4569000000000001</v>
      </c>
      <c r="N656" s="223">
        <v>6.4617000000000004</v>
      </c>
      <c r="O656" s="223">
        <v>211</v>
      </c>
      <c r="P656" s="223">
        <v>143</v>
      </c>
    </row>
    <row r="657" spans="1:16">
      <c r="A657" s="227">
        <v>654</v>
      </c>
      <c r="B657" s="225">
        <v>44448</v>
      </c>
      <c r="C657" s="223">
        <v>92.51</v>
      </c>
      <c r="D657" s="223">
        <v>1610</v>
      </c>
      <c r="E657" s="223">
        <v>2079.5100000000002</v>
      </c>
      <c r="F657" s="223">
        <v>8427.2000000000007</v>
      </c>
      <c r="G657" s="223">
        <v>3.6000000000000002E-4</v>
      </c>
      <c r="H657" s="223">
        <v>2.1199999999999999E-3</v>
      </c>
      <c r="I657" s="223">
        <v>4.3499999999999997E-3</v>
      </c>
      <c r="J657" s="223">
        <v>7.8799999999999999E-3</v>
      </c>
      <c r="K657" s="223">
        <v>1.2970000000000001E-2</v>
      </c>
      <c r="L657" s="223">
        <v>2.5559999999999999E-2</v>
      </c>
      <c r="M657" s="223">
        <v>6.4615</v>
      </c>
      <c r="N657" s="223">
        <v>6.4667000000000003</v>
      </c>
      <c r="O657" s="223">
        <v>212</v>
      </c>
      <c r="P657" s="223">
        <v>143</v>
      </c>
    </row>
    <row r="658" spans="1:16">
      <c r="A658" s="227">
        <v>653</v>
      </c>
      <c r="B658" s="225">
        <v>44447</v>
      </c>
      <c r="C658" s="223">
        <v>92.03</v>
      </c>
      <c r="D658" s="223">
        <v>1610</v>
      </c>
      <c r="E658" s="223">
        <v>2079.5100000000002</v>
      </c>
      <c r="F658" s="223">
        <v>8427.2000000000007</v>
      </c>
      <c r="G658" s="223">
        <v>3.8000000000000002E-4</v>
      </c>
      <c r="H658" s="223">
        <v>2.16E-3</v>
      </c>
      <c r="I658" s="223">
        <v>4.4299999999999999E-3</v>
      </c>
      <c r="J658" s="223">
        <v>8.09E-3</v>
      </c>
      <c r="K658" s="223">
        <v>1.338E-2</v>
      </c>
      <c r="L658" s="223">
        <v>2.554E-2</v>
      </c>
      <c r="M658" s="223">
        <v>6.4505999999999997</v>
      </c>
      <c r="N658" s="223">
        <v>6.4581999999999997</v>
      </c>
      <c r="O658" s="223">
        <v>211</v>
      </c>
      <c r="P658" s="223">
        <v>143</v>
      </c>
    </row>
    <row r="659" spans="1:16">
      <c r="A659" s="227">
        <v>652</v>
      </c>
      <c r="B659" s="225">
        <v>44446</v>
      </c>
      <c r="C659" s="223">
        <v>92.03</v>
      </c>
      <c r="D659" s="223">
        <v>1610</v>
      </c>
      <c r="E659" s="223">
        <v>2079.5100000000002</v>
      </c>
      <c r="F659" s="223">
        <v>8427.2000000000007</v>
      </c>
      <c r="G659" s="223">
        <v>3.3E-4</v>
      </c>
      <c r="H659" s="223">
        <v>2.2000000000000001E-3</v>
      </c>
      <c r="I659" s="223">
        <v>4.2300000000000003E-3</v>
      </c>
      <c r="J659" s="223">
        <v>8.2199999999999999E-3</v>
      </c>
      <c r="K659" s="223">
        <v>1.3729999999999999E-2</v>
      </c>
      <c r="L659" s="223">
        <v>2.5440000000000001E-2</v>
      </c>
      <c r="M659" s="223">
        <v>6.4386000000000001</v>
      </c>
      <c r="N659" s="223">
        <v>6.4551999999999996</v>
      </c>
      <c r="O659" s="223">
        <v>212</v>
      </c>
      <c r="P659" s="223">
        <v>143</v>
      </c>
    </row>
    <row r="660" spans="1:16">
      <c r="A660" s="227">
        <v>651</v>
      </c>
      <c r="B660" s="225">
        <v>44445</v>
      </c>
      <c r="C660" s="223">
        <v>92.22</v>
      </c>
      <c r="D660" s="223">
        <v>1610</v>
      </c>
      <c r="E660" s="223">
        <v>2079.5100000000002</v>
      </c>
      <c r="F660" s="223">
        <v>8427.2000000000007</v>
      </c>
      <c r="G660" s="223">
        <v>3.3E-4</v>
      </c>
      <c r="H660" s="223">
        <v>2.0600000000000002E-3</v>
      </c>
      <c r="I660" s="223">
        <v>4.0699999999999998E-3</v>
      </c>
      <c r="J660" s="223">
        <v>7.8399999999999997E-3</v>
      </c>
      <c r="K660" s="223">
        <v>1.3220000000000001E-2</v>
      </c>
      <c r="L660" s="223">
        <v>2.521E-2</v>
      </c>
      <c r="M660" s="223">
        <v>6.4493</v>
      </c>
      <c r="N660" s="223">
        <v>6.4565000000000001</v>
      </c>
      <c r="O660" s="223">
        <v>211</v>
      </c>
      <c r="P660" s="223">
        <v>143</v>
      </c>
    </row>
    <row r="661" spans="1:16">
      <c r="A661" s="227">
        <v>650</v>
      </c>
      <c r="B661" s="225">
        <v>44442</v>
      </c>
      <c r="C661" s="223">
        <v>92.45</v>
      </c>
      <c r="D661" s="223">
        <v>1610</v>
      </c>
      <c r="E661" s="223">
        <v>2079.5100000000002</v>
      </c>
      <c r="F661" s="223">
        <v>8427.2000000000007</v>
      </c>
      <c r="G661" s="223">
        <v>3.3E-4</v>
      </c>
      <c r="H661" s="223">
        <v>2.0600000000000002E-3</v>
      </c>
      <c r="I661" s="223">
        <v>4.0699999999999998E-3</v>
      </c>
      <c r="J661" s="223">
        <v>7.8399999999999997E-3</v>
      </c>
      <c r="K661" s="223">
        <v>1.3220000000000001E-2</v>
      </c>
      <c r="L661" s="223">
        <v>2.5229999999999999E-2</v>
      </c>
      <c r="M661" s="223">
        <v>6.4519000000000002</v>
      </c>
      <c r="N661" s="223">
        <v>6.4599000000000002</v>
      </c>
      <c r="O661" s="223">
        <v>212</v>
      </c>
      <c r="P661" s="223">
        <v>143</v>
      </c>
    </row>
    <row r="662" spans="1:16">
      <c r="A662" s="227">
        <v>649</v>
      </c>
      <c r="B662" s="225">
        <v>44441</v>
      </c>
      <c r="C662" s="223">
        <v>92.63</v>
      </c>
      <c r="D662" s="223">
        <v>1610</v>
      </c>
      <c r="E662" s="223">
        <v>2079.5100000000002</v>
      </c>
      <c r="F662" s="223">
        <v>8427.2000000000007</v>
      </c>
      <c r="G662" s="223">
        <v>4.0999999999999999E-4</v>
      </c>
      <c r="H662" s="223">
        <v>2.0600000000000002E-3</v>
      </c>
      <c r="I662" s="223">
        <v>3.9899999999999996E-3</v>
      </c>
      <c r="J662" s="223">
        <v>7.6400000000000001E-3</v>
      </c>
      <c r="K662" s="223">
        <v>1.2829999999999999E-2</v>
      </c>
      <c r="L662" s="223">
        <v>2.512E-2</v>
      </c>
      <c r="M662" s="223">
        <v>6.4542000000000002</v>
      </c>
      <c r="N662" s="223">
        <v>6.4607000000000001</v>
      </c>
      <c r="O662" s="223">
        <v>211</v>
      </c>
      <c r="P662" s="223">
        <v>143</v>
      </c>
    </row>
    <row r="663" spans="1:16">
      <c r="A663" s="227">
        <v>648</v>
      </c>
      <c r="B663" s="225">
        <v>44440</v>
      </c>
      <c r="C663" s="223">
        <v>92.65</v>
      </c>
      <c r="D663" s="223">
        <v>1610</v>
      </c>
      <c r="E663" s="223">
        <v>2091.08</v>
      </c>
      <c r="F663" s="223">
        <v>8208</v>
      </c>
      <c r="G663" s="223">
        <v>3.6000000000000002E-4</v>
      </c>
      <c r="H663" s="223">
        <v>2.0899999999999998E-3</v>
      </c>
      <c r="I663" s="223">
        <v>4.0400000000000002E-3</v>
      </c>
      <c r="J663" s="223">
        <v>7.7200000000000003E-3</v>
      </c>
      <c r="K663" s="223">
        <v>1.294E-2</v>
      </c>
      <c r="L663" s="223">
        <v>2.503E-2</v>
      </c>
      <c r="M663" s="223">
        <v>6.4653999999999998</v>
      </c>
      <c r="N663" s="223">
        <v>6.4667000000000003</v>
      </c>
      <c r="O663" s="223">
        <v>210</v>
      </c>
      <c r="P663" s="223">
        <v>143</v>
      </c>
    </row>
    <row r="664" spans="1:16">
      <c r="A664" s="227">
        <v>647</v>
      </c>
      <c r="B664" s="225">
        <v>44439</v>
      </c>
      <c r="C664" s="223">
        <v>92.69</v>
      </c>
      <c r="D664" s="223">
        <v>1610</v>
      </c>
      <c r="E664" s="223">
        <v>2091.08</v>
      </c>
      <c r="F664" s="223">
        <v>8208</v>
      </c>
      <c r="G664" s="223">
        <v>3.6000000000000002E-4</v>
      </c>
      <c r="H664" s="223">
        <v>2.0899999999999998E-3</v>
      </c>
      <c r="I664" s="223">
        <v>4.0400000000000002E-3</v>
      </c>
      <c r="J664" s="223">
        <v>7.77E-3</v>
      </c>
      <c r="K664" s="223">
        <v>1.3089999999999999E-2</v>
      </c>
      <c r="L664" s="223">
        <v>2.5270000000000001E-2</v>
      </c>
      <c r="M664" s="223">
        <v>6.4623999999999997</v>
      </c>
      <c r="N664" s="223">
        <v>6.4720000000000004</v>
      </c>
      <c r="O664" s="223">
        <v>212</v>
      </c>
      <c r="P664" s="223">
        <v>143</v>
      </c>
    </row>
    <row r="665" spans="1:16">
      <c r="A665" s="227">
        <v>646</v>
      </c>
      <c r="B665" s="225">
        <v>44438</v>
      </c>
      <c r="C665" s="223">
        <v>93.06</v>
      </c>
      <c r="D665" s="223">
        <v>1610</v>
      </c>
      <c r="E665" s="223">
        <v>2091.08</v>
      </c>
      <c r="F665" s="223">
        <v>8208</v>
      </c>
      <c r="G665" s="223">
        <v>4.0999999999999999E-4</v>
      </c>
      <c r="H665" s="223">
        <v>2.0100000000000001E-3</v>
      </c>
      <c r="I665" s="223">
        <v>3.9399999999999999E-3</v>
      </c>
      <c r="J665" s="223">
        <v>7.6800000000000002E-3</v>
      </c>
      <c r="K665" s="223">
        <v>1.278E-2</v>
      </c>
      <c r="L665" s="223">
        <v>2.5270000000000001E-2</v>
      </c>
      <c r="M665" s="223">
        <v>6.4846000000000004</v>
      </c>
      <c r="N665" s="223">
        <v>6.4817999999999998</v>
      </c>
      <c r="O665" s="223">
        <v>213</v>
      </c>
      <c r="P665" s="223">
        <v>143</v>
      </c>
    </row>
    <row r="666" spans="1:16">
      <c r="A666" s="227">
        <v>645</v>
      </c>
      <c r="B666" s="225">
        <v>44435</v>
      </c>
      <c r="C666" s="223">
        <v>92.83</v>
      </c>
      <c r="D666" s="223">
        <v>1610</v>
      </c>
      <c r="E666" s="223">
        <v>2091.08</v>
      </c>
      <c r="F666" s="223">
        <v>8208</v>
      </c>
      <c r="G666" s="223">
        <v>4.6000000000000001E-4</v>
      </c>
      <c r="H666" s="223">
        <v>2.15E-3</v>
      </c>
      <c r="I666" s="223">
        <v>4.1999999999999997E-3</v>
      </c>
      <c r="J666" s="223">
        <v>8.0000000000000002E-3</v>
      </c>
      <c r="K666" s="223">
        <v>1.307E-2</v>
      </c>
      <c r="L666" s="223">
        <v>2.5399999999999999E-2</v>
      </c>
      <c r="M666" s="223">
        <v>6.4701000000000004</v>
      </c>
      <c r="N666" s="223">
        <v>6.4756999999999998</v>
      </c>
      <c r="O666" s="223">
        <v>212</v>
      </c>
      <c r="P666" s="223">
        <v>143</v>
      </c>
    </row>
    <row r="667" spans="1:16">
      <c r="A667" s="227">
        <v>644</v>
      </c>
      <c r="B667" s="225">
        <v>44434</v>
      </c>
      <c r="C667" s="223">
        <v>92.89</v>
      </c>
      <c r="D667" s="223">
        <v>1610</v>
      </c>
      <c r="E667" s="223">
        <v>2091.08</v>
      </c>
      <c r="F667" s="223">
        <v>8208</v>
      </c>
      <c r="G667" s="223">
        <v>4.2999999999999999E-4</v>
      </c>
      <c r="H667" s="223">
        <v>2.4099999999999998E-3</v>
      </c>
      <c r="I667" s="223">
        <v>4.5700000000000003E-3</v>
      </c>
      <c r="J667" s="223">
        <v>8.4899999999999993E-3</v>
      </c>
      <c r="K667" s="223">
        <v>1.349E-2</v>
      </c>
      <c r="L667" s="223">
        <v>2.563E-2</v>
      </c>
      <c r="M667" s="223">
        <v>6.4695999999999998</v>
      </c>
      <c r="N667" s="223">
        <v>6.4714</v>
      </c>
      <c r="O667" s="223">
        <v>211</v>
      </c>
      <c r="P667" s="223">
        <v>143</v>
      </c>
    </row>
    <row r="668" spans="1:16">
      <c r="A668" s="227">
        <v>643</v>
      </c>
      <c r="B668" s="225">
        <v>44433</v>
      </c>
      <c r="C668" s="223">
        <v>92.96</v>
      </c>
      <c r="D668" s="223">
        <v>1610</v>
      </c>
      <c r="E668" s="223">
        <v>2091.08</v>
      </c>
      <c r="F668" s="223">
        <v>8208</v>
      </c>
      <c r="G668" s="223">
        <v>4.6000000000000001E-4</v>
      </c>
      <c r="H668" s="223">
        <v>2.3900000000000002E-3</v>
      </c>
      <c r="I668" s="223">
        <v>4.4900000000000001E-3</v>
      </c>
      <c r="J668" s="223">
        <v>8.1799999999999998E-3</v>
      </c>
      <c r="K668" s="223">
        <v>1.3390000000000001E-2</v>
      </c>
      <c r="L668" s="223">
        <v>2.5430000000000001E-2</v>
      </c>
      <c r="M668" s="223">
        <v>6.4771000000000001</v>
      </c>
      <c r="N668" s="223">
        <v>6.4816000000000003</v>
      </c>
      <c r="O668" s="223">
        <v>209</v>
      </c>
      <c r="P668" s="223">
        <v>143</v>
      </c>
    </row>
    <row r="669" spans="1:16">
      <c r="A669" s="227">
        <v>642</v>
      </c>
      <c r="B669" s="225">
        <v>44432</v>
      </c>
      <c r="C669" s="223">
        <v>93.5</v>
      </c>
      <c r="D669" s="223">
        <v>1610</v>
      </c>
      <c r="E669" s="223">
        <v>2091.08</v>
      </c>
      <c r="F669" s="223">
        <v>8208</v>
      </c>
      <c r="G669" s="223">
        <v>3.8000000000000002E-4</v>
      </c>
      <c r="H669" s="223">
        <v>2.2200000000000002E-3</v>
      </c>
      <c r="I669" s="223">
        <v>4.4400000000000004E-3</v>
      </c>
      <c r="J669" s="223">
        <v>7.9600000000000001E-3</v>
      </c>
      <c r="K669" s="223">
        <v>1.294E-2</v>
      </c>
      <c r="L669" s="223">
        <v>2.538E-2</v>
      </c>
      <c r="M669" s="223">
        <v>6.5002000000000004</v>
      </c>
      <c r="N669" s="223">
        <v>6.5015000000000001</v>
      </c>
      <c r="O669" s="223">
        <v>209</v>
      </c>
      <c r="P669" s="223">
        <v>143</v>
      </c>
    </row>
    <row r="670" spans="1:16">
      <c r="A670" s="227">
        <v>641</v>
      </c>
      <c r="B670" s="225">
        <v>44431</v>
      </c>
      <c r="C670" s="223">
        <v>93.57</v>
      </c>
      <c r="D670" s="223">
        <v>1610</v>
      </c>
      <c r="E670" s="223">
        <v>2091.08</v>
      </c>
      <c r="F670" s="223">
        <v>8208</v>
      </c>
      <c r="G670" s="223">
        <v>4.0999999999999999E-4</v>
      </c>
      <c r="H670" s="223">
        <v>2.2399999999999998E-3</v>
      </c>
      <c r="I670" s="223">
        <v>4.3299999999999996E-3</v>
      </c>
      <c r="J670" s="223">
        <v>7.6899999999999998E-3</v>
      </c>
      <c r="K670" s="223">
        <v>1.252E-2</v>
      </c>
      <c r="L670" s="223">
        <v>2.545E-2</v>
      </c>
      <c r="M670" s="223">
        <v>6.5011000000000001</v>
      </c>
      <c r="N670" s="223">
        <v>6.4949000000000003</v>
      </c>
      <c r="O670" s="223">
        <v>211</v>
      </c>
      <c r="P670" s="223">
        <v>143</v>
      </c>
    </row>
    <row r="671" spans="1:16">
      <c r="A671" s="227">
        <v>640</v>
      </c>
      <c r="B671" s="225">
        <v>44428</v>
      </c>
      <c r="C671" s="223">
        <v>93.14</v>
      </c>
      <c r="D671" s="223">
        <v>1610</v>
      </c>
      <c r="E671" s="223">
        <v>2091.08</v>
      </c>
      <c r="F671" s="223">
        <v>8208</v>
      </c>
      <c r="G671" s="223">
        <v>4.2999999999999999E-4</v>
      </c>
      <c r="H671" s="223">
        <v>2.2399999999999998E-3</v>
      </c>
      <c r="I671" s="223">
        <v>4.4400000000000004E-3</v>
      </c>
      <c r="J671" s="223">
        <v>7.8200000000000006E-3</v>
      </c>
      <c r="K671" s="223">
        <v>1.255E-2</v>
      </c>
      <c r="L671" s="223">
        <v>2.5350000000000001E-2</v>
      </c>
      <c r="M671" s="223">
        <v>6.4850000000000003</v>
      </c>
      <c r="N671" s="223">
        <v>6.4847000000000001</v>
      </c>
      <c r="O671" s="223">
        <v>209</v>
      </c>
      <c r="P671" s="223">
        <v>143</v>
      </c>
    </row>
    <row r="672" spans="1:16">
      <c r="A672" s="227">
        <v>639</v>
      </c>
      <c r="B672" s="225">
        <v>44427</v>
      </c>
      <c r="C672" s="223">
        <v>93.13</v>
      </c>
      <c r="D672" s="223">
        <v>1610</v>
      </c>
      <c r="E672" s="223">
        <v>2091.08</v>
      </c>
      <c r="F672" s="223">
        <v>8208</v>
      </c>
      <c r="G672" s="223">
        <v>4.6000000000000001E-4</v>
      </c>
      <c r="H672" s="223">
        <v>2.2000000000000001E-3</v>
      </c>
      <c r="I672" s="223">
        <v>4.3E-3</v>
      </c>
      <c r="J672" s="223">
        <v>7.6699999999999997E-3</v>
      </c>
      <c r="K672" s="223">
        <v>1.243E-2</v>
      </c>
      <c r="L672" s="223">
        <v>2.538E-2</v>
      </c>
      <c r="M672" s="223">
        <v>6.4912000000000001</v>
      </c>
      <c r="N672" s="223">
        <v>6.4863</v>
      </c>
      <c r="O672" s="223">
        <v>211</v>
      </c>
      <c r="P672" s="223">
        <v>143</v>
      </c>
    </row>
    <row r="673" spans="1:16">
      <c r="A673" s="227">
        <v>638</v>
      </c>
      <c r="B673" s="225">
        <v>44426</v>
      </c>
      <c r="C673" s="223">
        <v>92.63</v>
      </c>
      <c r="D673" s="223">
        <v>1610</v>
      </c>
      <c r="E673" s="223">
        <v>2091.08</v>
      </c>
      <c r="F673" s="223">
        <v>8208</v>
      </c>
      <c r="G673" s="223">
        <v>5.2999999999999998E-4</v>
      </c>
      <c r="H673" s="223">
        <v>2.15E-3</v>
      </c>
      <c r="I673" s="223">
        <v>4.28E-3</v>
      </c>
      <c r="J673" s="223">
        <v>7.6800000000000002E-3</v>
      </c>
      <c r="K673" s="223">
        <v>1.2579999999999999E-2</v>
      </c>
      <c r="L673" s="223">
        <v>2.5350000000000001E-2</v>
      </c>
      <c r="M673" s="223">
        <v>6.4760999999999997</v>
      </c>
      <c r="N673" s="223">
        <v>6.4747000000000003</v>
      </c>
      <c r="O673" s="223">
        <v>211</v>
      </c>
      <c r="P673" s="223">
        <v>143</v>
      </c>
    </row>
    <row r="674" spans="1:16">
      <c r="A674" s="227">
        <v>637</v>
      </c>
      <c r="B674" s="225">
        <v>44425</v>
      </c>
      <c r="C674" s="223">
        <v>92.52</v>
      </c>
      <c r="D674" s="223">
        <v>1610</v>
      </c>
      <c r="E674" s="223">
        <v>2091.08</v>
      </c>
      <c r="F674" s="223">
        <v>8208</v>
      </c>
      <c r="G674" s="223">
        <v>6.0999999999999997E-4</v>
      </c>
      <c r="H674" s="223">
        <v>2.1299999999999999E-3</v>
      </c>
      <c r="I674" s="223">
        <v>4.2500000000000003E-3</v>
      </c>
      <c r="J674" s="223">
        <v>7.6699999999999997E-3</v>
      </c>
      <c r="K674" s="223">
        <v>1.2619999999999999E-2</v>
      </c>
      <c r="L674" s="223">
        <v>2.5649999999999999E-2</v>
      </c>
      <c r="M674" s="223">
        <v>6.4775999999999998</v>
      </c>
      <c r="N674" s="223">
        <v>6.4774000000000003</v>
      </c>
      <c r="O674" s="223">
        <v>214</v>
      </c>
      <c r="P674" s="223">
        <v>143</v>
      </c>
    </row>
    <row r="675" spans="1:16">
      <c r="A675" s="227">
        <v>636</v>
      </c>
      <c r="B675" s="225">
        <v>44424</v>
      </c>
      <c r="C675" s="223">
        <v>93.03</v>
      </c>
      <c r="D675" s="223">
        <v>1610</v>
      </c>
      <c r="E675" s="223">
        <v>2091.08</v>
      </c>
      <c r="F675" s="223">
        <v>8208</v>
      </c>
      <c r="G675" s="223">
        <v>6.0999999999999997E-4</v>
      </c>
      <c r="H675" s="223">
        <v>2.0899999999999998E-3</v>
      </c>
      <c r="I675" s="223">
        <v>4.2199999999999998E-3</v>
      </c>
      <c r="J675" s="223">
        <v>7.62E-3</v>
      </c>
      <c r="K675" s="223">
        <v>1.265E-2</v>
      </c>
      <c r="L675" s="223">
        <v>2.581E-2</v>
      </c>
      <c r="M675" s="223">
        <v>6.4775999999999998</v>
      </c>
      <c r="N675" s="223">
        <v>6.4794999999999998</v>
      </c>
      <c r="O675" s="223">
        <v>216</v>
      </c>
      <c r="P675" s="223">
        <v>143</v>
      </c>
    </row>
    <row r="676" spans="1:16">
      <c r="A676" s="227">
        <v>635</v>
      </c>
      <c r="B676" s="225">
        <v>44421</v>
      </c>
      <c r="C676" s="223">
        <v>92.92</v>
      </c>
      <c r="D676" s="223">
        <v>1610</v>
      </c>
      <c r="E676" s="223">
        <v>2091.08</v>
      </c>
      <c r="F676" s="223">
        <v>8208</v>
      </c>
      <c r="G676" s="223">
        <v>4.6000000000000001E-4</v>
      </c>
      <c r="H676" s="223">
        <v>2.0699999999999998E-3</v>
      </c>
      <c r="I676" s="223">
        <v>4.3E-3</v>
      </c>
      <c r="J676" s="223">
        <v>7.7299999999999999E-3</v>
      </c>
      <c r="K676" s="223">
        <v>1.277E-2</v>
      </c>
      <c r="L676" s="223">
        <v>2.5729999999999999E-2</v>
      </c>
      <c r="M676" s="223">
        <v>6.4763000000000002</v>
      </c>
      <c r="N676" s="223">
        <v>6.4794999999999998</v>
      </c>
      <c r="O676" s="223">
        <v>214</v>
      </c>
      <c r="P676" s="223">
        <v>143</v>
      </c>
    </row>
    <row r="677" spans="1:16">
      <c r="A677" s="227">
        <v>634</v>
      </c>
      <c r="B677" s="225">
        <v>44420</v>
      </c>
      <c r="C677" s="223">
        <v>93.06</v>
      </c>
      <c r="D677" s="223">
        <v>1610</v>
      </c>
      <c r="E677" s="223">
        <v>2091.08</v>
      </c>
      <c r="F677" s="223">
        <v>8208</v>
      </c>
      <c r="G677" s="223">
        <v>4.2999999999999999E-4</v>
      </c>
      <c r="H677" s="223">
        <v>2.2300000000000002E-3</v>
      </c>
      <c r="I677" s="223">
        <v>4.5599999999999998E-3</v>
      </c>
      <c r="J677" s="223">
        <v>8.2299999999999995E-3</v>
      </c>
      <c r="K677" s="223">
        <v>1.359E-2</v>
      </c>
      <c r="L677" s="223">
        <v>2.5659999999999999E-2</v>
      </c>
      <c r="M677" s="223">
        <v>6.4874000000000001</v>
      </c>
      <c r="N677" s="223">
        <v>6.4859</v>
      </c>
      <c r="O677" s="223">
        <v>211</v>
      </c>
      <c r="P677" s="223">
        <v>143</v>
      </c>
    </row>
    <row r="678" spans="1:16">
      <c r="A678" s="227">
        <v>633</v>
      </c>
      <c r="B678" s="225">
        <v>44419</v>
      </c>
      <c r="C678" s="223">
        <v>92.94</v>
      </c>
      <c r="D678" s="223">
        <v>1610</v>
      </c>
      <c r="E678" s="223">
        <v>2091.08</v>
      </c>
      <c r="F678" s="223">
        <v>8208</v>
      </c>
      <c r="G678" s="223">
        <v>5.1000000000000004E-4</v>
      </c>
      <c r="H678" s="223">
        <v>2.1900000000000001E-3</v>
      </c>
      <c r="I678" s="223">
        <v>4.4900000000000001E-3</v>
      </c>
      <c r="J678" s="223">
        <v>8.0800000000000004E-3</v>
      </c>
      <c r="K678" s="223">
        <v>1.3299999999999999E-2</v>
      </c>
      <c r="L678" s="223">
        <v>2.5760000000000002E-2</v>
      </c>
      <c r="M678" s="223">
        <v>6.4863999999999997</v>
      </c>
      <c r="N678" s="223">
        <v>6.4863999999999997</v>
      </c>
      <c r="O678" s="223">
        <v>213</v>
      </c>
      <c r="P678" s="223">
        <v>143</v>
      </c>
    </row>
    <row r="679" spans="1:16">
      <c r="A679" s="227">
        <v>632</v>
      </c>
      <c r="B679" s="225">
        <v>44418</v>
      </c>
      <c r="C679" s="223">
        <v>92.8</v>
      </c>
      <c r="D679" s="223">
        <v>1610</v>
      </c>
      <c r="E679" s="223">
        <v>2091.08</v>
      </c>
      <c r="F679" s="223">
        <v>8208</v>
      </c>
      <c r="G679" s="223">
        <v>4.2999999999999999E-4</v>
      </c>
      <c r="H679" s="223">
        <v>2.3800000000000002E-3</v>
      </c>
      <c r="I679" s="223">
        <v>4.4999999999999997E-3</v>
      </c>
      <c r="J679" s="223">
        <v>8.26E-3</v>
      </c>
      <c r="K679" s="223">
        <v>1.349E-2</v>
      </c>
      <c r="L679" s="223">
        <v>2.579E-2</v>
      </c>
      <c r="M679" s="223">
        <v>6.4786000000000001</v>
      </c>
      <c r="N679" s="223">
        <v>6.4831000000000003</v>
      </c>
      <c r="O679" s="223">
        <v>213</v>
      </c>
      <c r="P679" s="223">
        <v>143</v>
      </c>
    </row>
    <row r="680" spans="1:16">
      <c r="A680" s="227">
        <v>631</v>
      </c>
      <c r="B680" s="225">
        <v>44417</v>
      </c>
      <c r="C680" s="223">
        <v>92.24</v>
      </c>
      <c r="D680" s="223">
        <v>1610</v>
      </c>
      <c r="E680" s="223">
        <v>2091.08</v>
      </c>
      <c r="F680" s="223">
        <v>8208</v>
      </c>
      <c r="G680" s="223">
        <v>4.6000000000000001E-4</v>
      </c>
      <c r="H680" s="223">
        <v>2.2000000000000001E-3</v>
      </c>
      <c r="I680" s="223">
        <v>4.2300000000000003E-3</v>
      </c>
      <c r="J680" s="223">
        <v>7.9500000000000005E-3</v>
      </c>
      <c r="K680" s="223">
        <v>1.324E-2</v>
      </c>
      <c r="L680" s="223">
        <v>2.562E-2</v>
      </c>
      <c r="M680" s="223">
        <v>6.4619999999999997</v>
      </c>
      <c r="N680" s="223">
        <v>6.4615</v>
      </c>
      <c r="O680" s="223">
        <v>214</v>
      </c>
      <c r="P680" s="223">
        <v>143</v>
      </c>
    </row>
    <row r="681" spans="1:16">
      <c r="A681" s="227">
        <v>630</v>
      </c>
      <c r="B681" s="225">
        <v>44414</v>
      </c>
      <c r="C681" s="223">
        <v>92.27</v>
      </c>
      <c r="D681" s="223">
        <v>1610</v>
      </c>
      <c r="E681" s="223">
        <v>2091.08</v>
      </c>
      <c r="F681" s="223">
        <v>8208</v>
      </c>
      <c r="G681" s="223">
        <v>4.2999999999999999E-4</v>
      </c>
      <c r="H681" s="223">
        <v>2.0799999999999998E-3</v>
      </c>
      <c r="I681" s="223">
        <v>4.0699999999999998E-3</v>
      </c>
      <c r="J681" s="223">
        <v>7.6800000000000002E-3</v>
      </c>
      <c r="K681" s="223">
        <v>1.2970000000000001E-2</v>
      </c>
      <c r="L681" s="223">
        <v>2.5260000000000001E-2</v>
      </c>
      <c r="M681" s="223">
        <v>6.4630000000000001</v>
      </c>
      <c r="N681" s="223">
        <v>6.4661999999999997</v>
      </c>
      <c r="O681" s="223">
        <v>212</v>
      </c>
      <c r="P681" s="223">
        <v>143</v>
      </c>
    </row>
    <row r="682" spans="1:16">
      <c r="A682" s="227">
        <v>629</v>
      </c>
      <c r="B682" s="225">
        <v>44413</v>
      </c>
      <c r="C682" s="223">
        <v>92.08</v>
      </c>
      <c r="D682" s="223">
        <v>1610</v>
      </c>
      <c r="E682" s="223">
        <v>2091.08</v>
      </c>
      <c r="F682" s="223">
        <v>8208</v>
      </c>
      <c r="G682" s="223">
        <v>4.6000000000000001E-4</v>
      </c>
      <c r="H682" s="223">
        <v>1.98E-3</v>
      </c>
      <c r="I682" s="223">
        <v>3.7499999999999999E-3</v>
      </c>
      <c r="J682" s="223">
        <v>7.2399999999999999E-3</v>
      </c>
      <c r="K682" s="223">
        <v>1.223E-2</v>
      </c>
      <c r="L682" s="223">
        <v>2.5250000000000002E-2</v>
      </c>
      <c r="M682" s="223">
        <v>6.4665999999999997</v>
      </c>
      <c r="N682" s="223">
        <v>6.4702999999999999</v>
      </c>
      <c r="O682" s="223">
        <v>215</v>
      </c>
      <c r="P682" s="223">
        <v>143</v>
      </c>
    </row>
    <row r="683" spans="1:16">
      <c r="A683" s="227">
        <v>628</v>
      </c>
      <c r="B683" s="225">
        <v>44412</v>
      </c>
      <c r="C683" s="223">
        <v>92.05</v>
      </c>
      <c r="D683" s="223">
        <v>1610</v>
      </c>
      <c r="E683" s="223">
        <v>2091.08</v>
      </c>
      <c r="F683" s="223">
        <v>8208</v>
      </c>
      <c r="G683" s="223">
        <v>4.6000000000000001E-4</v>
      </c>
      <c r="H683" s="223">
        <v>1.8E-3</v>
      </c>
      <c r="I683" s="223">
        <v>3.3999999999999998E-3</v>
      </c>
      <c r="J683" s="223">
        <v>6.7600000000000004E-3</v>
      </c>
      <c r="K683" s="223">
        <v>1.1820000000000001E-2</v>
      </c>
      <c r="L683" s="223">
        <v>2.5340000000000001E-2</v>
      </c>
      <c r="M683" s="223">
        <v>6.4649999999999999</v>
      </c>
      <c r="N683" s="223">
        <v>6.4621000000000004</v>
      </c>
      <c r="O683" s="223">
        <v>219</v>
      </c>
      <c r="P683" s="223">
        <v>143</v>
      </c>
    </row>
    <row r="684" spans="1:16">
      <c r="A684" s="227">
        <v>627</v>
      </c>
      <c r="B684" s="225">
        <v>44411</v>
      </c>
      <c r="C684" s="223">
        <v>92.17</v>
      </c>
      <c r="D684" s="223">
        <v>1610</v>
      </c>
      <c r="E684" s="223">
        <v>2088.4299999999998</v>
      </c>
      <c r="F684" s="223">
        <v>8211.9</v>
      </c>
      <c r="G684" s="223">
        <v>4.0999999999999999E-4</v>
      </c>
      <c r="H684" s="223">
        <v>1.6999999999999999E-3</v>
      </c>
      <c r="I684" s="223">
        <v>3.16E-3</v>
      </c>
      <c r="J684" s="223">
        <v>6.4700000000000001E-3</v>
      </c>
      <c r="K684" s="223">
        <v>1.172E-2</v>
      </c>
      <c r="L684" s="223">
        <v>2.5090000000000001E-2</v>
      </c>
      <c r="M684" s="223">
        <v>6.4633000000000003</v>
      </c>
      <c r="N684" s="223">
        <v>6.4614000000000003</v>
      </c>
      <c r="O684" s="223">
        <v>219</v>
      </c>
      <c r="P684" s="223">
        <v>143</v>
      </c>
    </row>
    <row r="685" spans="1:16">
      <c r="A685" s="227">
        <v>626</v>
      </c>
      <c r="B685" s="225">
        <v>44410</v>
      </c>
      <c r="C685" s="223">
        <v>91.86</v>
      </c>
      <c r="D685" s="223">
        <v>1610</v>
      </c>
      <c r="E685" s="223">
        <v>2088.4299999999998</v>
      </c>
      <c r="F685" s="223">
        <v>8211.9</v>
      </c>
      <c r="G685" s="223">
        <v>4.0999999999999999E-4</v>
      </c>
      <c r="H685" s="223">
        <v>1.72E-3</v>
      </c>
      <c r="I685" s="223">
        <v>3.1900000000000001E-3</v>
      </c>
      <c r="J685" s="223">
        <v>6.5399999999999998E-3</v>
      </c>
      <c r="K685" s="223">
        <v>1.1769999999999999E-2</v>
      </c>
      <c r="L685" s="223">
        <v>2.494E-2</v>
      </c>
      <c r="M685" s="223">
        <v>6.4573999999999998</v>
      </c>
      <c r="N685" s="223">
        <v>6.4564000000000004</v>
      </c>
      <c r="O685" s="223">
        <v>218</v>
      </c>
      <c r="P685" s="223">
        <v>143</v>
      </c>
    </row>
    <row r="686" spans="1:16">
      <c r="A686" s="227">
        <v>625</v>
      </c>
      <c r="B686" s="225">
        <v>44407</v>
      </c>
      <c r="C686" s="223">
        <v>92.32</v>
      </c>
      <c r="D686" s="223">
        <v>1610</v>
      </c>
      <c r="E686" s="223">
        <v>2088.4299999999998</v>
      </c>
      <c r="F686" s="223">
        <v>8211.9</v>
      </c>
      <c r="G686" s="223">
        <v>4.0999999999999999E-4</v>
      </c>
      <c r="H686" s="223">
        <v>1.8400000000000001E-3</v>
      </c>
      <c r="I686" s="223">
        <v>3.3800000000000002E-3</v>
      </c>
      <c r="J686" s="223">
        <v>6.8999999999999999E-3</v>
      </c>
      <c r="K686" s="223">
        <v>1.222E-2</v>
      </c>
      <c r="L686" s="223">
        <v>2.5149999999999999E-2</v>
      </c>
      <c r="M686" s="223">
        <v>6.4859</v>
      </c>
      <c r="N686" s="223">
        <v>6.4908999999999999</v>
      </c>
      <c r="O686" s="223">
        <v>218</v>
      </c>
      <c r="P686" s="223">
        <v>143</v>
      </c>
    </row>
    <row r="687" spans="1:16">
      <c r="A687" s="227">
        <v>624</v>
      </c>
      <c r="B687" s="225">
        <v>44406</v>
      </c>
      <c r="C687" s="223">
        <v>92.43</v>
      </c>
      <c r="D687" s="223">
        <v>1610</v>
      </c>
      <c r="E687" s="223">
        <v>2088.4299999999998</v>
      </c>
      <c r="F687" s="223">
        <v>8211.9</v>
      </c>
      <c r="G687" s="223">
        <v>4.2999999999999999E-4</v>
      </c>
      <c r="H687" s="223">
        <v>2.0300000000000001E-3</v>
      </c>
      <c r="I687" s="223">
        <v>3.7200000000000002E-3</v>
      </c>
      <c r="J687" s="223">
        <v>7.3499999999999998E-3</v>
      </c>
      <c r="K687" s="223">
        <v>1.269E-2</v>
      </c>
      <c r="L687" s="223">
        <v>2.562E-2</v>
      </c>
      <c r="M687" s="223">
        <v>6.5269000000000004</v>
      </c>
      <c r="N687" s="223">
        <v>6.5111999999999997</v>
      </c>
      <c r="O687" s="223">
        <v>219</v>
      </c>
      <c r="P687" s="223">
        <v>143</v>
      </c>
    </row>
    <row r="688" spans="1:16">
      <c r="A688" s="227">
        <v>623</v>
      </c>
      <c r="B688" s="225">
        <v>44405</v>
      </c>
      <c r="C688" s="223">
        <v>92.65</v>
      </c>
      <c r="D688" s="223">
        <v>1610</v>
      </c>
      <c r="E688" s="223">
        <v>2088.4299999999998</v>
      </c>
      <c r="F688" s="223">
        <v>8211.9</v>
      </c>
      <c r="G688" s="223">
        <v>4.6000000000000001E-4</v>
      </c>
      <c r="H688" s="223">
        <v>2.0200000000000001E-3</v>
      </c>
      <c r="I688" s="223">
        <v>3.64E-3</v>
      </c>
      <c r="J688" s="223">
        <v>7.11E-3</v>
      </c>
      <c r="K688" s="223">
        <v>1.2330000000000001E-2</v>
      </c>
      <c r="L688" s="223">
        <v>2.5899999999999999E-2</v>
      </c>
      <c r="M688" s="223">
        <v>6.4835000000000003</v>
      </c>
      <c r="N688" s="223">
        <v>6.4828999999999999</v>
      </c>
      <c r="O688" s="223">
        <v>223</v>
      </c>
      <c r="P688" s="223">
        <v>143</v>
      </c>
    </row>
    <row r="689" spans="1:16">
      <c r="A689" s="227">
        <v>622</v>
      </c>
      <c r="B689" s="225">
        <v>44404</v>
      </c>
      <c r="C689" s="223">
        <v>92.91</v>
      </c>
      <c r="D689" s="223">
        <v>1610</v>
      </c>
      <c r="E689" s="223">
        <v>2088.4299999999998</v>
      </c>
      <c r="F689" s="223">
        <v>8211.9</v>
      </c>
      <c r="G689" s="223">
        <v>4.0999999999999999E-4</v>
      </c>
      <c r="H689" s="223">
        <v>2.0300000000000001E-3</v>
      </c>
      <c r="I689" s="223">
        <v>3.62E-3</v>
      </c>
      <c r="J689" s="223">
        <v>6.9899999999999997E-3</v>
      </c>
      <c r="K689" s="223">
        <v>1.2409999999999999E-2</v>
      </c>
      <c r="L689" s="223">
        <v>2.547E-2</v>
      </c>
      <c r="M689" s="223">
        <v>6.4763999999999999</v>
      </c>
      <c r="N689" s="223">
        <v>6.4813000000000001</v>
      </c>
      <c r="O689" s="223">
        <v>218</v>
      </c>
      <c r="P689" s="223">
        <v>143</v>
      </c>
    </row>
    <row r="690" spans="1:16">
      <c r="A690" s="227">
        <v>621</v>
      </c>
      <c r="B690" s="225">
        <v>44403</v>
      </c>
      <c r="C690" s="223">
        <v>92.82</v>
      </c>
      <c r="D690" s="223">
        <v>1610</v>
      </c>
      <c r="E690" s="223">
        <v>2088.4299999999998</v>
      </c>
      <c r="F690" s="223">
        <v>8211.9</v>
      </c>
      <c r="G690" s="223">
        <v>4.0999999999999999E-4</v>
      </c>
      <c r="H690" s="223">
        <v>1.9400000000000001E-3</v>
      </c>
      <c r="I690" s="223">
        <v>3.7799999999999999E-3</v>
      </c>
      <c r="J690" s="223">
        <v>7.2100000000000003E-3</v>
      </c>
      <c r="K690" s="223">
        <v>1.29E-2</v>
      </c>
      <c r="L690" s="223">
        <v>2.5000000000000001E-2</v>
      </c>
      <c r="M690" s="223">
        <v>6.4756999999999998</v>
      </c>
      <c r="N690" s="223">
        <v>6.4706999999999999</v>
      </c>
      <c r="O690" s="223">
        <v>212</v>
      </c>
      <c r="P690" s="223">
        <v>143</v>
      </c>
    </row>
    <row r="691" spans="1:16">
      <c r="A691" s="227">
        <v>620</v>
      </c>
      <c r="B691" s="225">
        <v>44400</v>
      </c>
      <c r="C691" s="223">
        <v>92.75</v>
      </c>
      <c r="D691" s="223">
        <v>1610</v>
      </c>
      <c r="E691" s="223">
        <v>2088.4299999999998</v>
      </c>
      <c r="F691" s="223">
        <v>8211.9</v>
      </c>
      <c r="G691" s="223">
        <v>4.2999999999999999E-4</v>
      </c>
      <c r="H691" s="223">
        <v>1.98E-3</v>
      </c>
      <c r="I691" s="223">
        <v>3.7200000000000002E-3</v>
      </c>
      <c r="J691" s="223">
        <v>7.1199999999999996E-3</v>
      </c>
      <c r="K691" s="223">
        <v>1.2760000000000001E-2</v>
      </c>
      <c r="L691" s="223">
        <v>2.5399999999999999E-2</v>
      </c>
      <c r="M691" s="223">
        <v>6.4645000000000001</v>
      </c>
      <c r="N691" s="223">
        <v>6.468</v>
      </c>
      <c r="O691" s="223">
        <v>217</v>
      </c>
      <c r="P691" s="223">
        <v>143</v>
      </c>
    </row>
    <row r="692" spans="1:16">
      <c r="A692" s="227">
        <v>619</v>
      </c>
      <c r="B692" s="225">
        <v>44399</v>
      </c>
      <c r="C692" s="223">
        <v>92.97</v>
      </c>
      <c r="D692" s="223">
        <v>1610</v>
      </c>
      <c r="E692" s="223">
        <v>2088.4299999999998</v>
      </c>
      <c r="F692" s="223">
        <v>8211.9</v>
      </c>
      <c r="G692" s="223">
        <v>4.0999999999999999E-4</v>
      </c>
      <c r="H692" s="223">
        <v>2E-3</v>
      </c>
      <c r="I692" s="223">
        <v>3.7799999999999999E-3</v>
      </c>
      <c r="J692" s="223">
        <v>7.1900000000000002E-3</v>
      </c>
      <c r="K692" s="223">
        <v>1.278E-2</v>
      </c>
      <c r="L692" s="223">
        <v>2.5579999999999999E-2</v>
      </c>
      <c r="M692" s="223">
        <v>6.4882</v>
      </c>
      <c r="N692" s="223">
        <v>6.4850000000000003</v>
      </c>
      <c r="O692" s="223">
        <v>218</v>
      </c>
      <c r="P692" s="223">
        <v>143</v>
      </c>
    </row>
    <row r="693" spans="1:16">
      <c r="A693" s="227">
        <v>618</v>
      </c>
      <c r="B693" s="225">
        <v>44398</v>
      </c>
      <c r="C693" s="223">
        <v>92.89</v>
      </c>
      <c r="D693" s="223">
        <v>1610</v>
      </c>
      <c r="E693" s="223">
        <v>2088.4299999999998</v>
      </c>
      <c r="F693" s="223">
        <v>8211.9</v>
      </c>
      <c r="G693" s="223">
        <v>4.2999999999999999E-4</v>
      </c>
      <c r="H693" s="223">
        <v>2.0799999999999998E-3</v>
      </c>
      <c r="I693" s="223">
        <v>3.8600000000000001E-3</v>
      </c>
      <c r="J693" s="223">
        <v>7.3600000000000002E-3</v>
      </c>
      <c r="K693" s="223">
        <v>1.2880000000000001E-2</v>
      </c>
      <c r="L693" s="223">
        <v>2.5649999999999999E-2</v>
      </c>
      <c r="M693" s="223">
        <v>6.4950000000000001</v>
      </c>
      <c r="N693" s="223">
        <v>6.4904999999999999</v>
      </c>
      <c r="O693" s="223">
        <v>218</v>
      </c>
      <c r="P693" s="223">
        <v>143</v>
      </c>
    </row>
    <row r="694" spans="1:16">
      <c r="A694" s="227">
        <v>617</v>
      </c>
      <c r="B694" s="225">
        <v>44397</v>
      </c>
      <c r="C694" s="223">
        <v>92.69</v>
      </c>
      <c r="D694" s="223">
        <v>1610</v>
      </c>
      <c r="E694" s="223">
        <v>2088.4299999999998</v>
      </c>
      <c r="F694" s="223">
        <v>8211.9</v>
      </c>
      <c r="G694" s="223">
        <v>4.0999999999999999E-4</v>
      </c>
      <c r="H694" s="223">
        <v>2E-3</v>
      </c>
      <c r="I694" s="223">
        <v>3.64E-3</v>
      </c>
      <c r="J694" s="223">
        <v>6.8500000000000002E-3</v>
      </c>
      <c r="K694" s="223">
        <v>1.222E-2</v>
      </c>
      <c r="L694" s="223">
        <v>2.5690000000000001E-2</v>
      </c>
      <c r="M694" s="223">
        <v>6.4755000000000003</v>
      </c>
      <c r="N694" s="223">
        <v>6.4790999999999999</v>
      </c>
      <c r="O694" s="223">
        <v>220</v>
      </c>
      <c r="P694" s="223">
        <v>143</v>
      </c>
    </row>
    <row r="695" spans="1:16">
      <c r="A695" s="227">
        <v>616</v>
      </c>
      <c r="B695" s="225">
        <v>44396</v>
      </c>
      <c r="C695" s="223">
        <v>92.62</v>
      </c>
      <c r="D695" s="223">
        <v>1610</v>
      </c>
      <c r="E695" s="223">
        <v>2088.4299999999998</v>
      </c>
      <c r="F695" s="223">
        <v>8211.9</v>
      </c>
      <c r="G695" s="223">
        <v>3.6000000000000002E-4</v>
      </c>
      <c r="H695" s="223">
        <v>2.16E-3</v>
      </c>
      <c r="I695" s="223">
        <v>3.8800000000000002E-3</v>
      </c>
      <c r="J695" s="223">
        <v>7.0400000000000003E-3</v>
      </c>
      <c r="K695" s="223">
        <v>1.189E-2</v>
      </c>
      <c r="L695" s="223">
        <v>2.597E-2</v>
      </c>
      <c r="M695" s="223">
        <v>6.4612999999999996</v>
      </c>
      <c r="N695" s="223">
        <v>6.4608999999999996</v>
      </c>
      <c r="O695" s="223">
        <v>221</v>
      </c>
      <c r="P695" s="223">
        <v>143</v>
      </c>
    </row>
    <row r="696" spans="1:16">
      <c r="A696" s="227">
        <v>615</v>
      </c>
      <c r="B696" s="225">
        <v>44393</v>
      </c>
      <c r="C696" s="223">
        <v>92.41</v>
      </c>
      <c r="D696" s="223">
        <v>1610</v>
      </c>
      <c r="E696" s="223">
        <v>2088.4299999999998</v>
      </c>
      <c r="F696" s="223">
        <v>8211.9</v>
      </c>
      <c r="G696" s="223">
        <v>4.2999999999999999E-4</v>
      </c>
      <c r="H696" s="223">
        <v>2.2200000000000002E-3</v>
      </c>
      <c r="I696" s="223">
        <v>4.28E-3</v>
      </c>
      <c r="J696" s="223">
        <v>7.7299999999999999E-3</v>
      </c>
      <c r="K696" s="223">
        <v>1.29E-2</v>
      </c>
      <c r="L696" s="223">
        <v>2.5989999999999999E-2</v>
      </c>
      <c r="M696" s="223">
        <v>6.4592000000000001</v>
      </c>
      <c r="N696" s="223">
        <v>6.4691999999999998</v>
      </c>
      <c r="O696" s="223">
        <v>217</v>
      </c>
      <c r="P696" s="223">
        <v>143</v>
      </c>
    </row>
    <row r="697" spans="1:16">
      <c r="A697" s="227">
        <v>614</v>
      </c>
      <c r="B697" s="225">
        <v>44392</v>
      </c>
      <c r="C697" s="223">
        <v>92.75</v>
      </c>
      <c r="D697" s="223">
        <v>1610</v>
      </c>
      <c r="E697" s="223">
        <v>2088.4299999999998</v>
      </c>
      <c r="F697" s="223">
        <v>8211.9</v>
      </c>
      <c r="G697" s="223">
        <v>3.8000000000000002E-4</v>
      </c>
      <c r="H697" s="223">
        <v>2.2300000000000002E-3</v>
      </c>
      <c r="I697" s="223">
        <v>4.3299999999999996E-3</v>
      </c>
      <c r="J697" s="223">
        <v>7.7499999999999999E-3</v>
      </c>
      <c r="K697" s="223">
        <v>1.299E-2</v>
      </c>
      <c r="L697" s="223">
        <v>2.6259999999999999E-2</v>
      </c>
      <c r="M697" s="223">
        <v>6.4797000000000002</v>
      </c>
      <c r="N697" s="223">
        <v>6.4687999999999999</v>
      </c>
      <c r="O697" s="223">
        <v>219</v>
      </c>
      <c r="P697" s="223">
        <v>143</v>
      </c>
    </row>
    <row r="698" spans="1:16">
      <c r="A698" s="227">
        <v>613</v>
      </c>
      <c r="B698" s="225">
        <v>44391</v>
      </c>
      <c r="C698" s="223">
        <v>92.26</v>
      </c>
      <c r="D698" s="223">
        <v>1610</v>
      </c>
      <c r="E698" s="223">
        <v>2088.4299999999998</v>
      </c>
      <c r="F698" s="223">
        <v>8211.9</v>
      </c>
      <c r="G698" s="223">
        <v>4.2999999999999999E-4</v>
      </c>
      <c r="H698" s="223">
        <v>2.2300000000000002E-3</v>
      </c>
      <c r="I698" s="223">
        <v>4.3E-3</v>
      </c>
      <c r="J698" s="223">
        <v>7.9500000000000005E-3</v>
      </c>
      <c r="K698" s="223">
        <v>1.346E-2</v>
      </c>
      <c r="L698" s="223">
        <v>2.6169999999999999E-2</v>
      </c>
      <c r="M698" s="223">
        <v>6.4763999999999999</v>
      </c>
      <c r="N698" s="223">
        <v>6.4759000000000002</v>
      </c>
      <c r="O698" s="223">
        <v>219</v>
      </c>
      <c r="P698" s="223">
        <v>143</v>
      </c>
    </row>
    <row r="699" spans="1:16">
      <c r="A699" s="227">
        <v>612</v>
      </c>
      <c r="B699" s="225">
        <v>44390</v>
      </c>
      <c r="C699" s="223">
        <v>92.13</v>
      </c>
      <c r="D699" s="223">
        <v>1610</v>
      </c>
      <c r="E699" s="223">
        <v>2088.4299999999998</v>
      </c>
      <c r="F699" s="223">
        <v>8211.9</v>
      </c>
      <c r="G699" s="223">
        <v>4.0999999999999999E-4</v>
      </c>
      <c r="H699" s="223">
        <v>2.5300000000000001E-3</v>
      </c>
      <c r="I699" s="223">
        <v>4.6699999999999997E-3</v>
      </c>
      <c r="J699" s="223">
        <v>8.4600000000000005E-3</v>
      </c>
      <c r="K699" s="223">
        <v>1.417E-2</v>
      </c>
      <c r="L699" s="223">
        <v>2.6409999999999999E-2</v>
      </c>
      <c r="M699" s="223">
        <v>6.4813000000000001</v>
      </c>
      <c r="N699" s="223">
        <v>6.4790000000000001</v>
      </c>
      <c r="O699" s="223">
        <v>217</v>
      </c>
      <c r="P699" s="223">
        <v>143</v>
      </c>
    </row>
    <row r="700" spans="1:16">
      <c r="A700" s="227">
        <v>611</v>
      </c>
      <c r="B700" s="225">
        <v>44389</v>
      </c>
      <c r="C700" s="223">
        <v>92.42</v>
      </c>
      <c r="D700" s="223">
        <v>1610</v>
      </c>
      <c r="E700" s="223">
        <v>2088.4299999999998</v>
      </c>
      <c r="F700" s="223">
        <v>8211.9</v>
      </c>
      <c r="G700" s="223">
        <v>4.6000000000000001E-4</v>
      </c>
      <c r="H700" s="223">
        <v>2.2699999999999999E-3</v>
      </c>
      <c r="I700" s="223">
        <v>4.0299999999999997E-3</v>
      </c>
      <c r="J700" s="223">
        <v>7.9500000000000005E-3</v>
      </c>
      <c r="K700" s="223">
        <v>1.3639999999999999E-2</v>
      </c>
      <c r="L700" s="223">
        <v>2.656E-2</v>
      </c>
      <c r="M700" s="223">
        <v>6.4934000000000003</v>
      </c>
      <c r="N700" s="223">
        <v>6.4904999999999999</v>
      </c>
      <c r="O700" s="223">
        <v>225</v>
      </c>
      <c r="P700" s="223">
        <v>143</v>
      </c>
    </row>
    <row r="701" spans="1:16">
      <c r="A701" s="227">
        <v>610</v>
      </c>
      <c r="B701" s="225">
        <v>44386</v>
      </c>
      <c r="C701" s="223">
        <v>92.64</v>
      </c>
      <c r="D701" s="223">
        <v>1610</v>
      </c>
      <c r="E701" s="223">
        <v>2088.4299999999998</v>
      </c>
      <c r="F701" s="223">
        <v>8211.9</v>
      </c>
      <c r="G701" s="223">
        <v>4.2999999999999999E-4</v>
      </c>
      <c r="H701" s="223">
        <v>2.1299999999999999E-3</v>
      </c>
      <c r="I701" s="223">
        <v>3.9199999999999999E-3</v>
      </c>
      <c r="J701" s="223">
        <v>7.8499999999999993E-3</v>
      </c>
      <c r="K701" s="223">
        <v>1.359E-2</v>
      </c>
      <c r="L701" s="223">
        <v>2.6790000000000001E-2</v>
      </c>
      <c r="M701" s="223">
        <v>6.4744999999999999</v>
      </c>
      <c r="N701" s="223">
        <v>6.4728000000000003</v>
      </c>
      <c r="O701" s="223">
        <v>229</v>
      </c>
      <c r="P701" s="223">
        <v>143</v>
      </c>
    </row>
    <row r="702" spans="1:16">
      <c r="A702" s="227">
        <v>609</v>
      </c>
      <c r="B702" s="225">
        <v>44385</v>
      </c>
      <c r="C702" s="223">
        <v>92.55</v>
      </c>
      <c r="D702" s="223">
        <v>1610</v>
      </c>
      <c r="E702" s="223">
        <v>2088.4299999999998</v>
      </c>
      <c r="F702" s="223">
        <v>8211.9</v>
      </c>
      <c r="G702" s="223">
        <v>4.6000000000000001E-4</v>
      </c>
      <c r="H702" s="223">
        <v>1.9400000000000001E-3</v>
      </c>
      <c r="I702" s="223">
        <v>3.63E-3</v>
      </c>
      <c r="J702" s="223">
        <v>7.4200000000000004E-3</v>
      </c>
      <c r="K702" s="223">
        <v>1.2930000000000001E-2</v>
      </c>
      <c r="L702" s="223">
        <v>2.69E-2</v>
      </c>
      <c r="M702" s="223">
        <v>6.4795999999999996</v>
      </c>
      <c r="N702" s="223">
        <v>6.4790999999999999</v>
      </c>
      <c r="O702" s="223">
        <v>233</v>
      </c>
      <c r="P702" s="223">
        <v>143</v>
      </c>
    </row>
    <row r="703" spans="1:16">
      <c r="A703" s="227">
        <v>608</v>
      </c>
      <c r="B703" s="225">
        <v>44384</v>
      </c>
      <c r="C703" s="223">
        <v>92.21</v>
      </c>
      <c r="D703" s="223">
        <v>1610</v>
      </c>
      <c r="E703" s="223">
        <v>2088.4299999999998</v>
      </c>
      <c r="F703" s="223">
        <v>8211.9</v>
      </c>
      <c r="G703" s="223">
        <v>4.6000000000000001E-4</v>
      </c>
      <c r="H703" s="223">
        <v>2.14E-3</v>
      </c>
      <c r="I703" s="223">
        <v>3.9699999999999996E-3</v>
      </c>
      <c r="J703" s="223">
        <v>7.79E-3</v>
      </c>
      <c r="K703" s="223">
        <v>1.316E-2</v>
      </c>
      <c r="L703" s="223">
        <v>2.742E-2</v>
      </c>
      <c r="M703" s="223">
        <v>6.4619999999999997</v>
      </c>
      <c r="N703" s="223">
        <v>6.4641999999999999</v>
      </c>
      <c r="O703" s="223">
        <v>234</v>
      </c>
      <c r="P703" s="223">
        <v>143</v>
      </c>
    </row>
    <row r="704" spans="1:16">
      <c r="A704" s="227">
        <v>607</v>
      </c>
      <c r="B704" s="225">
        <v>44383</v>
      </c>
      <c r="C704" s="223">
        <v>92.23</v>
      </c>
      <c r="D704" s="223">
        <v>1610</v>
      </c>
      <c r="E704" s="223">
        <v>2088.4299999999998</v>
      </c>
      <c r="F704" s="223">
        <v>8211.9</v>
      </c>
      <c r="G704" s="223">
        <v>4.2999999999999999E-4</v>
      </c>
      <c r="H704" s="223">
        <v>2.1800000000000001E-3</v>
      </c>
      <c r="I704" s="223">
        <v>4.0200000000000001E-3</v>
      </c>
      <c r="J704" s="223">
        <v>7.9600000000000001E-3</v>
      </c>
      <c r="K704" s="223">
        <v>1.3480000000000001E-2</v>
      </c>
      <c r="L704" s="223">
        <v>2.7470000000000001E-2</v>
      </c>
      <c r="M704" s="223">
        <v>6.4717000000000002</v>
      </c>
      <c r="N704" s="223">
        <v>6.4729999999999999</v>
      </c>
      <c r="O704" s="223">
        <v>234</v>
      </c>
      <c r="P704" s="223">
        <v>143</v>
      </c>
    </row>
    <row r="705" spans="1:16">
      <c r="A705" s="227">
        <v>606</v>
      </c>
      <c r="B705" s="225">
        <v>44382</v>
      </c>
      <c r="C705" s="223">
        <v>92.6</v>
      </c>
      <c r="D705" s="223">
        <v>1610</v>
      </c>
      <c r="E705" s="223">
        <v>2088.4299999999998</v>
      </c>
      <c r="F705" s="223">
        <v>8211.9</v>
      </c>
      <c r="G705" s="223">
        <v>3.8000000000000002E-4</v>
      </c>
      <c r="H705" s="223">
        <v>2.3400000000000001E-3</v>
      </c>
      <c r="I705" s="223">
        <v>4.3699999999999998E-3</v>
      </c>
      <c r="J705" s="223">
        <v>8.5699999999999995E-3</v>
      </c>
      <c r="K705" s="223">
        <v>1.4239999999999999E-2</v>
      </c>
      <c r="L705" s="223">
        <v>2.7400000000000001E-2</v>
      </c>
      <c r="M705" s="223">
        <v>6.4725999999999999</v>
      </c>
      <c r="N705" s="223">
        <v>6.4691000000000001</v>
      </c>
      <c r="O705" s="223">
        <v>230</v>
      </c>
      <c r="P705" s="223">
        <v>143</v>
      </c>
    </row>
    <row r="706" spans="1:16">
      <c r="A706" s="227">
        <v>605</v>
      </c>
      <c r="B706" s="225">
        <v>44379</v>
      </c>
      <c r="C706" s="223">
        <v>92.44</v>
      </c>
      <c r="D706" s="223">
        <v>1610</v>
      </c>
      <c r="E706" s="223">
        <v>2088.4299999999998</v>
      </c>
      <c r="F706" s="223">
        <v>8211.9</v>
      </c>
      <c r="G706" s="223">
        <v>3.8000000000000002E-4</v>
      </c>
      <c r="H706" s="223">
        <v>2.3400000000000001E-3</v>
      </c>
      <c r="I706" s="223">
        <v>4.3699999999999998E-3</v>
      </c>
      <c r="J706" s="223">
        <v>8.5699999999999995E-3</v>
      </c>
      <c r="K706" s="223">
        <v>1.4239999999999999E-2</v>
      </c>
      <c r="L706" s="223">
        <v>2.743E-2</v>
      </c>
      <c r="M706" s="223">
        <v>6.4683000000000002</v>
      </c>
      <c r="N706" s="223">
        <v>6.4570999999999996</v>
      </c>
      <c r="O706" s="223">
        <v>231</v>
      </c>
      <c r="P706" s="223">
        <v>143</v>
      </c>
    </row>
    <row r="707" spans="1:16">
      <c r="A707" s="227">
        <v>604</v>
      </c>
      <c r="B707" s="225">
        <v>44378</v>
      </c>
      <c r="C707" s="223">
        <v>92.05</v>
      </c>
      <c r="D707" s="223">
        <v>1520</v>
      </c>
      <c r="E707" s="223">
        <v>2062.96</v>
      </c>
      <c r="F707" s="223">
        <v>8210.7999999999993</v>
      </c>
      <c r="G707" s="223">
        <v>4.0999999999999999E-4</v>
      </c>
      <c r="H707" s="223">
        <v>2.5300000000000001E-3</v>
      </c>
      <c r="I707" s="223">
        <v>4.6600000000000001E-3</v>
      </c>
      <c r="J707" s="223">
        <v>8.9300000000000004E-3</v>
      </c>
      <c r="K707" s="223">
        <v>1.4579999999999999E-2</v>
      </c>
      <c r="L707" s="223">
        <v>2.758E-2</v>
      </c>
      <c r="M707" s="223">
        <v>6.4659000000000004</v>
      </c>
      <c r="N707" s="223">
        <v>6.4637000000000002</v>
      </c>
      <c r="O707" s="223">
        <v>229</v>
      </c>
      <c r="P707" s="223">
        <v>143</v>
      </c>
    </row>
    <row r="708" spans="1:16">
      <c r="A708" s="227">
        <v>603</v>
      </c>
      <c r="B708" s="225">
        <v>44377</v>
      </c>
      <c r="C708" s="223">
        <v>91.89</v>
      </c>
      <c r="D708" s="223">
        <v>1520</v>
      </c>
      <c r="E708" s="223">
        <v>2062.96</v>
      </c>
      <c r="F708" s="223">
        <v>8210.7999999999993</v>
      </c>
      <c r="G708" s="223">
        <v>4.0999999999999999E-4</v>
      </c>
      <c r="H708" s="223">
        <v>2.49E-3</v>
      </c>
      <c r="I708" s="223">
        <v>4.5999999999999999E-3</v>
      </c>
      <c r="J708" s="223">
        <v>8.8900000000000003E-3</v>
      </c>
      <c r="K708" s="223">
        <v>1.468E-2</v>
      </c>
      <c r="L708" s="223">
        <v>2.7490000000000001E-2</v>
      </c>
      <c r="M708" s="223">
        <v>6.4612999999999996</v>
      </c>
      <c r="N708" s="223">
        <v>6.4565999999999999</v>
      </c>
      <c r="O708" s="223">
        <v>229</v>
      </c>
      <c r="P708" s="223">
        <v>143</v>
      </c>
    </row>
    <row r="709" spans="1:16">
      <c r="A709" s="227">
        <v>602</v>
      </c>
      <c r="B709" s="225">
        <v>44376</v>
      </c>
      <c r="C709" s="223">
        <v>91.85</v>
      </c>
      <c r="D709" s="223">
        <v>1520</v>
      </c>
      <c r="E709" s="223">
        <v>2062.96</v>
      </c>
      <c r="F709" s="223">
        <v>8210.7999999999993</v>
      </c>
      <c r="G709" s="223">
        <v>4.0999999999999999E-4</v>
      </c>
      <c r="H709" s="223">
        <v>2.5000000000000001E-3</v>
      </c>
      <c r="I709" s="223">
        <v>4.5500000000000002E-3</v>
      </c>
      <c r="J709" s="223">
        <v>8.8900000000000003E-3</v>
      </c>
      <c r="K709" s="223">
        <v>1.47E-2</v>
      </c>
      <c r="L709" s="223">
        <v>2.7570000000000001E-2</v>
      </c>
      <c r="M709" s="223">
        <v>6.4611999999999998</v>
      </c>
      <c r="N709" s="223">
        <v>6.4561999999999999</v>
      </c>
      <c r="O709" s="223">
        <v>230</v>
      </c>
      <c r="P709" s="223">
        <v>143</v>
      </c>
    </row>
    <row r="710" spans="1:16">
      <c r="A710" s="227">
        <v>601</v>
      </c>
      <c r="B710" s="225">
        <v>44375</v>
      </c>
      <c r="C710" s="223">
        <v>91.81</v>
      </c>
      <c r="D710" s="223">
        <v>1520</v>
      </c>
      <c r="E710" s="223">
        <v>2062.96</v>
      </c>
      <c r="F710" s="223">
        <v>8210.7999999999993</v>
      </c>
      <c r="G710" s="223">
        <v>4.0999999999999999E-4</v>
      </c>
      <c r="H710" s="223">
        <v>2.5400000000000002E-3</v>
      </c>
      <c r="I710" s="223">
        <v>4.5700000000000003E-3</v>
      </c>
      <c r="J710" s="223">
        <v>8.9599999999999992E-3</v>
      </c>
      <c r="K710" s="223">
        <v>1.4760000000000001E-2</v>
      </c>
      <c r="L710" s="223">
        <v>2.7789999999999999E-2</v>
      </c>
      <c r="M710" s="223">
        <v>6.4709000000000003</v>
      </c>
      <c r="N710" s="223">
        <v>6.4718999999999998</v>
      </c>
      <c r="O710" s="223">
        <v>232</v>
      </c>
      <c r="P710" s="223">
        <v>143</v>
      </c>
    </row>
    <row r="711" spans="1:16">
      <c r="A711" s="227">
        <v>600</v>
      </c>
      <c r="B711" s="225">
        <v>44372</v>
      </c>
      <c r="C711" s="223">
        <v>91.8</v>
      </c>
      <c r="D711" s="223">
        <v>1520</v>
      </c>
      <c r="E711" s="223">
        <v>2062.96</v>
      </c>
      <c r="F711" s="223">
        <v>8210.7999999999993</v>
      </c>
      <c r="G711" s="223">
        <v>4.2999999999999999E-4</v>
      </c>
      <c r="H711" s="223">
        <v>2.66E-3</v>
      </c>
      <c r="I711" s="223">
        <v>4.7299999999999998E-3</v>
      </c>
      <c r="J711" s="223">
        <v>9.2099999999999994E-3</v>
      </c>
      <c r="K711" s="223">
        <v>1.524E-2</v>
      </c>
      <c r="L711" s="223">
        <v>2.7459999999999998E-2</v>
      </c>
      <c r="M711" s="223">
        <v>6.4781000000000004</v>
      </c>
      <c r="N711" s="223">
        <v>6.4743000000000004</v>
      </c>
      <c r="O711" s="223">
        <v>227</v>
      </c>
      <c r="P711" s="223">
        <v>143</v>
      </c>
    </row>
    <row r="712" spans="1:16">
      <c r="A712" s="227">
        <v>599</v>
      </c>
      <c r="B712" s="225">
        <v>44371</v>
      </c>
      <c r="C712" s="223">
        <v>91.76</v>
      </c>
      <c r="D712" s="223">
        <v>1520</v>
      </c>
      <c r="E712" s="223">
        <v>2062.96</v>
      </c>
      <c r="F712" s="223">
        <v>8210.7999999999993</v>
      </c>
      <c r="G712" s="223">
        <v>4.2999999999999999E-4</v>
      </c>
      <c r="H712" s="223">
        <v>2.6800000000000001E-3</v>
      </c>
      <c r="I712" s="223">
        <v>4.7000000000000002E-3</v>
      </c>
      <c r="J712" s="223">
        <v>9.1299999999999992E-3</v>
      </c>
      <c r="K712" s="223">
        <v>1.4919999999999999E-2</v>
      </c>
      <c r="L712" s="223">
        <v>2.7619999999999999E-2</v>
      </c>
      <c r="M712" s="223">
        <v>6.4805999999999999</v>
      </c>
      <c r="N712" s="223">
        <v>6.4810999999999996</v>
      </c>
      <c r="O712" s="223">
        <v>229</v>
      </c>
      <c r="P712" s="223">
        <v>143</v>
      </c>
    </row>
    <row r="713" spans="1:16">
      <c r="A713" s="227">
        <v>598</v>
      </c>
      <c r="B713" s="225">
        <v>44370</v>
      </c>
      <c r="C713" s="223">
        <v>91.9</v>
      </c>
      <c r="D713" s="223">
        <v>1520</v>
      </c>
      <c r="E713" s="223">
        <v>2062.96</v>
      </c>
      <c r="F713" s="223">
        <v>8210.7999999999993</v>
      </c>
      <c r="G713" s="223">
        <v>3.6000000000000002E-4</v>
      </c>
      <c r="H713" s="223">
        <v>2.6199999999999999E-3</v>
      </c>
      <c r="I713" s="223">
        <v>4.62E-3</v>
      </c>
      <c r="J713" s="223">
        <v>8.8100000000000001E-3</v>
      </c>
      <c r="K713" s="223">
        <v>1.485E-2</v>
      </c>
      <c r="L713" s="223">
        <v>2.7730000000000001E-2</v>
      </c>
      <c r="M713" s="223">
        <v>6.4672000000000001</v>
      </c>
      <c r="N713" s="223">
        <v>6.4668999999999999</v>
      </c>
      <c r="O713" s="223">
        <v>231</v>
      </c>
      <c r="P713" s="223">
        <v>143</v>
      </c>
    </row>
    <row r="714" spans="1:16">
      <c r="A714" s="227">
        <v>597</v>
      </c>
      <c r="B714" s="225">
        <v>44369</v>
      </c>
      <c r="C714" s="223">
        <v>92.22</v>
      </c>
      <c r="D714" s="223">
        <v>1520</v>
      </c>
      <c r="E714" s="223">
        <v>2062.96</v>
      </c>
      <c r="F714" s="223">
        <v>8210.7999999999993</v>
      </c>
      <c r="G714" s="223">
        <v>2.9999999999999997E-4</v>
      </c>
      <c r="H714" s="223">
        <v>2.2799999999999999E-3</v>
      </c>
      <c r="I714" s="223">
        <v>4.3499999999999997E-3</v>
      </c>
      <c r="J714" s="223">
        <v>8.5500000000000003E-3</v>
      </c>
      <c r="K714" s="223">
        <v>1.4630000000000001E-2</v>
      </c>
      <c r="L714" s="223">
        <v>2.7969999999999998E-2</v>
      </c>
      <c r="M714" s="223">
        <v>6.4615999999999998</v>
      </c>
      <c r="N714" s="223">
        <v>6.4531000000000001</v>
      </c>
      <c r="O714" s="223">
        <v>236</v>
      </c>
      <c r="P714" s="223">
        <v>143</v>
      </c>
    </row>
    <row r="715" spans="1:16">
      <c r="A715" s="227">
        <v>596</v>
      </c>
      <c r="B715" s="225">
        <v>44368</v>
      </c>
      <c r="C715" s="223">
        <v>91.89</v>
      </c>
      <c r="D715" s="223">
        <v>1520</v>
      </c>
      <c r="E715" s="223">
        <v>2062.96</v>
      </c>
      <c r="F715" s="223">
        <v>8210.7999999999993</v>
      </c>
      <c r="G715" s="223">
        <v>2.9999999999999997E-4</v>
      </c>
      <c r="H715" s="223">
        <v>2.5400000000000002E-3</v>
      </c>
      <c r="I715" s="223">
        <v>4.6899999999999997E-3</v>
      </c>
      <c r="J715" s="223">
        <v>8.8800000000000007E-3</v>
      </c>
      <c r="K715" s="223">
        <v>1.489E-2</v>
      </c>
      <c r="L715" s="223">
        <v>2.809E-2</v>
      </c>
      <c r="M715" s="223">
        <v>6.4570999999999996</v>
      </c>
      <c r="N715" s="223">
        <v>6.4482999999999997</v>
      </c>
      <c r="O715" s="223">
        <v>234</v>
      </c>
      <c r="P715" s="223">
        <v>143</v>
      </c>
    </row>
    <row r="716" spans="1:16">
      <c r="A716" s="227">
        <v>595</v>
      </c>
      <c r="B716" s="225">
        <v>44365</v>
      </c>
      <c r="C716" s="223">
        <v>91.13</v>
      </c>
      <c r="D716" s="223">
        <v>1520</v>
      </c>
      <c r="E716" s="223">
        <v>2062.96</v>
      </c>
      <c r="F716" s="223">
        <v>8210.7999999999993</v>
      </c>
      <c r="G716" s="223">
        <v>2.7999999999999998E-4</v>
      </c>
      <c r="H716" s="223">
        <v>2.5400000000000002E-3</v>
      </c>
      <c r="I716" s="223">
        <v>4.6899999999999997E-3</v>
      </c>
      <c r="J716" s="223">
        <v>8.7500000000000008E-3</v>
      </c>
      <c r="K716" s="223">
        <v>1.438E-2</v>
      </c>
      <c r="L716" s="223">
        <v>2.8240000000000001E-2</v>
      </c>
      <c r="M716" s="223">
        <v>6.4405000000000001</v>
      </c>
      <c r="N716" s="223">
        <v>6.3979999999999997</v>
      </c>
      <c r="O716" s="223">
        <v>236</v>
      </c>
      <c r="P716" s="223">
        <v>143</v>
      </c>
    </row>
    <row r="717" spans="1:16">
      <c r="A717" s="227">
        <v>594</v>
      </c>
      <c r="B717" s="225">
        <v>44364</v>
      </c>
      <c r="C717" s="223">
        <v>90.54</v>
      </c>
      <c r="D717" s="223">
        <v>1520</v>
      </c>
      <c r="E717" s="223">
        <v>2062.96</v>
      </c>
      <c r="F717" s="223">
        <v>8210.7999999999993</v>
      </c>
      <c r="G717" s="223">
        <v>2.5000000000000001E-4</v>
      </c>
      <c r="H717" s="223">
        <v>2.0899999999999998E-3</v>
      </c>
      <c r="I717" s="223">
        <v>4.3200000000000001E-3</v>
      </c>
      <c r="J717" s="223">
        <v>8.8100000000000001E-3</v>
      </c>
      <c r="K717" s="223">
        <v>1.504E-2</v>
      </c>
      <c r="L717" s="223">
        <v>2.8459999999999999E-2</v>
      </c>
      <c r="M717" s="223">
        <v>6.4069000000000003</v>
      </c>
      <c r="N717" s="223">
        <v>6.4061000000000003</v>
      </c>
      <c r="O717" s="223">
        <v>241</v>
      </c>
      <c r="P717" s="223">
        <v>143</v>
      </c>
    </row>
    <row r="718" spans="1:16">
      <c r="A718" s="227">
        <v>593</v>
      </c>
      <c r="B718" s="225">
        <v>44363</v>
      </c>
      <c r="C718" s="223">
        <v>90.52</v>
      </c>
      <c r="D718" s="223">
        <v>1520</v>
      </c>
      <c r="E718" s="223">
        <v>2062.96</v>
      </c>
      <c r="F718" s="223">
        <v>8210.7999999999993</v>
      </c>
      <c r="G718" s="223">
        <v>2.3000000000000001E-4</v>
      </c>
      <c r="H718" s="223">
        <v>2.0500000000000002E-3</v>
      </c>
      <c r="I718" s="223">
        <v>4.13E-3</v>
      </c>
      <c r="J718" s="223">
        <v>8.9499999999999996E-3</v>
      </c>
      <c r="K718" s="223">
        <v>1.575E-2</v>
      </c>
      <c r="L718" s="223">
        <v>2.8340000000000001E-2</v>
      </c>
      <c r="M718" s="223">
        <v>6.4058000000000002</v>
      </c>
      <c r="N718" s="223">
        <v>6.3986999999999998</v>
      </c>
      <c r="O718" s="223">
        <v>242</v>
      </c>
      <c r="P718" s="223">
        <v>143</v>
      </c>
    </row>
    <row r="719" spans="1:16">
      <c r="A719" s="227">
        <v>592</v>
      </c>
      <c r="B719" s="225">
        <v>44362</v>
      </c>
      <c r="C719" s="223">
        <v>90.56</v>
      </c>
      <c r="D719" s="223">
        <v>1520</v>
      </c>
      <c r="E719" s="223">
        <v>2062.96</v>
      </c>
      <c r="F719" s="223">
        <v>8210.7999999999993</v>
      </c>
      <c r="G719" s="223">
        <v>1.2999999999999999E-4</v>
      </c>
      <c r="H719" s="223">
        <v>1.6299999999999999E-3</v>
      </c>
      <c r="I719" s="223">
        <v>3.3400000000000001E-3</v>
      </c>
      <c r="J719" s="223">
        <v>7.8100000000000001E-3</v>
      </c>
      <c r="K719" s="223">
        <v>1.4919999999999999E-2</v>
      </c>
      <c r="L719" s="223">
        <v>2.8250000000000001E-2</v>
      </c>
      <c r="M719" s="223">
        <v>6.3966000000000003</v>
      </c>
      <c r="N719" s="223">
        <v>6.3986999999999998</v>
      </c>
      <c r="O719" s="223">
        <v>249</v>
      </c>
      <c r="P719" s="223">
        <v>143</v>
      </c>
    </row>
    <row r="720" spans="1:16">
      <c r="A720" s="227">
        <v>591</v>
      </c>
      <c r="B720" s="225">
        <v>44361</v>
      </c>
      <c r="C720" s="223">
        <v>90.08</v>
      </c>
      <c r="D720" s="223">
        <v>1520</v>
      </c>
      <c r="E720" s="223">
        <v>2062.96</v>
      </c>
      <c r="F720" s="223">
        <v>8210.7999999999993</v>
      </c>
      <c r="G720" s="223">
        <v>1.2999999999999999E-4</v>
      </c>
      <c r="H720" s="223">
        <v>1.57E-3</v>
      </c>
      <c r="I720" s="223">
        <v>3.31E-3</v>
      </c>
      <c r="J720" s="223">
        <v>7.8200000000000006E-3</v>
      </c>
      <c r="K720" s="223">
        <v>1.494E-2</v>
      </c>
      <c r="L720" s="223">
        <v>2.8299999999999999E-2</v>
      </c>
      <c r="M720" s="223">
        <v>6.3861999999999997</v>
      </c>
      <c r="N720" s="223">
        <v>6.3932000000000002</v>
      </c>
      <c r="O720" s="223">
        <v>250</v>
      </c>
      <c r="P720" s="223">
        <v>143</v>
      </c>
    </row>
    <row r="721" spans="1:16">
      <c r="A721" s="227">
        <v>590</v>
      </c>
      <c r="B721" s="225">
        <v>44358</v>
      </c>
      <c r="C721" s="223">
        <v>90.12</v>
      </c>
      <c r="D721" s="223">
        <v>1520</v>
      </c>
      <c r="E721" s="223">
        <v>2062.96</v>
      </c>
      <c r="F721" s="223">
        <v>8210.7999999999993</v>
      </c>
      <c r="G721" s="223">
        <v>2.0000000000000001E-4</v>
      </c>
      <c r="H721" s="223">
        <v>1.47E-3</v>
      </c>
      <c r="I721" s="223">
        <v>3.0799999999999998E-3</v>
      </c>
      <c r="J721" s="223">
        <v>7.3899999999999999E-3</v>
      </c>
      <c r="K721" s="223">
        <v>1.452E-2</v>
      </c>
      <c r="L721" s="223">
        <v>2.8299999999999999E-2</v>
      </c>
      <c r="M721" s="223">
        <v>6.3875999999999999</v>
      </c>
      <c r="N721" s="223">
        <v>6.3872</v>
      </c>
      <c r="O721" s="223">
        <v>252</v>
      </c>
      <c r="P721" s="223">
        <v>143</v>
      </c>
    </row>
    <row r="722" spans="1:16">
      <c r="A722" s="227">
        <v>589</v>
      </c>
      <c r="B722" s="225">
        <v>44357</v>
      </c>
      <c r="C722" s="223">
        <v>90.08</v>
      </c>
      <c r="D722" s="223">
        <v>1520</v>
      </c>
      <c r="E722" s="223">
        <v>2062.96</v>
      </c>
      <c r="F722" s="223">
        <v>8210.7999999999993</v>
      </c>
      <c r="G722" s="223">
        <v>2.0000000000000001E-4</v>
      </c>
      <c r="H722" s="223">
        <v>1.4300000000000001E-3</v>
      </c>
      <c r="I722" s="223">
        <v>2.8900000000000002E-3</v>
      </c>
      <c r="J722" s="223">
        <v>7.11E-3</v>
      </c>
      <c r="K722" s="223">
        <v>1.4319999999999999E-2</v>
      </c>
      <c r="L722" s="223">
        <v>2.8219999999999999E-2</v>
      </c>
      <c r="M722" s="223">
        <v>6.3997999999999999</v>
      </c>
      <c r="N722" s="223">
        <v>6.4005000000000001</v>
      </c>
      <c r="O722" s="223">
        <v>253</v>
      </c>
      <c r="P722" s="223">
        <v>143</v>
      </c>
    </row>
    <row r="723" spans="1:16">
      <c r="A723" s="227">
        <v>588</v>
      </c>
      <c r="B723" s="225">
        <v>44356</v>
      </c>
      <c r="C723" s="223">
        <v>89.95</v>
      </c>
      <c r="D723" s="223">
        <v>1520</v>
      </c>
      <c r="E723" s="223">
        <v>2062.96</v>
      </c>
      <c r="F723" s="223">
        <v>8210.7999999999993</v>
      </c>
      <c r="G723" s="223">
        <v>1.8000000000000001E-4</v>
      </c>
      <c r="H723" s="223">
        <v>1.5499999999999999E-3</v>
      </c>
      <c r="I723" s="223">
        <v>3.13E-3</v>
      </c>
      <c r="J723" s="223">
        <v>7.4999999999999997E-3</v>
      </c>
      <c r="K723" s="223">
        <v>1.491E-2</v>
      </c>
      <c r="L723" s="223">
        <v>2.8230000000000002E-2</v>
      </c>
      <c r="M723" s="223">
        <v>6.3875000000000002</v>
      </c>
      <c r="N723" s="223">
        <v>6.3974000000000002</v>
      </c>
      <c r="O723" s="223">
        <v>251</v>
      </c>
      <c r="P723" s="223">
        <v>143</v>
      </c>
    </row>
    <row r="724" spans="1:16">
      <c r="A724" s="227">
        <v>587</v>
      </c>
      <c r="B724" s="225">
        <v>44355</v>
      </c>
      <c r="C724" s="223">
        <v>90.14</v>
      </c>
      <c r="D724" s="223">
        <v>1520</v>
      </c>
      <c r="E724" s="223">
        <v>2062.96</v>
      </c>
      <c r="F724" s="223">
        <v>8210.7999999999993</v>
      </c>
      <c r="G724" s="223">
        <v>2.3000000000000001E-4</v>
      </c>
      <c r="H724" s="223">
        <v>1.5100000000000001E-3</v>
      </c>
      <c r="I724" s="223">
        <v>2.98E-3</v>
      </c>
      <c r="J724" s="223">
        <v>7.7200000000000003E-3</v>
      </c>
      <c r="K724" s="223">
        <v>1.533E-2</v>
      </c>
      <c r="L724" s="223">
        <v>2.8379999999999999E-2</v>
      </c>
      <c r="M724" s="223">
        <v>6.3922999999999996</v>
      </c>
      <c r="N724" s="223">
        <v>6.3952</v>
      </c>
      <c r="O724" s="223">
        <v>254</v>
      </c>
      <c r="P724" s="223">
        <v>143</v>
      </c>
    </row>
    <row r="725" spans="1:16">
      <c r="A725" s="227">
        <v>586</v>
      </c>
      <c r="B725" s="225">
        <v>44354</v>
      </c>
      <c r="C725" s="223">
        <v>90.51</v>
      </c>
      <c r="D725" s="223">
        <v>1520</v>
      </c>
      <c r="E725" s="223">
        <v>2062.96</v>
      </c>
      <c r="F725" s="223">
        <v>8210.7999999999993</v>
      </c>
      <c r="G725" s="223">
        <v>1.8000000000000001E-4</v>
      </c>
      <c r="H725" s="223">
        <v>1.5499999999999999E-3</v>
      </c>
      <c r="I725" s="223">
        <v>3.0899999999999999E-3</v>
      </c>
      <c r="J725" s="223">
        <v>7.9299999999999995E-3</v>
      </c>
      <c r="K725" s="223">
        <v>1.5689999999999999E-2</v>
      </c>
      <c r="L725" s="223">
        <v>2.8250000000000001E-2</v>
      </c>
      <c r="M725" s="223">
        <v>6.3992000000000004</v>
      </c>
      <c r="N725" s="223">
        <v>6.4038000000000004</v>
      </c>
      <c r="O725" s="223">
        <v>252</v>
      </c>
      <c r="P725" s="223">
        <v>143</v>
      </c>
    </row>
    <row r="726" spans="1:16">
      <c r="A726" s="227">
        <v>585</v>
      </c>
      <c r="B726" s="225">
        <v>44351</v>
      </c>
      <c r="C726" s="223">
        <v>89.91</v>
      </c>
      <c r="D726" s="223">
        <v>1520</v>
      </c>
      <c r="E726" s="223">
        <v>2062.96</v>
      </c>
      <c r="F726" s="223">
        <v>8210.7999999999993</v>
      </c>
      <c r="G726" s="223">
        <v>1.2999999999999999E-4</v>
      </c>
      <c r="H726" s="223">
        <v>1.4499999999999999E-3</v>
      </c>
      <c r="I726" s="223">
        <v>3.0100000000000001E-3</v>
      </c>
      <c r="J726" s="223">
        <v>7.79E-3</v>
      </c>
      <c r="K726" s="223">
        <v>1.553E-2</v>
      </c>
      <c r="L726" s="223">
        <v>2.7789999999999999E-2</v>
      </c>
      <c r="M726" s="223">
        <v>6.3833000000000002</v>
      </c>
      <c r="N726" s="223">
        <v>6.3811</v>
      </c>
      <c r="O726" s="223">
        <v>248</v>
      </c>
      <c r="P726" s="223">
        <v>143</v>
      </c>
    </row>
    <row r="727" spans="1:16">
      <c r="A727" s="227">
        <v>584</v>
      </c>
      <c r="B727" s="225">
        <v>44350</v>
      </c>
      <c r="C727" s="223">
        <v>89.83</v>
      </c>
      <c r="D727" s="223">
        <v>1520</v>
      </c>
      <c r="E727" s="223">
        <v>2062.96</v>
      </c>
      <c r="F727" s="223">
        <v>8210.7999999999993</v>
      </c>
      <c r="G727" s="223">
        <v>1.2999999999999999E-4</v>
      </c>
      <c r="H727" s="223">
        <v>1.5399999999999999E-3</v>
      </c>
      <c r="I727" s="223">
        <v>3.2499999999999999E-3</v>
      </c>
      <c r="J727" s="223">
        <v>8.3999999999999995E-3</v>
      </c>
      <c r="K727" s="223">
        <v>1.6250000000000001E-2</v>
      </c>
      <c r="L727" s="223">
        <v>2.751E-2</v>
      </c>
      <c r="M727" s="223">
        <v>6.3830999999999998</v>
      </c>
      <c r="N727" s="223">
        <v>6.3811999999999998</v>
      </c>
      <c r="O727" s="223">
        <v>243</v>
      </c>
      <c r="P727" s="223">
        <v>143</v>
      </c>
    </row>
    <row r="728" spans="1:16">
      <c r="A728" s="227">
        <v>583</v>
      </c>
      <c r="B728" s="225">
        <v>44349</v>
      </c>
      <c r="C728" s="223">
        <v>89.83</v>
      </c>
      <c r="D728" s="223">
        <v>1520</v>
      </c>
      <c r="E728" s="223">
        <v>2062.96</v>
      </c>
      <c r="F728" s="223">
        <v>8210.7999999999993</v>
      </c>
      <c r="G728" s="223">
        <v>1.2999999999999999E-4</v>
      </c>
      <c r="H728" s="223">
        <v>1.4499999999999999E-3</v>
      </c>
      <c r="I728" s="223">
        <v>3.0100000000000001E-3</v>
      </c>
      <c r="J728" s="223">
        <v>7.9299999999999995E-3</v>
      </c>
      <c r="K728" s="223">
        <v>1.5879999999999998E-2</v>
      </c>
      <c r="L728" s="223">
        <v>2.7629999999999998E-2</v>
      </c>
      <c r="M728" s="223">
        <v>6.3727999999999998</v>
      </c>
      <c r="N728" s="223">
        <v>6.3700999999999999</v>
      </c>
      <c r="O728" s="223">
        <v>246</v>
      </c>
      <c r="P728" s="223">
        <v>143</v>
      </c>
    </row>
    <row r="729" spans="1:16">
      <c r="A729" s="227">
        <v>582</v>
      </c>
      <c r="B729" s="225">
        <v>44348</v>
      </c>
      <c r="C729" s="223">
        <v>90.03</v>
      </c>
      <c r="D729" s="223">
        <v>1520</v>
      </c>
      <c r="E729" s="223">
        <v>2075.81</v>
      </c>
      <c r="F729" s="223">
        <v>7819.5</v>
      </c>
      <c r="G729" s="223">
        <v>8.0000000000000007E-5</v>
      </c>
      <c r="H729" s="223">
        <v>1.47E-3</v>
      </c>
      <c r="I729" s="223">
        <v>3.0300000000000001E-3</v>
      </c>
      <c r="J729" s="223">
        <v>8.0400000000000003E-3</v>
      </c>
      <c r="K729" s="223">
        <v>1.6060000000000001E-2</v>
      </c>
      <c r="L729" s="223">
        <v>2.7449999999999999E-2</v>
      </c>
      <c r="M729" s="223">
        <v>6.3602999999999996</v>
      </c>
      <c r="N729" s="223">
        <v>6.3685</v>
      </c>
      <c r="O729" s="223">
        <v>244</v>
      </c>
      <c r="P729" s="223">
        <v>143</v>
      </c>
    </row>
    <row r="730" spans="1:16">
      <c r="A730" s="227">
        <v>581</v>
      </c>
      <c r="B730" s="225">
        <v>44347</v>
      </c>
      <c r="C730" s="223">
        <v>89.97</v>
      </c>
      <c r="D730" s="223">
        <v>1520</v>
      </c>
      <c r="E730" s="223">
        <v>2075.81</v>
      </c>
      <c r="F730" s="223">
        <v>7819.5</v>
      </c>
      <c r="G730" s="223">
        <v>3.0000000000000001E-5</v>
      </c>
      <c r="H730" s="223">
        <v>1.41E-3</v>
      </c>
      <c r="I730" s="223">
        <v>2.98E-3</v>
      </c>
      <c r="J730" s="223">
        <v>8.0000000000000002E-3</v>
      </c>
      <c r="K730" s="223">
        <v>1.5939999999999999E-2</v>
      </c>
      <c r="L730" s="223">
        <v>2.7470000000000001E-2</v>
      </c>
      <c r="M730" s="223">
        <v>6.3731999999999998</v>
      </c>
      <c r="N730" s="223">
        <v>6.3833000000000002</v>
      </c>
      <c r="O730" s="223">
        <v>245</v>
      </c>
      <c r="P730" s="223">
        <v>143</v>
      </c>
    </row>
    <row r="731" spans="1:16">
      <c r="A731" s="227">
        <v>580</v>
      </c>
      <c r="B731" s="225">
        <v>44344</v>
      </c>
      <c r="C731" s="223">
        <v>90.04</v>
      </c>
      <c r="D731" s="223">
        <v>1520</v>
      </c>
      <c r="E731" s="223">
        <v>2075.81</v>
      </c>
      <c r="F731" s="223">
        <v>7819.5</v>
      </c>
      <c r="G731" s="223">
        <v>3.0000000000000001E-5</v>
      </c>
      <c r="H731" s="223">
        <v>1.41E-3</v>
      </c>
      <c r="I731" s="223">
        <v>2.98E-3</v>
      </c>
      <c r="J731" s="223">
        <v>8.0000000000000002E-3</v>
      </c>
      <c r="K731" s="223">
        <v>1.5939999999999999E-2</v>
      </c>
      <c r="L731" s="223">
        <v>2.7470000000000001E-2</v>
      </c>
      <c r="M731" s="223">
        <v>6.3814000000000002</v>
      </c>
      <c r="N731" s="223">
        <v>6.3907999999999996</v>
      </c>
      <c r="O731" s="223">
        <v>245</v>
      </c>
      <c r="P731" s="223">
        <v>143</v>
      </c>
    </row>
    <row r="732" spans="1:16">
      <c r="A732" s="227">
        <v>579</v>
      </c>
      <c r="B732" s="225">
        <v>44343</v>
      </c>
      <c r="C732" s="223">
        <v>89.64</v>
      </c>
      <c r="D732" s="223">
        <v>1520</v>
      </c>
      <c r="E732" s="223">
        <v>2075.81</v>
      </c>
      <c r="F732" s="223">
        <v>7819.5</v>
      </c>
      <c r="G732" s="223">
        <v>3.0000000000000001E-5</v>
      </c>
      <c r="H732" s="223">
        <v>1.4499999999999999E-3</v>
      </c>
      <c r="I732" s="223">
        <v>3.0300000000000001E-3</v>
      </c>
      <c r="J732" s="223">
        <v>8.1600000000000006E-3</v>
      </c>
      <c r="K732" s="223">
        <v>1.6060000000000001E-2</v>
      </c>
      <c r="L732" s="223">
        <v>2.7320000000000001E-2</v>
      </c>
      <c r="M732" s="223">
        <v>6.4112999999999998</v>
      </c>
      <c r="N732" s="223">
        <v>6.4107000000000003</v>
      </c>
      <c r="O732" s="223">
        <v>243</v>
      </c>
      <c r="P732" s="223">
        <v>143</v>
      </c>
    </row>
    <row r="733" spans="1:16">
      <c r="A733" s="227">
        <v>578</v>
      </c>
      <c r="B733" s="225">
        <v>44342</v>
      </c>
      <c r="C733" s="223">
        <v>89.84</v>
      </c>
      <c r="D733" s="223">
        <v>1520</v>
      </c>
      <c r="E733" s="223">
        <v>2075.81</v>
      </c>
      <c r="F733" s="223">
        <v>7819.5</v>
      </c>
      <c r="G733" s="223">
        <v>5.0000000000000002E-5</v>
      </c>
      <c r="H733" s="223">
        <v>1.48E-3</v>
      </c>
      <c r="I733" s="223">
        <v>3.0300000000000001E-3</v>
      </c>
      <c r="J733" s="223">
        <v>7.8200000000000006E-3</v>
      </c>
      <c r="K733" s="223">
        <v>1.576E-2</v>
      </c>
      <c r="L733" s="223">
        <v>2.716E-2</v>
      </c>
      <c r="M733" s="223">
        <v>6.4096000000000002</v>
      </c>
      <c r="N733" s="223">
        <v>6.4192999999999998</v>
      </c>
      <c r="O733" s="223">
        <v>241</v>
      </c>
      <c r="P733" s="223">
        <v>143</v>
      </c>
    </row>
    <row r="734" spans="1:16">
      <c r="A734" s="227">
        <v>577</v>
      </c>
      <c r="B734" s="225">
        <v>44341</v>
      </c>
      <c r="C734" s="223">
        <v>90.02</v>
      </c>
      <c r="D734" s="223">
        <v>1520</v>
      </c>
      <c r="E734" s="223">
        <v>2075.81</v>
      </c>
      <c r="F734" s="223">
        <v>7819.5</v>
      </c>
      <c r="G734" s="223">
        <v>8.0000000000000007E-5</v>
      </c>
      <c r="H734" s="223">
        <v>1.41E-3</v>
      </c>
      <c r="I734" s="223">
        <v>3.0000000000000001E-3</v>
      </c>
      <c r="J734" s="223">
        <v>7.7099999999999998E-3</v>
      </c>
      <c r="K734" s="223">
        <v>1.559E-2</v>
      </c>
      <c r="L734" s="223">
        <v>2.717E-2</v>
      </c>
      <c r="M734" s="223">
        <v>6.4367999999999999</v>
      </c>
      <c r="N734" s="223">
        <v>6.4340000000000002</v>
      </c>
      <c r="O734" s="223">
        <v>242</v>
      </c>
      <c r="P734" s="223">
        <v>143</v>
      </c>
    </row>
    <row r="735" spans="1:16">
      <c r="A735" s="227">
        <v>576</v>
      </c>
      <c r="B735" s="225">
        <v>44340</v>
      </c>
      <c r="C735" s="223">
        <v>89.81</v>
      </c>
      <c r="D735" s="223">
        <v>1520</v>
      </c>
      <c r="E735" s="223">
        <v>2075.81</v>
      </c>
      <c r="F735" s="223">
        <v>7819.5</v>
      </c>
      <c r="G735" s="223">
        <v>3.0000000000000001E-5</v>
      </c>
      <c r="H735" s="223">
        <v>1.49E-3</v>
      </c>
      <c r="I735" s="223">
        <v>3.1900000000000001E-3</v>
      </c>
      <c r="J735" s="223">
        <v>8.0300000000000007E-3</v>
      </c>
      <c r="K735" s="223">
        <v>1.601E-2</v>
      </c>
      <c r="L735" s="223">
        <v>2.717E-2</v>
      </c>
      <c r="M735" s="223">
        <v>6.4339000000000004</v>
      </c>
      <c r="N735" s="223">
        <v>6.4348000000000001</v>
      </c>
      <c r="O735" s="223">
        <v>240</v>
      </c>
      <c r="P735" s="223">
        <v>143</v>
      </c>
    </row>
    <row r="736" spans="1:16">
      <c r="A736" s="227">
        <v>575</v>
      </c>
      <c r="B736" s="225">
        <v>44337</v>
      </c>
      <c r="C736" s="223">
        <v>90.19</v>
      </c>
      <c r="D736" s="223">
        <v>1520</v>
      </c>
      <c r="E736" s="223">
        <v>2075.81</v>
      </c>
      <c r="F736" s="223">
        <v>7819.5</v>
      </c>
      <c r="G736" s="223">
        <v>-3.0000000000000001E-5</v>
      </c>
      <c r="H736" s="223">
        <v>1.5299999999999999E-3</v>
      </c>
      <c r="I736" s="223">
        <v>3.2699999999999999E-3</v>
      </c>
      <c r="J736" s="223">
        <v>8.2100000000000003E-3</v>
      </c>
      <c r="K736" s="223">
        <v>1.6219999999999998E-2</v>
      </c>
      <c r="L736" s="223">
        <v>2.7089999999999999E-2</v>
      </c>
      <c r="M736" s="223">
        <v>6.4401999999999999</v>
      </c>
      <c r="N736" s="223">
        <v>6.4348999999999998</v>
      </c>
      <c r="O736" s="223">
        <v>238</v>
      </c>
      <c r="P736" s="223">
        <v>143</v>
      </c>
    </row>
    <row r="737" spans="1:16">
      <c r="A737" s="227">
        <v>574</v>
      </c>
      <c r="B737" s="225">
        <v>44336</v>
      </c>
      <c r="C737" s="223">
        <v>89.75</v>
      </c>
      <c r="D737" s="223">
        <v>1520</v>
      </c>
      <c r="E737" s="223">
        <v>2075.81</v>
      </c>
      <c r="F737" s="223">
        <v>7819.5</v>
      </c>
      <c r="G737" s="223">
        <v>3.0000000000000001E-5</v>
      </c>
      <c r="H737" s="223">
        <v>1.4499999999999999E-3</v>
      </c>
      <c r="I737" s="223">
        <v>3.2100000000000002E-3</v>
      </c>
      <c r="J737" s="223">
        <v>8.1099999999999992E-3</v>
      </c>
      <c r="K737" s="223">
        <v>1.6250000000000001E-2</v>
      </c>
      <c r="L737" s="223">
        <v>2.726E-2</v>
      </c>
      <c r="M737" s="223">
        <v>6.4217000000000004</v>
      </c>
      <c r="N737" s="223">
        <v>6.4257</v>
      </c>
      <c r="O737" s="223">
        <v>240</v>
      </c>
      <c r="P737" s="223">
        <v>143</v>
      </c>
    </row>
    <row r="738" spans="1:16">
      <c r="A738" s="227">
        <v>573</v>
      </c>
      <c r="B738" s="225">
        <v>44335</v>
      </c>
      <c r="C738" s="223">
        <v>90.16</v>
      </c>
      <c r="D738" s="223">
        <v>1520</v>
      </c>
      <c r="E738" s="223">
        <v>2075.81</v>
      </c>
      <c r="F738" s="223">
        <v>7819.5</v>
      </c>
      <c r="G738" s="223">
        <v>3.0000000000000001E-5</v>
      </c>
      <c r="H738" s="223">
        <v>1.5499999999999999E-3</v>
      </c>
      <c r="I738" s="223">
        <v>3.47E-3</v>
      </c>
      <c r="J738" s="223">
        <v>8.5699999999999995E-3</v>
      </c>
      <c r="K738" s="223">
        <v>1.6709999999999999E-2</v>
      </c>
      <c r="L738" s="223">
        <v>2.742E-2</v>
      </c>
      <c r="M738" s="223">
        <v>6.4424999999999999</v>
      </c>
      <c r="N738" s="223">
        <v>6.4390000000000001</v>
      </c>
      <c r="O738" s="223">
        <v>240</v>
      </c>
      <c r="P738" s="223">
        <v>143</v>
      </c>
    </row>
    <row r="739" spans="1:16">
      <c r="A739" s="227">
        <v>572</v>
      </c>
      <c r="B739" s="225">
        <v>44334</v>
      </c>
      <c r="C739" s="223">
        <v>90.32</v>
      </c>
      <c r="D739" s="223">
        <v>1520</v>
      </c>
      <c r="E739" s="223">
        <v>2075.81</v>
      </c>
      <c r="F739" s="223">
        <v>7819.5</v>
      </c>
      <c r="G739" s="223">
        <v>3.0000000000000001E-5</v>
      </c>
      <c r="H739" s="223">
        <v>1.49E-3</v>
      </c>
      <c r="I739" s="223">
        <v>3.2599999999999999E-3</v>
      </c>
      <c r="J739" s="223">
        <v>8.1799999999999998E-3</v>
      </c>
      <c r="K739" s="223">
        <v>1.6369999999999999E-2</v>
      </c>
      <c r="L739" s="223">
        <v>2.7609999999999999E-2</v>
      </c>
      <c r="M739" s="223">
        <v>6.4378000000000002</v>
      </c>
      <c r="N739" s="223">
        <v>6.4371</v>
      </c>
      <c r="O739" s="223">
        <v>244</v>
      </c>
      <c r="P739" s="223">
        <v>143</v>
      </c>
    </row>
    <row r="740" spans="1:16">
      <c r="A740" s="227">
        <v>571</v>
      </c>
      <c r="B740" s="225">
        <v>44333</v>
      </c>
      <c r="C740" s="223">
        <v>90.75</v>
      </c>
      <c r="D740" s="223">
        <v>1520</v>
      </c>
      <c r="E740" s="223">
        <v>2075.81</v>
      </c>
      <c r="F740" s="223">
        <v>7819.5</v>
      </c>
      <c r="G740" s="223">
        <v>5.0000000000000002E-5</v>
      </c>
      <c r="H740" s="223">
        <v>1.5299999999999999E-3</v>
      </c>
      <c r="I740" s="223">
        <v>3.3400000000000001E-3</v>
      </c>
      <c r="J740" s="223">
        <v>8.3499999999999998E-3</v>
      </c>
      <c r="K740" s="223">
        <v>1.6490000000000001E-2</v>
      </c>
      <c r="L740" s="223">
        <v>2.767E-2</v>
      </c>
      <c r="M740" s="223">
        <v>6.4481000000000002</v>
      </c>
      <c r="N740" s="223">
        <v>6.452</v>
      </c>
      <c r="O740" s="223">
        <v>243</v>
      </c>
      <c r="P740" s="223">
        <v>143</v>
      </c>
    </row>
    <row r="741" spans="1:16">
      <c r="A741" s="227">
        <v>570</v>
      </c>
      <c r="B741" s="225">
        <v>44330</v>
      </c>
      <c r="C741" s="223">
        <v>90.71</v>
      </c>
      <c r="D741" s="223">
        <v>1520</v>
      </c>
      <c r="E741" s="223">
        <v>2075.81</v>
      </c>
      <c r="F741" s="223">
        <v>7819.5</v>
      </c>
      <c r="G741" s="223">
        <v>-3.0000000000000001E-5</v>
      </c>
      <c r="H741" s="223">
        <v>1.47E-3</v>
      </c>
      <c r="I741" s="223">
        <v>3.2599999999999999E-3</v>
      </c>
      <c r="J741" s="223">
        <v>8.1300000000000001E-3</v>
      </c>
      <c r="K741" s="223">
        <v>1.6279999999999999E-2</v>
      </c>
      <c r="L741" s="223">
        <v>2.7570000000000001E-2</v>
      </c>
      <c r="M741" s="223">
        <v>6.4588000000000001</v>
      </c>
      <c r="N741" s="223">
        <v>6.4564000000000004</v>
      </c>
      <c r="O741" s="223">
        <v>243</v>
      </c>
      <c r="P741" s="223">
        <v>143</v>
      </c>
    </row>
    <row r="742" spans="1:16">
      <c r="A742" s="227">
        <v>569</v>
      </c>
      <c r="B742" s="225">
        <v>44329</v>
      </c>
      <c r="C742" s="223">
        <v>90.14</v>
      </c>
      <c r="D742" s="223">
        <v>1520</v>
      </c>
      <c r="E742" s="223">
        <v>2075.81</v>
      </c>
      <c r="F742" s="223">
        <v>7819.5</v>
      </c>
      <c r="G742" s="223">
        <v>8.0000000000000007E-5</v>
      </c>
      <c r="H742" s="223">
        <v>1.5299999999999999E-3</v>
      </c>
      <c r="I742" s="223">
        <v>3.3400000000000001E-3</v>
      </c>
      <c r="J742" s="223">
        <v>8.2699999999999996E-3</v>
      </c>
      <c r="K742" s="223">
        <v>1.6570000000000001E-2</v>
      </c>
      <c r="L742" s="223">
        <v>2.733E-2</v>
      </c>
      <c r="M742" s="223">
        <v>6.4287999999999998</v>
      </c>
      <c r="N742" s="223">
        <v>6.4291999999999998</v>
      </c>
      <c r="O742" s="223">
        <v>240</v>
      </c>
      <c r="P742" s="223">
        <v>143</v>
      </c>
    </row>
    <row r="743" spans="1:16">
      <c r="A743" s="227">
        <v>568</v>
      </c>
      <c r="B743" s="225">
        <v>44328</v>
      </c>
      <c r="C743" s="223">
        <v>90.21</v>
      </c>
      <c r="D743" s="223">
        <v>1520</v>
      </c>
      <c r="E743" s="223">
        <v>2075.81</v>
      </c>
      <c r="F743" s="223">
        <v>7819.5</v>
      </c>
      <c r="G743" s="223">
        <v>5.0000000000000002E-5</v>
      </c>
      <c r="H743" s="223">
        <v>1.6299999999999999E-3</v>
      </c>
      <c r="I743" s="223">
        <v>3.5500000000000002E-3</v>
      </c>
      <c r="J743" s="223">
        <v>8.6300000000000005E-3</v>
      </c>
      <c r="K743" s="223">
        <v>1.6920000000000001E-2</v>
      </c>
      <c r="L743" s="223">
        <v>2.7189999999999999E-2</v>
      </c>
      <c r="M743" s="223">
        <v>6.4221000000000004</v>
      </c>
      <c r="N743" s="223">
        <v>6.4165000000000001</v>
      </c>
      <c r="O743" s="223">
        <v>236</v>
      </c>
      <c r="P743" s="223">
        <v>143</v>
      </c>
    </row>
    <row r="744" spans="1:16">
      <c r="A744" s="227">
        <v>567</v>
      </c>
      <c r="B744" s="225">
        <v>44327</v>
      </c>
      <c r="C744" s="223">
        <v>90.23</v>
      </c>
      <c r="D744" s="223">
        <v>1520</v>
      </c>
      <c r="E744" s="223">
        <v>2075.81</v>
      </c>
      <c r="F744" s="223">
        <v>7819.5</v>
      </c>
      <c r="G744" s="223">
        <v>5.0000000000000002E-5</v>
      </c>
      <c r="H744" s="223">
        <v>1.5900000000000001E-3</v>
      </c>
      <c r="I744" s="223">
        <v>3.0200000000000001E-3</v>
      </c>
      <c r="J744" s="223">
        <v>8.0000000000000002E-3</v>
      </c>
      <c r="K744" s="223">
        <v>1.6219999999999998E-2</v>
      </c>
      <c r="L744" s="223">
        <v>2.708E-2</v>
      </c>
      <c r="M744" s="223">
        <v>6.4161000000000001</v>
      </c>
      <c r="N744" s="223">
        <v>6.4333</v>
      </c>
      <c r="O744" s="223">
        <v>241</v>
      </c>
      <c r="P744" s="223">
        <v>143</v>
      </c>
    </row>
    <row r="745" spans="1:16">
      <c r="A745" s="227">
        <v>566</v>
      </c>
      <c r="B745" s="225">
        <v>44326</v>
      </c>
      <c r="C745" s="223">
        <v>90.95</v>
      </c>
      <c r="D745" s="223">
        <v>1520</v>
      </c>
      <c r="E745" s="223">
        <v>2075.81</v>
      </c>
      <c r="F745" s="223">
        <v>7819.5</v>
      </c>
      <c r="G745" s="223">
        <v>-3.0000000000000001E-5</v>
      </c>
      <c r="H745" s="223">
        <v>1.5299999999999999E-3</v>
      </c>
      <c r="I745" s="223">
        <v>2.97E-3</v>
      </c>
      <c r="J745" s="223">
        <v>7.8399999999999997E-3</v>
      </c>
      <c r="K745" s="223">
        <v>1.602E-2</v>
      </c>
      <c r="L745" s="223">
        <v>2.707E-2</v>
      </c>
      <c r="M745" s="223">
        <v>6.4644000000000004</v>
      </c>
      <c r="N745" s="223">
        <v>6.4641000000000002</v>
      </c>
      <c r="O745" s="223">
        <v>241</v>
      </c>
      <c r="P745" s="223">
        <v>143</v>
      </c>
    </row>
    <row r="746" spans="1:16">
      <c r="A746" s="227">
        <v>565</v>
      </c>
      <c r="B746" s="225">
        <v>44323</v>
      </c>
      <c r="C746" s="223">
        <v>91.31</v>
      </c>
      <c r="D746" s="223">
        <v>1520</v>
      </c>
      <c r="E746" s="223">
        <v>2075.81</v>
      </c>
      <c r="F746" s="223">
        <v>7819.5</v>
      </c>
      <c r="G746" s="223">
        <v>5.0000000000000002E-5</v>
      </c>
      <c r="H746" s="223">
        <v>1.4499999999999999E-3</v>
      </c>
      <c r="I746" s="223">
        <v>2.8900000000000002E-3</v>
      </c>
      <c r="J746" s="223">
        <v>7.7400000000000004E-3</v>
      </c>
      <c r="K746" s="223">
        <v>1.5769999999999999E-2</v>
      </c>
      <c r="L746" s="223">
        <v>2.7189999999999999E-2</v>
      </c>
      <c r="M746" s="223">
        <v>6.4874999999999998</v>
      </c>
      <c r="N746" s="223">
        <v>6.4748999999999999</v>
      </c>
      <c r="O746" s="223">
        <v>243</v>
      </c>
      <c r="P746" s="223">
        <v>143</v>
      </c>
    </row>
    <row r="747" spans="1:16">
      <c r="A747" s="227">
        <v>564</v>
      </c>
      <c r="B747" s="225">
        <v>44322</v>
      </c>
      <c r="C747" s="223">
        <v>91.29</v>
      </c>
      <c r="D747" s="223">
        <v>1520</v>
      </c>
      <c r="E747" s="223">
        <v>2075.81</v>
      </c>
      <c r="F747" s="223">
        <v>7819.5</v>
      </c>
      <c r="G747" s="223">
        <v>1E-4</v>
      </c>
      <c r="H747" s="223">
        <v>1.5299999999999999E-3</v>
      </c>
      <c r="I747" s="223">
        <v>3.1099999999999999E-3</v>
      </c>
      <c r="J747" s="223">
        <v>8.0499999999999999E-3</v>
      </c>
      <c r="K747" s="223">
        <v>1.5699999999999999E-2</v>
      </c>
      <c r="L747" s="223">
        <v>2.726E-2</v>
      </c>
      <c r="M747" s="223">
        <v>6.4837999999999996</v>
      </c>
      <c r="N747" s="223">
        <v>6.4748999999999999</v>
      </c>
      <c r="O747" s="223">
        <v>242</v>
      </c>
      <c r="P747" s="223">
        <v>143</v>
      </c>
    </row>
    <row r="748" spans="1:16">
      <c r="A748" s="227">
        <v>563</v>
      </c>
      <c r="B748" s="225">
        <v>44321</v>
      </c>
      <c r="C748" s="223">
        <v>90.94</v>
      </c>
      <c r="D748" s="223">
        <v>1520</v>
      </c>
      <c r="E748" s="223">
        <v>2075.81</v>
      </c>
      <c r="F748" s="223">
        <v>7819.5</v>
      </c>
      <c r="G748" s="223">
        <v>1E-4</v>
      </c>
      <c r="H748" s="223">
        <v>1.5100000000000001E-3</v>
      </c>
      <c r="I748" s="223">
        <v>3.0599999999999998E-3</v>
      </c>
      <c r="J748" s="223">
        <v>7.9299999999999995E-3</v>
      </c>
      <c r="K748" s="223">
        <v>1.566E-2</v>
      </c>
      <c r="L748" s="223">
        <v>2.7560000000000001E-2</v>
      </c>
      <c r="M748" s="223">
        <v>6.4706999999999999</v>
      </c>
      <c r="N748" s="223">
        <v>6.4748999999999999</v>
      </c>
      <c r="O748" s="223">
        <v>245</v>
      </c>
      <c r="P748" s="223">
        <v>143</v>
      </c>
    </row>
    <row r="749" spans="1:16">
      <c r="A749" s="227">
        <v>562</v>
      </c>
      <c r="B749" s="225">
        <v>44320</v>
      </c>
      <c r="C749" s="223">
        <v>91.28</v>
      </c>
      <c r="D749" s="223">
        <v>1520</v>
      </c>
      <c r="E749" s="223">
        <v>2075.81</v>
      </c>
      <c r="F749" s="223">
        <v>7819.5</v>
      </c>
      <c r="G749" s="223">
        <v>8.0000000000000007E-5</v>
      </c>
      <c r="H749" s="223">
        <v>1.58E-3</v>
      </c>
      <c r="I749" s="223">
        <v>3.16E-3</v>
      </c>
      <c r="J749" s="223">
        <v>8.1700000000000002E-3</v>
      </c>
      <c r="K749" s="223">
        <v>1.592E-2</v>
      </c>
      <c r="L749" s="223">
        <v>2.7560000000000001E-2</v>
      </c>
      <c r="M749" s="223">
        <v>6.4734999999999996</v>
      </c>
      <c r="N749" s="223">
        <v>6.4748999999999999</v>
      </c>
      <c r="O749" s="223">
        <v>244</v>
      </c>
      <c r="P749" s="223">
        <v>143</v>
      </c>
    </row>
    <row r="750" spans="1:16">
      <c r="A750" s="227">
        <v>561</v>
      </c>
      <c r="B750" s="225">
        <v>44319</v>
      </c>
      <c r="C750" s="223">
        <v>90.61</v>
      </c>
      <c r="D750" s="223">
        <v>1520</v>
      </c>
      <c r="E750" s="223">
        <v>2099.6799999999998</v>
      </c>
      <c r="F750" s="223">
        <v>7724.8</v>
      </c>
      <c r="G750" s="223">
        <v>5.0000000000000002E-5</v>
      </c>
      <c r="H750" s="223">
        <v>1.58E-3</v>
      </c>
      <c r="I750" s="223">
        <v>3.1900000000000001E-3</v>
      </c>
      <c r="J750" s="223">
        <v>8.2400000000000008E-3</v>
      </c>
      <c r="K750" s="223">
        <v>1.5980000000000001E-2</v>
      </c>
      <c r="L750" s="223">
        <v>2.7560000000000001E-2</v>
      </c>
      <c r="M750" s="223">
        <v>6.4646999999999997</v>
      </c>
      <c r="N750" s="223">
        <v>6.4722</v>
      </c>
      <c r="O750" s="223">
        <v>244</v>
      </c>
      <c r="P750" s="223">
        <v>143</v>
      </c>
    </row>
    <row r="751" spans="1:16">
      <c r="A751" s="227">
        <v>560</v>
      </c>
      <c r="B751" s="225">
        <v>44316</v>
      </c>
      <c r="C751" s="223">
        <v>90.61</v>
      </c>
      <c r="D751" s="223">
        <v>1520</v>
      </c>
      <c r="E751" s="223">
        <v>2099.6799999999998</v>
      </c>
      <c r="F751" s="223">
        <v>7724.8</v>
      </c>
      <c r="G751" s="223">
        <v>3.0000000000000001E-5</v>
      </c>
      <c r="H751" s="223">
        <v>1.58E-3</v>
      </c>
      <c r="I751" s="223">
        <v>3.3E-3</v>
      </c>
      <c r="J751" s="223">
        <v>8.4600000000000005E-3</v>
      </c>
      <c r="K751" s="223">
        <v>1.626E-2</v>
      </c>
      <c r="L751" s="223">
        <v>2.7560000000000001E-2</v>
      </c>
      <c r="M751" s="223">
        <v>6.4759000000000002</v>
      </c>
      <c r="N751" s="223">
        <v>6.4790000000000001</v>
      </c>
      <c r="O751" s="223">
        <v>243</v>
      </c>
      <c r="P751" s="223">
        <v>143</v>
      </c>
    </row>
    <row r="752" spans="1:16">
      <c r="A752" s="227">
        <v>559</v>
      </c>
      <c r="B752" s="225">
        <v>44315</v>
      </c>
      <c r="C752" s="223">
        <v>90.91</v>
      </c>
      <c r="D752" s="223">
        <v>1520</v>
      </c>
      <c r="E752" s="223">
        <v>2099.6799999999998</v>
      </c>
      <c r="F752" s="223">
        <v>7724.8</v>
      </c>
      <c r="G752" s="223">
        <v>3.0000000000000001E-5</v>
      </c>
      <c r="H752" s="223">
        <v>1.6199999999999999E-3</v>
      </c>
      <c r="I752" s="223">
        <v>3.3500000000000001E-3</v>
      </c>
      <c r="J752" s="223">
        <v>8.6400000000000001E-3</v>
      </c>
      <c r="K752" s="223">
        <v>1.634E-2</v>
      </c>
      <c r="L752" s="223">
        <v>2.767E-2</v>
      </c>
      <c r="M752" s="223">
        <v>6.4804000000000004</v>
      </c>
      <c r="N752" s="223">
        <v>6.4831000000000003</v>
      </c>
      <c r="O752" s="223">
        <v>243</v>
      </c>
      <c r="P752" s="223">
        <v>143</v>
      </c>
    </row>
    <row r="753" spans="1:16">
      <c r="A753" s="227">
        <v>558</v>
      </c>
      <c r="B753" s="225">
        <v>44314</v>
      </c>
      <c r="C753" s="223">
        <v>90.81</v>
      </c>
      <c r="D753" s="223">
        <v>1520</v>
      </c>
      <c r="E753" s="223">
        <v>2099.6799999999998</v>
      </c>
      <c r="F753" s="223">
        <v>7724.8</v>
      </c>
      <c r="G753" s="223">
        <v>3.0000000000000001E-5</v>
      </c>
      <c r="H753" s="223">
        <v>1.64E-3</v>
      </c>
      <c r="I753" s="223">
        <v>3.32E-3</v>
      </c>
      <c r="J753" s="223">
        <v>8.5100000000000002E-3</v>
      </c>
      <c r="K753" s="223">
        <v>1.609E-2</v>
      </c>
      <c r="L753" s="223">
        <v>2.777E-2</v>
      </c>
      <c r="M753" s="223">
        <v>6.4724000000000004</v>
      </c>
      <c r="N753" s="223">
        <v>6.4855</v>
      </c>
      <c r="O753" s="223">
        <v>244</v>
      </c>
      <c r="P753" s="223">
        <v>143</v>
      </c>
    </row>
    <row r="754" spans="1:16">
      <c r="A754" s="227">
        <v>557</v>
      </c>
      <c r="B754" s="225">
        <v>44313</v>
      </c>
      <c r="C754" s="223">
        <v>90.86</v>
      </c>
      <c r="D754" s="223">
        <v>1520</v>
      </c>
      <c r="E754" s="223">
        <v>2099.6799999999998</v>
      </c>
      <c r="F754" s="223">
        <v>7724.8</v>
      </c>
      <c r="G754" s="223">
        <v>3.0000000000000001E-5</v>
      </c>
      <c r="H754" s="223">
        <v>1.8E-3</v>
      </c>
      <c r="I754" s="223">
        <v>3.5599999999999998E-3</v>
      </c>
      <c r="J754" s="223">
        <v>8.8100000000000001E-3</v>
      </c>
      <c r="K754" s="223">
        <v>1.6219999999999998E-2</v>
      </c>
      <c r="L754" s="223">
        <v>2.794E-2</v>
      </c>
      <c r="M754" s="223">
        <v>6.49</v>
      </c>
      <c r="N754" s="223">
        <v>6.4962999999999997</v>
      </c>
      <c r="O754" s="223">
        <v>244</v>
      </c>
      <c r="P754" s="223">
        <v>143</v>
      </c>
    </row>
    <row r="755" spans="1:16">
      <c r="A755" s="227">
        <v>556</v>
      </c>
      <c r="B755" s="225">
        <v>44312</v>
      </c>
      <c r="C755" s="223">
        <v>91.33</v>
      </c>
      <c r="D755" s="223">
        <v>1520</v>
      </c>
      <c r="E755" s="223">
        <v>2099.6799999999998</v>
      </c>
      <c r="F755" s="223">
        <v>7724.8</v>
      </c>
      <c r="G755" s="223">
        <v>8.0000000000000007E-5</v>
      </c>
      <c r="H755" s="223">
        <v>1.6800000000000001E-3</v>
      </c>
      <c r="I755" s="223">
        <v>3.4099999999999998E-3</v>
      </c>
      <c r="J755" s="223">
        <v>8.2900000000000005E-3</v>
      </c>
      <c r="K755" s="223">
        <v>1.567E-2</v>
      </c>
      <c r="L755" s="223">
        <v>2.7910000000000001E-2</v>
      </c>
      <c r="M755" s="223">
        <v>6.4958</v>
      </c>
      <c r="N755" s="223">
        <v>6.4901</v>
      </c>
      <c r="O755" s="223">
        <v>245</v>
      </c>
      <c r="P755" s="223">
        <v>143</v>
      </c>
    </row>
    <row r="756" spans="1:16">
      <c r="A756" s="227">
        <v>555</v>
      </c>
      <c r="B756" s="225">
        <v>44309</v>
      </c>
      <c r="C756" s="223">
        <v>91.16</v>
      </c>
      <c r="D756" s="223">
        <v>1520</v>
      </c>
      <c r="E756" s="223">
        <v>2099.6799999999998</v>
      </c>
      <c r="F756" s="223">
        <v>7724.8</v>
      </c>
      <c r="G756" s="223">
        <v>1.4999999999999999E-4</v>
      </c>
      <c r="H756" s="223">
        <v>1.58E-3</v>
      </c>
      <c r="I756" s="223">
        <v>3.3300000000000001E-3</v>
      </c>
      <c r="J756" s="223">
        <v>8.1600000000000006E-3</v>
      </c>
      <c r="K756" s="223">
        <v>1.558E-2</v>
      </c>
      <c r="L756" s="223">
        <v>2.7519999999999999E-2</v>
      </c>
      <c r="M756" s="223">
        <v>6.4901999999999997</v>
      </c>
      <c r="N756" s="223">
        <v>6.4904999999999999</v>
      </c>
      <c r="O756" s="223">
        <v>242</v>
      </c>
      <c r="P756" s="223">
        <v>143</v>
      </c>
    </row>
    <row r="757" spans="1:16">
      <c r="A757" s="227">
        <v>554</v>
      </c>
      <c r="B757" s="225">
        <v>44308</v>
      </c>
      <c r="C757" s="223">
        <v>91.24</v>
      </c>
      <c r="D757" s="223">
        <v>1520</v>
      </c>
      <c r="E757" s="223">
        <v>2099.6799999999998</v>
      </c>
      <c r="F757" s="223">
        <v>7724.8</v>
      </c>
      <c r="G757" s="223">
        <v>1.4999999999999999E-4</v>
      </c>
      <c r="H757" s="223">
        <v>1.47E-3</v>
      </c>
      <c r="I757" s="223">
        <v>3.1199999999999999E-3</v>
      </c>
      <c r="J757" s="223">
        <v>7.9000000000000008E-3</v>
      </c>
      <c r="K757" s="223">
        <v>1.538E-2</v>
      </c>
      <c r="L757" s="223">
        <v>2.7609999999999999E-2</v>
      </c>
      <c r="M757" s="223">
        <v>6.5004999999999997</v>
      </c>
      <c r="N757" s="223">
        <v>6.4995000000000003</v>
      </c>
      <c r="O757" s="223">
        <v>245</v>
      </c>
      <c r="P757" s="223">
        <v>143</v>
      </c>
    </row>
    <row r="758" spans="1:16">
      <c r="A758" s="227">
        <v>553</v>
      </c>
      <c r="B758" s="225">
        <v>44307</v>
      </c>
      <c r="C758" s="223">
        <v>91.07</v>
      </c>
      <c r="D758" s="223">
        <v>1520</v>
      </c>
      <c r="E758" s="223">
        <v>2099.6799999999998</v>
      </c>
      <c r="F758" s="223">
        <v>7724.8</v>
      </c>
      <c r="G758" s="223">
        <v>1.2999999999999999E-4</v>
      </c>
      <c r="H758" s="223">
        <v>1.47E-3</v>
      </c>
      <c r="I758" s="223">
        <v>3.14E-3</v>
      </c>
      <c r="J758" s="223">
        <v>7.9699999999999997E-3</v>
      </c>
      <c r="K758" s="223">
        <v>1.555E-2</v>
      </c>
      <c r="L758" s="223">
        <v>2.7560000000000001E-2</v>
      </c>
      <c r="M758" s="223">
        <v>6.5090000000000003</v>
      </c>
      <c r="N758" s="223">
        <v>6.5103</v>
      </c>
      <c r="O758" s="223">
        <v>244</v>
      </c>
      <c r="P758" s="223">
        <v>143</v>
      </c>
    </row>
    <row r="759" spans="1:16">
      <c r="A759" s="227">
        <v>552</v>
      </c>
      <c r="B759" s="225">
        <v>44306</v>
      </c>
      <c r="C759" s="223">
        <v>91.56</v>
      </c>
      <c r="D759" s="223">
        <v>1520</v>
      </c>
      <c r="E759" s="223">
        <v>2099.6799999999998</v>
      </c>
      <c r="F759" s="223">
        <v>7724.8</v>
      </c>
      <c r="G759" s="223">
        <v>1.2999999999999999E-4</v>
      </c>
      <c r="H759" s="223">
        <v>1.49E-3</v>
      </c>
      <c r="I759" s="223">
        <v>3.1700000000000001E-3</v>
      </c>
      <c r="J759" s="223">
        <v>7.92E-3</v>
      </c>
      <c r="K759" s="223">
        <v>1.559E-2</v>
      </c>
      <c r="L759" s="223">
        <v>2.7699999999999999E-2</v>
      </c>
      <c r="M759" s="223">
        <v>6.5260999999999996</v>
      </c>
      <c r="N759" s="223">
        <v>6.5206</v>
      </c>
      <c r="O759" s="223">
        <v>245</v>
      </c>
      <c r="P759" s="223">
        <v>143</v>
      </c>
    </row>
    <row r="760" spans="1:16">
      <c r="A760" s="227">
        <v>551</v>
      </c>
      <c r="B760" s="225">
        <v>44305</v>
      </c>
      <c r="C760" s="223">
        <v>91.67</v>
      </c>
      <c r="D760" s="223">
        <v>1520</v>
      </c>
      <c r="E760" s="223">
        <v>2099.6799999999998</v>
      </c>
      <c r="F760" s="223">
        <v>7724.8</v>
      </c>
      <c r="G760" s="223">
        <v>1.4999999999999999E-4</v>
      </c>
      <c r="H760" s="223">
        <v>1.57E-3</v>
      </c>
      <c r="I760" s="223">
        <v>3.3500000000000001E-3</v>
      </c>
      <c r="J760" s="223">
        <v>8.2900000000000005E-3</v>
      </c>
      <c r="K760" s="223">
        <v>1.6049999999999998E-2</v>
      </c>
      <c r="L760" s="223">
        <v>2.819E-2</v>
      </c>
      <c r="M760" s="223">
        <v>6.5266000000000002</v>
      </c>
      <c r="N760" s="223">
        <v>6.5225999999999997</v>
      </c>
      <c r="O760" s="223">
        <v>248</v>
      </c>
      <c r="P760" s="223">
        <v>143</v>
      </c>
    </row>
    <row r="761" spans="1:16">
      <c r="A761" s="227">
        <v>550</v>
      </c>
      <c r="B761" s="225">
        <v>44302</v>
      </c>
      <c r="C761" s="223">
        <v>91.69</v>
      </c>
      <c r="D761" s="223">
        <v>1520</v>
      </c>
      <c r="E761" s="223">
        <v>2099.6799999999998</v>
      </c>
      <c r="F761" s="223">
        <v>7724.8</v>
      </c>
      <c r="G761" s="223">
        <v>1E-4</v>
      </c>
      <c r="H761" s="223">
        <v>1.6100000000000001E-3</v>
      </c>
      <c r="I761" s="223">
        <v>3.4099999999999998E-3</v>
      </c>
      <c r="J761" s="223">
        <v>8.3099999999999997E-3</v>
      </c>
      <c r="K761" s="223">
        <v>1.5800000000000002E-2</v>
      </c>
      <c r="L761" s="223">
        <v>2.81E-2</v>
      </c>
      <c r="M761" s="223">
        <v>6.5316000000000001</v>
      </c>
      <c r="N761" s="223">
        <v>6.5297000000000001</v>
      </c>
      <c r="O761" s="223">
        <v>247</v>
      </c>
      <c r="P761" s="223">
        <v>143</v>
      </c>
    </row>
    <row r="762" spans="1:16">
      <c r="A762" s="227">
        <v>549</v>
      </c>
      <c r="B762" s="225">
        <v>44301</v>
      </c>
      <c r="C762" s="223">
        <v>91.85</v>
      </c>
      <c r="D762" s="223">
        <v>1520</v>
      </c>
      <c r="E762" s="223">
        <v>2099.6799999999998</v>
      </c>
      <c r="F762" s="223">
        <v>7724.8</v>
      </c>
      <c r="G762" s="223">
        <v>5.0000000000000002E-5</v>
      </c>
      <c r="H762" s="223">
        <v>1.5900000000000001E-3</v>
      </c>
      <c r="I762" s="223">
        <v>3.3600000000000001E-3</v>
      </c>
      <c r="J762" s="223">
        <v>8.1799999999999998E-3</v>
      </c>
      <c r="K762" s="223">
        <v>1.576E-2</v>
      </c>
      <c r="L762" s="223">
        <v>2.811E-2</v>
      </c>
      <c r="M762" s="223">
        <v>6.5435999999999996</v>
      </c>
      <c r="N762" s="223">
        <v>6.5441000000000003</v>
      </c>
      <c r="O762" s="223">
        <v>248</v>
      </c>
      <c r="P762" s="223">
        <v>143</v>
      </c>
    </row>
    <row r="763" spans="1:16">
      <c r="A763" s="227">
        <v>548</v>
      </c>
      <c r="B763" s="225">
        <v>44300</v>
      </c>
      <c r="C763" s="223">
        <v>92.14</v>
      </c>
      <c r="D763" s="223">
        <v>1520</v>
      </c>
      <c r="E763" s="223">
        <v>2099.6799999999998</v>
      </c>
      <c r="F763" s="223">
        <v>7724.8</v>
      </c>
      <c r="G763" s="223">
        <v>1.4999999999999999E-4</v>
      </c>
      <c r="H763" s="223">
        <v>1.6100000000000001E-3</v>
      </c>
      <c r="I763" s="223">
        <v>3.5400000000000002E-3</v>
      </c>
      <c r="J763" s="223">
        <v>8.5500000000000003E-3</v>
      </c>
      <c r="K763" s="223">
        <v>1.6320000000000001E-2</v>
      </c>
      <c r="L763" s="223">
        <v>2.81E-2</v>
      </c>
      <c r="M763" s="223">
        <v>6.548</v>
      </c>
      <c r="N763" s="223">
        <v>6.5483000000000002</v>
      </c>
      <c r="O763" s="223">
        <v>246</v>
      </c>
      <c r="P763" s="223">
        <v>143</v>
      </c>
    </row>
    <row r="764" spans="1:16">
      <c r="A764" s="227">
        <v>547</v>
      </c>
      <c r="B764" s="225">
        <v>44299</v>
      </c>
      <c r="C764" s="223">
        <v>92.16</v>
      </c>
      <c r="D764" s="223">
        <v>1520</v>
      </c>
      <c r="E764" s="223">
        <v>2099.6799999999998</v>
      </c>
      <c r="F764" s="223">
        <v>7724.8</v>
      </c>
      <c r="G764" s="223">
        <v>1E-4</v>
      </c>
      <c r="H764" s="223">
        <v>1.5900000000000001E-3</v>
      </c>
      <c r="I764" s="223">
        <v>3.49E-3</v>
      </c>
      <c r="J764" s="223">
        <v>8.3499999999999998E-3</v>
      </c>
      <c r="K764" s="223">
        <v>1.6140000000000002E-2</v>
      </c>
      <c r="L764" s="223">
        <v>2.8029999999999999E-2</v>
      </c>
      <c r="M764" s="223">
        <v>6.5583999999999998</v>
      </c>
      <c r="N764" s="223">
        <v>6.5526</v>
      </c>
      <c r="O764" s="223">
        <v>245</v>
      </c>
      <c r="P764" s="223">
        <v>143</v>
      </c>
    </row>
    <row r="765" spans="1:16">
      <c r="A765" s="227">
        <v>546</v>
      </c>
      <c r="B765" s="225">
        <v>44298</v>
      </c>
      <c r="C765" s="223">
        <v>92.06</v>
      </c>
      <c r="D765" s="223">
        <v>1520</v>
      </c>
      <c r="E765" s="223">
        <v>2099.6799999999998</v>
      </c>
      <c r="F765" s="223">
        <v>7724.8</v>
      </c>
      <c r="G765" s="223">
        <v>8.0000000000000007E-5</v>
      </c>
      <c r="H765" s="223">
        <v>1.67E-3</v>
      </c>
      <c r="I765" s="223">
        <v>3.49E-3</v>
      </c>
      <c r="J765" s="223">
        <v>8.8100000000000001E-3</v>
      </c>
      <c r="K765" s="223">
        <v>1.6660000000000001E-2</v>
      </c>
      <c r="L765" s="223">
        <v>2.8479999999999998E-2</v>
      </c>
      <c r="M765" s="223">
        <v>6.5568999999999997</v>
      </c>
      <c r="N765" s="223">
        <v>6.5510999999999999</v>
      </c>
      <c r="O765" s="223">
        <v>250</v>
      </c>
      <c r="P765" s="223">
        <v>143</v>
      </c>
    </row>
    <row r="766" spans="1:16">
      <c r="A766" s="227">
        <v>545</v>
      </c>
      <c r="B766" s="225">
        <v>44295</v>
      </c>
      <c r="C766" s="223">
        <v>92.45</v>
      </c>
      <c r="D766" s="223">
        <v>1520</v>
      </c>
      <c r="E766" s="223">
        <v>2099.6799999999998</v>
      </c>
      <c r="F766" s="223">
        <v>7724.8</v>
      </c>
      <c r="G766" s="223">
        <v>8.0000000000000007E-5</v>
      </c>
      <c r="H766" s="223">
        <v>1.5499999999999999E-3</v>
      </c>
      <c r="I766" s="223">
        <v>3.3300000000000001E-3</v>
      </c>
      <c r="J766" s="223">
        <v>8.6300000000000005E-3</v>
      </c>
      <c r="K766" s="223">
        <v>1.6580000000000001E-2</v>
      </c>
      <c r="L766" s="223">
        <v>2.8670000000000001E-2</v>
      </c>
      <c r="M766" s="223">
        <v>6.5484</v>
      </c>
      <c r="N766" s="223">
        <v>6.5425000000000004</v>
      </c>
      <c r="O766" s="223">
        <v>253</v>
      </c>
      <c r="P766" s="223">
        <v>143</v>
      </c>
    </row>
    <row r="767" spans="1:16">
      <c r="A767" s="227">
        <v>544</v>
      </c>
      <c r="B767" s="225">
        <v>44294</v>
      </c>
      <c r="C767" s="223">
        <v>92.33</v>
      </c>
      <c r="D767" s="223">
        <v>1520</v>
      </c>
      <c r="E767" s="223">
        <v>2099.6799999999998</v>
      </c>
      <c r="F767" s="223">
        <v>7724.8</v>
      </c>
      <c r="G767" s="223">
        <v>1E-4</v>
      </c>
      <c r="H767" s="223">
        <v>1.49E-3</v>
      </c>
      <c r="I767" s="223">
        <v>3.1700000000000001E-3</v>
      </c>
      <c r="J767" s="223">
        <v>8.3499999999999998E-3</v>
      </c>
      <c r="K767" s="223">
        <v>1.619E-2</v>
      </c>
      <c r="L767" s="223">
        <v>2.8889999999999999E-2</v>
      </c>
      <c r="M767" s="223">
        <v>6.5423999999999998</v>
      </c>
      <c r="N767" s="223">
        <v>6.5395000000000003</v>
      </c>
      <c r="O767" s="223">
        <v>257</v>
      </c>
      <c r="P767" s="223">
        <v>143</v>
      </c>
    </row>
    <row r="768" spans="1:16">
      <c r="A768" s="227">
        <v>543</v>
      </c>
      <c r="B768" s="225">
        <v>44293</v>
      </c>
      <c r="C768" s="223">
        <v>92.59</v>
      </c>
      <c r="D768" s="223">
        <v>1520</v>
      </c>
      <c r="E768" s="223">
        <v>2099.6799999999998</v>
      </c>
      <c r="F768" s="223">
        <v>7724.8</v>
      </c>
      <c r="G768" s="223">
        <v>1E-4</v>
      </c>
      <c r="H768" s="223">
        <v>1.5299999999999999E-3</v>
      </c>
      <c r="I768" s="223">
        <v>3.2799999999999999E-3</v>
      </c>
      <c r="J768" s="223">
        <v>8.6899999999999998E-3</v>
      </c>
      <c r="K768" s="223">
        <v>1.6740000000000001E-2</v>
      </c>
      <c r="L768" s="223">
        <v>2.8830000000000001E-2</v>
      </c>
      <c r="M768" s="223">
        <v>6.5564999999999998</v>
      </c>
      <c r="N768" s="223">
        <v>6.5670000000000002</v>
      </c>
      <c r="O768" s="223">
        <v>256</v>
      </c>
      <c r="P768" s="223">
        <v>143</v>
      </c>
    </row>
    <row r="769" spans="1:16">
      <c r="A769" s="227">
        <v>542</v>
      </c>
      <c r="B769" s="225">
        <v>44292</v>
      </c>
      <c r="C769" s="223">
        <v>93.02</v>
      </c>
      <c r="D769" s="223">
        <v>1520</v>
      </c>
      <c r="E769" s="223">
        <v>2099.6799999999998</v>
      </c>
      <c r="F769" s="223">
        <v>7724.8</v>
      </c>
      <c r="G769" s="223">
        <v>1.4999999999999999E-4</v>
      </c>
      <c r="H769" s="223">
        <v>1.57E-3</v>
      </c>
      <c r="I769" s="223">
        <v>3.3300000000000001E-3</v>
      </c>
      <c r="J769" s="223">
        <v>8.7200000000000003E-3</v>
      </c>
      <c r="K769" s="223">
        <v>1.6559999999999998E-2</v>
      </c>
      <c r="L769" s="223">
        <v>2.8559999999999999E-2</v>
      </c>
      <c r="M769" s="223">
        <v>6.5770999999999997</v>
      </c>
      <c r="N769" s="223">
        <v>6.5670000000000002</v>
      </c>
      <c r="O769" s="223">
        <v>252</v>
      </c>
      <c r="P769" s="223">
        <v>143</v>
      </c>
    </row>
    <row r="770" spans="1:16">
      <c r="A770" s="227">
        <v>541</v>
      </c>
      <c r="B770" s="225">
        <v>44291</v>
      </c>
      <c r="C770" s="223">
        <v>92.93</v>
      </c>
      <c r="D770" s="223">
        <v>1520</v>
      </c>
      <c r="E770" s="223">
        <v>2099.6799999999998</v>
      </c>
      <c r="F770" s="223">
        <v>7724.8</v>
      </c>
      <c r="G770" s="223">
        <v>1.4999999999999999E-4</v>
      </c>
      <c r="H770" s="223">
        <v>1.66E-3</v>
      </c>
      <c r="I770" s="223">
        <v>3.5200000000000001E-3</v>
      </c>
      <c r="J770" s="223">
        <v>9.2200000000000008E-3</v>
      </c>
      <c r="K770" s="223">
        <v>1.7000000000000001E-2</v>
      </c>
      <c r="L770" s="223">
        <v>2.835E-2</v>
      </c>
      <c r="M770" s="223">
        <v>6.5747</v>
      </c>
      <c r="N770" s="223">
        <v>6.5651999999999999</v>
      </c>
      <c r="O770" s="223">
        <v>248</v>
      </c>
      <c r="P770" s="223">
        <v>143</v>
      </c>
    </row>
    <row r="771" spans="1:16">
      <c r="A771" s="227">
        <v>540</v>
      </c>
      <c r="B771" s="225">
        <v>44288</v>
      </c>
      <c r="C771" s="223">
        <v>93.23</v>
      </c>
      <c r="D771" s="223">
        <v>1520</v>
      </c>
      <c r="E771" s="223">
        <v>2099.6799999999998</v>
      </c>
      <c r="F771" s="223">
        <v>7724.8</v>
      </c>
      <c r="G771" s="223">
        <v>1.2999999999999999E-4</v>
      </c>
      <c r="H771" s="223">
        <v>1.8600000000000001E-3</v>
      </c>
      <c r="I771" s="223">
        <v>3.8400000000000001E-3</v>
      </c>
      <c r="J771" s="223">
        <v>9.7699999999999992E-3</v>
      </c>
      <c r="K771" s="223">
        <v>1.7219999999999999E-2</v>
      </c>
      <c r="L771" s="223">
        <v>2.835E-2</v>
      </c>
      <c r="M771" s="223">
        <v>6.5647000000000002</v>
      </c>
      <c r="N771" s="223">
        <v>6.5528000000000004</v>
      </c>
      <c r="O771" s="223">
        <v>245</v>
      </c>
      <c r="P771" s="223">
        <v>143</v>
      </c>
    </row>
    <row r="772" spans="1:16">
      <c r="A772" s="227">
        <v>539</v>
      </c>
      <c r="B772" s="225">
        <v>44287</v>
      </c>
      <c r="C772" s="223">
        <v>93.3</v>
      </c>
      <c r="D772" s="223">
        <v>1340</v>
      </c>
      <c r="E772" s="223">
        <v>2099.91</v>
      </c>
      <c r="F772" s="223">
        <v>7610.2</v>
      </c>
      <c r="G772" s="223">
        <v>1.2999999999999999E-4</v>
      </c>
      <c r="H772" s="223">
        <v>1.58E-3</v>
      </c>
      <c r="I772" s="223">
        <v>3.3500000000000001E-3</v>
      </c>
      <c r="J772" s="223">
        <v>9.0100000000000006E-3</v>
      </c>
      <c r="K772" s="223">
        <v>1.67E-2</v>
      </c>
      <c r="L772" s="223">
        <v>2.8459999999999999E-2</v>
      </c>
      <c r="M772" s="223">
        <v>6.5728999999999997</v>
      </c>
      <c r="N772" s="223">
        <v>6.5717999999999996</v>
      </c>
      <c r="O772" s="223">
        <v>251</v>
      </c>
      <c r="P772" s="223">
        <v>143</v>
      </c>
    </row>
    <row r="773" spans="1:16">
      <c r="A773" s="227">
        <v>538</v>
      </c>
      <c r="B773" s="225">
        <v>44286</v>
      </c>
      <c r="C773" s="223">
        <v>92.94</v>
      </c>
      <c r="D773" s="223">
        <v>1340</v>
      </c>
      <c r="E773" s="223">
        <v>2099.91</v>
      </c>
      <c r="F773" s="223">
        <v>7610.2</v>
      </c>
      <c r="G773" s="223">
        <v>1.4999999999999999E-4</v>
      </c>
      <c r="H773" s="223">
        <v>1.6000000000000001E-3</v>
      </c>
      <c r="I773" s="223">
        <v>3.46E-3</v>
      </c>
      <c r="J773" s="223">
        <v>9.3900000000000008E-3</v>
      </c>
      <c r="K773" s="223">
        <v>1.7399999999999999E-2</v>
      </c>
      <c r="L773" s="223">
        <v>2.8289999999999999E-2</v>
      </c>
      <c r="M773" s="223">
        <v>6.5750999999999999</v>
      </c>
      <c r="N773" s="223">
        <v>6.5701000000000001</v>
      </c>
      <c r="O773" s="223">
        <v>248</v>
      </c>
      <c r="P773" s="223">
        <v>143</v>
      </c>
    </row>
    <row r="774" spans="1:16">
      <c r="A774" s="227">
        <v>537</v>
      </c>
      <c r="B774" s="225">
        <v>44285</v>
      </c>
      <c r="C774" s="223">
        <v>92.77</v>
      </c>
      <c r="D774" s="223">
        <v>1340</v>
      </c>
      <c r="E774" s="223">
        <v>2099.91</v>
      </c>
      <c r="F774" s="223">
        <v>7610.2</v>
      </c>
      <c r="G774" s="223">
        <v>1E-4</v>
      </c>
      <c r="H774" s="223">
        <v>1.4599999999999999E-3</v>
      </c>
      <c r="I774" s="223">
        <v>3.2200000000000002E-3</v>
      </c>
      <c r="J774" s="223">
        <v>8.9599999999999992E-3</v>
      </c>
      <c r="K774" s="223">
        <v>1.703E-2</v>
      </c>
      <c r="L774" s="223">
        <v>2.8590000000000001E-2</v>
      </c>
      <c r="M774" s="223">
        <v>6.5400999999999998</v>
      </c>
      <c r="N774" s="223">
        <v>6.5411000000000001</v>
      </c>
      <c r="O774" s="223">
        <v>254</v>
      </c>
      <c r="P774" s="223">
        <v>143</v>
      </c>
    </row>
    <row r="775" spans="1:16">
      <c r="A775" s="227">
        <v>536</v>
      </c>
      <c r="B775" s="225">
        <v>44284</v>
      </c>
      <c r="C775" s="223">
        <v>92.85</v>
      </c>
      <c r="D775" s="223">
        <v>1340</v>
      </c>
      <c r="E775" s="223">
        <v>2099.91</v>
      </c>
      <c r="F775" s="223">
        <v>7610.2</v>
      </c>
      <c r="G775" s="223">
        <v>1E-4</v>
      </c>
      <c r="H775" s="223">
        <v>1.41E-3</v>
      </c>
      <c r="I775" s="223">
        <v>3.14E-3</v>
      </c>
      <c r="J775" s="223">
        <v>8.8800000000000007E-3</v>
      </c>
      <c r="K775" s="223">
        <v>1.7080000000000001E-2</v>
      </c>
      <c r="L775" s="223">
        <v>2.8580000000000001E-2</v>
      </c>
      <c r="M775" s="223">
        <v>6.5481999999999996</v>
      </c>
      <c r="N775" s="223">
        <v>6.5462999999999996</v>
      </c>
      <c r="O775" s="223">
        <v>254</v>
      </c>
      <c r="P775" s="223">
        <v>143</v>
      </c>
    </row>
    <row r="776" spans="1:16">
      <c r="A776" s="227">
        <v>535</v>
      </c>
      <c r="B776" s="225">
        <v>44281</v>
      </c>
      <c r="C776" s="223">
        <v>92.53</v>
      </c>
      <c r="D776" s="223">
        <v>1340</v>
      </c>
      <c r="E776" s="223">
        <v>2099.91</v>
      </c>
      <c r="F776" s="223">
        <v>7610.2</v>
      </c>
      <c r="G776" s="223">
        <v>1.4999999999999999E-4</v>
      </c>
      <c r="H776" s="223">
        <v>1.39E-3</v>
      </c>
      <c r="I776" s="223">
        <v>3.0799999999999998E-3</v>
      </c>
      <c r="J776" s="223">
        <v>8.6499999999999997E-3</v>
      </c>
      <c r="K776" s="223">
        <v>1.6760000000000001E-2</v>
      </c>
      <c r="L776" s="223">
        <v>2.8590000000000001E-2</v>
      </c>
      <c r="M776" s="223">
        <v>6.5292000000000003</v>
      </c>
      <c r="N776" s="223">
        <v>6.5244999999999997</v>
      </c>
      <c r="O776" s="223">
        <v>255</v>
      </c>
      <c r="P776" s="223">
        <v>143</v>
      </c>
    </row>
    <row r="777" spans="1:16">
      <c r="A777" s="227">
        <v>534</v>
      </c>
      <c r="B777" s="225">
        <v>44280</v>
      </c>
      <c r="C777" s="223">
        <v>92.34</v>
      </c>
      <c r="D777" s="223">
        <v>1340</v>
      </c>
      <c r="E777" s="223">
        <v>2099.91</v>
      </c>
      <c r="F777" s="223">
        <v>7610.2</v>
      </c>
      <c r="G777" s="223">
        <v>1.4999999999999999E-4</v>
      </c>
      <c r="H777" s="223">
        <v>1.3699999999999999E-3</v>
      </c>
      <c r="I777" s="223">
        <v>2.9199999999999999E-3</v>
      </c>
      <c r="J777" s="223">
        <v>8.3499999999999998E-3</v>
      </c>
      <c r="K777" s="223">
        <v>1.6330000000000001E-2</v>
      </c>
      <c r="L777" s="223">
        <v>2.8469999999999999E-2</v>
      </c>
      <c r="M777" s="223">
        <v>6.5202999999999998</v>
      </c>
      <c r="N777" s="223">
        <v>6.5162000000000004</v>
      </c>
      <c r="O777" s="223">
        <v>256</v>
      </c>
      <c r="P777" s="223">
        <v>143</v>
      </c>
    </row>
    <row r="778" spans="1:16">
      <c r="A778" s="227">
        <v>533</v>
      </c>
      <c r="B778" s="225">
        <v>44279</v>
      </c>
      <c r="C778" s="223">
        <v>91.74</v>
      </c>
      <c r="D778" s="223">
        <v>1340</v>
      </c>
      <c r="E778" s="223">
        <v>2099.91</v>
      </c>
      <c r="F778" s="223">
        <v>7610.2</v>
      </c>
      <c r="G778" s="223">
        <v>1.4999999999999999E-4</v>
      </c>
      <c r="H778" s="223">
        <v>1.4599999999999999E-3</v>
      </c>
      <c r="I778" s="223">
        <v>3.0000000000000001E-3</v>
      </c>
      <c r="J778" s="223">
        <v>8.0800000000000004E-3</v>
      </c>
      <c r="K778" s="223">
        <v>1.6080000000000001E-2</v>
      </c>
      <c r="L778" s="223">
        <v>2.853E-2</v>
      </c>
      <c r="M778" s="223">
        <v>6.5071000000000003</v>
      </c>
      <c r="N778" s="223">
        <v>6.5076999999999998</v>
      </c>
      <c r="O778" s="223">
        <v>255</v>
      </c>
      <c r="P778" s="223">
        <v>143</v>
      </c>
    </row>
    <row r="779" spans="1:16">
      <c r="A779" s="227">
        <v>532</v>
      </c>
      <c r="B779" s="225">
        <v>44278</v>
      </c>
      <c r="C779" s="223">
        <v>91.92</v>
      </c>
      <c r="D779" s="223">
        <v>1340</v>
      </c>
      <c r="E779" s="223">
        <v>2099.91</v>
      </c>
      <c r="F779" s="223">
        <v>7610.2</v>
      </c>
      <c r="G779" s="223">
        <v>3.0000000000000001E-5</v>
      </c>
      <c r="H779" s="223">
        <v>1.4499999999999999E-3</v>
      </c>
      <c r="I779" s="223">
        <v>3.0500000000000002E-3</v>
      </c>
      <c r="J779" s="223">
        <v>8.1600000000000006E-3</v>
      </c>
      <c r="K779" s="223">
        <v>1.6209999999999999E-2</v>
      </c>
      <c r="L779" s="223">
        <v>2.8729999999999999E-2</v>
      </c>
      <c r="M779" s="223">
        <v>6.5079000000000002</v>
      </c>
      <c r="N779" s="223">
        <v>6.5090000000000003</v>
      </c>
      <c r="O779" s="223">
        <v>257</v>
      </c>
      <c r="P779" s="223">
        <v>143</v>
      </c>
    </row>
    <row r="780" spans="1:16">
      <c r="A780" s="227">
        <v>531</v>
      </c>
      <c r="B780" s="225">
        <v>44277</v>
      </c>
      <c r="C780" s="223">
        <v>91.86</v>
      </c>
      <c r="D780" s="223">
        <v>1340</v>
      </c>
      <c r="E780" s="223">
        <v>2099.91</v>
      </c>
      <c r="F780" s="223">
        <v>7610.2</v>
      </c>
      <c r="G780" s="223">
        <v>3.0000000000000001E-5</v>
      </c>
      <c r="H780" s="223">
        <v>1.47E-3</v>
      </c>
      <c r="I780" s="223">
        <v>3.1900000000000001E-3</v>
      </c>
      <c r="J780" s="223">
        <v>8.6300000000000005E-3</v>
      </c>
      <c r="K780" s="223">
        <v>1.695E-2</v>
      </c>
      <c r="L780" s="223">
        <v>2.8850000000000001E-2</v>
      </c>
      <c r="M780" s="223">
        <v>6.5072000000000001</v>
      </c>
      <c r="N780" s="223">
        <v>6.5068999999999999</v>
      </c>
      <c r="O780" s="223">
        <v>257</v>
      </c>
      <c r="P780" s="223">
        <v>143</v>
      </c>
    </row>
    <row r="781" spans="1:16">
      <c r="A781" s="227">
        <v>530</v>
      </c>
      <c r="B781" s="225">
        <v>44274</v>
      </c>
      <c r="C781" s="223">
        <v>91.44</v>
      </c>
      <c r="D781" s="223">
        <v>1340</v>
      </c>
      <c r="E781" s="223">
        <v>2099.91</v>
      </c>
      <c r="F781" s="223">
        <v>7610.2</v>
      </c>
      <c r="G781" s="223">
        <v>-3.0000000000000001E-5</v>
      </c>
      <c r="H781" s="223">
        <v>1.49E-3</v>
      </c>
      <c r="I781" s="223">
        <v>3.29E-3</v>
      </c>
      <c r="J781" s="223">
        <v>8.8100000000000001E-3</v>
      </c>
      <c r="K781" s="223">
        <v>1.721E-2</v>
      </c>
      <c r="L781" s="223">
        <v>2.8969999999999999E-2</v>
      </c>
      <c r="M781" s="223">
        <v>6.4861000000000004</v>
      </c>
      <c r="N781" s="223">
        <v>6.5041000000000002</v>
      </c>
      <c r="O781" s="223">
        <v>257</v>
      </c>
      <c r="P781" s="223">
        <v>143</v>
      </c>
    </row>
    <row r="782" spans="1:16">
      <c r="A782" s="227">
        <v>529</v>
      </c>
      <c r="B782" s="225">
        <v>44273</v>
      </c>
      <c r="C782" s="223">
        <v>91.86</v>
      </c>
      <c r="D782" s="223">
        <v>1340</v>
      </c>
      <c r="E782" s="223">
        <v>2099.91</v>
      </c>
      <c r="F782" s="223">
        <v>7610.2</v>
      </c>
      <c r="G782" s="223">
        <v>-3.0000000000000001E-5</v>
      </c>
      <c r="H782" s="223">
        <v>1.5299999999999999E-3</v>
      </c>
      <c r="I782" s="223">
        <v>3.2399999999999998E-3</v>
      </c>
      <c r="J782" s="223">
        <v>8.6400000000000001E-3</v>
      </c>
      <c r="K782" s="223">
        <v>1.7080000000000001E-2</v>
      </c>
      <c r="L782" s="223">
        <v>2.9190000000000001E-2</v>
      </c>
      <c r="M782" s="223">
        <v>6.5011000000000001</v>
      </c>
      <c r="N782" s="223">
        <v>6.5060000000000002</v>
      </c>
      <c r="O782" s="223">
        <v>260</v>
      </c>
      <c r="P782" s="223">
        <v>143</v>
      </c>
    </row>
    <row r="783" spans="1:16">
      <c r="A783" s="227">
        <v>528</v>
      </c>
      <c r="B783" s="225">
        <v>44272</v>
      </c>
      <c r="C783" s="223">
        <v>91.83</v>
      </c>
      <c r="D783" s="223">
        <v>1340</v>
      </c>
      <c r="E783" s="223">
        <v>2099.91</v>
      </c>
      <c r="F783" s="223">
        <v>7610.2</v>
      </c>
      <c r="G783" s="223">
        <v>3.0000000000000001E-5</v>
      </c>
      <c r="H783" s="223">
        <v>1.33E-3</v>
      </c>
      <c r="I783" s="223">
        <v>3.0000000000000001E-3</v>
      </c>
      <c r="J783" s="223">
        <v>7.9799999999999992E-3</v>
      </c>
      <c r="K783" s="223">
        <v>1.643E-2</v>
      </c>
      <c r="L783" s="223">
        <v>2.9190000000000001E-2</v>
      </c>
      <c r="M783" s="223">
        <v>6.4980000000000002</v>
      </c>
      <c r="N783" s="223">
        <v>6.5000999999999998</v>
      </c>
      <c r="O783" s="223">
        <v>262</v>
      </c>
      <c r="P783" s="223">
        <v>143</v>
      </c>
    </row>
    <row r="784" spans="1:16">
      <c r="A784" s="227">
        <v>527</v>
      </c>
      <c r="B784" s="225">
        <v>44271</v>
      </c>
      <c r="C784" s="223">
        <v>91.68</v>
      </c>
      <c r="D784" s="223">
        <v>1340</v>
      </c>
      <c r="E784" s="223">
        <v>2099.91</v>
      </c>
      <c r="F784" s="223">
        <v>7610.2</v>
      </c>
      <c r="G784" s="223">
        <v>1.2999999999999999E-4</v>
      </c>
      <c r="H784" s="223">
        <v>1.49E-3</v>
      </c>
      <c r="I784" s="223">
        <v>3.3400000000000001E-3</v>
      </c>
      <c r="J784" s="223">
        <v>8.2900000000000005E-3</v>
      </c>
      <c r="K784" s="223">
        <v>1.618E-2</v>
      </c>
      <c r="L784" s="223">
        <v>2.9329999999999998E-2</v>
      </c>
      <c r="M784" s="223">
        <v>6.4962</v>
      </c>
      <c r="N784" s="223">
        <v>6.5084999999999997</v>
      </c>
      <c r="O784" s="223">
        <v>260</v>
      </c>
      <c r="P784" s="223">
        <v>143</v>
      </c>
    </row>
    <row r="785" spans="1:16">
      <c r="A785" s="227">
        <v>526</v>
      </c>
      <c r="B785" s="225">
        <v>44270</v>
      </c>
      <c r="C785" s="223">
        <v>91.42</v>
      </c>
      <c r="D785" s="223">
        <v>1340</v>
      </c>
      <c r="E785" s="223">
        <v>2099.91</v>
      </c>
      <c r="F785" s="223">
        <v>7610.2</v>
      </c>
      <c r="G785" s="223">
        <v>1.2999999999999999E-4</v>
      </c>
      <c r="H785" s="223">
        <v>1.5100000000000001E-3</v>
      </c>
      <c r="I785" s="223">
        <v>3.3400000000000001E-3</v>
      </c>
      <c r="J785" s="223">
        <v>8.2699999999999996E-3</v>
      </c>
      <c r="K785" s="223">
        <v>1.6060000000000001E-2</v>
      </c>
      <c r="L785" s="223">
        <v>2.9430000000000001E-2</v>
      </c>
      <c r="M785" s="223">
        <v>6.4787999999999997</v>
      </c>
      <c r="N785" s="223">
        <v>6.4938000000000002</v>
      </c>
      <c r="O785" s="223">
        <v>261</v>
      </c>
      <c r="P785" s="223">
        <v>143</v>
      </c>
    </row>
    <row r="786" spans="1:16">
      <c r="A786" s="227">
        <v>525</v>
      </c>
      <c r="B786" s="225">
        <v>44267</v>
      </c>
      <c r="C786" s="223">
        <v>91.82</v>
      </c>
      <c r="D786" s="223">
        <v>1340</v>
      </c>
      <c r="E786" s="223">
        <v>2099.91</v>
      </c>
      <c r="F786" s="223">
        <v>7610.2</v>
      </c>
      <c r="G786" s="223">
        <v>2.0000000000000001E-4</v>
      </c>
      <c r="H786" s="223">
        <v>1.47E-3</v>
      </c>
      <c r="I786" s="223">
        <v>3.3600000000000001E-3</v>
      </c>
      <c r="J786" s="223">
        <v>8.3999999999999995E-3</v>
      </c>
      <c r="K786" s="223">
        <v>1.6250000000000001E-2</v>
      </c>
      <c r="L786" s="223">
        <v>2.9329999999999998E-2</v>
      </c>
      <c r="M786" s="223">
        <v>6.4947999999999997</v>
      </c>
      <c r="N786" s="223">
        <v>6.5054999999999996</v>
      </c>
      <c r="O786" s="223">
        <v>260</v>
      </c>
      <c r="P786" s="223">
        <v>143</v>
      </c>
    </row>
    <row r="787" spans="1:16">
      <c r="A787" s="227">
        <v>524</v>
      </c>
      <c r="B787" s="225">
        <v>44266</v>
      </c>
      <c r="C787" s="223">
        <v>91.96</v>
      </c>
      <c r="D787" s="223">
        <v>1340</v>
      </c>
      <c r="E787" s="223">
        <v>2099.91</v>
      </c>
      <c r="F787" s="223">
        <v>7610.2</v>
      </c>
      <c r="G787" s="223">
        <v>2.7999999999999998E-4</v>
      </c>
      <c r="H787" s="223">
        <v>1.39E-3</v>
      </c>
      <c r="I787" s="223">
        <v>3.15E-3</v>
      </c>
      <c r="J787" s="223">
        <v>7.8600000000000007E-3</v>
      </c>
      <c r="K787" s="223">
        <v>1.537E-2</v>
      </c>
      <c r="L787" s="223">
        <v>2.9319999999999999E-2</v>
      </c>
      <c r="M787" s="223">
        <v>6.5186999999999999</v>
      </c>
      <c r="N787" s="223">
        <v>6.5065</v>
      </c>
      <c r="O787" s="223">
        <v>262</v>
      </c>
      <c r="P787" s="223">
        <v>143</v>
      </c>
    </row>
    <row r="788" spans="1:16">
      <c r="A788" s="227">
        <v>523</v>
      </c>
      <c r="B788" s="225">
        <v>44265</v>
      </c>
      <c r="C788" s="223">
        <v>92.31</v>
      </c>
      <c r="D788" s="223">
        <v>1340</v>
      </c>
      <c r="E788" s="223">
        <v>2099.91</v>
      </c>
      <c r="F788" s="223">
        <v>7610.2</v>
      </c>
      <c r="G788" s="223">
        <v>2.9999999999999997E-4</v>
      </c>
      <c r="H788" s="223">
        <v>1.5299999999999999E-3</v>
      </c>
      <c r="I788" s="223">
        <v>3.2299999999999998E-3</v>
      </c>
      <c r="J788" s="223">
        <v>7.8899999999999994E-3</v>
      </c>
      <c r="K788" s="223">
        <v>1.5180000000000001E-2</v>
      </c>
      <c r="L788" s="223">
        <v>2.9260000000000001E-2</v>
      </c>
      <c r="M788" s="223">
        <v>6.5514999999999999</v>
      </c>
      <c r="N788" s="223">
        <v>6.5259999999999998</v>
      </c>
      <c r="O788" s="223">
        <v>260</v>
      </c>
      <c r="P788" s="223">
        <v>143</v>
      </c>
    </row>
    <row r="789" spans="1:16">
      <c r="A789" s="227">
        <v>522</v>
      </c>
      <c r="B789" s="225">
        <v>44264</v>
      </c>
      <c r="C789" s="223">
        <v>91.98</v>
      </c>
      <c r="D789" s="223">
        <v>1340</v>
      </c>
      <c r="E789" s="223">
        <v>2099.91</v>
      </c>
      <c r="F789" s="223">
        <v>7610.2</v>
      </c>
      <c r="G789" s="223">
        <v>2.7999999999999998E-4</v>
      </c>
      <c r="H789" s="223">
        <v>1.6100000000000001E-3</v>
      </c>
      <c r="I789" s="223">
        <v>3.1800000000000001E-3</v>
      </c>
      <c r="J789" s="223">
        <v>8.0499999999999999E-3</v>
      </c>
      <c r="K789" s="223">
        <v>1.5259999999999999E-2</v>
      </c>
      <c r="L789" s="223">
        <v>2.929E-2</v>
      </c>
      <c r="M789" s="223">
        <v>6.5163000000000002</v>
      </c>
      <c r="N789" s="223">
        <v>6.4970999999999997</v>
      </c>
      <c r="O789" s="223">
        <v>261</v>
      </c>
      <c r="P789" s="223">
        <v>143</v>
      </c>
    </row>
    <row r="790" spans="1:16">
      <c r="A790" s="227">
        <v>521</v>
      </c>
      <c r="B790" s="225">
        <v>44263</v>
      </c>
      <c r="C790" s="223">
        <v>91.63</v>
      </c>
      <c r="D790" s="223">
        <v>1340</v>
      </c>
      <c r="E790" s="223">
        <v>2099.91</v>
      </c>
      <c r="F790" s="223">
        <v>7610.2</v>
      </c>
      <c r="G790" s="223">
        <v>3.3E-4</v>
      </c>
      <c r="H790" s="223">
        <v>1.6299999999999999E-3</v>
      </c>
      <c r="I790" s="223">
        <v>3.3899999999999998E-3</v>
      </c>
      <c r="J790" s="223">
        <v>8.5400000000000007E-3</v>
      </c>
      <c r="K790" s="223">
        <v>1.5910000000000001E-2</v>
      </c>
      <c r="L790" s="223">
        <v>2.9149999999999999E-2</v>
      </c>
      <c r="M790" s="223">
        <v>6.4917999999999996</v>
      </c>
      <c r="N790" s="223">
        <v>6.4699</v>
      </c>
      <c r="O790" s="223">
        <v>258</v>
      </c>
      <c r="P790" s="223">
        <v>143</v>
      </c>
    </row>
    <row r="791" spans="1:16">
      <c r="A791" s="227">
        <v>520</v>
      </c>
      <c r="B791" s="225">
        <v>44260</v>
      </c>
      <c r="C791" s="223">
        <v>90.95</v>
      </c>
      <c r="D791" s="223">
        <v>1340</v>
      </c>
      <c r="E791" s="223">
        <v>2099.91</v>
      </c>
      <c r="F791" s="223">
        <v>7610.2</v>
      </c>
      <c r="G791" s="223">
        <v>2.5000000000000001E-4</v>
      </c>
      <c r="H791" s="223">
        <v>1.3699999999999999E-3</v>
      </c>
      <c r="I791" s="223">
        <v>3.0599999999999998E-3</v>
      </c>
      <c r="J791" s="223">
        <v>7.9799999999999992E-3</v>
      </c>
      <c r="K791" s="223">
        <v>1.566E-2</v>
      </c>
      <c r="L791" s="223">
        <v>2.8979999999999999E-2</v>
      </c>
      <c r="M791" s="223">
        <v>6.4774000000000003</v>
      </c>
      <c r="N791" s="223">
        <v>6.4679000000000002</v>
      </c>
      <c r="O791" s="223">
        <v>259</v>
      </c>
      <c r="P791" s="223">
        <v>143</v>
      </c>
    </row>
    <row r="792" spans="1:16">
      <c r="A792" s="227">
        <v>519</v>
      </c>
      <c r="B792" s="225">
        <v>44259</v>
      </c>
      <c r="C792" s="223">
        <v>90.78</v>
      </c>
      <c r="D792" s="223">
        <v>1340</v>
      </c>
      <c r="E792" s="223">
        <v>2099.91</v>
      </c>
      <c r="F792" s="223">
        <v>7610.2</v>
      </c>
      <c r="G792" s="223">
        <v>2.9999999999999997E-4</v>
      </c>
      <c r="H792" s="223">
        <v>1.4499999999999999E-3</v>
      </c>
      <c r="I792" s="223">
        <v>3.0899999999999999E-3</v>
      </c>
      <c r="J792" s="223">
        <v>7.9000000000000008E-3</v>
      </c>
      <c r="K792" s="223">
        <v>1.5640000000000001E-2</v>
      </c>
      <c r="L792" s="223">
        <v>2.913E-2</v>
      </c>
      <c r="M792" s="223">
        <v>6.4748000000000001</v>
      </c>
      <c r="N792" s="223">
        <v>6.4706000000000001</v>
      </c>
      <c r="O792" s="223">
        <v>260</v>
      </c>
      <c r="P792" s="223">
        <v>143</v>
      </c>
    </row>
    <row r="793" spans="1:16">
      <c r="A793" s="227">
        <v>518</v>
      </c>
      <c r="B793" s="225">
        <v>44258</v>
      </c>
      <c r="C793" s="223">
        <v>91.04</v>
      </c>
      <c r="D793" s="223">
        <v>1340</v>
      </c>
      <c r="E793" s="223">
        <v>2099.91</v>
      </c>
      <c r="F793" s="223">
        <v>7610.2</v>
      </c>
      <c r="G793" s="223">
        <v>3.6000000000000002E-4</v>
      </c>
      <c r="H793" s="223">
        <v>1.41E-3</v>
      </c>
      <c r="I793" s="223">
        <v>2.8999999999999998E-3</v>
      </c>
      <c r="J793" s="223">
        <v>7.3200000000000001E-3</v>
      </c>
      <c r="K793" s="223">
        <v>1.481E-2</v>
      </c>
      <c r="L793" s="223">
        <v>2.8879999999999999E-2</v>
      </c>
      <c r="M793" s="223">
        <v>6.4699</v>
      </c>
      <c r="N793" s="223">
        <v>6.4660000000000002</v>
      </c>
      <c r="O793" s="223">
        <v>260</v>
      </c>
      <c r="P793" s="223">
        <v>143</v>
      </c>
    </row>
    <row r="794" spans="1:16">
      <c r="A794" s="227">
        <v>517</v>
      </c>
      <c r="B794" s="225">
        <v>44257</v>
      </c>
      <c r="C794" s="223">
        <v>90.88</v>
      </c>
      <c r="D794" s="223">
        <v>1340</v>
      </c>
      <c r="E794" s="223">
        <v>2093.86</v>
      </c>
      <c r="F794" s="223">
        <v>7977</v>
      </c>
      <c r="G794" s="223">
        <v>2.9999999999999997E-4</v>
      </c>
      <c r="H794" s="223">
        <v>1.2099999999999999E-3</v>
      </c>
      <c r="I794" s="223">
        <v>2.4399999999999999E-3</v>
      </c>
      <c r="J794" s="223">
        <v>6.5900000000000004E-3</v>
      </c>
      <c r="K794" s="223">
        <v>1.391E-2</v>
      </c>
      <c r="L794" s="223">
        <v>2.877E-2</v>
      </c>
      <c r="M794" s="223">
        <v>6.4806999999999997</v>
      </c>
      <c r="N794" s="223">
        <v>6.4789000000000003</v>
      </c>
      <c r="O794" s="223">
        <v>263</v>
      </c>
      <c r="P794" s="223">
        <v>143</v>
      </c>
    </row>
    <row r="795" spans="1:16">
      <c r="A795" s="227">
        <v>516</v>
      </c>
      <c r="B795" s="225">
        <v>44256</v>
      </c>
      <c r="C795" s="223">
        <v>90.13</v>
      </c>
      <c r="D795" s="223">
        <v>1340</v>
      </c>
      <c r="E795" s="223">
        <v>2093.86</v>
      </c>
      <c r="F795" s="223">
        <v>7977</v>
      </c>
      <c r="G795" s="223">
        <v>3.3E-4</v>
      </c>
      <c r="H795" s="223">
        <v>1.1900000000000001E-3</v>
      </c>
      <c r="I795" s="223">
        <v>2.5000000000000001E-3</v>
      </c>
      <c r="J795" s="223">
        <v>6.96E-3</v>
      </c>
      <c r="K795" s="223">
        <v>1.417E-2</v>
      </c>
      <c r="L795" s="223">
        <v>2.8649999999999998E-2</v>
      </c>
      <c r="M795" s="223">
        <v>6.4892000000000003</v>
      </c>
      <c r="N795" s="223">
        <v>6.4549000000000003</v>
      </c>
      <c r="O795" s="223">
        <v>262</v>
      </c>
      <c r="P795" s="223">
        <v>143</v>
      </c>
    </row>
    <row r="796" spans="1:16">
      <c r="A796" s="227">
        <v>515</v>
      </c>
      <c r="B796" s="225">
        <v>44253</v>
      </c>
      <c r="C796" s="223">
        <v>90.18</v>
      </c>
      <c r="D796" s="223">
        <v>1340</v>
      </c>
      <c r="E796" s="223">
        <v>2093.86</v>
      </c>
      <c r="F796" s="223">
        <v>7977</v>
      </c>
      <c r="G796" s="223">
        <v>3.3E-4</v>
      </c>
      <c r="H796" s="223">
        <v>1.2700000000000001E-3</v>
      </c>
      <c r="I796" s="223">
        <v>2.7599999999999999E-3</v>
      </c>
      <c r="J796" s="223">
        <v>7.3099999999999997E-3</v>
      </c>
      <c r="K796" s="223">
        <v>1.405E-2</v>
      </c>
      <c r="L796" s="223">
        <v>2.879E-2</v>
      </c>
      <c r="M796" s="223">
        <v>6.4476000000000004</v>
      </c>
      <c r="N796" s="223">
        <v>6.4570999999999996</v>
      </c>
      <c r="O796" s="223">
        <v>260</v>
      </c>
      <c r="P796" s="223">
        <v>143</v>
      </c>
    </row>
    <row r="797" spans="1:16">
      <c r="A797" s="227">
        <v>514</v>
      </c>
      <c r="B797" s="225">
        <v>44252</v>
      </c>
      <c r="C797" s="223">
        <v>90.17</v>
      </c>
      <c r="D797" s="223">
        <v>1340</v>
      </c>
      <c r="E797" s="223">
        <v>2093.86</v>
      </c>
      <c r="F797" s="223">
        <v>7977</v>
      </c>
      <c r="G797" s="223">
        <v>3.3E-4</v>
      </c>
      <c r="H797" s="223">
        <v>1.72E-3</v>
      </c>
      <c r="I797" s="223">
        <v>3.5500000000000002E-3</v>
      </c>
      <c r="J797" s="223">
        <v>8.2000000000000007E-3</v>
      </c>
      <c r="K797" s="223">
        <v>1.52E-2</v>
      </c>
      <c r="L797" s="223">
        <v>2.852E-2</v>
      </c>
      <c r="M797" s="223">
        <v>6.4600999999999997</v>
      </c>
      <c r="N797" s="223">
        <v>6.4668000000000001</v>
      </c>
      <c r="O797" s="223">
        <v>250</v>
      </c>
      <c r="P797" s="223">
        <v>143</v>
      </c>
    </row>
    <row r="798" spans="1:16">
      <c r="A798" s="227">
        <v>513</v>
      </c>
      <c r="B798" s="225">
        <v>44251</v>
      </c>
      <c r="C798" s="223">
        <v>90.01</v>
      </c>
      <c r="D798" s="223">
        <v>1340</v>
      </c>
      <c r="E798" s="223">
        <v>2093.86</v>
      </c>
      <c r="F798" s="223">
        <v>7977</v>
      </c>
      <c r="G798" s="223">
        <v>2.9999999999999997E-4</v>
      </c>
      <c r="H798" s="223">
        <v>1.23E-3</v>
      </c>
      <c r="I798" s="223">
        <v>2.3600000000000001E-3</v>
      </c>
      <c r="J798" s="223">
        <v>6.0000000000000001E-3</v>
      </c>
      <c r="K798" s="223">
        <v>1.376E-2</v>
      </c>
      <c r="L798" s="223">
        <v>2.845E-2</v>
      </c>
      <c r="M798" s="223">
        <v>6.4667000000000003</v>
      </c>
      <c r="N798" s="223">
        <v>6.4648000000000003</v>
      </c>
      <c r="O798" s="223">
        <v>261</v>
      </c>
      <c r="P798" s="223">
        <v>143</v>
      </c>
    </row>
    <row r="799" spans="1:16">
      <c r="A799" s="227">
        <v>512</v>
      </c>
      <c r="B799" s="225">
        <v>44250</v>
      </c>
      <c r="C799" s="223">
        <v>90.36</v>
      </c>
      <c r="D799" s="223">
        <v>1340</v>
      </c>
      <c r="E799" s="223">
        <v>2093.86</v>
      </c>
      <c r="F799" s="223">
        <v>7977</v>
      </c>
      <c r="G799" s="223">
        <v>2.3000000000000001E-4</v>
      </c>
      <c r="H799" s="223">
        <v>1.1100000000000001E-3</v>
      </c>
      <c r="I799" s="223">
        <v>2.15E-3</v>
      </c>
      <c r="J799" s="223">
        <v>5.6600000000000001E-3</v>
      </c>
      <c r="K799" s="223">
        <v>1.342E-2</v>
      </c>
      <c r="L799" s="223">
        <v>2.853E-2</v>
      </c>
      <c r="M799" s="223">
        <v>6.4542000000000002</v>
      </c>
      <c r="N799" s="223">
        <v>6.4577</v>
      </c>
      <c r="O799" s="223">
        <v>264</v>
      </c>
      <c r="P799" s="223">
        <v>143</v>
      </c>
    </row>
    <row r="800" spans="1:16">
      <c r="A800" s="227">
        <v>511</v>
      </c>
      <c r="B800" s="225">
        <v>44249</v>
      </c>
      <c r="C800" s="223">
        <v>90.59</v>
      </c>
      <c r="D800" s="223">
        <v>1340</v>
      </c>
      <c r="E800" s="223">
        <v>2093.86</v>
      </c>
      <c r="F800" s="223">
        <v>7977</v>
      </c>
      <c r="G800" s="223">
        <v>2.7999999999999998E-4</v>
      </c>
      <c r="H800" s="223">
        <v>1.1100000000000001E-3</v>
      </c>
      <c r="I800" s="223">
        <v>2.2499999999999998E-3</v>
      </c>
      <c r="J800" s="223">
        <v>5.9899999999999997E-3</v>
      </c>
      <c r="K800" s="223">
        <v>1.3650000000000001E-2</v>
      </c>
      <c r="L800" s="223">
        <v>2.87E-2</v>
      </c>
      <c r="M800" s="223">
        <v>6.46</v>
      </c>
      <c r="N800" s="223">
        <v>6.4878</v>
      </c>
      <c r="O800" s="223">
        <v>264</v>
      </c>
      <c r="P800" s="223">
        <v>143</v>
      </c>
    </row>
    <row r="801" spans="1:16">
      <c r="A801" s="227">
        <v>510</v>
      </c>
      <c r="B801" s="225">
        <v>44246</v>
      </c>
      <c r="C801" s="223">
        <v>90.95</v>
      </c>
      <c r="D801" s="223">
        <v>1340</v>
      </c>
      <c r="E801" s="223">
        <v>2093.86</v>
      </c>
      <c r="F801" s="223">
        <v>7977</v>
      </c>
      <c r="G801" s="223">
        <v>2.7999999999999998E-4</v>
      </c>
      <c r="H801" s="223">
        <v>1.0499999999999999E-3</v>
      </c>
      <c r="I801" s="223">
        <v>2.0600000000000002E-3</v>
      </c>
      <c r="J801" s="223">
        <v>5.7600000000000004E-3</v>
      </c>
      <c r="K801" s="223">
        <v>1.336E-2</v>
      </c>
      <c r="L801" s="223">
        <v>2.8760000000000001E-2</v>
      </c>
      <c r="M801" s="223">
        <v>6.4355000000000002</v>
      </c>
      <c r="N801" s="223">
        <v>6.4583000000000004</v>
      </c>
      <c r="O801" s="223">
        <v>267</v>
      </c>
      <c r="P801" s="223">
        <v>143</v>
      </c>
    </row>
    <row r="802" spans="1:16">
      <c r="A802" s="227">
        <v>509</v>
      </c>
      <c r="B802" s="225">
        <v>44245</v>
      </c>
      <c r="C802" s="223">
        <v>90.51</v>
      </c>
      <c r="D802" s="223">
        <v>1340</v>
      </c>
      <c r="E802" s="223">
        <v>2093.86</v>
      </c>
      <c r="F802" s="223">
        <v>7977</v>
      </c>
      <c r="G802" s="223">
        <v>2.7999999999999998E-4</v>
      </c>
      <c r="H802" s="223">
        <v>1.0499999999999999E-3</v>
      </c>
      <c r="I802" s="223">
        <v>2.0400000000000001E-3</v>
      </c>
      <c r="J802" s="223">
        <v>5.5300000000000002E-3</v>
      </c>
      <c r="K802" s="223">
        <v>1.2959999999999999E-2</v>
      </c>
      <c r="L802" s="223">
        <v>2.9020000000000001E-2</v>
      </c>
      <c r="M802" s="223">
        <v>6.4250999999999996</v>
      </c>
      <c r="N802" s="223">
        <v>6.4583000000000004</v>
      </c>
      <c r="O802" s="223">
        <v>270</v>
      </c>
      <c r="P802" s="223">
        <v>143</v>
      </c>
    </row>
    <row r="803" spans="1:16">
      <c r="A803" s="227">
        <v>508</v>
      </c>
      <c r="B803" s="225">
        <v>44244</v>
      </c>
      <c r="C803" s="223">
        <v>90.48</v>
      </c>
      <c r="D803" s="223">
        <v>1340</v>
      </c>
      <c r="E803" s="223">
        <v>2093.86</v>
      </c>
      <c r="F803" s="223">
        <v>7977</v>
      </c>
      <c r="G803" s="223">
        <v>3.3E-4</v>
      </c>
      <c r="H803" s="223">
        <v>1.0300000000000001E-3</v>
      </c>
      <c r="I803" s="223">
        <v>2.0400000000000001E-3</v>
      </c>
      <c r="J803" s="223">
        <v>5.4599999999999996E-3</v>
      </c>
      <c r="K803" s="223">
        <v>1.2699999999999999E-2</v>
      </c>
      <c r="L803" s="223">
        <v>2.9170000000000001E-2</v>
      </c>
      <c r="M803" s="223">
        <v>6.4059999999999997</v>
      </c>
      <c r="N803" s="223">
        <v>6.4583000000000004</v>
      </c>
      <c r="O803" s="223">
        <v>271</v>
      </c>
      <c r="P803" s="223">
        <v>143</v>
      </c>
    </row>
    <row r="804" spans="1:16">
      <c r="A804" s="227">
        <v>507</v>
      </c>
      <c r="B804" s="225">
        <v>44243</v>
      </c>
      <c r="C804" s="223">
        <v>90.48</v>
      </c>
      <c r="D804" s="223">
        <v>1340</v>
      </c>
      <c r="E804" s="223">
        <v>2093.86</v>
      </c>
      <c r="F804" s="223">
        <v>7977</v>
      </c>
      <c r="G804" s="223">
        <v>3.3E-4</v>
      </c>
      <c r="H804" s="223">
        <v>1.1900000000000001E-3</v>
      </c>
      <c r="I804" s="223">
        <v>2.3E-3</v>
      </c>
      <c r="J804" s="223">
        <v>5.7400000000000003E-3</v>
      </c>
      <c r="K804" s="223">
        <v>1.3140000000000001E-2</v>
      </c>
      <c r="L804" s="223">
        <v>2.9170000000000001E-2</v>
      </c>
      <c r="M804" s="223">
        <v>6.4217000000000004</v>
      </c>
      <c r="N804" s="223">
        <v>6.4583000000000004</v>
      </c>
      <c r="O804" s="223">
        <v>269</v>
      </c>
      <c r="P804" s="223">
        <v>143</v>
      </c>
    </row>
    <row r="805" spans="1:16">
      <c r="A805" s="227">
        <v>506</v>
      </c>
      <c r="B805" s="225">
        <v>44242</v>
      </c>
      <c r="C805" s="223">
        <v>90.42</v>
      </c>
      <c r="D805" s="223">
        <v>1340</v>
      </c>
      <c r="E805" s="223">
        <v>2093.86</v>
      </c>
      <c r="F805" s="223">
        <v>7977</v>
      </c>
      <c r="G805" s="223">
        <v>3.6000000000000002E-4</v>
      </c>
      <c r="H805" s="223">
        <v>1.09E-3</v>
      </c>
      <c r="I805" s="223">
        <v>1.9300000000000001E-3</v>
      </c>
      <c r="J805" s="223">
        <v>4.9199999999999999E-3</v>
      </c>
      <c r="K805" s="223">
        <v>1.208E-2</v>
      </c>
      <c r="L805" s="223">
        <v>2.9170000000000001E-2</v>
      </c>
      <c r="M805" s="223">
        <v>6.4233000000000002</v>
      </c>
      <c r="N805" s="223">
        <v>6.4583000000000004</v>
      </c>
      <c r="O805" s="223">
        <v>272</v>
      </c>
      <c r="P805" s="223">
        <v>143</v>
      </c>
    </row>
    <row r="806" spans="1:16">
      <c r="A806" s="227">
        <v>505</v>
      </c>
      <c r="B806" s="225">
        <v>44239</v>
      </c>
      <c r="C806" s="223">
        <v>90.37</v>
      </c>
      <c r="D806" s="223">
        <v>1340</v>
      </c>
      <c r="E806" s="223">
        <v>2093.86</v>
      </c>
      <c r="F806" s="223">
        <v>7977</v>
      </c>
      <c r="G806" s="223">
        <v>3.6000000000000002E-4</v>
      </c>
      <c r="H806" s="223">
        <v>1.09E-3</v>
      </c>
      <c r="I806" s="223">
        <v>1.9300000000000001E-3</v>
      </c>
      <c r="J806" s="223">
        <v>4.9199999999999999E-3</v>
      </c>
      <c r="K806" s="223">
        <v>1.208E-2</v>
      </c>
      <c r="L806" s="223">
        <v>2.9170000000000001E-2</v>
      </c>
      <c r="M806" s="223">
        <v>6.4290000000000003</v>
      </c>
      <c r="N806" s="223">
        <v>6.4583000000000004</v>
      </c>
      <c r="O806" s="223">
        <v>272</v>
      </c>
      <c r="P806" s="223">
        <v>143</v>
      </c>
    </row>
    <row r="807" spans="1:16">
      <c r="A807" s="227">
        <v>504</v>
      </c>
      <c r="B807" s="225">
        <v>44238</v>
      </c>
      <c r="C807" s="223">
        <v>90.44</v>
      </c>
      <c r="D807" s="223">
        <v>1340</v>
      </c>
      <c r="E807" s="223">
        <v>2093.86</v>
      </c>
      <c r="F807" s="223">
        <v>7977</v>
      </c>
      <c r="G807" s="223">
        <v>3.6000000000000002E-4</v>
      </c>
      <c r="H807" s="223">
        <v>1.09E-3</v>
      </c>
      <c r="I807" s="223">
        <v>1.8500000000000001E-3</v>
      </c>
      <c r="J807" s="223">
        <v>4.6299999999999996E-3</v>
      </c>
      <c r="K807" s="223">
        <v>1.163E-2</v>
      </c>
      <c r="L807" s="223">
        <v>2.9170000000000001E-2</v>
      </c>
      <c r="M807" s="223">
        <v>6.4203999999999999</v>
      </c>
      <c r="N807" s="223">
        <v>6.4352999999999998</v>
      </c>
      <c r="O807" s="223">
        <v>273</v>
      </c>
      <c r="P807" s="223">
        <v>143</v>
      </c>
    </row>
    <row r="808" spans="1:16">
      <c r="A808" s="227">
        <v>503</v>
      </c>
      <c r="B808" s="225">
        <v>44237</v>
      </c>
      <c r="C808" s="223">
        <v>90.93</v>
      </c>
      <c r="D808" s="223">
        <v>1340</v>
      </c>
      <c r="E808" s="223">
        <v>2093.86</v>
      </c>
      <c r="F808" s="223">
        <v>7977</v>
      </c>
      <c r="G808" s="223">
        <v>3.8000000000000002E-4</v>
      </c>
      <c r="H808" s="223">
        <v>1.07E-3</v>
      </c>
      <c r="I808" s="223">
        <v>1.8E-3</v>
      </c>
      <c r="J808" s="223">
        <v>4.4999999999999997E-3</v>
      </c>
      <c r="K808" s="223">
        <v>1.123E-2</v>
      </c>
      <c r="L808" s="223">
        <v>2.9170000000000001E-2</v>
      </c>
      <c r="M808" s="223">
        <v>6.4410999999999996</v>
      </c>
      <c r="N808" s="223">
        <v>6.4484000000000004</v>
      </c>
      <c r="O808" s="223">
        <v>274</v>
      </c>
      <c r="P808" s="223">
        <v>143</v>
      </c>
    </row>
    <row r="809" spans="1:16">
      <c r="A809" s="227">
        <v>502</v>
      </c>
      <c r="B809" s="225">
        <v>44236</v>
      </c>
      <c r="C809" s="223">
        <v>91.04</v>
      </c>
      <c r="D809" s="223">
        <v>1340</v>
      </c>
      <c r="E809" s="223">
        <v>2093.86</v>
      </c>
      <c r="F809" s="223">
        <v>7977</v>
      </c>
      <c r="G809" s="223">
        <v>2.5000000000000001E-4</v>
      </c>
      <c r="H809" s="223">
        <v>1.15E-3</v>
      </c>
      <c r="I809" s="223">
        <v>1.8699999999999999E-3</v>
      </c>
      <c r="J809" s="223">
        <v>4.7400000000000003E-3</v>
      </c>
      <c r="K809" s="223">
        <v>1.157E-2</v>
      </c>
      <c r="L809" s="223">
        <v>2.8979999999999999E-2</v>
      </c>
      <c r="M809" s="223">
        <v>6.4592999999999998</v>
      </c>
      <c r="N809" s="223">
        <v>6.4656000000000002</v>
      </c>
      <c r="O809" s="223">
        <v>271</v>
      </c>
      <c r="P809" s="223">
        <v>143</v>
      </c>
    </row>
    <row r="810" spans="1:16">
      <c r="A810" s="227">
        <v>501</v>
      </c>
      <c r="B810" s="225">
        <v>44235</v>
      </c>
      <c r="C810" s="223">
        <v>91.53</v>
      </c>
      <c r="D810" s="223">
        <v>1340</v>
      </c>
      <c r="E810" s="223">
        <v>2093.86</v>
      </c>
      <c r="F810" s="223">
        <v>7977</v>
      </c>
      <c r="G810" s="223">
        <v>2.5000000000000001E-4</v>
      </c>
      <c r="H810" s="223">
        <v>1.1100000000000001E-3</v>
      </c>
      <c r="I810" s="223">
        <v>1.8600000000000001E-3</v>
      </c>
      <c r="J810" s="223">
        <v>4.7800000000000004E-3</v>
      </c>
      <c r="K810" s="223">
        <v>1.17E-2</v>
      </c>
      <c r="L810" s="223">
        <v>2.8979999999999999E-2</v>
      </c>
      <c r="M810" s="223">
        <v>6.4725999999999999</v>
      </c>
      <c r="N810" s="223">
        <v>6.4718</v>
      </c>
      <c r="O810" s="223">
        <v>271</v>
      </c>
      <c r="P810" s="223">
        <v>143</v>
      </c>
    </row>
    <row r="811" spans="1:16">
      <c r="A811" s="227">
        <v>500</v>
      </c>
      <c r="B811" s="225">
        <v>44232</v>
      </c>
      <c r="C811" s="223">
        <v>91.17</v>
      </c>
      <c r="D811" s="223">
        <v>1340</v>
      </c>
      <c r="E811" s="223">
        <v>2093.86</v>
      </c>
      <c r="F811" s="223">
        <v>7977</v>
      </c>
      <c r="G811" s="223">
        <v>2.0000000000000001E-4</v>
      </c>
      <c r="H811" s="223">
        <v>1.01E-3</v>
      </c>
      <c r="I811" s="223">
        <v>1.7600000000000001E-3</v>
      </c>
      <c r="J811" s="223">
        <v>4.62E-3</v>
      </c>
      <c r="K811" s="223">
        <v>1.1639999999999999E-2</v>
      </c>
      <c r="L811" s="223">
        <v>2.9069999999999999E-2</v>
      </c>
      <c r="M811" s="223">
        <v>6.4595000000000002</v>
      </c>
      <c r="N811" s="223">
        <v>6.4619999999999997</v>
      </c>
      <c r="O811" s="223">
        <v>273</v>
      </c>
      <c r="P811" s="223">
        <v>143</v>
      </c>
    </row>
    <row r="812" spans="1:16">
      <c r="A812" s="227">
        <v>499</v>
      </c>
      <c r="B812" s="225">
        <v>44231</v>
      </c>
      <c r="C812" s="223">
        <v>91.2</v>
      </c>
      <c r="D812" s="223">
        <v>1340</v>
      </c>
      <c r="E812" s="223">
        <v>2093.86</v>
      </c>
      <c r="F812" s="223">
        <v>7977</v>
      </c>
      <c r="G812" s="223">
        <v>2.3000000000000001E-4</v>
      </c>
      <c r="H812" s="223">
        <v>1.1100000000000001E-3</v>
      </c>
      <c r="I812" s="223">
        <v>1.8400000000000001E-3</v>
      </c>
      <c r="J812" s="223">
        <v>4.5799999999999999E-3</v>
      </c>
      <c r="K812" s="223">
        <v>1.1390000000000001E-2</v>
      </c>
      <c r="L812" s="223">
        <v>2.9180000000000001E-2</v>
      </c>
      <c r="M812" s="223">
        <v>6.4588999999999999</v>
      </c>
      <c r="N812" s="223">
        <v>6.4573999999999998</v>
      </c>
      <c r="O812" s="223">
        <v>273</v>
      </c>
      <c r="P812" s="223">
        <v>143</v>
      </c>
    </row>
    <row r="813" spans="1:16">
      <c r="A813" s="227">
        <v>498</v>
      </c>
      <c r="B813" s="225">
        <v>44230</v>
      </c>
      <c r="C813" s="223">
        <v>90.98</v>
      </c>
      <c r="D813" s="223">
        <v>1340</v>
      </c>
      <c r="E813" s="223">
        <v>2093.86</v>
      </c>
      <c r="F813" s="223">
        <v>7977</v>
      </c>
      <c r="G813" s="223">
        <v>4.0999999999999999E-4</v>
      </c>
      <c r="H813" s="223">
        <v>1.17E-3</v>
      </c>
      <c r="I813" s="223">
        <v>1.8600000000000001E-3</v>
      </c>
      <c r="J813" s="223">
        <v>4.62E-3</v>
      </c>
      <c r="K813" s="223">
        <v>1.137E-2</v>
      </c>
      <c r="L813" s="223">
        <v>2.8920000000000001E-2</v>
      </c>
      <c r="M813" s="223">
        <v>6.4743000000000004</v>
      </c>
      <c r="N813" s="223">
        <v>6.4679000000000002</v>
      </c>
      <c r="O813" s="223">
        <v>271</v>
      </c>
      <c r="P813" s="223">
        <v>143</v>
      </c>
    </row>
    <row r="814" spans="1:16">
      <c r="A814" s="227">
        <v>497</v>
      </c>
      <c r="B814" s="225">
        <v>44229</v>
      </c>
      <c r="C814" s="223">
        <v>90.58</v>
      </c>
      <c r="D814" s="223">
        <v>1340</v>
      </c>
      <c r="E814" s="223">
        <v>2085.39</v>
      </c>
      <c r="F814" s="223">
        <v>7216.5</v>
      </c>
      <c r="G814" s="223">
        <v>4.6000000000000001E-4</v>
      </c>
      <c r="H814" s="223">
        <v>1.1299999999999999E-3</v>
      </c>
      <c r="I814" s="223">
        <v>1.7600000000000001E-3</v>
      </c>
      <c r="J814" s="223">
        <v>4.4000000000000003E-3</v>
      </c>
      <c r="K814" s="223">
        <v>1.0959999999999999E-2</v>
      </c>
      <c r="L814" s="223">
        <v>2.8500000000000001E-2</v>
      </c>
      <c r="M814" s="223">
        <v>6.4522000000000004</v>
      </c>
      <c r="N814" s="223">
        <v>6.4291999999999998</v>
      </c>
      <c r="O814" s="223">
        <v>267</v>
      </c>
      <c r="P814" s="223">
        <v>143</v>
      </c>
    </row>
    <row r="815" spans="1:16">
      <c r="A815" s="227">
        <v>496</v>
      </c>
      <c r="B815" s="225">
        <v>44228</v>
      </c>
      <c r="C815" s="223">
        <v>90.45</v>
      </c>
      <c r="D815" s="223">
        <v>1340</v>
      </c>
      <c r="E815" s="223">
        <v>2085.39</v>
      </c>
      <c r="F815" s="223">
        <v>7216.5</v>
      </c>
      <c r="G815" s="223">
        <v>4.8000000000000001E-4</v>
      </c>
      <c r="H815" s="223">
        <v>1.07E-3</v>
      </c>
      <c r="I815" s="223">
        <v>1.73E-3</v>
      </c>
      <c r="J815" s="223">
        <v>4.2399999999999998E-3</v>
      </c>
      <c r="K815" s="223">
        <v>1.0789999999999999E-2</v>
      </c>
      <c r="L815" s="223">
        <v>2.8309999999999998E-2</v>
      </c>
      <c r="M815" s="223">
        <v>6.4743000000000004</v>
      </c>
      <c r="N815" s="223">
        <v>6.4494999999999996</v>
      </c>
      <c r="O815" s="223">
        <v>266</v>
      </c>
      <c r="P815" s="223">
        <v>143</v>
      </c>
    </row>
    <row r="816" spans="1:16">
      <c r="A816" s="227">
        <v>495</v>
      </c>
      <c r="B816" s="225">
        <v>44225</v>
      </c>
      <c r="C816" s="223">
        <v>90.65</v>
      </c>
      <c r="D816" s="223">
        <v>1340</v>
      </c>
      <c r="E816" s="223">
        <v>2085.39</v>
      </c>
      <c r="F816" s="223">
        <v>7216.5</v>
      </c>
      <c r="G816" s="223">
        <v>4.8000000000000001E-4</v>
      </c>
      <c r="H816" s="223">
        <v>1.09E-3</v>
      </c>
      <c r="I816" s="223">
        <v>1.6999999999999999E-3</v>
      </c>
      <c r="J816" s="223">
        <v>4.1900000000000001E-3</v>
      </c>
      <c r="K816" s="223">
        <v>1.0659999999999999E-2</v>
      </c>
      <c r="L816" s="223">
        <v>2.8830000000000001E-2</v>
      </c>
      <c r="M816" s="223">
        <v>6.4961000000000002</v>
      </c>
      <c r="N816" s="223">
        <v>6.4836</v>
      </c>
      <c r="O816" s="223">
        <v>271</v>
      </c>
      <c r="P816" s="223">
        <v>143</v>
      </c>
    </row>
    <row r="817" spans="1:16">
      <c r="A817" s="227">
        <v>494</v>
      </c>
      <c r="B817" s="225">
        <v>44224</v>
      </c>
      <c r="C817" s="223">
        <v>90.17</v>
      </c>
      <c r="D817" s="223">
        <v>1340</v>
      </c>
      <c r="E817" s="223">
        <v>2085.39</v>
      </c>
      <c r="F817" s="223">
        <v>7216.5</v>
      </c>
      <c r="G817" s="223">
        <v>5.2999999999999998E-4</v>
      </c>
      <c r="H817" s="223">
        <v>1.17E-3</v>
      </c>
      <c r="I817" s="223">
        <v>1.81E-3</v>
      </c>
      <c r="J817" s="223">
        <v>4.2700000000000004E-3</v>
      </c>
      <c r="K817" s="223">
        <v>1.0449999999999999E-2</v>
      </c>
      <c r="L817" s="223">
        <v>2.8740000000000002E-2</v>
      </c>
      <c r="M817" s="223">
        <v>6.4726999999999997</v>
      </c>
      <c r="N817" s="223">
        <v>6.4650999999999996</v>
      </c>
      <c r="O817" s="223">
        <v>269</v>
      </c>
      <c r="P817" s="223">
        <v>143</v>
      </c>
    </row>
    <row r="818" spans="1:16">
      <c r="A818" s="227">
        <v>493</v>
      </c>
      <c r="B818" s="225">
        <v>44223</v>
      </c>
      <c r="C818" s="223">
        <v>90.39</v>
      </c>
      <c r="D818" s="223">
        <v>1340</v>
      </c>
      <c r="E818" s="223">
        <v>2085.39</v>
      </c>
      <c r="F818" s="223">
        <v>7216.5</v>
      </c>
      <c r="G818" s="223">
        <v>6.0999999999999997E-4</v>
      </c>
      <c r="H818" s="223">
        <v>1.1900000000000001E-3</v>
      </c>
      <c r="I818" s="223">
        <v>1.75E-3</v>
      </c>
      <c r="J818" s="223">
        <v>4.1099999999999999E-3</v>
      </c>
      <c r="K818" s="223">
        <v>1.0160000000000001E-2</v>
      </c>
      <c r="L818" s="223">
        <v>2.828E-2</v>
      </c>
      <c r="M818" s="223">
        <v>6.4870999999999999</v>
      </c>
      <c r="N818" s="223">
        <v>6.4801000000000002</v>
      </c>
      <c r="O818" s="223">
        <v>265</v>
      </c>
      <c r="P818" s="223">
        <v>143</v>
      </c>
    </row>
    <row r="819" spans="1:16">
      <c r="A819" s="227">
        <v>492</v>
      </c>
      <c r="B819" s="225">
        <v>44222</v>
      </c>
      <c r="C819" s="223">
        <v>90.24</v>
      </c>
      <c r="D819" s="223">
        <v>1340</v>
      </c>
      <c r="E819" s="223">
        <v>2085.39</v>
      </c>
      <c r="F819" s="223">
        <v>7216.5</v>
      </c>
      <c r="G819" s="223">
        <v>6.3000000000000003E-4</v>
      </c>
      <c r="H819" s="223">
        <v>1.2099999999999999E-3</v>
      </c>
      <c r="I819" s="223">
        <v>1.7799999999999999E-3</v>
      </c>
      <c r="J819" s="223">
        <v>4.0899999999999999E-3</v>
      </c>
      <c r="K819" s="223">
        <v>1.035E-2</v>
      </c>
      <c r="L819" s="223">
        <v>2.8320000000000001E-2</v>
      </c>
      <c r="M819" s="223">
        <v>6.4969999999999999</v>
      </c>
      <c r="N819" s="223">
        <v>6.4814999999999996</v>
      </c>
      <c r="O819" s="223">
        <v>265</v>
      </c>
      <c r="P819" s="223">
        <v>143</v>
      </c>
    </row>
    <row r="820" spans="1:16">
      <c r="A820" s="227">
        <v>491</v>
      </c>
      <c r="B820" s="225">
        <v>44221</v>
      </c>
      <c r="C820" s="223">
        <v>90.13</v>
      </c>
      <c r="D820" s="223">
        <v>1340</v>
      </c>
      <c r="E820" s="223">
        <v>2085.39</v>
      </c>
      <c r="F820" s="223">
        <v>7216.5</v>
      </c>
      <c r="G820" s="223">
        <v>6.8000000000000005E-4</v>
      </c>
      <c r="H820" s="223">
        <v>1.15E-3</v>
      </c>
      <c r="I820" s="223">
        <v>1.72E-3</v>
      </c>
      <c r="J820" s="223">
        <v>4.0200000000000001E-3</v>
      </c>
      <c r="K820" s="223">
        <v>1.03E-2</v>
      </c>
      <c r="L820" s="223">
        <v>2.777E-2</v>
      </c>
      <c r="M820" s="223">
        <v>6.4653</v>
      </c>
      <c r="N820" s="223">
        <v>6.4619999999999997</v>
      </c>
      <c r="O820" s="223">
        <v>260</v>
      </c>
      <c r="P820" s="223">
        <v>143</v>
      </c>
    </row>
    <row r="821" spans="1:16">
      <c r="A821" s="227">
        <v>490</v>
      </c>
      <c r="B821" s="225">
        <v>44218</v>
      </c>
      <c r="C821" s="223">
        <v>90.47</v>
      </c>
      <c r="D821" s="223">
        <v>1340</v>
      </c>
      <c r="E821" s="223">
        <v>2085.39</v>
      </c>
      <c r="F821" s="223">
        <v>7216.5</v>
      </c>
      <c r="G821" s="223">
        <v>7.1000000000000002E-4</v>
      </c>
      <c r="H821" s="223">
        <v>1.2099999999999999E-3</v>
      </c>
      <c r="I821" s="223">
        <v>1.8600000000000001E-3</v>
      </c>
      <c r="J821" s="223">
        <v>4.3099999999999996E-3</v>
      </c>
      <c r="K821" s="223">
        <v>1.086E-2</v>
      </c>
      <c r="L821" s="223">
        <v>2.7560000000000001E-2</v>
      </c>
      <c r="M821" s="223">
        <v>6.4617000000000004</v>
      </c>
      <c r="N821" s="223">
        <v>6.4656000000000002</v>
      </c>
      <c r="O821" s="223">
        <v>257</v>
      </c>
      <c r="P821" s="223">
        <v>143</v>
      </c>
    </row>
    <row r="822" spans="1:16">
      <c r="A822" s="227">
        <v>489</v>
      </c>
      <c r="B822" s="225">
        <v>44217</v>
      </c>
      <c r="C822" s="223">
        <v>90.5</v>
      </c>
      <c r="D822" s="223">
        <v>1340</v>
      </c>
      <c r="E822" s="223">
        <v>2085.39</v>
      </c>
      <c r="F822" s="223">
        <v>7216.5</v>
      </c>
      <c r="G822" s="223">
        <v>7.1000000000000002E-4</v>
      </c>
      <c r="H822" s="223">
        <v>1.1900000000000001E-3</v>
      </c>
      <c r="I822" s="223">
        <v>1.8600000000000001E-3</v>
      </c>
      <c r="J822" s="223">
        <v>4.45E-3</v>
      </c>
      <c r="K822" s="223">
        <v>1.106E-2</v>
      </c>
      <c r="L822" s="223">
        <v>2.7529999999999999E-2</v>
      </c>
      <c r="M822" s="223">
        <v>6.4808000000000003</v>
      </c>
      <c r="N822" s="223">
        <v>6.4790999999999999</v>
      </c>
      <c r="O822" s="223">
        <v>257</v>
      </c>
      <c r="P822" s="223">
        <v>143</v>
      </c>
    </row>
    <row r="823" spans="1:16">
      <c r="A823" s="227">
        <v>488</v>
      </c>
      <c r="B823" s="225">
        <v>44216</v>
      </c>
      <c r="C823" s="223">
        <v>90.77</v>
      </c>
      <c r="D823" s="223">
        <v>1340</v>
      </c>
      <c r="E823" s="223">
        <v>2085.39</v>
      </c>
      <c r="F823" s="223">
        <v>7216.5</v>
      </c>
      <c r="G823" s="223">
        <v>7.2999999999999996E-4</v>
      </c>
      <c r="H823" s="223">
        <v>1.2700000000000001E-3</v>
      </c>
      <c r="I823" s="223">
        <v>1.91E-3</v>
      </c>
      <c r="J823" s="223">
        <v>4.4099999999999999E-3</v>
      </c>
      <c r="K823" s="223">
        <v>1.0800000000000001E-2</v>
      </c>
      <c r="L823" s="223">
        <v>2.7830000000000001E-2</v>
      </c>
      <c r="M823" s="223">
        <v>6.4970999999999997</v>
      </c>
      <c r="N823" s="223">
        <v>6.4924999999999997</v>
      </c>
      <c r="O823" s="223">
        <v>259</v>
      </c>
      <c r="P823" s="223">
        <v>143</v>
      </c>
    </row>
    <row r="824" spans="1:16">
      <c r="A824" s="227">
        <v>487</v>
      </c>
      <c r="B824" s="225">
        <v>44215</v>
      </c>
      <c r="C824" s="223">
        <v>90.77</v>
      </c>
      <c r="D824" s="223">
        <v>1340</v>
      </c>
      <c r="E824" s="223">
        <v>2085.39</v>
      </c>
      <c r="F824" s="223">
        <v>7216.5</v>
      </c>
      <c r="G824" s="223">
        <v>7.1000000000000002E-4</v>
      </c>
      <c r="H824" s="223">
        <v>1.31E-3</v>
      </c>
      <c r="I824" s="223">
        <v>1.98E-3</v>
      </c>
      <c r="J824" s="223">
        <v>4.45E-3</v>
      </c>
      <c r="K824" s="223">
        <v>1.089E-2</v>
      </c>
      <c r="L824" s="223">
        <v>2.8080000000000001E-2</v>
      </c>
      <c r="M824" s="223">
        <v>6.4847000000000001</v>
      </c>
      <c r="N824" s="223">
        <v>6.4809000000000001</v>
      </c>
      <c r="O824" s="223">
        <v>261</v>
      </c>
      <c r="P824" s="223">
        <v>143</v>
      </c>
    </row>
    <row r="825" spans="1:16">
      <c r="A825" s="227">
        <v>486</v>
      </c>
      <c r="B825" s="225">
        <v>44214</v>
      </c>
      <c r="C825" s="223">
        <v>90.24</v>
      </c>
      <c r="D825" s="223">
        <v>1340</v>
      </c>
      <c r="E825" s="223">
        <v>2085.39</v>
      </c>
      <c r="F825" s="223">
        <v>7216.5</v>
      </c>
      <c r="G825" s="223">
        <v>7.6000000000000004E-4</v>
      </c>
      <c r="H825" s="223">
        <v>1.33E-3</v>
      </c>
      <c r="I825" s="223">
        <v>2.0400000000000001E-3</v>
      </c>
      <c r="J825" s="223">
        <v>4.4999999999999997E-3</v>
      </c>
      <c r="K825" s="223">
        <v>1.0829999999999999E-2</v>
      </c>
      <c r="L825" s="223">
        <v>2.826E-2</v>
      </c>
      <c r="M825" s="223">
        <v>6.4642999999999997</v>
      </c>
      <c r="N825" s="223">
        <v>6.4744999999999999</v>
      </c>
      <c r="O825" s="223">
        <v>262</v>
      </c>
      <c r="P825" s="223">
        <v>143</v>
      </c>
    </row>
    <row r="826" spans="1:16">
      <c r="A826" s="227">
        <v>485</v>
      </c>
      <c r="B826" s="225">
        <v>44211</v>
      </c>
      <c r="C826" s="223">
        <v>90.36</v>
      </c>
      <c r="D826" s="223">
        <v>1340</v>
      </c>
      <c r="E826" s="223">
        <v>2085.39</v>
      </c>
      <c r="F826" s="223">
        <v>7216.5</v>
      </c>
      <c r="G826" s="223">
        <v>7.6000000000000004E-4</v>
      </c>
      <c r="H826" s="223">
        <v>1.33E-3</v>
      </c>
      <c r="I826" s="223">
        <v>2.0400000000000001E-3</v>
      </c>
      <c r="J826" s="223">
        <v>4.4999999999999997E-3</v>
      </c>
      <c r="K826" s="223">
        <v>1.0829999999999999E-2</v>
      </c>
      <c r="L826" s="223">
        <v>2.7629999999999998E-2</v>
      </c>
      <c r="M826" s="223">
        <v>6.4669999999999996</v>
      </c>
      <c r="N826" s="223">
        <v>6.4683000000000002</v>
      </c>
      <c r="O826" s="223">
        <v>256</v>
      </c>
      <c r="P826" s="223">
        <v>143</v>
      </c>
    </row>
    <row r="827" spans="1:16">
      <c r="A827" s="227">
        <v>484</v>
      </c>
      <c r="B827" s="225">
        <v>44210</v>
      </c>
      <c r="C827" s="223">
        <v>90.09</v>
      </c>
      <c r="D827" s="223">
        <v>1340</v>
      </c>
      <c r="E827" s="223">
        <v>2085.39</v>
      </c>
      <c r="F827" s="223">
        <v>7216.5</v>
      </c>
      <c r="G827" s="223">
        <v>7.2999999999999996E-4</v>
      </c>
      <c r="H827" s="223">
        <v>1.39E-3</v>
      </c>
      <c r="I827" s="223">
        <v>2.2200000000000002E-3</v>
      </c>
      <c r="J827" s="223">
        <v>4.8399999999999997E-3</v>
      </c>
      <c r="K827" s="223">
        <v>1.129E-2</v>
      </c>
      <c r="L827" s="223">
        <v>2.7199999999999998E-2</v>
      </c>
      <c r="M827" s="223">
        <v>6.4424000000000001</v>
      </c>
      <c r="N827" s="223">
        <v>6.4635999999999996</v>
      </c>
      <c r="O827" s="223">
        <v>250</v>
      </c>
      <c r="P827" s="223">
        <v>143</v>
      </c>
    </row>
    <row r="828" spans="1:16">
      <c r="A828" s="227">
        <v>483</v>
      </c>
      <c r="B828" s="225">
        <v>44209</v>
      </c>
      <c r="C828" s="223">
        <v>90.47</v>
      </c>
      <c r="D828" s="223">
        <v>1340</v>
      </c>
      <c r="E828" s="223">
        <v>2085.39</v>
      </c>
      <c r="F828" s="223">
        <v>7216.5</v>
      </c>
      <c r="G828" s="223">
        <v>8.0999999999999996E-4</v>
      </c>
      <c r="H828" s="223">
        <v>1.4300000000000001E-3</v>
      </c>
      <c r="I828" s="223">
        <v>2.1900000000000001E-3</v>
      </c>
      <c r="J828" s="223">
        <v>4.6899999999999997E-3</v>
      </c>
      <c r="K828" s="223">
        <v>1.0829999999999999E-2</v>
      </c>
      <c r="L828" s="223">
        <v>2.6780000000000002E-2</v>
      </c>
      <c r="M828" s="223">
        <v>6.4794</v>
      </c>
      <c r="N828" s="223">
        <v>6.4813999999999998</v>
      </c>
      <c r="O828" s="223">
        <v>246</v>
      </c>
      <c r="P828" s="223">
        <v>143</v>
      </c>
    </row>
    <row r="829" spans="1:16">
      <c r="A829" s="227">
        <v>482</v>
      </c>
      <c r="B829" s="225">
        <v>44208</v>
      </c>
      <c r="C829" s="223">
        <v>90.1</v>
      </c>
      <c r="D829" s="223">
        <v>1340</v>
      </c>
      <c r="E829" s="223">
        <v>2085.39</v>
      </c>
      <c r="F829" s="223">
        <v>7216.5</v>
      </c>
      <c r="G829" s="223">
        <v>7.6000000000000004E-4</v>
      </c>
      <c r="H829" s="223">
        <v>1.4499999999999999E-3</v>
      </c>
      <c r="I829" s="223">
        <v>2.32E-3</v>
      </c>
      <c r="J829" s="223">
        <v>4.9899999999999996E-3</v>
      </c>
      <c r="K829" s="223">
        <v>1.129E-2</v>
      </c>
      <c r="L829" s="223">
        <v>2.741E-2</v>
      </c>
      <c r="M829" s="223">
        <v>6.4649000000000001</v>
      </c>
      <c r="N829" s="223">
        <v>6.4745999999999997</v>
      </c>
      <c r="O829" s="223">
        <v>251</v>
      </c>
      <c r="P829" s="223">
        <v>143</v>
      </c>
    </row>
    <row r="830" spans="1:16">
      <c r="A830" s="227">
        <v>481</v>
      </c>
      <c r="B830" s="225">
        <v>44207</v>
      </c>
      <c r="C830" s="223">
        <v>89.83</v>
      </c>
      <c r="D830" s="223">
        <v>1340</v>
      </c>
      <c r="E830" s="223">
        <v>2085.39</v>
      </c>
      <c r="F830" s="223">
        <v>7216.5</v>
      </c>
      <c r="G830" s="223">
        <v>8.0999999999999996E-4</v>
      </c>
      <c r="H830" s="223">
        <v>1.4499999999999999E-3</v>
      </c>
      <c r="I830" s="223">
        <v>2.2399999999999998E-3</v>
      </c>
      <c r="J830" s="223">
        <v>5.0600000000000003E-3</v>
      </c>
      <c r="K830" s="223">
        <v>1.146E-2</v>
      </c>
      <c r="L830" s="223">
        <v>2.7730000000000001E-2</v>
      </c>
      <c r="M830" s="223">
        <v>6.4714</v>
      </c>
      <c r="N830" s="223">
        <v>6.4782999999999999</v>
      </c>
      <c r="O830" s="223">
        <v>255</v>
      </c>
      <c r="P830" s="223">
        <v>143</v>
      </c>
    </row>
    <row r="831" spans="1:16">
      <c r="A831" s="227">
        <v>480</v>
      </c>
      <c r="B831" s="225">
        <v>44204</v>
      </c>
      <c r="C831" s="223">
        <v>89.53</v>
      </c>
      <c r="D831" s="223">
        <v>1340</v>
      </c>
      <c r="E831" s="223">
        <v>2085.39</v>
      </c>
      <c r="F831" s="223">
        <v>7216.5</v>
      </c>
      <c r="G831" s="223">
        <v>7.1000000000000002E-4</v>
      </c>
      <c r="H831" s="223">
        <v>1.33E-3</v>
      </c>
      <c r="I831" s="223">
        <v>2.1900000000000001E-3</v>
      </c>
      <c r="J831" s="223">
        <v>4.8300000000000001E-3</v>
      </c>
      <c r="K831" s="223">
        <v>1.115E-2</v>
      </c>
      <c r="L831" s="223">
        <v>2.759E-2</v>
      </c>
      <c r="M831" s="223">
        <v>6.4497999999999998</v>
      </c>
      <c r="N831" s="223">
        <v>6.4629000000000003</v>
      </c>
      <c r="O831" s="223">
        <v>254</v>
      </c>
      <c r="P831" s="223">
        <v>143</v>
      </c>
    </row>
    <row r="832" spans="1:16">
      <c r="A832" s="227">
        <v>479</v>
      </c>
      <c r="B832" s="225">
        <v>44203</v>
      </c>
      <c r="C832" s="223">
        <v>89.44</v>
      </c>
      <c r="D832" s="223">
        <v>1340</v>
      </c>
      <c r="E832" s="223">
        <v>2085.39</v>
      </c>
      <c r="F832" s="223">
        <v>7216.5</v>
      </c>
      <c r="G832" s="223">
        <v>7.9000000000000001E-4</v>
      </c>
      <c r="H832" s="223">
        <v>1.3699999999999999E-3</v>
      </c>
      <c r="I832" s="223">
        <v>2.1299999999999999E-3</v>
      </c>
      <c r="J832" s="223">
        <v>4.5900000000000003E-3</v>
      </c>
      <c r="K832" s="223">
        <v>1.0800000000000001E-2</v>
      </c>
      <c r="L832" s="223">
        <v>2.7519999999999999E-2</v>
      </c>
      <c r="M832" s="223">
        <v>6.4370000000000003</v>
      </c>
      <c r="N832" s="223">
        <v>6.4561000000000002</v>
      </c>
      <c r="O832" s="223">
        <v>254</v>
      </c>
      <c r="P832" s="223">
        <v>143</v>
      </c>
    </row>
    <row r="833" spans="1:16">
      <c r="A833" s="227">
        <v>478</v>
      </c>
      <c r="B833" s="225">
        <v>44202</v>
      </c>
      <c r="C833" s="223">
        <v>89.87</v>
      </c>
      <c r="D833" s="223">
        <v>1340</v>
      </c>
      <c r="E833" s="223">
        <v>2085.39</v>
      </c>
      <c r="F833" s="223">
        <v>7216.5</v>
      </c>
      <c r="G833" s="223">
        <v>8.0999999999999996E-4</v>
      </c>
      <c r="H833" s="223">
        <v>1.3699999999999999E-3</v>
      </c>
      <c r="I833" s="223">
        <v>2E-3</v>
      </c>
      <c r="J833" s="223">
        <v>4.2599999999999999E-3</v>
      </c>
      <c r="K833" s="223">
        <v>1.0359999999999999E-2</v>
      </c>
      <c r="L833" s="223">
        <v>2.7859999999999999E-2</v>
      </c>
      <c r="M833" s="223">
        <v>6.4550999999999998</v>
      </c>
      <c r="N833" s="223">
        <v>6.4615</v>
      </c>
      <c r="O833" s="223">
        <v>259</v>
      </c>
      <c r="P833" s="223">
        <v>143</v>
      </c>
    </row>
    <row r="834" spans="1:16">
      <c r="A834" s="227">
        <v>477</v>
      </c>
      <c r="B834" s="225">
        <v>44201</v>
      </c>
      <c r="C834" s="223">
        <v>89.94</v>
      </c>
      <c r="D834" s="223">
        <v>1340</v>
      </c>
      <c r="E834" s="223">
        <v>2085.39</v>
      </c>
      <c r="F834" s="223">
        <v>7216.5</v>
      </c>
      <c r="G834" s="223">
        <v>7.6000000000000004E-4</v>
      </c>
      <c r="H834" s="223">
        <v>1.2099999999999999E-3</v>
      </c>
      <c r="I834" s="223">
        <v>1.6999999999999999E-3</v>
      </c>
      <c r="J834" s="223">
        <v>3.7699999999999999E-3</v>
      </c>
      <c r="K834" s="223">
        <v>9.5499999999999995E-3</v>
      </c>
      <c r="L834" s="223">
        <v>2.8400000000000002E-2</v>
      </c>
      <c r="M834" s="223">
        <v>6.5027999999999997</v>
      </c>
      <c r="N834" s="223">
        <v>6.5271999999999997</v>
      </c>
      <c r="O834" s="223">
        <v>267</v>
      </c>
      <c r="P834" s="223">
        <v>143</v>
      </c>
    </row>
    <row r="835" spans="1:16">
      <c r="A835" s="227">
        <v>476</v>
      </c>
      <c r="B835" s="225">
        <v>44200</v>
      </c>
      <c r="C835" s="223">
        <v>89.94</v>
      </c>
      <c r="D835" s="223">
        <v>1340</v>
      </c>
      <c r="E835" s="223">
        <v>2085.39</v>
      </c>
      <c r="F835" s="223">
        <v>7216.5</v>
      </c>
      <c r="G835" s="223">
        <v>6.3000000000000003E-4</v>
      </c>
      <c r="H835" s="223">
        <v>1.1299999999999999E-3</v>
      </c>
      <c r="I835" s="223">
        <v>1.57E-3</v>
      </c>
      <c r="J835" s="223">
        <v>3.5000000000000001E-3</v>
      </c>
      <c r="K835" s="223">
        <v>9.1299999999999992E-3</v>
      </c>
      <c r="L835" s="223">
        <v>2.8660000000000001E-2</v>
      </c>
      <c r="M835" s="223">
        <v>6.5027999999999997</v>
      </c>
      <c r="N835" s="223">
        <v>6.5271999999999997</v>
      </c>
      <c r="O835" s="223">
        <v>271</v>
      </c>
      <c r="P835" s="223">
        <v>143</v>
      </c>
    </row>
    <row r="836" spans="1:16">
      <c r="A836" s="227">
        <v>475</v>
      </c>
      <c r="B836" s="225">
        <v>44197</v>
      </c>
      <c r="C836" s="223">
        <v>89.68</v>
      </c>
      <c r="D836" s="223">
        <v>1280</v>
      </c>
      <c r="E836" s="223">
        <v>2044.95</v>
      </c>
      <c r="F836" s="223">
        <v>7183</v>
      </c>
      <c r="G836" s="223">
        <v>5.8E-4</v>
      </c>
      <c r="H836" s="223">
        <v>1.2099999999999999E-3</v>
      </c>
      <c r="I836" s="223">
        <v>1.65E-3</v>
      </c>
      <c r="J836" s="223">
        <v>3.6099999999999999E-3</v>
      </c>
      <c r="K836" s="223">
        <v>9.1299999999999992E-3</v>
      </c>
      <c r="L836" s="223">
        <v>2.8160000000000001E-2</v>
      </c>
      <c r="M836" s="223">
        <v>6.5061999999999998</v>
      </c>
      <c r="N836" s="223">
        <v>6.5232000000000001</v>
      </c>
      <c r="O836" s="223">
        <v>265</v>
      </c>
      <c r="P836" s="223">
        <v>143</v>
      </c>
    </row>
    <row r="837" spans="1:16">
      <c r="A837" s="227">
        <v>474</v>
      </c>
      <c r="B837" s="225">
        <v>44196</v>
      </c>
      <c r="C837" s="223">
        <v>89.99</v>
      </c>
      <c r="D837" s="223">
        <v>1280</v>
      </c>
      <c r="E837" s="223">
        <v>2044.95</v>
      </c>
      <c r="F837" s="223">
        <v>7183</v>
      </c>
      <c r="G837" s="223">
        <v>5.8E-4</v>
      </c>
      <c r="H837" s="223">
        <v>1.2099999999999999E-3</v>
      </c>
      <c r="I837" s="223">
        <v>1.65E-3</v>
      </c>
      <c r="J837" s="223">
        <v>3.6099999999999999E-3</v>
      </c>
      <c r="K837" s="223">
        <v>9.1299999999999992E-3</v>
      </c>
      <c r="L837" s="223">
        <v>2.8160000000000001E-2</v>
      </c>
      <c r="M837" s="223">
        <v>6.5179999999999998</v>
      </c>
      <c r="N837" s="223">
        <v>6.5308000000000002</v>
      </c>
      <c r="O837" s="223">
        <v>265</v>
      </c>
      <c r="P837" s="223">
        <v>143</v>
      </c>
    </row>
    <row r="838" spans="1:16">
      <c r="A838" s="227">
        <v>473</v>
      </c>
      <c r="B838" s="225">
        <v>44195</v>
      </c>
      <c r="C838" s="223">
        <v>90.34</v>
      </c>
      <c r="D838" s="223">
        <v>1280</v>
      </c>
      <c r="E838" s="223">
        <v>2044.95</v>
      </c>
      <c r="F838" s="223">
        <v>7183</v>
      </c>
      <c r="G838" s="223">
        <v>7.1000000000000002E-4</v>
      </c>
      <c r="H838" s="223">
        <v>1.2099999999999999E-3</v>
      </c>
      <c r="I838" s="223">
        <v>1.65E-3</v>
      </c>
      <c r="J838" s="223">
        <v>3.6700000000000001E-3</v>
      </c>
      <c r="K838" s="223">
        <v>9.2300000000000004E-3</v>
      </c>
      <c r="L838" s="223">
        <v>2.8219999999999999E-2</v>
      </c>
      <c r="M838" s="223">
        <v>6.5331999999999999</v>
      </c>
      <c r="N838" s="223">
        <v>6.5370999999999997</v>
      </c>
      <c r="O838" s="223">
        <v>266</v>
      </c>
      <c r="P838" s="223">
        <v>143</v>
      </c>
    </row>
    <row r="839" spans="1:16">
      <c r="A839" s="227">
        <v>472</v>
      </c>
      <c r="B839" s="225">
        <v>44194</v>
      </c>
      <c r="C839" s="223">
        <v>90.22</v>
      </c>
      <c r="D839" s="223">
        <v>1280</v>
      </c>
      <c r="E839" s="223">
        <v>2044.95</v>
      </c>
      <c r="F839" s="223">
        <v>7183</v>
      </c>
      <c r="G839" s="223">
        <v>8.5999999999999998E-4</v>
      </c>
      <c r="H839" s="223">
        <v>1.25E-3</v>
      </c>
      <c r="I839" s="223">
        <v>1.6999999999999999E-3</v>
      </c>
      <c r="J839" s="223">
        <v>3.7799999999999999E-3</v>
      </c>
      <c r="K839" s="223">
        <v>9.3600000000000003E-3</v>
      </c>
      <c r="L839" s="223">
        <v>2.8469999999999999E-2</v>
      </c>
      <c r="M839" s="223">
        <v>6.5103999999999997</v>
      </c>
      <c r="N839" s="223">
        <v>6.5418000000000003</v>
      </c>
      <c r="O839" s="223">
        <v>268</v>
      </c>
      <c r="P839" s="223">
        <v>143</v>
      </c>
    </row>
    <row r="840" spans="1:16">
      <c r="A840" s="227">
        <v>471</v>
      </c>
      <c r="B840" s="225">
        <v>44193</v>
      </c>
      <c r="C840" s="223">
        <v>90.32</v>
      </c>
      <c r="D840" s="223">
        <v>1280</v>
      </c>
      <c r="E840" s="223">
        <v>2044.95</v>
      </c>
      <c r="F840" s="223">
        <v>7183</v>
      </c>
      <c r="G840" s="223">
        <v>8.4000000000000003E-4</v>
      </c>
      <c r="H840" s="223">
        <v>1.1900000000000001E-3</v>
      </c>
      <c r="I840" s="223">
        <v>1.65E-3</v>
      </c>
      <c r="J840" s="223">
        <v>3.5400000000000002E-3</v>
      </c>
      <c r="K840" s="223">
        <v>9.2300000000000004E-3</v>
      </c>
      <c r="L840" s="223">
        <v>2.8459999999999999E-2</v>
      </c>
      <c r="M840" s="223">
        <v>6.5178000000000003</v>
      </c>
      <c r="N840" s="223">
        <v>6.53</v>
      </c>
      <c r="O840" s="223">
        <v>268</v>
      </c>
      <c r="P840" s="223">
        <v>143</v>
      </c>
    </row>
    <row r="841" spans="1:16">
      <c r="A841" s="227">
        <v>470</v>
      </c>
      <c r="B841" s="225">
        <v>44190</v>
      </c>
      <c r="C841" s="223">
        <v>90.41</v>
      </c>
      <c r="D841" s="223">
        <v>1280</v>
      </c>
      <c r="E841" s="223">
        <v>2044.95</v>
      </c>
      <c r="F841" s="223">
        <v>7183</v>
      </c>
      <c r="G841" s="223">
        <v>8.0999999999999996E-4</v>
      </c>
      <c r="H841" s="223">
        <v>1.1900000000000001E-3</v>
      </c>
      <c r="I841" s="223">
        <v>1.65E-3</v>
      </c>
      <c r="J841" s="223">
        <v>3.62E-3</v>
      </c>
      <c r="K841" s="223">
        <v>9.2300000000000004E-3</v>
      </c>
      <c r="L841" s="223">
        <v>2.8760000000000001E-2</v>
      </c>
      <c r="M841" s="223">
        <v>6.5339</v>
      </c>
      <c r="N841" s="223">
        <v>6.5406000000000004</v>
      </c>
      <c r="O841" s="223">
        <v>271</v>
      </c>
      <c r="P841" s="223">
        <v>143</v>
      </c>
    </row>
    <row r="842" spans="1:16">
      <c r="A842" s="227">
        <v>469</v>
      </c>
      <c r="B842" s="225">
        <v>44189</v>
      </c>
      <c r="C842" s="223">
        <v>90.65</v>
      </c>
      <c r="D842" s="223">
        <v>1280</v>
      </c>
      <c r="E842" s="223">
        <v>2044.95</v>
      </c>
      <c r="F842" s="223">
        <v>7183</v>
      </c>
      <c r="G842" s="223">
        <v>8.0999999999999996E-4</v>
      </c>
      <c r="H842" s="223">
        <v>1.1900000000000001E-3</v>
      </c>
      <c r="I842" s="223">
        <v>1.65E-3</v>
      </c>
      <c r="J842" s="223">
        <v>3.62E-3</v>
      </c>
      <c r="K842" s="223">
        <v>9.2300000000000004E-3</v>
      </c>
      <c r="L842" s="223">
        <v>2.903E-2</v>
      </c>
      <c r="M842" s="223">
        <v>6.5400999999999998</v>
      </c>
      <c r="N842" s="223">
        <v>6.5429000000000004</v>
      </c>
      <c r="O842" s="223">
        <v>274</v>
      </c>
      <c r="P842" s="223">
        <v>143</v>
      </c>
    </row>
    <row r="843" spans="1:16">
      <c r="A843" s="227">
        <v>468</v>
      </c>
      <c r="B843" s="225">
        <v>44188</v>
      </c>
      <c r="C843" s="223">
        <v>90.04</v>
      </c>
      <c r="D843" s="223">
        <v>1280</v>
      </c>
      <c r="E843" s="223">
        <v>2044.95</v>
      </c>
      <c r="F843" s="223">
        <v>7183</v>
      </c>
      <c r="G843" s="223">
        <v>7.9000000000000001E-4</v>
      </c>
      <c r="H843" s="223">
        <v>1.17E-3</v>
      </c>
      <c r="I843" s="223">
        <v>1.67E-3</v>
      </c>
      <c r="J843" s="223">
        <v>3.7000000000000002E-3</v>
      </c>
      <c r="K843" s="223">
        <v>9.4299999999999991E-3</v>
      </c>
      <c r="L843" s="223">
        <v>2.8819999999999998E-2</v>
      </c>
      <c r="M843" s="223">
        <v>6.5358999999999998</v>
      </c>
      <c r="N843" s="223">
        <v>6.5496999999999996</v>
      </c>
      <c r="O843" s="223">
        <v>272</v>
      </c>
      <c r="P843" s="223">
        <v>143</v>
      </c>
    </row>
    <row r="844" spans="1:16">
      <c r="A844" s="227">
        <v>467</v>
      </c>
      <c r="B844" s="225">
        <v>44187</v>
      </c>
      <c r="C844" s="223">
        <v>90.02</v>
      </c>
      <c r="D844" s="223">
        <v>1280</v>
      </c>
      <c r="E844" s="223">
        <v>2044.95</v>
      </c>
      <c r="F844" s="223">
        <v>7183</v>
      </c>
      <c r="G844" s="223">
        <v>7.6000000000000004E-4</v>
      </c>
      <c r="H844" s="223">
        <v>1.1299999999999999E-3</v>
      </c>
      <c r="I844" s="223">
        <v>1.64E-3</v>
      </c>
      <c r="J844" s="223">
        <v>3.62E-3</v>
      </c>
      <c r="K844" s="223">
        <v>9.1599999999999997E-3</v>
      </c>
      <c r="L844" s="223">
        <v>2.8910000000000002E-2</v>
      </c>
      <c r="M844" s="223">
        <v>6.5179999999999998</v>
      </c>
      <c r="N844" s="223">
        <v>6.54</v>
      </c>
      <c r="O844" s="223">
        <v>273</v>
      </c>
      <c r="P844" s="223">
        <v>143</v>
      </c>
    </row>
    <row r="845" spans="1:16">
      <c r="A845" s="227">
        <v>466</v>
      </c>
      <c r="B845" s="225">
        <v>44186</v>
      </c>
      <c r="C845" s="223">
        <v>89.82</v>
      </c>
      <c r="D845" s="223">
        <v>1280</v>
      </c>
      <c r="E845" s="223">
        <v>2044.95</v>
      </c>
      <c r="F845" s="223">
        <v>7183</v>
      </c>
      <c r="G845" s="223">
        <v>8.0999999999999996E-4</v>
      </c>
      <c r="H845" s="223">
        <v>1.2099999999999999E-3</v>
      </c>
      <c r="I845" s="223">
        <v>1.7799999999999999E-3</v>
      </c>
      <c r="J845" s="223">
        <v>3.8E-3</v>
      </c>
      <c r="K845" s="223">
        <v>9.3500000000000007E-3</v>
      </c>
      <c r="L845" s="223">
        <v>2.9250000000000002E-2</v>
      </c>
      <c r="M845" s="223">
        <v>6.5167999999999999</v>
      </c>
      <c r="N845" s="223">
        <v>6.5338000000000003</v>
      </c>
      <c r="O845" s="223">
        <v>275</v>
      </c>
      <c r="P845" s="223">
        <v>143</v>
      </c>
    </row>
    <row r="846" spans="1:16">
      <c r="A846" s="227">
        <v>465</v>
      </c>
      <c r="B846" s="225">
        <v>44183</v>
      </c>
      <c r="C846" s="223">
        <v>90.45</v>
      </c>
      <c r="D846" s="223">
        <v>1280</v>
      </c>
      <c r="E846" s="223">
        <v>2044.95</v>
      </c>
      <c r="F846" s="223">
        <v>7183</v>
      </c>
      <c r="G846" s="223">
        <v>8.0999999999999996E-4</v>
      </c>
      <c r="H846" s="223">
        <v>1.2099999999999999E-3</v>
      </c>
      <c r="I846" s="223">
        <v>1.8E-3</v>
      </c>
      <c r="J846" s="223">
        <v>3.81E-3</v>
      </c>
      <c r="K846" s="223">
        <v>9.4599999999999997E-3</v>
      </c>
      <c r="L846" s="223">
        <v>2.9690000000000001E-2</v>
      </c>
      <c r="M846" s="223">
        <v>6.5125000000000002</v>
      </c>
      <c r="N846" s="223">
        <v>6.5327999999999999</v>
      </c>
      <c r="O846" s="223">
        <v>279</v>
      </c>
      <c r="P846" s="223">
        <v>143</v>
      </c>
    </row>
    <row r="847" spans="1:16">
      <c r="A847" s="227">
        <v>464</v>
      </c>
      <c r="B847" s="225">
        <v>44182</v>
      </c>
      <c r="C847" s="223">
        <v>90.47</v>
      </c>
      <c r="D847" s="223">
        <v>1280</v>
      </c>
      <c r="E847" s="223">
        <v>2044.95</v>
      </c>
      <c r="F847" s="223">
        <v>7183</v>
      </c>
      <c r="G847" s="223">
        <v>8.0999999999999996E-4</v>
      </c>
      <c r="H847" s="223">
        <v>1.2099999999999999E-3</v>
      </c>
      <c r="I847" s="223">
        <v>1.83E-3</v>
      </c>
      <c r="J847" s="223">
        <v>3.7799999999999999E-3</v>
      </c>
      <c r="K847" s="223">
        <v>9.3299999999999998E-3</v>
      </c>
      <c r="L847" s="223">
        <v>2.945E-2</v>
      </c>
      <c r="M847" s="223">
        <v>6.5171000000000001</v>
      </c>
      <c r="N847" s="223">
        <v>6.5393999999999997</v>
      </c>
      <c r="O847" s="223">
        <v>276</v>
      </c>
      <c r="P847" s="223">
        <v>143</v>
      </c>
    </row>
    <row r="848" spans="1:16">
      <c r="A848" s="227">
        <v>463</v>
      </c>
      <c r="B848" s="225">
        <v>44181</v>
      </c>
      <c r="C848" s="223">
        <v>90.71</v>
      </c>
      <c r="D848" s="223">
        <v>1280</v>
      </c>
      <c r="E848" s="223">
        <v>2044.95</v>
      </c>
      <c r="F848" s="223">
        <v>7183</v>
      </c>
      <c r="G848" s="223">
        <v>7.6000000000000004E-4</v>
      </c>
      <c r="H848" s="223">
        <v>1.15E-3</v>
      </c>
      <c r="I848" s="223">
        <v>1.75E-3</v>
      </c>
      <c r="J848" s="223">
        <v>3.6700000000000001E-3</v>
      </c>
      <c r="K848" s="223">
        <v>9.1599999999999997E-3</v>
      </c>
      <c r="L848" s="223">
        <v>2.9489999999999999E-2</v>
      </c>
      <c r="M848" s="223">
        <v>6.5289999999999999</v>
      </c>
      <c r="N848" s="223">
        <v>6.5510000000000002</v>
      </c>
      <c r="O848" s="223">
        <v>277</v>
      </c>
      <c r="P848" s="223">
        <v>143</v>
      </c>
    </row>
    <row r="849" spans="1:16">
      <c r="A849" s="227">
        <v>462</v>
      </c>
      <c r="B849" s="225">
        <v>44180</v>
      </c>
      <c r="C849" s="223">
        <v>90.98</v>
      </c>
      <c r="D849" s="223">
        <v>1280</v>
      </c>
      <c r="E849" s="223">
        <v>2044.95</v>
      </c>
      <c r="F849" s="223">
        <v>7183</v>
      </c>
      <c r="G849" s="223">
        <v>6.6E-4</v>
      </c>
      <c r="H849" s="223">
        <v>1.1299999999999999E-3</v>
      </c>
      <c r="I849" s="223">
        <v>1.72E-3</v>
      </c>
      <c r="J849" s="223">
        <v>3.64E-3</v>
      </c>
      <c r="K849" s="223">
        <v>9.0799999999999995E-3</v>
      </c>
      <c r="L849" s="223">
        <v>2.9659999999999999E-2</v>
      </c>
      <c r="M849" s="223">
        <v>6.5396999999999998</v>
      </c>
      <c r="N849" s="223">
        <v>6.5461999999999998</v>
      </c>
      <c r="O849" s="223">
        <v>279</v>
      </c>
      <c r="P849" s="223">
        <v>143</v>
      </c>
    </row>
    <row r="850" spans="1:16">
      <c r="A850" s="227">
        <v>461</v>
      </c>
      <c r="B850" s="225">
        <v>44179</v>
      </c>
      <c r="C850" s="223">
        <v>90.82</v>
      </c>
      <c r="D850" s="223">
        <v>1280</v>
      </c>
      <c r="E850" s="223">
        <v>2044.95</v>
      </c>
      <c r="F850" s="223">
        <v>7183</v>
      </c>
      <c r="G850" s="223">
        <v>6.3000000000000003E-4</v>
      </c>
      <c r="H850" s="223">
        <v>1.15E-3</v>
      </c>
      <c r="I850" s="223">
        <v>1.6900000000000001E-3</v>
      </c>
      <c r="J850" s="223">
        <v>3.5799999999999998E-3</v>
      </c>
      <c r="K850" s="223">
        <v>8.9300000000000004E-3</v>
      </c>
      <c r="L850" s="223">
        <v>2.9960000000000001E-2</v>
      </c>
      <c r="M850" s="223">
        <v>6.5355999999999996</v>
      </c>
      <c r="N850" s="223">
        <v>6.5439999999999996</v>
      </c>
      <c r="O850" s="223">
        <v>283</v>
      </c>
      <c r="P850" s="223">
        <v>143</v>
      </c>
    </row>
    <row r="851" spans="1:16">
      <c r="A851" s="227">
        <v>460</v>
      </c>
      <c r="B851" s="225">
        <v>44176</v>
      </c>
      <c r="C851" s="223">
        <v>91.09</v>
      </c>
      <c r="D851" s="223">
        <v>1280</v>
      </c>
      <c r="E851" s="223">
        <v>2044.95</v>
      </c>
      <c r="F851" s="223">
        <v>7183</v>
      </c>
      <c r="G851" s="223">
        <v>6.3000000000000003E-4</v>
      </c>
      <c r="H851" s="223">
        <v>1.15E-3</v>
      </c>
      <c r="I851" s="223">
        <v>1.75E-3</v>
      </c>
      <c r="J851" s="223">
        <v>3.65E-3</v>
      </c>
      <c r="K851" s="223">
        <v>8.9599999999999992E-3</v>
      </c>
      <c r="L851" s="223">
        <v>3.0110000000000001E-2</v>
      </c>
      <c r="M851" s="223">
        <v>6.5284000000000004</v>
      </c>
      <c r="N851" s="223">
        <v>6.5434999999999999</v>
      </c>
      <c r="O851" s="223">
        <v>284</v>
      </c>
      <c r="P851" s="223">
        <v>143</v>
      </c>
    </row>
    <row r="852" spans="1:16">
      <c r="A852" s="227">
        <v>459</v>
      </c>
      <c r="B852" s="225">
        <v>44175</v>
      </c>
      <c r="C852" s="223">
        <v>90.97</v>
      </c>
      <c r="D852" s="223">
        <v>1280</v>
      </c>
      <c r="E852" s="223">
        <v>2044.95</v>
      </c>
      <c r="F852" s="223">
        <v>7183</v>
      </c>
      <c r="G852" s="223">
        <v>7.1000000000000002E-4</v>
      </c>
      <c r="H852" s="223">
        <v>1.3699999999999999E-3</v>
      </c>
      <c r="I852" s="223">
        <v>1.9300000000000001E-3</v>
      </c>
      <c r="J852" s="223">
        <v>3.8600000000000001E-3</v>
      </c>
      <c r="K852" s="223">
        <v>9.0600000000000003E-3</v>
      </c>
      <c r="L852" s="223">
        <v>2.9790000000000001E-2</v>
      </c>
      <c r="M852" s="223">
        <v>6.5202</v>
      </c>
      <c r="N852" s="223">
        <v>6.5331000000000001</v>
      </c>
      <c r="O852" s="223">
        <v>279</v>
      </c>
      <c r="P852" s="223">
        <v>143</v>
      </c>
    </row>
    <row r="853" spans="1:16">
      <c r="A853" s="227">
        <v>458</v>
      </c>
      <c r="B853" s="225">
        <v>44174</v>
      </c>
      <c r="C853" s="223">
        <v>90.79</v>
      </c>
      <c r="D853" s="223">
        <v>1280</v>
      </c>
      <c r="E853" s="223">
        <v>2044.95</v>
      </c>
      <c r="F853" s="223">
        <v>7183</v>
      </c>
      <c r="G853" s="223">
        <v>7.1000000000000002E-4</v>
      </c>
      <c r="H853" s="223">
        <v>1.49E-3</v>
      </c>
      <c r="I853" s="223">
        <v>2.1099999999999999E-3</v>
      </c>
      <c r="J853" s="223">
        <v>4.0400000000000002E-3</v>
      </c>
      <c r="K853" s="223">
        <v>9.3600000000000003E-3</v>
      </c>
      <c r="L853" s="223">
        <v>3.014E-2</v>
      </c>
      <c r="M853" s="223">
        <v>6.5195999999999996</v>
      </c>
      <c r="N853" s="223">
        <v>6.5297000000000001</v>
      </c>
      <c r="O853" s="223">
        <v>280</v>
      </c>
      <c r="P853" s="223">
        <v>143</v>
      </c>
    </row>
    <row r="854" spans="1:16">
      <c r="A854" s="227">
        <v>457</v>
      </c>
      <c r="B854" s="225">
        <v>44173</v>
      </c>
      <c r="C854" s="223">
        <v>90.7</v>
      </c>
      <c r="D854" s="223">
        <v>1280</v>
      </c>
      <c r="E854" s="223">
        <v>2044.95</v>
      </c>
      <c r="F854" s="223">
        <v>7183</v>
      </c>
      <c r="G854" s="223">
        <v>6.8000000000000005E-4</v>
      </c>
      <c r="H854" s="223">
        <v>1.5100000000000001E-3</v>
      </c>
      <c r="I854" s="223">
        <v>2.0200000000000001E-3</v>
      </c>
      <c r="J854" s="223">
        <v>3.9199999999999999E-3</v>
      </c>
      <c r="K854" s="223">
        <v>9.1800000000000007E-3</v>
      </c>
      <c r="L854" s="223">
        <v>3.0130000000000001E-2</v>
      </c>
      <c r="M854" s="223">
        <v>6.5172999999999996</v>
      </c>
      <c r="N854" s="223">
        <v>6.5315000000000003</v>
      </c>
      <c r="O854" s="223">
        <v>281</v>
      </c>
      <c r="P854" s="223">
        <v>143</v>
      </c>
    </row>
    <row r="855" spans="1:16">
      <c r="A855" s="227">
        <v>456</v>
      </c>
      <c r="B855" s="225">
        <v>44172</v>
      </c>
      <c r="C855" s="223">
        <v>90.71</v>
      </c>
      <c r="D855" s="223">
        <v>1280</v>
      </c>
      <c r="E855" s="223">
        <v>2044.95</v>
      </c>
      <c r="F855" s="223">
        <v>7183</v>
      </c>
      <c r="G855" s="223">
        <v>6.8000000000000005E-4</v>
      </c>
      <c r="H855" s="223">
        <v>1.41E-3</v>
      </c>
      <c r="I855" s="223">
        <v>1.97E-3</v>
      </c>
      <c r="J855" s="223">
        <v>3.8600000000000001E-3</v>
      </c>
      <c r="K855" s="223">
        <v>9.2300000000000004E-3</v>
      </c>
      <c r="L855" s="223">
        <v>3.041E-2</v>
      </c>
      <c r="M855" s="223">
        <v>6.5355999999999996</v>
      </c>
      <c r="N855" s="223">
        <v>6.5429000000000004</v>
      </c>
      <c r="O855" s="223">
        <v>284</v>
      </c>
      <c r="P855" s="223">
        <v>143</v>
      </c>
    </row>
    <row r="856" spans="1:16">
      <c r="A856" s="227">
        <v>455</v>
      </c>
      <c r="B856" s="225">
        <v>44169</v>
      </c>
      <c r="C856" s="223">
        <v>91.12</v>
      </c>
      <c r="D856" s="223">
        <v>1280</v>
      </c>
      <c r="E856" s="223">
        <v>2044.95</v>
      </c>
      <c r="F856" s="223">
        <v>7183</v>
      </c>
      <c r="G856" s="223">
        <v>7.2999999999999996E-4</v>
      </c>
      <c r="H856" s="223">
        <v>1.5100000000000001E-3</v>
      </c>
      <c r="I856" s="223">
        <v>2.0999999999999999E-3</v>
      </c>
      <c r="J856" s="223">
        <v>4.1599999999999996E-3</v>
      </c>
      <c r="K856" s="223">
        <v>9.6600000000000002E-3</v>
      </c>
      <c r="L856" s="223">
        <v>3.0710000000000001E-2</v>
      </c>
      <c r="M856" s="223">
        <v>6.5435999999999996</v>
      </c>
      <c r="N856" s="223">
        <v>6.5629999999999997</v>
      </c>
      <c r="O856" s="223">
        <v>286</v>
      </c>
      <c r="P856" s="223">
        <v>143</v>
      </c>
    </row>
    <row r="857" spans="1:16">
      <c r="A857" s="227">
        <v>454</v>
      </c>
      <c r="B857" s="225">
        <v>44168</v>
      </c>
      <c r="C857" s="223">
        <v>91.31</v>
      </c>
      <c r="D857" s="223">
        <v>1280</v>
      </c>
      <c r="E857" s="223">
        <v>2044.95</v>
      </c>
      <c r="F857" s="223">
        <v>7183</v>
      </c>
      <c r="G857" s="223">
        <v>7.6000000000000004E-4</v>
      </c>
      <c r="H857" s="223">
        <v>1.49E-3</v>
      </c>
      <c r="I857" s="223">
        <v>1.99E-3</v>
      </c>
      <c r="J857" s="223">
        <v>3.9399999999999999E-3</v>
      </c>
      <c r="K857" s="223">
        <v>9.0600000000000003E-3</v>
      </c>
      <c r="L857" s="223">
        <v>3.0929999999999999E-2</v>
      </c>
      <c r="M857" s="223">
        <v>6.5523999999999996</v>
      </c>
      <c r="N857" s="223">
        <v>6.5721999999999996</v>
      </c>
      <c r="O857" s="223">
        <v>289</v>
      </c>
      <c r="P857" s="223">
        <v>143</v>
      </c>
    </row>
    <row r="858" spans="1:16">
      <c r="A858" s="227">
        <v>453</v>
      </c>
      <c r="B858" s="225">
        <v>44167</v>
      </c>
      <c r="C858" s="223">
        <v>91.87</v>
      </c>
      <c r="D858" s="223">
        <v>1280</v>
      </c>
      <c r="E858" s="223">
        <v>2044.95</v>
      </c>
      <c r="F858" s="223">
        <v>7183</v>
      </c>
      <c r="G858" s="223">
        <v>7.6000000000000004E-4</v>
      </c>
      <c r="H858" s="223">
        <v>1.58E-3</v>
      </c>
      <c r="I858" s="223">
        <v>2.1299999999999999E-3</v>
      </c>
      <c r="J858" s="223">
        <v>4.15E-3</v>
      </c>
      <c r="K858" s="223">
        <v>9.3600000000000003E-3</v>
      </c>
      <c r="L858" s="223">
        <v>3.0769999999999999E-2</v>
      </c>
      <c r="M858" s="223">
        <v>6.5838999999999999</v>
      </c>
      <c r="N858" s="223">
        <v>6.5789</v>
      </c>
      <c r="O858" s="223">
        <v>286</v>
      </c>
      <c r="P858" s="223">
        <v>143</v>
      </c>
    </row>
    <row r="859" spans="1:16">
      <c r="A859" s="227">
        <v>452</v>
      </c>
      <c r="B859" s="225">
        <v>44166</v>
      </c>
      <c r="C859" s="223">
        <v>91.79</v>
      </c>
      <c r="D859" s="223">
        <v>1280</v>
      </c>
      <c r="E859" s="223">
        <v>2059.44</v>
      </c>
      <c r="F859" s="223">
        <v>6801.4</v>
      </c>
      <c r="G859" s="223">
        <v>7.6000000000000004E-4</v>
      </c>
      <c r="H859" s="223">
        <v>1.66E-3</v>
      </c>
      <c r="I859" s="223">
        <v>2.15E-3</v>
      </c>
      <c r="J859" s="223">
        <v>4.1599999999999996E-3</v>
      </c>
      <c r="K859" s="223">
        <v>9.2599999999999991E-3</v>
      </c>
      <c r="L859" s="223">
        <v>3.049E-2</v>
      </c>
      <c r="M859" s="223">
        <v>6.5754000000000001</v>
      </c>
      <c r="N859" s="223">
        <v>6.5781000000000001</v>
      </c>
      <c r="O859" s="223">
        <v>283</v>
      </c>
      <c r="P859" s="223">
        <v>143</v>
      </c>
    </row>
    <row r="860" spans="1:16">
      <c r="A860" s="227">
        <v>451</v>
      </c>
      <c r="B860" s="225">
        <v>44165</v>
      </c>
      <c r="C860" s="223">
        <v>91.99</v>
      </c>
      <c r="D860" s="223">
        <v>1280</v>
      </c>
      <c r="E860" s="223">
        <v>2059.44</v>
      </c>
      <c r="F860" s="223">
        <v>6801.4</v>
      </c>
      <c r="G860" s="223">
        <v>7.1000000000000002E-4</v>
      </c>
      <c r="H860" s="223">
        <v>1.48E-3</v>
      </c>
      <c r="I860" s="223">
        <v>1.8600000000000001E-3</v>
      </c>
      <c r="J860" s="223">
        <v>3.6099999999999999E-3</v>
      </c>
      <c r="K860" s="223">
        <v>8.3899999999999999E-3</v>
      </c>
      <c r="L860" s="223">
        <v>3.0589999999999999E-2</v>
      </c>
      <c r="M860" s="223">
        <v>6.5694999999999997</v>
      </c>
      <c r="N860" s="223">
        <v>6.5755999999999997</v>
      </c>
      <c r="O860" s="223">
        <v>287</v>
      </c>
      <c r="P860" s="223">
        <v>143</v>
      </c>
    </row>
    <row r="861" spans="1:16">
      <c r="A861" s="227">
        <v>450</v>
      </c>
      <c r="B861" s="225">
        <v>44162</v>
      </c>
      <c r="C861" s="223">
        <v>91.99</v>
      </c>
      <c r="D861" s="223">
        <v>1280</v>
      </c>
      <c r="E861" s="223">
        <v>2059.44</v>
      </c>
      <c r="F861" s="223">
        <v>6801.4</v>
      </c>
      <c r="G861" s="223">
        <v>7.3999999999999999E-4</v>
      </c>
      <c r="H861" s="223">
        <v>1.5200000000000001E-3</v>
      </c>
      <c r="I861" s="223">
        <v>1.92E-3</v>
      </c>
      <c r="J861" s="223">
        <v>3.64E-3</v>
      </c>
      <c r="K861" s="223">
        <v>8.3700000000000007E-3</v>
      </c>
      <c r="L861" s="223">
        <v>3.1179999999999999E-2</v>
      </c>
      <c r="M861" s="223">
        <v>6.5631000000000004</v>
      </c>
      <c r="N861" s="223">
        <v>6.5789999999999997</v>
      </c>
      <c r="O861" s="223">
        <v>293</v>
      </c>
      <c r="P861" s="223">
        <v>143</v>
      </c>
    </row>
    <row r="862" spans="1:16">
      <c r="A862" s="227">
        <v>449</v>
      </c>
      <c r="B862" s="225">
        <v>44161</v>
      </c>
      <c r="C862" s="223">
        <v>92.23</v>
      </c>
      <c r="D862" s="223">
        <v>1280</v>
      </c>
      <c r="E862" s="223">
        <v>2059.44</v>
      </c>
      <c r="F862" s="223">
        <v>6801.4</v>
      </c>
      <c r="G862" s="223">
        <v>7.9000000000000001E-4</v>
      </c>
      <c r="H862" s="223">
        <v>1.58E-3</v>
      </c>
      <c r="I862" s="223">
        <v>2.0500000000000002E-3</v>
      </c>
      <c r="J862" s="223">
        <v>3.9399999999999999E-3</v>
      </c>
      <c r="K862" s="223">
        <v>8.8199999999999997E-3</v>
      </c>
      <c r="L862" s="223">
        <v>3.1199999999999999E-2</v>
      </c>
      <c r="M862" s="223">
        <v>6.5750999999999999</v>
      </c>
      <c r="N862" s="223">
        <v>6.5914999999999999</v>
      </c>
      <c r="O862" s="223">
        <v>292</v>
      </c>
      <c r="P862" s="223">
        <v>143</v>
      </c>
    </row>
    <row r="863" spans="1:16">
      <c r="A863" s="227">
        <v>448</v>
      </c>
      <c r="B863" s="225">
        <v>44160</v>
      </c>
      <c r="C863" s="223">
        <v>92.5</v>
      </c>
      <c r="D863" s="223">
        <v>1280</v>
      </c>
      <c r="E863" s="223">
        <v>2059.44</v>
      </c>
      <c r="F863" s="223">
        <v>6801.4</v>
      </c>
      <c r="G863" s="223">
        <v>7.9000000000000001E-4</v>
      </c>
      <c r="H863" s="223">
        <v>1.58E-3</v>
      </c>
      <c r="I863" s="223">
        <v>2.0500000000000002E-3</v>
      </c>
      <c r="J863" s="223">
        <v>3.9399999999999999E-3</v>
      </c>
      <c r="K863" s="223">
        <v>8.8199999999999997E-3</v>
      </c>
      <c r="L863" s="223">
        <v>3.1260000000000003E-2</v>
      </c>
      <c r="M863" s="223">
        <v>6.5815000000000001</v>
      </c>
      <c r="N863" s="223">
        <v>6.5860000000000003</v>
      </c>
      <c r="O863" s="223">
        <v>292</v>
      </c>
      <c r="P863" s="223">
        <v>143</v>
      </c>
    </row>
    <row r="864" spans="1:16">
      <c r="A864" s="227">
        <v>447</v>
      </c>
      <c r="B864" s="225">
        <v>44159</v>
      </c>
      <c r="C864" s="223">
        <v>92.39</v>
      </c>
      <c r="D864" s="223">
        <v>1280</v>
      </c>
      <c r="E864" s="223">
        <v>2059.44</v>
      </c>
      <c r="F864" s="223">
        <v>6801.4</v>
      </c>
      <c r="G864" s="223">
        <v>7.3999999999999999E-4</v>
      </c>
      <c r="H864" s="223">
        <v>1.6000000000000001E-3</v>
      </c>
      <c r="I864" s="223">
        <v>2.16E-3</v>
      </c>
      <c r="J864" s="223">
        <v>3.96E-3</v>
      </c>
      <c r="K864" s="223">
        <v>8.8000000000000005E-3</v>
      </c>
      <c r="L864" s="223">
        <v>3.1469999999999998E-2</v>
      </c>
      <c r="M864" s="223">
        <v>6.5519999999999996</v>
      </c>
      <c r="N864" s="223">
        <v>6.5629999999999997</v>
      </c>
      <c r="O864" s="223">
        <v>293</v>
      </c>
      <c r="P864" s="223">
        <v>143</v>
      </c>
    </row>
    <row r="865" spans="1:16">
      <c r="A865" s="227">
        <v>446</v>
      </c>
      <c r="B865" s="225">
        <v>44158</v>
      </c>
      <c r="C865" s="223">
        <v>92.29</v>
      </c>
      <c r="D865" s="223">
        <v>1280</v>
      </c>
      <c r="E865" s="223">
        <v>2059.44</v>
      </c>
      <c r="F865" s="223">
        <v>6801.4</v>
      </c>
      <c r="G865" s="223">
        <v>6.6E-4</v>
      </c>
      <c r="H865" s="223">
        <v>1.5900000000000001E-3</v>
      </c>
      <c r="I865" s="223">
        <v>2.1299999999999999E-3</v>
      </c>
      <c r="J865" s="223">
        <v>3.8400000000000001E-3</v>
      </c>
      <c r="K865" s="223">
        <v>8.5400000000000007E-3</v>
      </c>
      <c r="L865" s="223">
        <v>3.1280000000000002E-2</v>
      </c>
      <c r="M865" s="223">
        <v>6.5770999999999997</v>
      </c>
      <c r="N865" s="223">
        <v>6.5839999999999996</v>
      </c>
      <c r="O865" s="223">
        <v>292</v>
      </c>
      <c r="P865" s="223">
        <v>143</v>
      </c>
    </row>
    <row r="866" spans="1:16">
      <c r="A866" s="227">
        <v>445</v>
      </c>
      <c r="B866" s="225">
        <v>44155</v>
      </c>
      <c r="C866" s="223">
        <v>92.32</v>
      </c>
      <c r="D866" s="223">
        <v>1280</v>
      </c>
      <c r="E866" s="223">
        <v>2059.44</v>
      </c>
      <c r="F866" s="223">
        <v>6801.4</v>
      </c>
      <c r="G866" s="223">
        <v>6.3000000000000003E-4</v>
      </c>
      <c r="H866" s="223">
        <v>1.57E-3</v>
      </c>
      <c r="I866" s="223">
        <v>2.0799999999999998E-3</v>
      </c>
      <c r="J866" s="223">
        <v>3.7200000000000002E-3</v>
      </c>
      <c r="K866" s="223">
        <v>8.2400000000000008E-3</v>
      </c>
      <c r="L866" s="223">
        <v>3.1620000000000002E-2</v>
      </c>
      <c r="M866" s="223">
        <v>6.5617999999999999</v>
      </c>
      <c r="N866" s="223">
        <v>6.5605000000000002</v>
      </c>
      <c r="O866" s="223">
        <v>295</v>
      </c>
      <c r="P866" s="223">
        <v>143</v>
      </c>
    </row>
    <row r="867" spans="1:16">
      <c r="A867" s="227">
        <v>444</v>
      </c>
      <c r="B867" s="225">
        <v>44154</v>
      </c>
      <c r="C867" s="223">
        <v>92.42</v>
      </c>
      <c r="D867" s="223">
        <v>1280</v>
      </c>
      <c r="E867" s="223">
        <v>2059.44</v>
      </c>
      <c r="F867" s="223">
        <v>6801.4</v>
      </c>
      <c r="G867" s="223">
        <v>5.8E-4</v>
      </c>
      <c r="H867" s="223">
        <v>1.6100000000000001E-3</v>
      </c>
      <c r="I867" s="223">
        <v>2.1299999999999999E-3</v>
      </c>
      <c r="J867" s="223">
        <v>3.7299999999999998E-3</v>
      </c>
      <c r="K867" s="223">
        <v>8.2900000000000005E-3</v>
      </c>
      <c r="L867" s="223">
        <v>3.1210000000000002E-2</v>
      </c>
      <c r="M867" s="223">
        <v>6.5480999999999998</v>
      </c>
      <c r="N867" s="223">
        <v>6.5567000000000002</v>
      </c>
      <c r="O867" s="223">
        <v>291</v>
      </c>
      <c r="P867" s="223">
        <v>143</v>
      </c>
    </row>
    <row r="868" spans="1:16">
      <c r="A868" s="227">
        <v>443</v>
      </c>
      <c r="B868" s="225">
        <v>44153</v>
      </c>
      <c r="C868" s="223">
        <v>92.64</v>
      </c>
      <c r="D868" s="223">
        <v>1280</v>
      </c>
      <c r="E868" s="223">
        <v>2059.44</v>
      </c>
      <c r="F868" s="223">
        <v>6801.4</v>
      </c>
      <c r="G868" s="223">
        <v>7.1000000000000002E-4</v>
      </c>
      <c r="H868" s="223">
        <v>1.73E-3</v>
      </c>
      <c r="I868" s="223">
        <v>2.2599999999999999E-3</v>
      </c>
      <c r="J868" s="223">
        <v>3.9500000000000004E-3</v>
      </c>
      <c r="K868" s="223">
        <v>8.6999999999999994E-3</v>
      </c>
      <c r="L868" s="223">
        <v>3.074E-2</v>
      </c>
      <c r="M868" s="223">
        <v>6.5743</v>
      </c>
      <c r="N868" s="223">
        <v>6.5848000000000004</v>
      </c>
      <c r="O868" s="223">
        <v>285</v>
      </c>
      <c r="P868" s="223">
        <v>143</v>
      </c>
    </row>
    <row r="869" spans="1:16">
      <c r="A869" s="227">
        <v>442</v>
      </c>
      <c r="B869" s="225">
        <v>44152</v>
      </c>
      <c r="C869" s="223">
        <v>92.75</v>
      </c>
      <c r="D869" s="223">
        <v>1280</v>
      </c>
      <c r="E869" s="223">
        <v>2059.44</v>
      </c>
      <c r="F869" s="223">
        <v>6801.4</v>
      </c>
      <c r="G869" s="223">
        <v>7.9000000000000001E-4</v>
      </c>
      <c r="H869" s="223">
        <v>1.6900000000000001E-3</v>
      </c>
      <c r="I869" s="223">
        <v>2.1800000000000001E-3</v>
      </c>
      <c r="J869" s="223">
        <v>3.79E-3</v>
      </c>
      <c r="K869" s="223">
        <v>8.5699999999999995E-3</v>
      </c>
      <c r="L869" s="223">
        <v>3.041E-2</v>
      </c>
      <c r="M869" s="223">
        <v>6.6001000000000003</v>
      </c>
      <c r="N869" s="223">
        <v>6.6064999999999996</v>
      </c>
      <c r="O869" s="223">
        <v>282</v>
      </c>
      <c r="P869" s="223">
        <v>143</v>
      </c>
    </row>
    <row r="870" spans="1:16">
      <c r="A870" s="227">
        <v>441</v>
      </c>
      <c r="B870" s="225">
        <v>44151</v>
      </c>
      <c r="C870" s="223">
        <v>92.96</v>
      </c>
      <c r="D870" s="223">
        <v>1280</v>
      </c>
      <c r="E870" s="223">
        <v>2059.44</v>
      </c>
      <c r="F870" s="223">
        <v>6801.4</v>
      </c>
      <c r="G870" s="223">
        <v>7.6000000000000004E-4</v>
      </c>
      <c r="H870" s="223">
        <v>1.7700000000000001E-3</v>
      </c>
      <c r="I870" s="223">
        <v>2.32E-3</v>
      </c>
      <c r="J870" s="223">
        <v>4.0600000000000002E-3</v>
      </c>
      <c r="K870" s="223">
        <v>9.0600000000000003E-3</v>
      </c>
      <c r="L870" s="223">
        <v>3.032E-2</v>
      </c>
      <c r="M870" s="223">
        <v>6.6173999999999999</v>
      </c>
      <c r="N870" s="223">
        <v>6.6130000000000004</v>
      </c>
      <c r="O870" s="223">
        <v>280</v>
      </c>
      <c r="P870" s="223">
        <v>143</v>
      </c>
    </row>
    <row r="871" spans="1:16">
      <c r="A871" s="227">
        <v>440</v>
      </c>
      <c r="B871" s="225">
        <v>44148</v>
      </c>
      <c r="C871" s="223">
        <v>93.04</v>
      </c>
      <c r="D871" s="223">
        <v>1280</v>
      </c>
      <c r="E871" s="223">
        <v>2059.44</v>
      </c>
      <c r="F871" s="223">
        <v>6801.4</v>
      </c>
      <c r="G871" s="223">
        <v>8.4000000000000003E-4</v>
      </c>
      <c r="H871" s="223">
        <v>1.7899999999999999E-3</v>
      </c>
      <c r="I871" s="223">
        <v>2.3400000000000001E-3</v>
      </c>
      <c r="J871" s="223">
        <v>4.0600000000000002E-3</v>
      </c>
      <c r="K871" s="223">
        <v>8.9599999999999992E-3</v>
      </c>
      <c r="L871" s="223">
        <v>3.0280000000000001E-2</v>
      </c>
      <c r="M871" s="223">
        <v>6.6180000000000003</v>
      </c>
      <c r="N871" s="223">
        <v>6.6310000000000002</v>
      </c>
      <c r="O871" s="223">
        <v>279</v>
      </c>
      <c r="P871" s="223">
        <v>143</v>
      </c>
    </row>
    <row r="872" spans="1:16">
      <c r="A872" s="227">
        <v>439</v>
      </c>
      <c r="B872" s="225">
        <v>44147</v>
      </c>
      <c r="C872" s="223">
        <v>92.75</v>
      </c>
      <c r="D872" s="223">
        <v>1280</v>
      </c>
      <c r="E872" s="223">
        <v>2059.44</v>
      </c>
      <c r="F872" s="223">
        <v>6801.4</v>
      </c>
      <c r="G872" s="223">
        <v>8.5999999999999998E-4</v>
      </c>
      <c r="H872" s="223">
        <v>1.7700000000000001E-3</v>
      </c>
      <c r="I872" s="223">
        <v>2.2599999999999999E-3</v>
      </c>
      <c r="J872" s="223">
        <v>3.9199999999999999E-3</v>
      </c>
      <c r="K872" s="223">
        <v>8.8100000000000001E-3</v>
      </c>
      <c r="L872" s="223">
        <v>3.006E-2</v>
      </c>
      <c r="M872" s="223">
        <v>6.5990000000000002</v>
      </c>
      <c r="N872" s="223">
        <v>6.617</v>
      </c>
      <c r="O872" s="223">
        <v>278</v>
      </c>
      <c r="P872" s="223">
        <v>143</v>
      </c>
    </row>
    <row r="873" spans="1:16">
      <c r="A873" s="227">
        <v>438</v>
      </c>
      <c r="B873" s="225">
        <v>44146</v>
      </c>
      <c r="C873" s="223">
        <v>92.72</v>
      </c>
      <c r="D873" s="223">
        <v>1280</v>
      </c>
      <c r="E873" s="223">
        <v>2059.44</v>
      </c>
      <c r="F873" s="223">
        <v>6801.4</v>
      </c>
      <c r="G873" s="223">
        <v>8.8999999999999995E-4</v>
      </c>
      <c r="H873" s="223">
        <v>1.81E-3</v>
      </c>
      <c r="I873" s="223">
        <v>2.5300000000000001E-3</v>
      </c>
      <c r="J873" s="223">
        <v>4.5399999999999998E-3</v>
      </c>
      <c r="K873" s="223">
        <v>9.75E-3</v>
      </c>
      <c r="L873" s="223">
        <v>2.9850000000000002E-2</v>
      </c>
      <c r="M873" s="223">
        <v>6.6162999999999998</v>
      </c>
      <c r="N873" s="223">
        <v>6.6295000000000002</v>
      </c>
      <c r="O873" s="223">
        <v>273</v>
      </c>
      <c r="P873" s="223">
        <v>143</v>
      </c>
    </row>
    <row r="874" spans="1:16">
      <c r="A874" s="227">
        <v>437</v>
      </c>
      <c r="B874" s="225">
        <v>44145</v>
      </c>
      <c r="C874" s="223">
        <v>92.23</v>
      </c>
      <c r="D874" s="223">
        <v>1280</v>
      </c>
      <c r="E874" s="223">
        <v>2059.44</v>
      </c>
      <c r="F874" s="223">
        <v>6801.4</v>
      </c>
      <c r="G874" s="223">
        <v>8.8999999999999995E-4</v>
      </c>
      <c r="H874" s="223">
        <v>1.81E-3</v>
      </c>
      <c r="I874" s="223">
        <v>2.5300000000000001E-3</v>
      </c>
      <c r="J874" s="223">
        <v>4.5399999999999998E-3</v>
      </c>
      <c r="K874" s="223">
        <v>9.5899999999999996E-3</v>
      </c>
      <c r="L874" s="223">
        <v>2.9819999999999999E-2</v>
      </c>
      <c r="M874" s="223">
        <v>6.5914999999999999</v>
      </c>
      <c r="N874" s="223">
        <v>6.6124000000000001</v>
      </c>
      <c r="O874" s="223">
        <v>273</v>
      </c>
      <c r="P874" s="223">
        <v>143</v>
      </c>
    </row>
    <row r="875" spans="1:16">
      <c r="A875" s="227">
        <v>436</v>
      </c>
      <c r="B875" s="225">
        <v>44144</v>
      </c>
      <c r="C875" s="223">
        <v>92.53</v>
      </c>
      <c r="D875" s="223">
        <v>1280</v>
      </c>
      <c r="E875" s="223">
        <v>2059.44</v>
      </c>
      <c r="F875" s="223">
        <v>6801.4</v>
      </c>
      <c r="G875" s="223">
        <v>8.8999999999999995E-4</v>
      </c>
      <c r="H875" s="223">
        <v>1.7099999999999999E-3</v>
      </c>
      <c r="I875" s="223">
        <v>2.32E-3</v>
      </c>
      <c r="J875" s="223">
        <v>4.28E-3</v>
      </c>
      <c r="K875" s="223">
        <v>9.2399999999999999E-3</v>
      </c>
      <c r="L875" s="223">
        <v>2.988E-2</v>
      </c>
      <c r="M875" s="223">
        <v>6.6092000000000004</v>
      </c>
      <c r="N875" s="223">
        <v>6.6064999999999996</v>
      </c>
      <c r="O875" s="223">
        <v>276</v>
      </c>
      <c r="P875" s="223">
        <v>143</v>
      </c>
    </row>
    <row r="876" spans="1:16">
      <c r="A876" s="227">
        <v>435</v>
      </c>
      <c r="B876" s="225">
        <v>44141</v>
      </c>
      <c r="C876" s="223">
        <v>93.41</v>
      </c>
      <c r="D876" s="223">
        <v>1280</v>
      </c>
      <c r="E876" s="223">
        <v>2059.44</v>
      </c>
      <c r="F876" s="223">
        <v>6801.4</v>
      </c>
      <c r="G876" s="223">
        <v>8.5999999999999998E-4</v>
      </c>
      <c r="H876" s="223">
        <v>1.5299999999999999E-3</v>
      </c>
      <c r="I876" s="223">
        <v>1.97E-3</v>
      </c>
      <c r="J876" s="223">
        <v>3.6099999999999999E-3</v>
      </c>
      <c r="K876" s="223">
        <v>8.1799999999999998E-3</v>
      </c>
      <c r="L876" s="223">
        <v>2.9680000000000002E-2</v>
      </c>
      <c r="M876" s="223">
        <v>6.6237000000000004</v>
      </c>
      <c r="N876" s="223">
        <v>6.6524000000000001</v>
      </c>
      <c r="O876" s="223">
        <v>277</v>
      </c>
      <c r="P876" s="223">
        <v>143</v>
      </c>
    </row>
    <row r="877" spans="1:16">
      <c r="A877" s="227">
        <v>434</v>
      </c>
      <c r="B877" s="225">
        <v>44140</v>
      </c>
      <c r="C877" s="223">
        <v>93.55</v>
      </c>
      <c r="D877" s="223">
        <v>1280</v>
      </c>
      <c r="E877" s="223">
        <v>2059.44</v>
      </c>
      <c r="F877" s="223">
        <v>6801.4</v>
      </c>
      <c r="G877" s="223">
        <v>8.5999999999999998E-4</v>
      </c>
      <c r="H877" s="223">
        <v>1.4499999999999999E-3</v>
      </c>
      <c r="I877" s="223">
        <v>1.8600000000000001E-3</v>
      </c>
      <c r="J877" s="223">
        <v>3.2599999999999999E-3</v>
      </c>
      <c r="K877" s="223">
        <v>7.6299999999999996E-3</v>
      </c>
      <c r="L877" s="223">
        <v>2.9399999999999999E-2</v>
      </c>
      <c r="M877" s="223">
        <v>6.6829000000000001</v>
      </c>
      <c r="N877" s="223">
        <v>6.6776</v>
      </c>
      <c r="O877" s="223">
        <v>275</v>
      </c>
      <c r="P877" s="223">
        <v>143</v>
      </c>
    </row>
    <row r="878" spans="1:16">
      <c r="A878" s="227">
        <v>433</v>
      </c>
      <c r="B878" s="225">
        <v>44139</v>
      </c>
      <c r="C878" s="223">
        <v>94.13</v>
      </c>
      <c r="D878" s="223">
        <v>1280</v>
      </c>
      <c r="E878" s="223">
        <v>2059.44</v>
      </c>
      <c r="F878" s="223">
        <v>6801.4</v>
      </c>
      <c r="G878" s="223">
        <v>8.5999999999999998E-4</v>
      </c>
      <c r="H878" s="223">
        <v>1.4499999999999999E-3</v>
      </c>
      <c r="I878" s="223">
        <v>1.8400000000000001E-3</v>
      </c>
      <c r="J878" s="223">
        <v>3.2799999999999999E-3</v>
      </c>
      <c r="K878" s="223">
        <v>7.6299999999999996E-3</v>
      </c>
      <c r="L878" s="223">
        <v>2.929E-2</v>
      </c>
      <c r="M878" s="223">
        <v>6.6889000000000003</v>
      </c>
      <c r="N878" s="223">
        <v>6.6909000000000001</v>
      </c>
      <c r="O878" s="223">
        <v>274</v>
      </c>
      <c r="P878" s="223">
        <v>143</v>
      </c>
    </row>
    <row r="879" spans="1:16">
      <c r="A879" s="227">
        <v>432</v>
      </c>
      <c r="B879" s="225">
        <v>44138</v>
      </c>
      <c r="C879" s="223">
        <v>94.04</v>
      </c>
      <c r="D879" s="223">
        <v>1280</v>
      </c>
      <c r="E879" s="223">
        <v>2061.5300000000002</v>
      </c>
      <c r="F879" s="223">
        <v>6678.9</v>
      </c>
      <c r="G879" s="223">
        <v>8.8999999999999995E-4</v>
      </c>
      <c r="H879" s="223">
        <v>1.66E-3</v>
      </c>
      <c r="I879" s="223">
        <v>2.0999999999999999E-3</v>
      </c>
      <c r="J879" s="223">
        <v>3.96E-3</v>
      </c>
      <c r="K879" s="223">
        <v>8.9899999999999997E-3</v>
      </c>
      <c r="L879" s="223">
        <v>2.9270000000000001E-2</v>
      </c>
      <c r="M879" s="223">
        <v>6.6963999999999997</v>
      </c>
      <c r="N879" s="223">
        <v>6.6914999999999996</v>
      </c>
      <c r="O879" s="223">
        <v>272</v>
      </c>
      <c r="P879" s="223">
        <v>143</v>
      </c>
    </row>
    <row r="880" spans="1:16">
      <c r="A880" s="227">
        <v>431</v>
      </c>
      <c r="B880" s="225">
        <v>44137</v>
      </c>
      <c r="C880" s="223">
        <v>93.95</v>
      </c>
      <c r="D880" s="223">
        <v>1280</v>
      </c>
      <c r="E880" s="223">
        <v>2061.5300000000002</v>
      </c>
      <c r="F880" s="223">
        <v>6678.9</v>
      </c>
      <c r="G880" s="223">
        <v>8.5999999999999998E-4</v>
      </c>
      <c r="H880" s="223">
        <v>1.5399999999999999E-3</v>
      </c>
      <c r="I880" s="223">
        <v>1.9400000000000001E-3</v>
      </c>
      <c r="J880" s="223">
        <v>3.7499999999999999E-3</v>
      </c>
      <c r="K880" s="223">
        <v>8.43E-3</v>
      </c>
      <c r="L880" s="223">
        <v>2.9340000000000001E-2</v>
      </c>
      <c r="M880" s="223">
        <v>6.7088999999999999</v>
      </c>
      <c r="N880" s="223">
        <v>6.7149999999999999</v>
      </c>
      <c r="O880" s="223">
        <v>274</v>
      </c>
      <c r="P880" s="223">
        <v>143</v>
      </c>
    </row>
    <row r="881" spans="1:16">
      <c r="A881" s="227">
        <v>430</v>
      </c>
      <c r="B881" s="225">
        <v>44134</v>
      </c>
      <c r="C881" s="223">
        <v>93.41</v>
      </c>
      <c r="D881" s="223">
        <v>1280</v>
      </c>
      <c r="E881" s="223">
        <v>2061.5300000000002</v>
      </c>
      <c r="F881" s="223">
        <v>6678.9</v>
      </c>
      <c r="G881" s="223">
        <v>8.5999999999999998E-4</v>
      </c>
      <c r="H881" s="223">
        <v>1.5299999999999999E-3</v>
      </c>
      <c r="I881" s="223">
        <v>1.97E-3</v>
      </c>
      <c r="J881" s="223">
        <v>3.8400000000000001E-3</v>
      </c>
      <c r="K881" s="223">
        <v>8.7399999999999995E-3</v>
      </c>
      <c r="L881" s="223">
        <v>2.938E-2</v>
      </c>
      <c r="M881" s="223">
        <v>6.7285000000000004</v>
      </c>
      <c r="N881" s="223">
        <v>6.7290000000000001</v>
      </c>
      <c r="O881" s="223">
        <v>274</v>
      </c>
      <c r="P881" s="223">
        <v>143</v>
      </c>
    </row>
    <row r="882" spans="1:16">
      <c r="A882" s="227">
        <v>429</v>
      </c>
      <c r="B882" s="225">
        <v>44133</v>
      </c>
      <c r="C882" s="223">
        <v>92.94</v>
      </c>
      <c r="D882" s="223">
        <v>1280</v>
      </c>
      <c r="E882" s="223">
        <v>2061.5300000000002</v>
      </c>
      <c r="F882" s="223">
        <v>6678.9</v>
      </c>
      <c r="G882" s="223">
        <v>8.5999999999999998E-4</v>
      </c>
      <c r="H882" s="223">
        <v>1.47E-3</v>
      </c>
      <c r="I882" s="223">
        <v>1.89E-3</v>
      </c>
      <c r="J882" s="223">
        <v>3.7000000000000002E-3</v>
      </c>
      <c r="K882" s="223">
        <v>8.2299999999999995E-3</v>
      </c>
      <c r="L882" s="223">
        <v>2.938E-2</v>
      </c>
      <c r="M882" s="223">
        <v>6.7152000000000003</v>
      </c>
      <c r="N882" s="223">
        <v>6.7054999999999998</v>
      </c>
      <c r="O882" s="223">
        <v>275</v>
      </c>
      <c r="P882" s="223">
        <v>143</v>
      </c>
    </row>
    <row r="883" spans="1:16">
      <c r="A883" s="227">
        <v>428</v>
      </c>
      <c r="B883" s="225">
        <v>44132</v>
      </c>
      <c r="C883" s="223">
        <v>93.05</v>
      </c>
      <c r="D883" s="223">
        <v>1280</v>
      </c>
      <c r="E883" s="223">
        <v>2061.5300000000002</v>
      </c>
      <c r="F883" s="223">
        <v>6678.9</v>
      </c>
      <c r="G883" s="223">
        <v>8.5999999999999998E-4</v>
      </c>
      <c r="H883" s="223">
        <v>1.47E-3</v>
      </c>
      <c r="I883" s="223">
        <v>1.81E-3</v>
      </c>
      <c r="J883" s="223">
        <v>3.3E-3</v>
      </c>
      <c r="K883" s="223">
        <v>7.7099999999999998E-3</v>
      </c>
      <c r="L883" s="223">
        <v>2.9440000000000001E-2</v>
      </c>
      <c r="M883" s="223">
        <v>6.7005999999999997</v>
      </c>
      <c r="N883" s="223">
        <v>6.7122000000000002</v>
      </c>
      <c r="O883" s="223">
        <v>276</v>
      </c>
      <c r="P883" s="223">
        <v>143</v>
      </c>
    </row>
    <row r="884" spans="1:16">
      <c r="A884" s="227">
        <v>427</v>
      </c>
      <c r="B884" s="225">
        <v>44131</v>
      </c>
      <c r="C884" s="223">
        <v>92.77</v>
      </c>
      <c r="D884" s="223">
        <v>1280</v>
      </c>
      <c r="E884" s="223">
        <v>2061.5300000000002</v>
      </c>
      <c r="F884" s="223">
        <v>6678.9</v>
      </c>
      <c r="G884" s="223">
        <v>8.8999999999999995E-4</v>
      </c>
      <c r="H884" s="223">
        <v>1.4499999999999999E-3</v>
      </c>
      <c r="I884" s="223">
        <v>1.8E-3</v>
      </c>
      <c r="J884" s="223">
        <v>3.3E-3</v>
      </c>
      <c r="K884" s="223">
        <v>7.6800000000000002E-3</v>
      </c>
      <c r="L884" s="223">
        <v>2.9319999999999999E-2</v>
      </c>
      <c r="M884" s="223">
        <v>6.6679000000000004</v>
      </c>
      <c r="N884" s="223">
        <v>6.6867000000000001</v>
      </c>
      <c r="O884" s="223">
        <v>275</v>
      </c>
      <c r="P884" s="223">
        <v>143</v>
      </c>
    </row>
    <row r="885" spans="1:16">
      <c r="A885" s="227">
        <v>426</v>
      </c>
      <c r="B885" s="225">
        <v>44130</v>
      </c>
      <c r="C885" s="223">
        <v>92.95</v>
      </c>
      <c r="D885" s="223">
        <v>1280</v>
      </c>
      <c r="E885" s="223">
        <v>2061.5300000000002</v>
      </c>
      <c r="F885" s="223">
        <v>6678.9</v>
      </c>
      <c r="G885" s="223">
        <v>7.6000000000000004E-4</v>
      </c>
      <c r="H885" s="223">
        <v>1.49E-3</v>
      </c>
      <c r="I885" s="223">
        <v>1.91E-3</v>
      </c>
      <c r="J885" s="223">
        <v>3.5100000000000001E-3</v>
      </c>
      <c r="K885" s="223">
        <v>8.0099999999999998E-3</v>
      </c>
      <c r="L885" s="223">
        <v>2.9610000000000001E-2</v>
      </c>
      <c r="M885" s="223">
        <v>6.6700999999999997</v>
      </c>
      <c r="N885" s="223">
        <v>6.6851000000000003</v>
      </c>
      <c r="O885" s="223">
        <v>277</v>
      </c>
      <c r="P885" s="223">
        <v>143</v>
      </c>
    </row>
    <row r="886" spans="1:16">
      <c r="A886" s="227">
        <v>425</v>
      </c>
      <c r="B886" s="225">
        <v>44127</v>
      </c>
      <c r="C886" s="223">
        <v>92.61</v>
      </c>
      <c r="D886" s="223">
        <v>1280</v>
      </c>
      <c r="E886" s="223">
        <v>2061.5300000000002</v>
      </c>
      <c r="F886" s="223">
        <v>6678.9</v>
      </c>
      <c r="G886" s="223">
        <v>8.5999999999999998E-4</v>
      </c>
      <c r="H886" s="223">
        <v>1.5499999999999999E-3</v>
      </c>
      <c r="I886" s="223">
        <v>2.0200000000000001E-3</v>
      </c>
      <c r="J886" s="223">
        <v>3.7699999999999999E-3</v>
      </c>
      <c r="K886" s="223">
        <v>8.43E-3</v>
      </c>
      <c r="L886" s="223">
        <v>2.9340000000000001E-2</v>
      </c>
      <c r="M886" s="223">
        <v>6.6440999999999999</v>
      </c>
      <c r="N886" s="223">
        <v>6.6509999999999998</v>
      </c>
      <c r="O886" s="223">
        <v>273</v>
      </c>
      <c r="P886" s="223">
        <v>143</v>
      </c>
    </row>
    <row r="887" spans="1:16">
      <c r="A887" s="227">
        <v>424</v>
      </c>
      <c r="B887" s="225">
        <v>44126</v>
      </c>
      <c r="C887" s="223">
        <v>93.07</v>
      </c>
      <c r="D887" s="223">
        <v>1280</v>
      </c>
      <c r="E887" s="223">
        <v>2061.5300000000002</v>
      </c>
      <c r="F887" s="223">
        <v>6678.9</v>
      </c>
      <c r="G887" s="223">
        <v>8.8999999999999995E-4</v>
      </c>
      <c r="H887" s="223">
        <v>1.5299999999999999E-3</v>
      </c>
      <c r="I887" s="223">
        <v>2.0400000000000001E-3</v>
      </c>
      <c r="J887" s="223">
        <v>3.7499999999999999E-3</v>
      </c>
      <c r="K887" s="223">
        <v>8.5599999999999999E-3</v>
      </c>
      <c r="L887" s="223">
        <v>2.928E-2</v>
      </c>
      <c r="M887" s="223">
        <v>6.6630000000000003</v>
      </c>
      <c r="N887" s="223">
        <v>6.6767000000000003</v>
      </c>
      <c r="O887" s="223">
        <v>272</v>
      </c>
      <c r="P887" s="223">
        <v>143</v>
      </c>
    </row>
    <row r="888" spans="1:16">
      <c r="A888" s="227">
        <v>423</v>
      </c>
      <c r="B888" s="225">
        <v>44125</v>
      </c>
      <c r="C888" s="223">
        <v>93.43</v>
      </c>
      <c r="D888" s="223">
        <v>1280</v>
      </c>
      <c r="E888" s="223">
        <v>2061.5300000000002</v>
      </c>
      <c r="F888" s="223">
        <v>6678.9</v>
      </c>
      <c r="G888" s="223">
        <v>8.8999999999999995E-4</v>
      </c>
      <c r="H888" s="223">
        <v>1.47E-3</v>
      </c>
      <c r="I888" s="223">
        <v>1.9599999999999999E-3</v>
      </c>
      <c r="J888" s="223">
        <v>3.5500000000000002E-3</v>
      </c>
      <c r="K888" s="223">
        <v>8.2299999999999995E-3</v>
      </c>
      <c r="L888" s="223">
        <v>2.955E-2</v>
      </c>
      <c r="M888" s="223">
        <v>6.6790000000000003</v>
      </c>
      <c r="N888" s="223">
        <v>6.6829999999999998</v>
      </c>
      <c r="O888" s="223">
        <v>276</v>
      </c>
      <c r="P888" s="223">
        <v>143</v>
      </c>
    </row>
    <row r="889" spans="1:16">
      <c r="A889" s="227">
        <v>422</v>
      </c>
      <c r="B889" s="225">
        <v>44124</v>
      </c>
      <c r="C889" s="223">
        <v>93.68</v>
      </c>
      <c r="D889" s="223">
        <v>1280</v>
      </c>
      <c r="E889" s="223">
        <v>2061.5300000000002</v>
      </c>
      <c r="F889" s="223">
        <v>6678.9</v>
      </c>
      <c r="G889" s="223">
        <v>8.5999999999999998E-4</v>
      </c>
      <c r="H889" s="223">
        <v>1.4300000000000001E-3</v>
      </c>
      <c r="I889" s="223">
        <v>1.8799999999999999E-3</v>
      </c>
      <c r="J889" s="223">
        <v>3.3400000000000001E-3</v>
      </c>
      <c r="K889" s="223">
        <v>7.8600000000000007E-3</v>
      </c>
      <c r="L889" s="223">
        <v>2.9749999999999999E-2</v>
      </c>
      <c r="M889" s="223">
        <v>6.6939000000000002</v>
      </c>
      <c r="N889" s="223">
        <v>6.6976000000000004</v>
      </c>
      <c r="O889" s="223">
        <v>279</v>
      </c>
      <c r="P889" s="223">
        <v>143</v>
      </c>
    </row>
    <row r="890" spans="1:16">
      <c r="A890" s="227">
        <v>421</v>
      </c>
      <c r="B890" s="225">
        <v>44123</v>
      </c>
      <c r="C890" s="223">
        <v>93.86</v>
      </c>
      <c r="D890" s="223">
        <v>1280</v>
      </c>
      <c r="E890" s="223">
        <v>2061.5300000000002</v>
      </c>
      <c r="F890" s="223">
        <v>6678.9</v>
      </c>
      <c r="G890" s="223">
        <v>8.8999999999999995E-4</v>
      </c>
      <c r="H890" s="223">
        <v>1.4499999999999999E-3</v>
      </c>
      <c r="I890" s="223">
        <v>1.91E-3</v>
      </c>
      <c r="J890" s="223">
        <v>3.3400000000000001E-3</v>
      </c>
      <c r="K890" s="223">
        <v>7.6899999999999998E-3</v>
      </c>
      <c r="L890" s="223">
        <v>2.9760000000000002E-2</v>
      </c>
      <c r="M890" s="223">
        <v>6.7134</v>
      </c>
      <c r="N890" s="223">
        <v>6.7253999999999996</v>
      </c>
      <c r="O890" s="223">
        <v>278</v>
      </c>
      <c r="P890" s="223">
        <v>143</v>
      </c>
    </row>
    <row r="891" spans="1:16">
      <c r="A891" s="227">
        <v>420</v>
      </c>
      <c r="B891" s="225">
        <v>44120</v>
      </c>
      <c r="C891" s="223">
        <v>93.38</v>
      </c>
      <c r="D891" s="223">
        <v>1280</v>
      </c>
      <c r="E891" s="223">
        <v>2061.5300000000002</v>
      </c>
      <c r="F891" s="223">
        <v>6678.9</v>
      </c>
      <c r="G891" s="223">
        <v>9.1E-4</v>
      </c>
      <c r="H891" s="223">
        <v>1.4300000000000001E-3</v>
      </c>
      <c r="I891" s="223">
        <v>1.8E-3</v>
      </c>
      <c r="J891" s="223">
        <v>3.2200000000000002E-3</v>
      </c>
      <c r="K891" s="223">
        <v>7.4599999999999996E-3</v>
      </c>
      <c r="L891" s="223">
        <v>2.9929999999999998E-2</v>
      </c>
      <c r="M891" s="223">
        <v>6.7107999999999999</v>
      </c>
      <c r="N891" s="223">
        <v>6.7149999999999999</v>
      </c>
      <c r="O891" s="223">
        <v>281</v>
      </c>
      <c r="P891" s="223">
        <v>143</v>
      </c>
    </row>
    <row r="892" spans="1:16">
      <c r="A892" s="227">
        <v>419</v>
      </c>
      <c r="B892" s="225">
        <v>44119</v>
      </c>
      <c r="C892" s="223">
        <v>93.53</v>
      </c>
      <c r="D892" s="223">
        <v>1280</v>
      </c>
      <c r="E892" s="223">
        <v>2061.5300000000002</v>
      </c>
      <c r="F892" s="223">
        <v>6678.9</v>
      </c>
      <c r="G892" s="223">
        <v>9.3999999999999997E-4</v>
      </c>
      <c r="H892" s="223">
        <v>1.39E-3</v>
      </c>
      <c r="I892" s="223">
        <v>1.75E-3</v>
      </c>
      <c r="J892" s="223">
        <v>3.14E-3</v>
      </c>
      <c r="K892" s="223">
        <v>7.3200000000000001E-3</v>
      </c>
      <c r="L892" s="223">
        <v>2.9940000000000001E-2</v>
      </c>
      <c r="M892" s="223">
        <v>6.7384000000000004</v>
      </c>
      <c r="N892" s="223">
        <v>6.7465999999999999</v>
      </c>
      <c r="O892" s="223">
        <v>282</v>
      </c>
      <c r="P892" s="223">
        <v>143</v>
      </c>
    </row>
    <row r="893" spans="1:16">
      <c r="A893" s="227">
        <v>418</v>
      </c>
      <c r="B893" s="225">
        <v>44118</v>
      </c>
      <c r="C893" s="223">
        <v>93.06</v>
      </c>
      <c r="D893" s="223">
        <v>1280</v>
      </c>
      <c r="E893" s="223">
        <v>2061.5300000000002</v>
      </c>
      <c r="F893" s="223">
        <v>6678.9</v>
      </c>
      <c r="G893" s="223">
        <v>9.8999999999999999E-4</v>
      </c>
      <c r="H893" s="223">
        <v>1.39E-3</v>
      </c>
      <c r="I893" s="223">
        <v>1.75E-3</v>
      </c>
      <c r="J893" s="223">
        <v>3.0400000000000002E-3</v>
      </c>
      <c r="K893" s="223">
        <v>7.26E-3</v>
      </c>
      <c r="L893" s="223">
        <v>2.9940000000000001E-2</v>
      </c>
      <c r="M893" s="223">
        <v>6.7449000000000003</v>
      </c>
      <c r="N893" s="223">
        <v>6.7458999999999998</v>
      </c>
      <c r="O893" s="223">
        <v>282</v>
      </c>
      <c r="P893" s="223">
        <v>143</v>
      </c>
    </row>
    <row r="894" spans="1:16">
      <c r="A894" s="227">
        <v>417</v>
      </c>
      <c r="B894" s="225">
        <v>44117</v>
      </c>
      <c r="C894" s="223">
        <v>93.06</v>
      </c>
      <c r="D894" s="223">
        <v>1280</v>
      </c>
      <c r="E894" s="223">
        <v>2061.5300000000002</v>
      </c>
      <c r="F894" s="223">
        <v>6678.9</v>
      </c>
      <c r="G894" s="223">
        <v>8.8999999999999995E-4</v>
      </c>
      <c r="H894" s="223">
        <v>1.39E-3</v>
      </c>
      <c r="I894" s="223">
        <v>1.75E-3</v>
      </c>
      <c r="J894" s="223">
        <v>3.0400000000000002E-3</v>
      </c>
      <c r="K894" s="223">
        <v>7.2700000000000004E-3</v>
      </c>
      <c r="L894" s="223">
        <v>2.98E-2</v>
      </c>
      <c r="M894" s="223">
        <v>6.6878000000000002</v>
      </c>
      <c r="N894" s="223">
        <v>6.6947000000000001</v>
      </c>
      <c r="O894" s="223">
        <v>280</v>
      </c>
      <c r="P894" s="223">
        <v>143</v>
      </c>
    </row>
    <row r="895" spans="1:16">
      <c r="A895" s="227">
        <v>416</v>
      </c>
      <c r="B895" s="225">
        <v>44116</v>
      </c>
      <c r="C895" s="223">
        <v>93.61</v>
      </c>
      <c r="D895" s="223">
        <v>1280</v>
      </c>
      <c r="E895" s="223">
        <v>2061.5300000000002</v>
      </c>
      <c r="F895" s="223">
        <v>6678.9</v>
      </c>
      <c r="G895" s="223">
        <v>9.3999999999999997E-4</v>
      </c>
      <c r="H895" s="223">
        <v>1.5299999999999999E-3</v>
      </c>
      <c r="I895" s="223">
        <v>1.98E-3</v>
      </c>
      <c r="J895" s="223">
        <v>3.3700000000000002E-3</v>
      </c>
      <c r="K895" s="223">
        <v>7.7400000000000004E-3</v>
      </c>
      <c r="L895" s="223">
        <v>2.9760000000000002E-2</v>
      </c>
      <c r="M895" s="223">
        <v>6.7382</v>
      </c>
      <c r="N895" s="223">
        <v>6.7907999999999999</v>
      </c>
      <c r="O895" s="223">
        <v>278</v>
      </c>
      <c r="P895" s="223">
        <v>143</v>
      </c>
    </row>
    <row r="896" spans="1:16">
      <c r="A896" s="227">
        <v>415</v>
      </c>
      <c r="B896" s="225">
        <v>44113</v>
      </c>
      <c r="C896" s="223">
        <v>93.63</v>
      </c>
      <c r="D896" s="223">
        <v>1280</v>
      </c>
      <c r="E896" s="223">
        <v>2061.5300000000002</v>
      </c>
      <c r="F896" s="223">
        <v>6678.9</v>
      </c>
      <c r="G896" s="223">
        <v>9.3999999999999997E-4</v>
      </c>
      <c r="H896" s="223">
        <v>1.5299999999999999E-3</v>
      </c>
      <c r="I896" s="223">
        <v>1.98E-3</v>
      </c>
      <c r="J896" s="223">
        <v>3.3700000000000002E-3</v>
      </c>
      <c r="K896" s="223">
        <v>7.7400000000000004E-3</v>
      </c>
      <c r="L896" s="223">
        <v>2.9600000000000001E-2</v>
      </c>
      <c r="M896" s="223">
        <v>6.7346000000000004</v>
      </c>
      <c r="N896" s="223">
        <v>6.7907999999999999</v>
      </c>
      <c r="O896" s="223">
        <v>276</v>
      </c>
      <c r="P896" s="223">
        <v>143</v>
      </c>
    </row>
    <row r="897" spans="1:16">
      <c r="A897" s="227">
        <v>414</v>
      </c>
      <c r="B897" s="225">
        <v>44112</v>
      </c>
      <c r="C897" s="223">
        <v>93.69</v>
      </c>
      <c r="D897" s="223">
        <v>1280</v>
      </c>
      <c r="E897" s="223">
        <v>2061.5300000000002</v>
      </c>
      <c r="F897" s="223">
        <v>6678.9</v>
      </c>
      <c r="G897" s="223">
        <v>8.8999999999999995E-4</v>
      </c>
      <c r="H897" s="223">
        <v>1.5100000000000001E-3</v>
      </c>
      <c r="I897" s="223">
        <v>1.9599999999999999E-3</v>
      </c>
      <c r="J897" s="223">
        <v>3.3700000000000002E-3</v>
      </c>
      <c r="K897" s="223">
        <v>7.8499999999999993E-3</v>
      </c>
      <c r="L897" s="223">
        <v>2.8879999999999999E-2</v>
      </c>
      <c r="M897" s="223">
        <v>6.7474999999999996</v>
      </c>
      <c r="N897" s="223">
        <v>6.7907999999999999</v>
      </c>
      <c r="O897" s="223">
        <v>269</v>
      </c>
      <c r="P897" s="223">
        <v>143</v>
      </c>
    </row>
    <row r="898" spans="1:16">
      <c r="A898" s="227">
        <v>413</v>
      </c>
      <c r="B898" s="225">
        <v>44111</v>
      </c>
      <c r="C898" s="223">
        <v>93.51</v>
      </c>
      <c r="D898" s="223">
        <v>1280</v>
      </c>
      <c r="E898" s="223">
        <v>2061.5300000000002</v>
      </c>
      <c r="F898" s="223">
        <v>6678.9</v>
      </c>
      <c r="G898" s="223">
        <v>9.1E-4</v>
      </c>
      <c r="H898" s="223">
        <v>1.5100000000000001E-3</v>
      </c>
      <c r="I898" s="223">
        <v>1.98E-3</v>
      </c>
      <c r="J898" s="223">
        <v>3.4199999999999999E-3</v>
      </c>
      <c r="K898" s="223">
        <v>7.8700000000000003E-3</v>
      </c>
      <c r="L898" s="223">
        <v>2.8879999999999999E-2</v>
      </c>
      <c r="M898" s="223">
        <v>6.7191999999999998</v>
      </c>
      <c r="N898" s="223">
        <v>6.7907999999999999</v>
      </c>
      <c r="O898" s="223">
        <v>269</v>
      </c>
      <c r="P898" s="223">
        <v>143</v>
      </c>
    </row>
    <row r="899" spans="1:16">
      <c r="A899" s="227">
        <v>412</v>
      </c>
      <c r="B899" s="225">
        <v>44110</v>
      </c>
      <c r="C899" s="223">
        <v>93.84</v>
      </c>
      <c r="D899" s="223">
        <v>1280</v>
      </c>
      <c r="E899" s="223">
        <v>2061.5300000000002</v>
      </c>
      <c r="F899" s="223">
        <v>6678.9</v>
      </c>
      <c r="G899" s="223">
        <v>8.4000000000000003E-4</v>
      </c>
      <c r="H899" s="223">
        <v>1.47E-3</v>
      </c>
      <c r="I899" s="223">
        <v>1.7799999999999999E-3</v>
      </c>
      <c r="J899" s="223">
        <v>3.1199999999999999E-3</v>
      </c>
      <c r="K899" s="223">
        <v>7.3499999999999998E-3</v>
      </c>
      <c r="L899" s="223">
        <v>2.8879999999999999E-2</v>
      </c>
      <c r="M899" s="223">
        <v>6.7537000000000003</v>
      </c>
      <c r="N899" s="223">
        <v>6.7907999999999999</v>
      </c>
      <c r="O899" s="223">
        <v>271</v>
      </c>
      <c r="P899" s="223">
        <v>143</v>
      </c>
    </row>
    <row r="900" spans="1:16">
      <c r="A900" s="227">
        <v>411</v>
      </c>
      <c r="B900" s="225">
        <v>44109</v>
      </c>
      <c r="C900" s="223">
        <v>93.71</v>
      </c>
      <c r="D900" s="223">
        <v>1280</v>
      </c>
      <c r="E900" s="223">
        <v>2061.5300000000002</v>
      </c>
      <c r="F900" s="223">
        <v>6678.9</v>
      </c>
      <c r="G900" s="223">
        <v>8.5999999999999998E-4</v>
      </c>
      <c r="H900" s="223">
        <v>1.4499999999999999E-3</v>
      </c>
      <c r="I900" s="223">
        <v>1.89E-3</v>
      </c>
      <c r="J900" s="223">
        <v>3.3500000000000001E-3</v>
      </c>
      <c r="K900" s="223">
        <v>7.8200000000000006E-3</v>
      </c>
      <c r="L900" s="223">
        <v>2.8879999999999999E-2</v>
      </c>
      <c r="M900" s="223">
        <v>6.7492000000000001</v>
      </c>
      <c r="N900" s="223">
        <v>6.7907999999999999</v>
      </c>
      <c r="O900" s="223">
        <v>270</v>
      </c>
      <c r="P900" s="223">
        <v>143</v>
      </c>
    </row>
    <row r="901" spans="1:16">
      <c r="A901" s="227">
        <v>410</v>
      </c>
      <c r="B901" s="225">
        <v>44106</v>
      </c>
      <c r="C901" s="223">
        <v>93.89</v>
      </c>
      <c r="D901" s="223">
        <v>1280</v>
      </c>
      <c r="E901" s="223">
        <v>2061.5300000000002</v>
      </c>
      <c r="F901" s="223">
        <v>6678.9</v>
      </c>
      <c r="G901" s="223">
        <v>8.5999999999999998E-4</v>
      </c>
      <c r="H901" s="223">
        <v>1.2899999999999999E-3</v>
      </c>
      <c r="I901" s="223">
        <v>1.65E-3</v>
      </c>
      <c r="J901" s="223">
        <v>2.8600000000000001E-3</v>
      </c>
      <c r="K901" s="223">
        <v>7.0000000000000001E-3</v>
      </c>
      <c r="L901" s="223">
        <v>2.8879999999999999E-2</v>
      </c>
      <c r="M901" s="223">
        <v>6.7838000000000003</v>
      </c>
      <c r="N901" s="223">
        <v>6.7907999999999999</v>
      </c>
      <c r="O901" s="223">
        <v>272</v>
      </c>
      <c r="P901" s="223">
        <v>143</v>
      </c>
    </row>
    <row r="902" spans="1:16">
      <c r="A902" s="227">
        <v>409</v>
      </c>
      <c r="B902" s="225">
        <v>44105</v>
      </c>
      <c r="C902" s="223">
        <v>93.89</v>
      </c>
      <c r="D902" s="223">
        <v>1020</v>
      </c>
      <c r="E902" s="223">
        <v>2067.4299999999998</v>
      </c>
      <c r="F902" s="223">
        <v>6716.5</v>
      </c>
      <c r="G902" s="223">
        <v>8.5999999999999998E-4</v>
      </c>
      <c r="H902" s="223">
        <v>1.2700000000000001E-3</v>
      </c>
      <c r="I902" s="223">
        <v>1.57E-3</v>
      </c>
      <c r="J902" s="223">
        <v>2.7200000000000002E-3</v>
      </c>
      <c r="K902" s="223">
        <v>6.77E-3</v>
      </c>
      <c r="L902" s="223">
        <v>2.8879999999999999E-2</v>
      </c>
      <c r="M902" s="223">
        <v>6.8167</v>
      </c>
      <c r="N902" s="223">
        <v>6.8159000000000001</v>
      </c>
      <c r="O902" s="223">
        <v>273</v>
      </c>
      <c r="P902" s="223">
        <v>143</v>
      </c>
    </row>
    <row r="903" spans="1:16">
      <c r="A903" s="227">
        <v>408</v>
      </c>
      <c r="B903" s="225">
        <v>44104</v>
      </c>
      <c r="C903" s="223">
        <v>94.28</v>
      </c>
      <c r="D903" s="223">
        <v>1020</v>
      </c>
      <c r="E903" s="223">
        <v>2067.4299999999998</v>
      </c>
      <c r="F903" s="223">
        <v>6716.5</v>
      </c>
      <c r="G903" s="223">
        <v>9.2000000000000003E-4</v>
      </c>
      <c r="H903" s="223">
        <v>1.2700000000000001E-3</v>
      </c>
      <c r="I903" s="223">
        <v>1.57E-3</v>
      </c>
      <c r="J903" s="223">
        <v>2.7699999999999999E-3</v>
      </c>
      <c r="K903" s="223">
        <v>6.8399999999999997E-3</v>
      </c>
      <c r="L903" s="223">
        <v>2.8879999999999999E-2</v>
      </c>
      <c r="M903" s="223">
        <v>6.8131000000000004</v>
      </c>
      <c r="N903" s="223">
        <v>6.8113000000000001</v>
      </c>
      <c r="O903" s="223">
        <v>273</v>
      </c>
      <c r="P903" s="223">
        <v>143</v>
      </c>
    </row>
    <row r="904" spans="1:16">
      <c r="A904" s="227">
        <v>407</v>
      </c>
      <c r="B904" s="225">
        <v>44103</v>
      </c>
      <c r="C904" s="223">
        <v>94.64</v>
      </c>
      <c r="D904" s="223">
        <v>1020</v>
      </c>
      <c r="E904" s="223">
        <v>2067.4299999999998</v>
      </c>
      <c r="F904" s="223">
        <v>6716.5</v>
      </c>
      <c r="G904" s="223">
        <v>8.5999999999999998E-4</v>
      </c>
      <c r="H904" s="223">
        <v>1.23E-3</v>
      </c>
      <c r="I904" s="223">
        <v>1.4599999999999999E-3</v>
      </c>
      <c r="J904" s="223">
        <v>2.5500000000000002E-3</v>
      </c>
      <c r="K904" s="223">
        <v>6.4900000000000001E-3</v>
      </c>
      <c r="L904" s="223">
        <v>2.8680000000000001E-2</v>
      </c>
      <c r="M904" s="223">
        <v>6.8284000000000002</v>
      </c>
      <c r="N904" s="223">
        <v>6.8238000000000003</v>
      </c>
      <c r="O904" s="223">
        <v>272</v>
      </c>
      <c r="P904" s="223">
        <v>143</v>
      </c>
    </row>
    <row r="905" spans="1:16">
      <c r="A905" s="227">
        <v>406</v>
      </c>
      <c r="B905" s="225">
        <v>44102</v>
      </c>
      <c r="C905" s="223">
        <v>94.35</v>
      </c>
      <c r="D905" s="223">
        <v>1020</v>
      </c>
      <c r="E905" s="223">
        <v>2067.4299999999998</v>
      </c>
      <c r="F905" s="223">
        <v>6716.5</v>
      </c>
      <c r="G905" s="223">
        <v>8.8999999999999995E-4</v>
      </c>
      <c r="H905" s="223">
        <v>1.25E-3</v>
      </c>
      <c r="I905" s="223">
        <v>1.4400000000000001E-3</v>
      </c>
      <c r="J905" s="223">
        <v>2.5799999999999998E-3</v>
      </c>
      <c r="K905" s="223">
        <v>6.5300000000000002E-3</v>
      </c>
      <c r="L905" s="223">
        <v>2.8649999999999998E-2</v>
      </c>
      <c r="M905" s="223">
        <v>6.8259999999999996</v>
      </c>
      <c r="N905" s="223">
        <v>6.8287000000000004</v>
      </c>
      <c r="O905" s="223">
        <v>272</v>
      </c>
      <c r="P905" s="223">
        <v>143</v>
      </c>
    </row>
    <row r="906" spans="1:16">
      <c r="A906" s="227">
        <v>405</v>
      </c>
      <c r="B906" s="225">
        <v>44099</v>
      </c>
      <c r="C906" s="223">
        <v>94.39</v>
      </c>
      <c r="D906" s="223">
        <v>1020</v>
      </c>
      <c r="E906" s="223">
        <v>2067.4299999999998</v>
      </c>
      <c r="F906" s="223">
        <v>6716.5</v>
      </c>
      <c r="G906" s="223">
        <v>9.1E-4</v>
      </c>
      <c r="H906" s="223">
        <v>1.2899999999999999E-3</v>
      </c>
      <c r="I906" s="223">
        <v>1.49E-3</v>
      </c>
      <c r="J906" s="223">
        <v>2.6700000000000001E-3</v>
      </c>
      <c r="K906" s="223">
        <v>6.5399999999999998E-3</v>
      </c>
      <c r="L906" s="223">
        <v>2.8649999999999998E-2</v>
      </c>
      <c r="M906" s="223">
        <v>6.8251999999999997</v>
      </c>
      <c r="N906" s="223">
        <v>6.8090999999999999</v>
      </c>
      <c r="O906" s="223">
        <v>272</v>
      </c>
      <c r="P906" s="223">
        <v>143</v>
      </c>
    </row>
    <row r="907" spans="1:16">
      <c r="A907" s="227">
        <v>404</v>
      </c>
      <c r="B907" s="225">
        <v>44098</v>
      </c>
      <c r="C907" s="223">
        <v>93.99</v>
      </c>
      <c r="D907" s="223">
        <v>1020</v>
      </c>
      <c r="E907" s="223">
        <v>2067.4299999999998</v>
      </c>
      <c r="F907" s="223">
        <v>6716.5</v>
      </c>
      <c r="G907" s="223">
        <v>9.1E-4</v>
      </c>
      <c r="H907" s="223">
        <v>1.33E-3</v>
      </c>
      <c r="I907" s="223">
        <v>1.57E-3</v>
      </c>
      <c r="J907" s="223">
        <v>2.7499999999999998E-3</v>
      </c>
      <c r="K907" s="223">
        <v>6.6600000000000001E-3</v>
      </c>
      <c r="L907" s="223">
        <v>2.8289999999999999E-2</v>
      </c>
      <c r="M907" s="223">
        <v>6.7839999999999998</v>
      </c>
      <c r="N907" s="223">
        <v>6.7798999999999996</v>
      </c>
      <c r="O907" s="223">
        <v>267</v>
      </c>
      <c r="P907" s="223">
        <v>143</v>
      </c>
    </row>
    <row r="908" spans="1:16">
      <c r="A908" s="227">
        <v>403</v>
      </c>
      <c r="B908" s="225">
        <v>44097</v>
      </c>
      <c r="C908" s="223">
        <v>93.66</v>
      </c>
      <c r="D908" s="223">
        <v>1020</v>
      </c>
      <c r="E908" s="223">
        <v>2067.4299999999998</v>
      </c>
      <c r="F908" s="223">
        <v>6716.5</v>
      </c>
      <c r="G908" s="223">
        <v>8.8999999999999995E-4</v>
      </c>
      <c r="H908" s="223">
        <v>1.39E-3</v>
      </c>
      <c r="I908" s="223">
        <v>1.5900000000000001E-3</v>
      </c>
      <c r="J908" s="223">
        <v>2.7100000000000002E-3</v>
      </c>
      <c r="K908" s="223">
        <v>6.7200000000000003E-3</v>
      </c>
      <c r="L908" s="223">
        <v>2.802E-2</v>
      </c>
      <c r="M908" s="223">
        <v>6.7929000000000004</v>
      </c>
      <c r="N908" s="223">
        <v>6.8052999999999999</v>
      </c>
      <c r="O908" s="223">
        <v>264</v>
      </c>
      <c r="P908" s="223">
        <v>143</v>
      </c>
    </row>
    <row r="909" spans="1:16">
      <c r="A909" s="227">
        <v>402</v>
      </c>
      <c r="B909" s="225">
        <v>44096</v>
      </c>
      <c r="C909" s="223">
        <v>92.93</v>
      </c>
      <c r="D909" s="223">
        <v>1020</v>
      </c>
      <c r="E909" s="223">
        <v>2067.4299999999998</v>
      </c>
      <c r="F909" s="223">
        <v>6716.5</v>
      </c>
      <c r="G909" s="223">
        <v>8.5999999999999998E-4</v>
      </c>
      <c r="H909" s="223">
        <v>1.3500000000000001E-3</v>
      </c>
      <c r="I909" s="223">
        <v>1.5399999999999999E-3</v>
      </c>
      <c r="J909" s="223">
        <v>2.66E-3</v>
      </c>
      <c r="K909" s="223">
        <v>6.7099999999999998E-3</v>
      </c>
      <c r="L909" s="223">
        <v>2.802E-2</v>
      </c>
      <c r="M909" s="223">
        <v>6.7790999999999997</v>
      </c>
      <c r="N909" s="223">
        <v>6.7690999999999999</v>
      </c>
      <c r="O909" s="223">
        <v>265</v>
      </c>
      <c r="P909" s="223">
        <v>143</v>
      </c>
    </row>
    <row r="910" spans="1:16">
      <c r="A910" s="227">
        <v>401</v>
      </c>
      <c r="B910" s="225">
        <v>44095</v>
      </c>
      <c r="C910" s="223">
        <v>92.97</v>
      </c>
      <c r="D910" s="223">
        <v>1020</v>
      </c>
      <c r="E910" s="223">
        <v>2067.4299999999998</v>
      </c>
      <c r="F910" s="223">
        <v>6716.5</v>
      </c>
      <c r="G910" s="223">
        <v>7.9000000000000001E-4</v>
      </c>
      <c r="H910" s="223">
        <v>1.3699999999999999E-3</v>
      </c>
      <c r="I910" s="223">
        <v>1.5399999999999999E-3</v>
      </c>
      <c r="J910" s="223">
        <v>2.66E-3</v>
      </c>
      <c r="K910" s="223">
        <v>6.6600000000000001E-3</v>
      </c>
      <c r="L910" s="223">
        <v>2.7949999999999999E-2</v>
      </c>
      <c r="M910" s="223">
        <v>6.7538999999999998</v>
      </c>
      <c r="N910" s="223">
        <v>6.7637999999999998</v>
      </c>
      <c r="O910" s="223">
        <v>264</v>
      </c>
      <c r="P910" s="223">
        <v>143</v>
      </c>
    </row>
    <row r="911" spans="1:16">
      <c r="A911" s="227">
        <v>400</v>
      </c>
      <c r="B911" s="225">
        <v>44092</v>
      </c>
      <c r="C911" s="223">
        <v>93.21</v>
      </c>
      <c r="D911" s="223">
        <v>1020</v>
      </c>
      <c r="E911" s="223">
        <v>2067.4299999999998</v>
      </c>
      <c r="F911" s="223">
        <v>6716.5</v>
      </c>
      <c r="G911" s="223">
        <v>8.0999999999999996E-4</v>
      </c>
      <c r="H911" s="223">
        <v>1.39E-3</v>
      </c>
      <c r="I911" s="223">
        <v>1.6199999999999999E-3</v>
      </c>
      <c r="J911" s="223">
        <v>2.82E-3</v>
      </c>
      <c r="K911" s="223">
        <v>6.94E-3</v>
      </c>
      <c r="L911" s="223">
        <v>2.8230000000000002E-2</v>
      </c>
      <c r="M911" s="223">
        <v>6.7453000000000003</v>
      </c>
      <c r="N911" s="223">
        <v>6.7548000000000004</v>
      </c>
      <c r="O911" s="223">
        <v>266</v>
      </c>
      <c r="P911" s="223">
        <v>143</v>
      </c>
    </row>
    <row r="912" spans="1:16">
      <c r="A912" s="227">
        <v>399</v>
      </c>
      <c r="B912" s="225">
        <v>44091</v>
      </c>
      <c r="C912" s="223">
        <v>93.05</v>
      </c>
      <c r="D912" s="223">
        <v>1020</v>
      </c>
      <c r="E912" s="223">
        <v>2067.4299999999998</v>
      </c>
      <c r="F912" s="223">
        <v>6716.5</v>
      </c>
      <c r="G912" s="223">
        <v>8.4000000000000003E-4</v>
      </c>
      <c r="H912" s="223">
        <v>1.3500000000000001E-3</v>
      </c>
      <c r="I912" s="223">
        <v>1.5900000000000001E-3</v>
      </c>
      <c r="J912" s="223">
        <v>2.7699999999999999E-3</v>
      </c>
      <c r="K912" s="223">
        <v>6.8900000000000003E-3</v>
      </c>
      <c r="L912" s="223">
        <v>2.845E-2</v>
      </c>
      <c r="M912" s="223">
        <v>6.7803000000000004</v>
      </c>
      <c r="N912" s="223">
        <v>6.7826000000000004</v>
      </c>
      <c r="O912" s="223">
        <v>269</v>
      </c>
      <c r="P912" s="223">
        <v>143</v>
      </c>
    </row>
    <row r="913" spans="1:16">
      <c r="A913" s="227">
        <v>398</v>
      </c>
      <c r="B913" s="225">
        <v>44090</v>
      </c>
      <c r="C913" s="223">
        <v>93.05</v>
      </c>
      <c r="D913" s="223">
        <v>1020</v>
      </c>
      <c r="E913" s="223">
        <v>2067.4299999999998</v>
      </c>
      <c r="F913" s="223">
        <v>6716.5</v>
      </c>
      <c r="G913" s="223">
        <v>9.3999999999999997E-4</v>
      </c>
      <c r="H913" s="223">
        <v>1.3699999999999999E-3</v>
      </c>
      <c r="I913" s="223">
        <v>1.6199999999999999E-3</v>
      </c>
      <c r="J913" s="223">
        <v>2.82E-3</v>
      </c>
      <c r="K913" s="223">
        <v>6.9699999999999996E-3</v>
      </c>
      <c r="L913" s="223">
        <v>2.8289999999999999E-2</v>
      </c>
      <c r="M913" s="223">
        <v>6.8083999999999998</v>
      </c>
      <c r="N913" s="223">
        <v>6.8105000000000002</v>
      </c>
      <c r="O913" s="223">
        <v>267</v>
      </c>
      <c r="P913" s="223">
        <v>143</v>
      </c>
    </row>
    <row r="914" spans="1:16">
      <c r="A914" s="227">
        <v>397</v>
      </c>
      <c r="B914" s="225">
        <v>44089</v>
      </c>
      <c r="C914" s="223">
        <v>93.33</v>
      </c>
      <c r="D914" s="223">
        <v>1020</v>
      </c>
      <c r="E914" s="223">
        <v>2067.4299999999998</v>
      </c>
      <c r="F914" s="223">
        <v>6716.5</v>
      </c>
      <c r="G914" s="223">
        <v>9.8999999999999999E-4</v>
      </c>
      <c r="H914" s="223">
        <v>1.39E-3</v>
      </c>
      <c r="I914" s="223">
        <v>1.6199999999999999E-3</v>
      </c>
      <c r="J914" s="223">
        <v>2.7200000000000002E-3</v>
      </c>
      <c r="K914" s="223">
        <v>6.79E-3</v>
      </c>
      <c r="L914" s="223">
        <v>2.8639999999999999E-2</v>
      </c>
      <c r="M914" s="223">
        <v>6.8331</v>
      </c>
      <c r="N914" s="223">
        <v>6.8343999999999996</v>
      </c>
      <c r="O914" s="223">
        <v>270</v>
      </c>
      <c r="P914" s="223">
        <v>143</v>
      </c>
    </row>
    <row r="915" spans="1:16">
      <c r="A915" s="227">
        <v>396</v>
      </c>
      <c r="B915" s="225">
        <v>44088</v>
      </c>
      <c r="C915" s="223">
        <v>93.34</v>
      </c>
      <c r="D915" s="223">
        <v>1020</v>
      </c>
      <c r="E915" s="223">
        <v>2067.4299999999998</v>
      </c>
      <c r="F915" s="223">
        <v>6716.5</v>
      </c>
      <c r="G915" s="223">
        <v>1.0399999999999999E-3</v>
      </c>
      <c r="H915" s="223">
        <v>1.3699999999999999E-3</v>
      </c>
      <c r="I915" s="223">
        <v>1.5900000000000001E-3</v>
      </c>
      <c r="J915" s="223">
        <v>2.64E-3</v>
      </c>
      <c r="K915" s="223">
        <v>6.7200000000000003E-3</v>
      </c>
      <c r="L915" s="223">
        <v>2.9069999999999999E-2</v>
      </c>
      <c r="M915" s="223">
        <v>6.8451000000000004</v>
      </c>
      <c r="N915" s="223">
        <v>6.8342999999999998</v>
      </c>
      <c r="O915" s="223">
        <v>275</v>
      </c>
      <c r="P915" s="223">
        <v>143</v>
      </c>
    </row>
    <row r="916" spans="1:16">
      <c r="A916" s="227">
        <v>395</v>
      </c>
      <c r="B916" s="225">
        <v>44085</v>
      </c>
      <c r="C916" s="223">
        <v>93.25</v>
      </c>
      <c r="D916" s="223">
        <v>1020</v>
      </c>
      <c r="E916" s="223">
        <v>2067.4299999999998</v>
      </c>
      <c r="F916" s="223">
        <v>6716.5</v>
      </c>
      <c r="G916" s="223">
        <v>1.09E-3</v>
      </c>
      <c r="H916" s="223">
        <v>1.2700000000000001E-3</v>
      </c>
      <c r="I916" s="223">
        <v>1.5100000000000001E-3</v>
      </c>
      <c r="J916" s="223">
        <v>2.5200000000000001E-3</v>
      </c>
      <c r="K916" s="223">
        <v>6.6600000000000001E-3</v>
      </c>
      <c r="L916" s="223">
        <v>2.8920000000000001E-2</v>
      </c>
      <c r="M916" s="223">
        <v>6.8316999999999997</v>
      </c>
      <c r="N916" s="223">
        <v>6.8333000000000004</v>
      </c>
      <c r="O916" s="223">
        <v>274</v>
      </c>
      <c r="P916" s="223">
        <v>143</v>
      </c>
    </row>
    <row r="917" spans="1:16">
      <c r="A917" s="227">
        <v>394</v>
      </c>
      <c r="B917" s="225">
        <v>44084</v>
      </c>
      <c r="C917" s="223">
        <v>93.44</v>
      </c>
      <c r="D917" s="223">
        <v>1020</v>
      </c>
      <c r="E917" s="223">
        <v>2067.4299999999998</v>
      </c>
      <c r="F917" s="223">
        <v>6716.5</v>
      </c>
      <c r="G917" s="223">
        <v>1.0399999999999999E-3</v>
      </c>
      <c r="H917" s="223">
        <v>1.39E-3</v>
      </c>
      <c r="I917" s="223">
        <v>1.6199999999999999E-3</v>
      </c>
      <c r="J917" s="223">
        <v>2.6700000000000001E-3</v>
      </c>
      <c r="K917" s="223">
        <v>6.77E-3</v>
      </c>
      <c r="L917" s="223">
        <v>2.8889999999999999E-2</v>
      </c>
      <c r="M917" s="223">
        <v>6.8537999999999997</v>
      </c>
      <c r="N917" s="223">
        <v>6.8464</v>
      </c>
      <c r="O917" s="223">
        <v>273</v>
      </c>
      <c r="P917" s="223">
        <v>143</v>
      </c>
    </row>
    <row r="918" spans="1:16">
      <c r="A918" s="227">
        <v>393</v>
      </c>
      <c r="B918" s="225">
        <v>44083</v>
      </c>
      <c r="C918" s="223">
        <v>92.72</v>
      </c>
      <c r="D918" s="223">
        <v>1020</v>
      </c>
      <c r="E918" s="223">
        <v>2067.4299999999998</v>
      </c>
      <c r="F918" s="223">
        <v>6716.5</v>
      </c>
      <c r="G918" s="223">
        <v>1.01E-3</v>
      </c>
      <c r="H918" s="223">
        <v>1.47E-3</v>
      </c>
      <c r="I918" s="223">
        <v>1.72E-3</v>
      </c>
      <c r="J918" s="223">
        <v>2.82E-3</v>
      </c>
      <c r="K918" s="223">
        <v>7.0000000000000001E-3</v>
      </c>
      <c r="L918" s="223">
        <v>2.9420000000000002E-2</v>
      </c>
      <c r="M918" s="223">
        <v>6.8324999999999996</v>
      </c>
      <c r="N918" s="223">
        <v>6.8304999999999998</v>
      </c>
      <c r="O918" s="223">
        <v>277</v>
      </c>
      <c r="P918" s="223">
        <v>143</v>
      </c>
    </row>
    <row r="919" spans="1:16">
      <c r="A919" s="227">
        <v>392</v>
      </c>
      <c r="B919" s="225">
        <v>44082</v>
      </c>
      <c r="C919" s="223">
        <v>92.72</v>
      </c>
      <c r="D919" s="223">
        <v>1020</v>
      </c>
      <c r="E919" s="223">
        <v>2067.4299999999998</v>
      </c>
      <c r="F919" s="223">
        <v>6716.5</v>
      </c>
      <c r="G919" s="223">
        <v>1.09E-3</v>
      </c>
      <c r="H919" s="223">
        <v>1.41E-3</v>
      </c>
      <c r="I919" s="223">
        <v>1.65E-3</v>
      </c>
      <c r="J919" s="223">
        <v>2.6700000000000001E-3</v>
      </c>
      <c r="K919" s="223">
        <v>6.79E-3</v>
      </c>
      <c r="L919" s="223">
        <v>2.9770000000000001E-2</v>
      </c>
      <c r="M919" s="223">
        <v>6.8369</v>
      </c>
      <c r="N919" s="223">
        <v>6.8425000000000002</v>
      </c>
      <c r="O919" s="223">
        <v>281</v>
      </c>
      <c r="P919" s="223">
        <v>143</v>
      </c>
    </row>
    <row r="920" spans="1:16">
      <c r="A920" s="227">
        <v>391</v>
      </c>
      <c r="B920" s="225">
        <v>44081</v>
      </c>
      <c r="C920" s="223">
        <v>92.74</v>
      </c>
      <c r="D920" s="223">
        <v>1020</v>
      </c>
      <c r="E920" s="223">
        <v>2067.4299999999998</v>
      </c>
      <c r="F920" s="223">
        <v>6716.5</v>
      </c>
      <c r="G920" s="223">
        <v>9.8999999999999999E-4</v>
      </c>
      <c r="H920" s="223">
        <v>1.4300000000000001E-3</v>
      </c>
      <c r="I920" s="223">
        <v>1.73E-3</v>
      </c>
      <c r="J920" s="223">
        <v>2.99E-3</v>
      </c>
      <c r="K920" s="223">
        <v>7.1799999999999998E-3</v>
      </c>
      <c r="L920" s="223">
        <v>2.997E-2</v>
      </c>
      <c r="M920" s="223">
        <v>6.8472</v>
      </c>
      <c r="N920" s="223">
        <v>6.8487999999999998</v>
      </c>
      <c r="O920" s="223">
        <v>282</v>
      </c>
      <c r="P920" s="223">
        <v>143</v>
      </c>
    </row>
    <row r="921" spans="1:16">
      <c r="A921" s="227">
        <v>390</v>
      </c>
      <c r="B921" s="225">
        <v>44078</v>
      </c>
      <c r="C921" s="223">
        <v>92.85</v>
      </c>
      <c r="D921" s="223">
        <v>1020</v>
      </c>
      <c r="E921" s="223">
        <v>2067.4299999999998</v>
      </c>
      <c r="F921" s="223">
        <v>6716.5</v>
      </c>
      <c r="G921" s="223">
        <v>9.8999999999999999E-4</v>
      </c>
      <c r="H921" s="223">
        <v>1.4300000000000001E-3</v>
      </c>
      <c r="I921" s="223">
        <v>1.73E-3</v>
      </c>
      <c r="J921" s="223">
        <v>2.99E-3</v>
      </c>
      <c r="K921" s="223">
        <v>7.1799999999999998E-3</v>
      </c>
      <c r="L921" s="223">
        <v>2.9790000000000001E-2</v>
      </c>
      <c r="M921" s="223">
        <v>6.8329000000000004</v>
      </c>
      <c r="N921" s="223">
        <v>6.8383000000000003</v>
      </c>
      <c r="O921" s="223">
        <v>281</v>
      </c>
      <c r="P921" s="223">
        <v>143</v>
      </c>
    </row>
    <row r="922" spans="1:16">
      <c r="A922" s="227">
        <v>389</v>
      </c>
      <c r="B922" s="225">
        <v>44077</v>
      </c>
      <c r="C922" s="223">
        <v>92.34</v>
      </c>
      <c r="D922" s="223">
        <v>1020</v>
      </c>
      <c r="E922" s="223">
        <v>2067.4299999999998</v>
      </c>
      <c r="F922" s="223">
        <v>6716.5</v>
      </c>
      <c r="G922" s="223">
        <v>9.8999999999999999E-4</v>
      </c>
      <c r="H922" s="223">
        <v>1.2700000000000001E-3</v>
      </c>
      <c r="I922" s="223">
        <v>1.4400000000000001E-3</v>
      </c>
      <c r="J922" s="223">
        <v>2.48E-3</v>
      </c>
      <c r="K922" s="223">
        <v>6.3499999999999997E-3</v>
      </c>
      <c r="L922" s="223">
        <v>2.9559999999999999E-2</v>
      </c>
      <c r="M922" s="223">
        <v>6.8369999999999997</v>
      </c>
      <c r="N922" s="223">
        <v>6.8281000000000001</v>
      </c>
      <c r="O922" s="223">
        <v>281</v>
      </c>
      <c r="P922" s="223">
        <v>143</v>
      </c>
    </row>
    <row r="923" spans="1:16">
      <c r="A923" s="227">
        <v>388</v>
      </c>
      <c r="B923" s="225">
        <v>44076</v>
      </c>
      <c r="C923" s="223">
        <v>92.14</v>
      </c>
      <c r="D923" s="223">
        <v>1020</v>
      </c>
      <c r="E923" s="223">
        <v>2067.4299999999998</v>
      </c>
      <c r="F923" s="223">
        <v>6716.5</v>
      </c>
      <c r="G923" s="223">
        <v>9.8999999999999999E-4</v>
      </c>
      <c r="H923" s="223">
        <v>1.33E-3</v>
      </c>
      <c r="I923" s="223">
        <v>1.49E-3</v>
      </c>
      <c r="J923" s="223">
        <v>2.5200000000000001E-3</v>
      </c>
      <c r="K923" s="223">
        <v>6.4799999999999996E-3</v>
      </c>
      <c r="L923" s="223">
        <v>2.963E-2</v>
      </c>
      <c r="M923" s="223">
        <v>6.8476999999999997</v>
      </c>
      <c r="N923" s="223">
        <v>6.8484999999999996</v>
      </c>
      <c r="O923" s="223">
        <v>281</v>
      </c>
      <c r="P923" s="223">
        <v>143</v>
      </c>
    </row>
    <row r="924" spans="1:16">
      <c r="A924" s="227">
        <v>387</v>
      </c>
      <c r="B924" s="225">
        <v>44075</v>
      </c>
      <c r="C924" s="223">
        <v>92.37</v>
      </c>
      <c r="D924" s="223">
        <v>1020</v>
      </c>
      <c r="E924" s="223">
        <v>2092.29</v>
      </c>
      <c r="F924" s="223">
        <v>6582.8</v>
      </c>
      <c r="G924" s="223">
        <v>9.8999999999999999E-4</v>
      </c>
      <c r="H924" s="223">
        <v>1.31E-3</v>
      </c>
      <c r="I924" s="223">
        <v>1.4599999999999999E-3</v>
      </c>
      <c r="J924" s="223">
        <v>2.5300000000000001E-3</v>
      </c>
      <c r="K924" s="223">
        <v>6.6899999999999998E-3</v>
      </c>
      <c r="L924" s="223">
        <v>2.9180000000000001E-2</v>
      </c>
      <c r="M924" s="223">
        <v>6.859</v>
      </c>
      <c r="N924" s="223">
        <v>6.8654000000000002</v>
      </c>
      <c r="O924" s="223">
        <v>277</v>
      </c>
      <c r="P924" s="223">
        <v>143</v>
      </c>
    </row>
    <row r="925" spans="1:16">
      <c r="A925" s="227">
        <v>386</v>
      </c>
      <c r="B925" s="225">
        <v>44074</v>
      </c>
      <c r="C925" s="223">
        <v>93</v>
      </c>
      <c r="D925" s="223">
        <v>1020</v>
      </c>
      <c r="E925" s="223">
        <v>2092.29</v>
      </c>
      <c r="F925" s="223">
        <v>6582.8</v>
      </c>
      <c r="G925" s="223">
        <v>9.3999999999999997E-4</v>
      </c>
      <c r="H925" s="223">
        <v>1.31E-3</v>
      </c>
      <c r="I925" s="223">
        <v>1.49E-3</v>
      </c>
      <c r="J925" s="223">
        <v>2.6700000000000001E-3</v>
      </c>
      <c r="K925" s="223">
        <v>7.0499999999999998E-3</v>
      </c>
      <c r="L925" s="223">
        <v>2.896E-2</v>
      </c>
      <c r="M925" s="223">
        <v>6.8887</v>
      </c>
      <c r="N925" s="223">
        <v>6.8940999999999999</v>
      </c>
      <c r="O925" s="223">
        <v>275</v>
      </c>
      <c r="P925" s="223">
        <v>143</v>
      </c>
    </row>
    <row r="926" spans="1:16">
      <c r="A926" s="227">
        <v>385</v>
      </c>
      <c r="B926" s="225">
        <v>44071</v>
      </c>
      <c r="C926" s="223">
        <v>93.01</v>
      </c>
      <c r="D926" s="223">
        <v>1020</v>
      </c>
      <c r="E926" s="223">
        <v>2092.29</v>
      </c>
      <c r="F926" s="223">
        <v>6582.8</v>
      </c>
      <c r="G926" s="223">
        <v>9.6000000000000002E-4</v>
      </c>
      <c r="H926" s="223">
        <v>1.2700000000000001E-3</v>
      </c>
      <c r="I926" s="223">
        <v>1.4400000000000001E-3</v>
      </c>
      <c r="J926" s="223">
        <v>2.6900000000000001E-3</v>
      </c>
      <c r="K926" s="223">
        <v>7.2100000000000003E-3</v>
      </c>
      <c r="L926" s="223">
        <v>2.9159999999999998E-2</v>
      </c>
      <c r="M926" s="223">
        <v>6.8807</v>
      </c>
      <c r="N926" s="223">
        <v>6.8860000000000001</v>
      </c>
      <c r="O926" s="223">
        <v>277</v>
      </c>
      <c r="P926" s="223">
        <v>143</v>
      </c>
    </row>
    <row r="927" spans="1:16">
      <c r="A927" s="227">
        <v>384</v>
      </c>
      <c r="B927" s="225">
        <v>44070</v>
      </c>
      <c r="C927" s="223">
        <v>93.02</v>
      </c>
      <c r="D927" s="223">
        <v>1020</v>
      </c>
      <c r="E927" s="223">
        <v>2092.29</v>
      </c>
      <c r="F927" s="223">
        <v>6582.8</v>
      </c>
      <c r="G927" s="223">
        <v>9.3999999999999997E-4</v>
      </c>
      <c r="H927" s="223">
        <v>1.58E-3</v>
      </c>
      <c r="I927" s="223">
        <v>1.91E-3</v>
      </c>
      <c r="J927" s="223">
        <v>3.13E-3</v>
      </c>
      <c r="K927" s="223">
        <v>7.5199999999999998E-3</v>
      </c>
      <c r="L927" s="223">
        <v>2.895E-2</v>
      </c>
      <c r="M927" s="223">
        <v>6.9042000000000003</v>
      </c>
      <c r="N927" s="223">
        <v>6.9127999999999998</v>
      </c>
      <c r="O927" s="223">
        <v>270</v>
      </c>
      <c r="P927" s="223">
        <v>143</v>
      </c>
    </row>
    <row r="928" spans="1:16">
      <c r="A928" s="227">
        <v>383</v>
      </c>
      <c r="B928" s="225">
        <v>44069</v>
      </c>
      <c r="C928" s="223">
        <v>93.3</v>
      </c>
      <c r="D928" s="223">
        <v>1020</v>
      </c>
      <c r="E928" s="223">
        <v>2092.29</v>
      </c>
      <c r="F928" s="223">
        <v>6582.8</v>
      </c>
      <c r="G928" s="223">
        <v>9.1E-4</v>
      </c>
      <c r="H928" s="223">
        <v>1.5E-3</v>
      </c>
      <c r="I928" s="223">
        <v>1.75E-3</v>
      </c>
      <c r="J928" s="223">
        <v>2.8500000000000001E-3</v>
      </c>
      <c r="K928" s="223">
        <v>6.8799999999999998E-3</v>
      </c>
      <c r="L928" s="223">
        <v>2.878E-2</v>
      </c>
      <c r="M928" s="223">
        <v>6.9122000000000003</v>
      </c>
      <c r="N928" s="223">
        <v>6.9196</v>
      </c>
      <c r="O928" s="223">
        <v>270</v>
      </c>
      <c r="P928" s="223">
        <v>143</v>
      </c>
    </row>
    <row r="929" spans="1:16">
      <c r="A929" s="227">
        <v>382</v>
      </c>
      <c r="B929" s="225">
        <v>44068</v>
      </c>
      <c r="C929" s="223">
        <v>93.25</v>
      </c>
      <c r="D929" s="223">
        <v>1020</v>
      </c>
      <c r="E929" s="223">
        <v>2092.29</v>
      </c>
      <c r="F929" s="223">
        <v>6582.8</v>
      </c>
      <c r="G929" s="223">
        <v>8.8999999999999995E-4</v>
      </c>
      <c r="H929" s="223">
        <v>1.49E-3</v>
      </c>
      <c r="I929" s="223">
        <v>1.7799999999999999E-3</v>
      </c>
      <c r="J929" s="223">
        <v>2.9299999999999999E-3</v>
      </c>
      <c r="K929" s="223">
        <v>6.8300000000000001E-3</v>
      </c>
      <c r="L929" s="223">
        <v>2.8479999999999998E-2</v>
      </c>
      <c r="M929" s="223">
        <v>6.9207999999999998</v>
      </c>
      <c r="N929" s="223">
        <v>6.9194000000000004</v>
      </c>
      <c r="O929" s="223">
        <v>267</v>
      </c>
      <c r="P929" s="223">
        <v>143</v>
      </c>
    </row>
    <row r="930" spans="1:16">
      <c r="A930" s="227">
        <v>381</v>
      </c>
      <c r="B930" s="225">
        <v>44067</v>
      </c>
      <c r="C930" s="223">
        <v>92.79</v>
      </c>
      <c r="D930" s="223">
        <v>1020</v>
      </c>
      <c r="E930" s="223">
        <v>2092.29</v>
      </c>
      <c r="F930" s="223">
        <v>6582.8</v>
      </c>
      <c r="G930" s="223">
        <v>8.5999999999999998E-4</v>
      </c>
      <c r="H930" s="223">
        <v>1.5100000000000001E-3</v>
      </c>
      <c r="I930" s="223">
        <v>1.75E-3</v>
      </c>
      <c r="J930" s="223">
        <v>2.82E-3</v>
      </c>
      <c r="K930" s="223">
        <v>6.5399999999999998E-3</v>
      </c>
      <c r="L930" s="223">
        <v>2.7830000000000001E-2</v>
      </c>
      <c r="M930" s="223">
        <v>6.9070999999999998</v>
      </c>
      <c r="N930" s="223">
        <v>6.9157999999999999</v>
      </c>
      <c r="O930" s="223">
        <v>261</v>
      </c>
      <c r="P930" s="223">
        <v>143</v>
      </c>
    </row>
    <row r="931" spans="1:16">
      <c r="A931" s="227">
        <v>380</v>
      </c>
      <c r="B931" s="225">
        <v>44064</v>
      </c>
      <c r="C931" s="223">
        <v>92.89</v>
      </c>
      <c r="D931" s="223">
        <v>1020</v>
      </c>
      <c r="E931" s="223">
        <v>2092.29</v>
      </c>
      <c r="F931" s="223">
        <v>6582.8</v>
      </c>
      <c r="G931" s="223">
        <v>8.8999999999999995E-4</v>
      </c>
      <c r="H931" s="223">
        <v>1.4300000000000001E-3</v>
      </c>
      <c r="I931" s="223">
        <v>1.6199999999999999E-3</v>
      </c>
      <c r="J931" s="223">
        <v>2.64E-3</v>
      </c>
      <c r="K931" s="223">
        <v>6.28E-3</v>
      </c>
      <c r="L931" s="223">
        <v>2.7539999999999999E-2</v>
      </c>
      <c r="M931" s="223">
        <v>6.9219999999999997</v>
      </c>
      <c r="N931" s="223">
        <v>6.9207000000000001</v>
      </c>
      <c r="O931" s="223">
        <v>259</v>
      </c>
      <c r="P931" s="223">
        <v>143</v>
      </c>
    </row>
    <row r="932" spans="1:16">
      <c r="A932" s="227">
        <v>379</v>
      </c>
      <c r="B932" s="225">
        <v>44063</v>
      </c>
      <c r="C932" s="223">
        <v>92.27</v>
      </c>
      <c r="D932" s="223">
        <v>1020</v>
      </c>
      <c r="E932" s="223">
        <v>2092.29</v>
      </c>
      <c r="F932" s="223">
        <v>6582.8</v>
      </c>
      <c r="G932" s="223">
        <v>8.8999999999999995E-4</v>
      </c>
      <c r="H932" s="223">
        <v>1.41E-3</v>
      </c>
      <c r="I932" s="223">
        <v>1.64E-3</v>
      </c>
      <c r="J932" s="223">
        <v>2.7200000000000002E-3</v>
      </c>
      <c r="K932" s="223">
        <v>6.5100000000000002E-3</v>
      </c>
      <c r="L932" s="223">
        <v>2.7539999999999999E-2</v>
      </c>
      <c r="M932" s="223">
        <v>6.9059999999999997</v>
      </c>
      <c r="N932" s="223">
        <v>6.9218000000000002</v>
      </c>
      <c r="O932" s="223">
        <v>259</v>
      </c>
      <c r="P932" s="223">
        <v>143</v>
      </c>
    </row>
    <row r="933" spans="1:16">
      <c r="A933" s="227">
        <v>378</v>
      </c>
      <c r="B933" s="225">
        <v>44062</v>
      </c>
      <c r="C933" s="223">
        <v>92.85</v>
      </c>
      <c r="D933" s="223">
        <v>1020</v>
      </c>
      <c r="E933" s="223">
        <v>2092.29</v>
      </c>
      <c r="F933" s="223">
        <v>6582.8</v>
      </c>
      <c r="G933" s="223">
        <v>9.3999999999999997E-4</v>
      </c>
      <c r="H933" s="223">
        <v>1.39E-3</v>
      </c>
      <c r="I933" s="223">
        <v>1.67E-3</v>
      </c>
      <c r="J933" s="223">
        <v>2.8300000000000001E-3</v>
      </c>
      <c r="K933" s="223">
        <v>6.7999999999999996E-3</v>
      </c>
      <c r="L933" s="223">
        <v>2.7390000000000001E-2</v>
      </c>
      <c r="M933" s="223">
        <v>6.9324000000000003</v>
      </c>
      <c r="N933" s="223">
        <v>6.9329000000000001</v>
      </c>
      <c r="O933" s="223">
        <v>257</v>
      </c>
      <c r="P933" s="223">
        <v>143</v>
      </c>
    </row>
    <row r="934" spans="1:16">
      <c r="A934" s="227">
        <v>377</v>
      </c>
      <c r="B934" s="225">
        <v>44061</v>
      </c>
      <c r="C934" s="223">
        <v>93.1</v>
      </c>
      <c r="D934" s="223">
        <v>1020</v>
      </c>
      <c r="E934" s="223">
        <v>2092.29</v>
      </c>
      <c r="F934" s="223">
        <v>6582.8</v>
      </c>
      <c r="G934" s="223">
        <v>9.1E-4</v>
      </c>
      <c r="H934" s="223">
        <v>1.4300000000000001E-3</v>
      </c>
      <c r="I934" s="223">
        <v>1.67E-3</v>
      </c>
      <c r="J934" s="223">
        <v>2.7699999999999999E-3</v>
      </c>
      <c r="K934" s="223">
        <v>6.6899999999999998E-3</v>
      </c>
      <c r="L934" s="223">
        <v>2.7019999999999999E-2</v>
      </c>
      <c r="M934" s="223">
        <v>6.9443999999999999</v>
      </c>
      <c r="N934" s="223">
        <v>6.9503000000000004</v>
      </c>
      <c r="O934" s="223">
        <v>254</v>
      </c>
      <c r="P934" s="223">
        <v>143</v>
      </c>
    </row>
    <row r="935" spans="1:16">
      <c r="A935" s="227">
        <v>376</v>
      </c>
      <c r="B935" s="225">
        <v>44060</v>
      </c>
      <c r="C935" s="223">
        <v>93.33</v>
      </c>
      <c r="D935" s="223">
        <v>1020</v>
      </c>
      <c r="E935" s="223">
        <v>2092.29</v>
      </c>
      <c r="F935" s="223">
        <v>6582.8</v>
      </c>
      <c r="G935" s="223">
        <v>8.5999999999999998E-4</v>
      </c>
      <c r="H935" s="223">
        <v>1.5100000000000001E-3</v>
      </c>
      <c r="I935" s="223">
        <v>1.8E-3</v>
      </c>
      <c r="J935" s="223">
        <v>2.8800000000000002E-3</v>
      </c>
      <c r="K935" s="223">
        <v>6.8799999999999998E-3</v>
      </c>
      <c r="L935" s="223">
        <v>2.6939999999999999E-2</v>
      </c>
      <c r="M935" s="223">
        <v>6.9480000000000004</v>
      </c>
      <c r="N935" s="223">
        <v>6.9451000000000001</v>
      </c>
      <c r="O935" s="223">
        <v>251</v>
      </c>
      <c r="P935" s="223">
        <v>143</v>
      </c>
    </row>
    <row r="936" spans="1:16">
      <c r="A936" s="227">
        <v>375</v>
      </c>
      <c r="B936" s="225">
        <v>44057</v>
      </c>
      <c r="C936" s="223">
        <v>93.44</v>
      </c>
      <c r="D936" s="223">
        <v>1020</v>
      </c>
      <c r="E936" s="223">
        <v>2092.29</v>
      </c>
      <c r="F936" s="223">
        <v>6582.8</v>
      </c>
      <c r="G936" s="223">
        <v>8.8999999999999995E-4</v>
      </c>
      <c r="H936" s="223">
        <v>1.4499999999999999E-3</v>
      </c>
      <c r="I936" s="223">
        <v>1.8E-3</v>
      </c>
      <c r="J936" s="223">
        <v>2.9499999999999999E-3</v>
      </c>
      <c r="K936" s="223">
        <v>7.0899999999999999E-3</v>
      </c>
      <c r="L936" s="223">
        <v>2.691E-2</v>
      </c>
      <c r="M936" s="223">
        <v>6.9333</v>
      </c>
      <c r="N936" s="223">
        <v>6.9371999999999998</v>
      </c>
      <c r="O936" s="223">
        <v>251</v>
      </c>
      <c r="P936" s="223">
        <v>143</v>
      </c>
    </row>
    <row r="937" spans="1:16">
      <c r="A937" s="227">
        <v>374</v>
      </c>
      <c r="B937" s="225">
        <v>44056</v>
      </c>
      <c r="C937" s="223">
        <v>93.63</v>
      </c>
      <c r="D937" s="223">
        <v>1020</v>
      </c>
      <c r="E937" s="223">
        <v>2092.29</v>
      </c>
      <c r="F937" s="223">
        <v>6582.8</v>
      </c>
      <c r="G937" s="223">
        <v>9.3999999999999997E-4</v>
      </c>
      <c r="H937" s="223">
        <v>1.6299999999999999E-3</v>
      </c>
      <c r="I937" s="223">
        <v>2.0100000000000001E-3</v>
      </c>
      <c r="J937" s="223">
        <v>3.2200000000000002E-3</v>
      </c>
      <c r="K937" s="223">
        <v>7.2100000000000003E-3</v>
      </c>
      <c r="L937" s="223">
        <v>2.6960000000000001E-2</v>
      </c>
      <c r="M937" s="223">
        <v>6.9414999999999996</v>
      </c>
      <c r="N937" s="223">
        <v>6.9462999999999999</v>
      </c>
      <c r="O937" s="223">
        <v>250</v>
      </c>
      <c r="P937" s="223">
        <v>143</v>
      </c>
    </row>
    <row r="938" spans="1:16">
      <c r="A938" s="227">
        <v>373</v>
      </c>
      <c r="B938" s="225">
        <v>44055</v>
      </c>
      <c r="C938" s="223">
        <v>93.58</v>
      </c>
      <c r="D938" s="223">
        <v>1020</v>
      </c>
      <c r="E938" s="223">
        <v>2092.29</v>
      </c>
      <c r="F938" s="223">
        <v>6582.8</v>
      </c>
      <c r="G938" s="223">
        <v>9.3999999999999997E-4</v>
      </c>
      <c r="H938" s="223">
        <v>1.6100000000000001E-3</v>
      </c>
      <c r="I938" s="223">
        <v>1.9E-3</v>
      </c>
      <c r="J938" s="223">
        <v>3.0400000000000002E-3</v>
      </c>
      <c r="K938" s="223">
        <v>6.7499999999999999E-3</v>
      </c>
      <c r="L938" s="223">
        <v>2.717E-2</v>
      </c>
      <c r="M938" s="223">
        <v>6.9610000000000003</v>
      </c>
      <c r="N938" s="223">
        <v>6.9619</v>
      </c>
      <c r="O938" s="223">
        <v>253</v>
      </c>
      <c r="P938" s="223">
        <v>143</v>
      </c>
    </row>
    <row r="939" spans="1:16">
      <c r="A939" s="227">
        <v>372</v>
      </c>
      <c r="B939" s="225">
        <v>44054</v>
      </c>
      <c r="C939" s="223">
        <v>93.44</v>
      </c>
      <c r="D939" s="223">
        <v>1020</v>
      </c>
      <c r="E939" s="223">
        <v>2092.29</v>
      </c>
      <c r="F939" s="223">
        <v>6582.8</v>
      </c>
      <c r="G939" s="223">
        <v>9.8999999999999999E-4</v>
      </c>
      <c r="H939" s="223">
        <v>1.49E-3</v>
      </c>
      <c r="I939" s="223">
        <v>1.6800000000000001E-3</v>
      </c>
      <c r="J939" s="223">
        <v>2.7499999999999998E-3</v>
      </c>
      <c r="K939" s="223">
        <v>6.4099999999999999E-3</v>
      </c>
      <c r="L939" s="223">
        <v>2.6780000000000002E-2</v>
      </c>
      <c r="M939" s="223">
        <v>6.9695</v>
      </c>
      <c r="N939" s="223">
        <v>6.968</v>
      </c>
      <c r="O939" s="223">
        <v>251</v>
      </c>
      <c r="P939" s="223">
        <v>143</v>
      </c>
    </row>
    <row r="940" spans="1:16">
      <c r="A940" s="227">
        <v>371</v>
      </c>
      <c r="B940" s="225">
        <v>44053</v>
      </c>
      <c r="C940" s="223">
        <v>92.79</v>
      </c>
      <c r="D940" s="223">
        <v>1020</v>
      </c>
      <c r="E940" s="223">
        <v>2092.29</v>
      </c>
      <c r="F940" s="223">
        <v>6582.8</v>
      </c>
      <c r="G940" s="223">
        <v>9.2000000000000003E-4</v>
      </c>
      <c r="H940" s="223">
        <v>1.31E-3</v>
      </c>
      <c r="I940" s="223">
        <v>1.4400000000000001E-3</v>
      </c>
      <c r="J940" s="223">
        <v>2.3600000000000001E-3</v>
      </c>
      <c r="K940" s="223">
        <v>5.7499999999999999E-3</v>
      </c>
      <c r="L940" s="223">
        <v>2.6780000000000002E-2</v>
      </c>
      <c r="M940" s="223">
        <v>6.9438000000000004</v>
      </c>
      <c r="N940" s="223">
        <v>6.9535</v>
      </c>
      <c r="O940" s="223">
        <v>253</v>
      </c>
      <c r="P940" s="223">
        <v>143</v>
      </c>
    </row>
    <row r="941" spans="1:16">
      <c r="A941" s="227">
        <v>370</v>
      </c>
      <c r="B941" s="225">
        <v>44050</v>
      </c>
      <c r="C941" s="223">
        <v>92.87</v>
      </c>
      <c r="D941" s="223">
        <v>1020</v>
      </c>
      <c r="E941" s="223">
        <v>2092.29</v>
      </c>
      <c r="F941" s="223">
        <v>6582.8</v>
      </c>
      <c r="G941" s="223">
        <v>8.8999999999999995E-4</v>
      </c>
      <c r="H941" s="223">
        <v>1.2899999999999999E-3</v>
      </c>
      <c r="I941" s="223">
        <v>1.41E-3</v>
      </c>
      <c r="J941" s="223">
        <v>2.31E-3</v>
      </c>
      <c r="K941" s="223">
        <v>5.64E-3</v>
      </c>
      <c r="L941" s="223">
        <v>2.5440000000000001E-2</v>
      </c>
      <c r="M941" s="223">
        <v>6.9433999999999996</v>
      </c>
      <c r="N941" s="223">
        <v>6.9366000000000003</v>
      </c>
      <c r="O941" s="223">
        <v>240</v>
      </c>
      <c r="P941" s="223">
        <v>143</v>
      </c>
    </row>
    <row r="942" spans="1:16">
      <c r="A942" s="227">
        <v>369</v>
      </c>
      <c r="B942" s="225">
        <v>44049</v>
      </c>
      <c r="C942" s="223">
        <v>93.38</v>
      </c>
      <c r="D942" s="223">
        <v>1020</v>
      </c>
      <c r="E942" s="223">
        <v>2092.29</v>
      </c>
      <c r="F942" s="223">
        <v>6582.8</v>
      </c>
      <c r="G942" s="223">
        <v>8.5999999999999998E-4</v>
      </c>
      <c r="H942" s="223">
        <v>1.15E-3</v>
      </c>
      <c r="I942" s="223">
        <v>1.2800000000000001E-3</v>
      </c>
      <c r="J942" s="223">
        <v>2.14E-3</v>
      </c>
      <c r="K942" s="223">
        <v>5.3600000000000002E-3</v>
      </c>
      <c r="L942" s="223">
        <v>2.5440000000000001E-2</v>
      </c>
      <c r="M942" s="223">
        <v>6.9745999999999997</v>
      </c>
      <c r="N942" s="223">
        <v>6.9733999999999998</v>
      </c>
      <c r="O942" s="223">
        <v>242</v>
      </c>
      <c r="P942" s="223">
        <v>143</v>
      </c>
    </row>
    <row r="943" spans="1:16">
      <c r="A943" s="227">
        <v>368</v>
      </c>
      <c r="B943" s="225">
        <v>44048</v>
      </c>
      <c r="C943" s="223">
        <v>93.54</v>
      </c>
      <c r="D943" s="223">
        <v>1020</v>
      </c>
      <c r="E943" s="223">
        <v>2092.29</v>
      </c>
      <c r="F943" s="223">
        <v>6582.8</v>
      </c>
      <c r="G943" s="223">
        <v>9.3999999999999997E-4</v>
      </c>
      <c r="H943" s="223">
        <v>1.17E-3</v>
      </c>
      <c r="I943" s="223">
        <v>1.2800000000000001E-3</v>
      </c>
      <c r="J943" s="223">
        <v>2.2300000000000002E-3</v>
      </c>
      <c r="K943" s="223">
        <v>5.4799999999999996E-3</v>
      </c>
      <c r="L943" s="223">
        <v>2.5440000000000001E-2</v>
      </c>
      <c r="M943" s="223">
        <v>6.9823000000000004</v>
      </c>
      <c r="N943" s="223">
        <v>6.9809000000000001</v>
      </c>
      <c r="O943" s="223">
        <v>242</v>
      </c>
      <c r="P943" s="223">
        <v>143</v>
      </c>
    </row>
    <row r="944" spans="1:16">
      <c r="A944" s="227">
        <v>367</v>
      </c>
      <c r="B944" s="225">
        <v>44047</v>
      </c>
      <c r="C944" s="223">
        <v>93.35</v>
      </c>
      <c r="D944" s="223">
        <v>1020</v>
      </c>
      <c r="E944" s="223">
        <v>2092.29</v>
      </c>
      <c r="F944" s="223">
        <v>6582.8</v>
      </c>
      <c r="G944" s="223">
        <v>8.5999999999999998E-4</v>
      </c>
      <c r="H944" s="223">
        <v>1.07E-3</v>
      </c>
      <c r="I944" s="223">
        <v>1.1199999999999999E-3</v>
      </c>
      <c r="J944" s="223">
        <v>1.9E-3</v>
      </c>
      <c r="K944" s="223">
        <v>5.0699999999999999E-3</v>
      </c>
      <c r="L944" s="223">
        <v>2.5440000000000001E-2</v>
      </c>
      <c r="M944" s="223">
        <v>6.9892000000000003</v>
      </c>
      <c r="N944" s="223">
        <v>6.9752000000000001</v>
      </c>
      <c r="O944" s="223">
        <v>243</v>
      </c>
      <c r="P944" s="223">
        <v>143</v>
      </c>
    </row>
    <row r="945" spans="1:16">
      <c r="A945" s="227">
        <v>366</v>
      </c>
      <c r="B945" s="225">
        <v>44046</v>
      </c>
      <c r="C945" s="223">
        <v>93.02</v>
      </c>
      <c r="D945" s="223">
        <v>1020</v>
      </c>
      <c r="E945" s="223">
        <v>2082.6</v>
      </c>
      <c r="F945" s="223">
        <v>6399.1</v>
      </c>
      <c r="G945" s="223">
        <v>8.4000000000000003E-4</v>
      </c>
      <c r="H945" s="223">
        <v>1.09E-3</v>
      </c>
      <c r="I945" s="223">
        <v>1.1999999999999999E-3</v>
      </c>
      <c r="J945" s="223">
        <v>2.1800000000000001E-3</v>
      </c>
      <c r="K945" s="223">
        <v>5.5399999999999998E-3</v>
      </c>
      <c r="L945" s="223">
        <v>2.5440000000000001E-2</v>
      </c>
      <c r="M945" s="223">
        <v>7.0031999999999996</v>
      </c>
      <c r="N945" s="223">
        <v>7.0087999999999999</v>
      </c>
      <c r="O945" s="223">
        <v>242</v>
      </c>
      <c r="P945" s="223">
        <v>143</v>
      </c>
    </row>
    <row r="946" spans="1:16">
      <c r="A946" s="227">
        <v>365</v>
      </c>
      <c r="B946" s="225">
        <v>44043</v>
      </c>
      <c r="C946" s="223">
        <v>93.45</v>
      </c>
      <c r="D946" s="223">
        <v>1020</v>
      </c>
      <c r="E946" s="223">
        <v>2082.6</v>
      </c>
      <c r="F946" s="223">
        <v>6399.1</v>
      </c>
      <c r="G946" s="223">
        <v>8.4000000000000003E-4</v>
      </c>
      <c r="H946" s="223">
        <v>1.0499999999999999E-3</v>
      </c>
      <c r="I946" s="223">
        <v>1.14E-3</v>
      </c>
      <c r="J946" s="223">
        <v>2.0400000000000001E-3</v>
      </c>
      <c r="K946" s="223">
        <v>5.28E-3</v>
      </c>
      <c r="L946" s="223">
        <v>2.5440000000000001E-2</v>
      </c>
      <c r="M946" s="223">
        <v>6.9992999999999999</v>
      </c>
      <c r="N946" s="223">
        <v>7.0015999999999998</v>
      </c>
      <c r="O946" s="223">
        <v>243</v>
      </c>
      <c r="P946" s="223">
        <v>143</v>
      </c>
    </row>
    <row r="947" spans="1:16">
      <c r="A947" s="227">
        <v>364</v>
      </c>
      <c r="B947" s="225">
        <v>44042</v>
      </c>
      <c r="C947" s="223">
        <v>93.7</v>
      </c>
      <c r="D947" s="223">
        <v>1020</v>
      </c>
      <c r="E947" s="223">
        <v>2082.6</v>
      </c>
      <c r="F947" s="223">
        <v>6399.1</v>
      </c>
      <c r="G947" s="223">
        <v>8.5999999999999998E-4</v>
      </c>
      <c r="H947" s="223">
        <v>1.17E-3</v>
      </c>
      <c r="I947" s="223">
        <v>1.2999999999999999E-3</v>
      </c>
      <c r="J947" s="223">
        <v>2.31E-3</v>
      </c>
      <c r="K947" s="223">
        <v>5.4599999999999996E-3</v>
      </c>
      <c r="L947" s="223">
        <v>2.5440000000000001E-2</v>
      </c>
      <c r="M947" s="223">
        <v>7.0050999999999997</v>
      </c>
      <c r="N947" s="223">
        <v>7.0007999999999999</v>
      </c>
      <c r="O947" s="223">
        <v>241</v>
      </c>
      <c r="P947" s="223">
        <v>143</v>
      </c>
    </row>
    <row r="948" spans="1:16">
      <c r="A948" s="227">
        <v>363</v>
      </c>
      <c r="B948" s="225">
        <v>44041</v>
      </c>
      <c r="C948" s="223">
        <v>93.67</v>
      </c>
      <c r="D948" s="223">
        <v>1020</v>
      </c>
      <c r="E948" s="223">
        <v>2082.6</v>
      </c>
      <c r="F948" s="223">
        <v>6399.1</v>
      </c>
      <c r="G948" s="223">
        <v>9.6000000000000002E-4</v>
      </c>
      <c r="H948" s="223">
        <v>1.31E-3</v>
      </c>
      <c r="I948" s="223">
        <v>1.49E-3</v>
      </c>
      <c r="J948" s="223">
        <v>2.5200000000000001E-3</v>
      </c>
      <c r="K948" s="223">
        <v>5.7400000000000003E-3</v>
      </c>
      <c r="L948" s="223">
        <v>2.5440000000000001E-2</v>
      </c>
      <c r="M948" s="223">
        <v>7</v>
      </c>
      <c r="N948" s="223">
        <v>6.9964000000000004</v>
      </c>
      <c r="O948" s="223">
        <v>240</v>
      </c>
      <c r="P948" s="223">
        <v>143</v>
      </c>
    </row>
    <row r="949" spans="1:16">
      <c r="A949" s="227">
        <v>362</v>
      </c>
      <c r="B949" s="225">
        <v>44040</v>
      </c>
      <c r="C949" s="223">
        <v>94.44</v>
      </c>
      <c r="D949" s="223">
        <v>1020</v>
      </c>
      <c r="E949" s="223">
        <v>2082.6</v>
      </c>
      <c r="F949" s="223">
        <v>6399.1</v>
      </c>
      <c r="G949" s="223">
        <v>9.8999999999999999E-4</v>
      </c>
      <c r="H949" s="223">
        <v>1.39E-3</v>
      </c>
      <c r="I949" s="223">
        <v>1.6199999999999999E-3</v>
      </c>
      <c r="J949" s="223">
        <v>2.64E-3</v>
      </c>
      <c r="K949" s="223">
        <v>5.79E-3</v>
      </c>
      <c r="L949" s="223">
        <v>2.5440000000000001E-2</v>
      </c>
      <c r="M949" s="223">
        <v>7.0172999999999996</v>
      </c>
      <c r="N949" s="223">
        <v>7.0183999999999997</v>
      </c>
      <c r="O949" s="223">
        <v>238</v>
      </c>
      <c r="P949" s="223">
        <v>143</v>
      </c>
    </row>
    <row r="950" spans="1:16">
      <c r="A950" s="227">
        <v>361</v>
      </c>
      <c r="B950" s="225">
        <v>44039</v>
      </c>
      <c r="C950" s="223">
        <v>94.69</v>
      </c>
      <c r="D950" s="223">
        <v>1020</v>
      </c>
      <c r="E950" s="223">
        <v>2082.6</v>
      </c>
      <c r="F950" s="223">
        <v>6399.1</v>
      </c>
      <c r="G950" s="223">
        <v>9.6000000000000002E-4</v>
      </c>
      <c r="H950" s="223">
        <v>1.5100000000000001E-3</v>
      </c>
      <c r="I950" s="223">
        <v>1.7799999999999999E-3</v>
      </c>
      <c r="J950" s="223">
        <v>2.8500000000000001E-3</v>
      </c>
      <c r="K950" s="223">
        <v>6.1500000000000001E-3</v>
      </c>
      <c r="L950" s="223">
        <v>2.5440000000000001E-2</v>
      </c>
      <c r="M950" s="223">
        <v>7.0126999999999997</v>
      </c>
      <c r="N950" s="223">
        <v>7.0041000000000002</v>
      </c>
      <c r="O950" s="223">
        <v>237</v>
      </c>
      <c r="P950" s="223">
        <v>143</v>
      </c>
    </row>
    <row r="951" spans="1:16">
      <c r="A951" s="227">
        <v>360</v>
      </c>
      <c r="B951" s="225">
        <v>44036</v>
      </c>
      <c r="C951" s="223">
        <v>94.99</v>
      </c>
      <c r="D951" s="223">
        <v>1020</v>
      </c>
      <c r="E951" s="223">
        <v>2082.6</v>
      </c>
      <c r="F951" s="223">
        <v>6399.1</v>
      </c>
      <c r="G951" s="223">
        <v>1.0399999999999999E-3</v>
      </c>
      <c r="H951" s="223">
        <v>1.47E-3</v>
      </c>
      <c r="I951" s="223">
        <v>1.67E-3</v>
      </c>
      <c r="J951" s="223">
        <v>2.7599999999999999E-3</v>
      </c>
      <c r="K951" s="223">
        <v>5.8900000000000003E-3</v>
      </c>
      <c r="L951" s="223">
        <v>2.5440000000000001E-2</v>
      </c>
      <c r="M951" s="223">
        <v>7.0175999999999998</v>
      </c>
      <c r="N951" s="223">
        <v>7.0002000000000004</v>
      </c>
      <c r="O951" s="223">
        <v>238</v>
      </c>
      <c r="P951" s="223">
        <v>143</v>
      </c>
    </row>
    <row r="952" spans="1:16">
      <c r="A952" s="227">
        <v>359</v>
      </c>
      <c r="B952" s="225">
        <v>44035</v>
      </c>
      <c r="C952" s="223">
        <v>95.12</v>
      </c>
      <c r="D952" s="223">
        <v>1020</v>
      </c>
      <c r="E952" s="223">
        <v>2082.6</v>
      </c>
      <c r="F952" s="223">
        <v>6399.1</v>
      </c>
      <c r="G952" s="223">
        <v>1.01E-3</v>
      </c>
      <c r="H952" s="223">
        <v>1.5100000000000001E-3</v>
      </c>
      <c r="I952" s="223">
        <v>1.72E-3</v>
      </c>
      <c r="J952" s="223">
        <v>2.7100000000000002E-3</v>
      </c>
      <c r="K952" s="223">
        <v>5.77E-3</v>
      </c>
      <c r="L952" s="223">
        <v>2.5440000000000001E-2</v>
      </c>
      <c r="M952" s="223">
        <v>6.9728000000000003</v>
      </c>
      <c r="N952" s="223">
        <v>6.9810999999999996</v>
      </c>
      <c r="O952" s="223">
        <v>237</v>
      </c>
      <c r="P952" s="223">
        <v>143</v>
      </c>
    </row>
    <row r="953" spans="1:16">
      <c r="A953" s="227">
        <v>358</v>
      </c>
      <c r="B953" s="225">
        <v>44034</v>
      </c>
      <c r="C953" s="223">
        <v>95.83</v>
      </c>
      <c r="D953" s="223">
        <v>1020</v>
      </c>
      <c r="E953" s="223">
        <v>2082.6</v>
      </c>
      <c r="F953" s="223">
        <v>6399.1</v>
      </c>
      <c r="G953" s="223">
        <v>1.1199999999999999E-3</v>
      </c>
      <c r="H953" s="223">
        <v>1.49E-3</v>
      </c>
      <c r="I953" s="223">
        <v>1.72E-3</v>
      </c>
      <c r="J953" s="223">
        <v>2.7399999999999998E-3</v>
      </c>
      <c r="K953" s="223">
        <v>5.9699999999999996E-3</v>
      </c>
      <c r="L953" s="223">
        <v>2.5440000000000001E-2</v>
      </c>
      <c r="M953" s="223">
        <v>6.9874999999999998</v>
      </c>
      <c r="N953" s="223">
        <v>6.9836</v>
      </c>
      <c r="O953" s="223">
        <v>237</v>
      </c>
      <c r="P953" s="223">
        <v>143</v>
      </c>
    </row>
    <row r="954" spans="1:16">
      <c r="A954" s="227">
        <v>357</v>
      </c>
      <c r="B954" s="225">
        <v>44033</v>
      </c>
      <c r="C954" s="223">
        <v>95.94</v>
      </c>
      <c r="D954" s="223">
        <v>1020</v>
      </c>
      <c r="E954" s="223">
        <v>2082.6</v>
      </c>
      <c r="F954" s="223">
        <v>6399.1</v>
      </c>
      <c r="G954" s="223">
        <v>1.09E-3</v>
      </c>
      <c r="H954" s="223">
        <v>1.41E-3</v>
      </c>
      <c r="I954" s="223">
        <v>1.64E-3</v>
      </c>
      <c r="J954" s="223">
        <v>2.64E-3</v>
      </c>
      <c r="K954" s="223">
        <v>6.0000000000000001E-3</v>
      </c>
      <c r="L954" s="223">
        <v>2.5440000000000001E-2</v>
      </c>
      <c r="M954" s="223">
        <v>6.9927999999999999</v>
      </c>
      <c r="N954" s="223">
        <v>6.9923999999999999</v>
      </c>
      <c r="O954" s="223">
        <v>238</v>
      </c>
      <c r="P954" s="223">
        <v>143</v>
      </c>
    </row>
    <row r="955" spans="1:16">
      <c r="A955" s="227">
        <v>356</v>
      </c>
      <c r="B955" s="225">
        <v>44032</v>
      </c>
      <c r="C955" s="223">
        <v>96.35</v>
      </c>
      <c r="D955" s="223">
        <v>1020</v>
      </c>
      <c r="E955" s="223">
        <v>2082.6</v>
      </c>
      <c r="F955" s="223">
        <v>6399.1</v>
      </c>
      <c r="G955" s="223">
        <v>1.09E-3</v>
      </c>
      <c r="H955" s="223">
        <v>1.47E-3</v>
      </c>
      <c r="I955" s="223">
        <v>1.75E-3</v>
      </c>
      <c r="J955" s="223">
        <v>2.7899999999999999E-3</v>
      </c>
      <c r="K955" s="223">
        <v>6.1000000000000004E-3</v>
      </c>
      <c r="L955" s="223">
        <v>2.5440000000000001E-2</v>
      </c>
      <c r="M955" s="223">
        <v>6.9943</v>
      </c>
      <c r="N955" s="223">
        <v>6.9901999999999997</v>
      </c>
      <c r="O955" s="223">
        <v>237</v>
      </c>
      <c r="P955" s="223">
        <v>143</v>
      </c>
    </row>
    <row r="956" spans="1:16">
      <c r="A956" s="227">
        <v>355</v>
      </c>
      <c r="B956" s="225">
        <v>44029</v>
      </c>
      <c r="C956" s="223">
        <v>96.08</v>
      </c>
      <c r="D956" s="223">
        <v>1020</v>
      </c>
      <c r="E956" s="223">
        <v>2082.6</v>
      </c>
      <c r="F956" s="223">
        <v>6399.1</v>
      </c>
      <c r="G956" s="223">
        <v>1.0399999999999999E-3</v>
      </c>
      <c r="H956" s="223">
        <v>1.4499999999999999E-3</v>
      </c>
      <c r="I956" s="223">
        <v>1.75E-3</v>
      </c>
      <c r="J956" s="223">
        <v>2.8300000000000001E-3</v>
      </c>
      <c r="K956" s="223">
        <v>6.2700000000000004E-3</v>
      </c>
      <c r="L956" s="223">
        <v>2.5440000000000001E-2</v>
      </c>
      <c r="M956" s="223">
        <v>6.9821999999999997</v>
      </c>
      <c r="N956" s="223">
        <v>6.9889000000000001</v>
      </c>
      <c r="O956" s="223">
        <v>237</v>
      </c>
      <c r="P956" s="223">
        <v>143</v>
      </c>
    </row>
    <row r="957" spans="1:16">
      <c r="A957" s="227">
        <v>354</v>
      </c>
      <c r="B957" s="225">
        <v>44028</v>
      </c>
      <c r="C957" s="223">
        <v>96.26</v>
      </c>
      <c r="D957" s="223">
        <v>1020</v>
      </c>
      <c r="E957" s="223">
        <v>2082.6</v>
      </c>
      <c r="F957" s="223">
        <v>6399.1</v>
      </c>
      <c r="G957" s="223">
        <v>1.0399999999999999E-3</v>
      </c>
      <c r="H957" s="223">
        <v>1.4499999999999999E-3</v>
      </c>
      <c r="I957" s="223">
        <v>1.72E-3</v>
      </c>
      <c r="J957" s="223">
        <v>2.7499999999999998E-3</v>
      </c>
      <c r="K957" s="223">
        <v>6.1700000000000001E-3</v>
      </c>
      <c r="L957" s="223">
        <v>2.5430000000000001E-2</v>
      </c>
      <c r="M957" s="223">
        <v>7.0106000000000002</v>
      </c>
      <c r="N957" s="223">
        <v>7.0057999999999998</v>
      </c>
      <c r="O957" s="223">
        <v>237</v>
      </c>
      <c r="P957" s="223">
        <v>143</v>
      </c>
    </row>
    <row r="958" spans="1:16">
      <c r="A958" s="227">
        <v>353</v>
      </c>
      <c r="B958" s="225">
        <v>44027</v>
      </c>
      <c r="C958" s="223">
        <v>96.46</v>
      </c>
      <c r="D958" s="223">
        <v>1020</v>
      </c>
      <c r="E958" s="223">
        <v>2082.6</v>
      </c>
      <c r="F958" s="223">
        <v>6399.1</v>
      </c>
      <c r="G958" s="223">
        <v>1.2700000000000001E-3</v>
      </c>
      <c r="H958" s="223">
        <v>1.5499999999999999E-3</v>
      </c>
      <c r="I958" s="223">
        <v>1.8E-3</v>
      </c>
      <c r="J958" s="223">
        <v>2.8800000000000002E-3</v>
      </c>
      <c r="K958" s="223">
        <v>6.3E-3</v>
      </c>
      <c r="L958" s="223">
        <v>2.6079999999999999E-2</v>
      </c>
      <c r="M958" s="223">
        <v>7.0010000000000003</v>
      </c>
      <c r="N958" s="223">
        <v>6.9973999999999998</v>
      </c>
      <c r="O958" s="223">
        <v>243</v>
      </c>
      <c r="P958" s="223">
        <v>143</v>
      </c>
    </row>
    <row r="959" spans="1:16">
      <c r="A959" s="227">
        <v>352</v>
      </c>
      <c r="B959" s="225">
        <v>44026</v>
      </c>
      <c r="C959" s="223">
        <v>96.65</v>
      </c>
      <c r="D959" s="223">
        <v>1020</v>
      </c>
      <c r="E959" s="223">
        <v>2082.6</v>
      </c>
      <c r="F959" s="223">
        <v>6399.1</v>
      </c>
      <c r="G959" s="223">
        <v>1.32E-3</v>
      </c>
      <c r="H959" s="223">
        <v>1.57E-3</v>
      </c>
      <c r="I959" s="223">
        <v>1.8500000000000001E-3</v>
      </c>
      <c r="J959" s="223">
        <v>2.8999999999999998E-3</v>
      </c>
      <c r="K959" s="223">
        <v>6.2300000000000003E-3</v>
      </c>
      <c r="L959" s="223">
        <v>2.6339999999999999E-2</v>
      </c>
      <c r="M959" s="223">
        <v>7.0106999999999999</v>
      </c>
      <c r="N959" s="223">
        <v>7.0019</v>
      </c>
      <c r="O959" s="223">
        <v>245</v>
      </c>
      <c r="P959" s="223">
        <v>143</v>
      </c>
    </row>
    <row r="960" spans="1:16">
      <c r="A960" s="227">
        <v>351</v>
      </c>
      <c r="B960" s="225">
        <v>44025</v>
      </c>
      <c r="C960" s="223">
        <v>96.7</v>
      </c>
      <c r="D960" s="223">
        <v>1020</v>
      </c>
      <c r="E960" s="223">
        <v>2082.6</v>
      </c>
      <c r="F960" s="223">
        <v>6399.1</v>
      </c>
      <c r="G960" s="223">
        <v>1.2700000000000001E-3</v>
      </c>
      <c r="H960" s="223">
        <v>1.5100000000000001E-3</v>
      </c>
      <c r="I960" s="223">
        <v>1.7700000000000001E-3</v>
      </c>
      <c r="J960" s="223">
        <v>2.8500000000000001E-3</v>
      </c>
      <c r="K960" s="223">
        <v>6.1799999999999997E-3</v>
      </c>
      <c r="L960" s="223">
        <v>2.6339999999999999E-2</v>
      </c>
      <c r="M960" s="223">
        <v>6.9976000000000003</v>
      </c>
      <c r="N960" s="223">
        <v>6.9942000000000002</v>
      </c>
      <c r="O960" s="223">
        <v>246</v>
      </c>
      <c r="P960" s="223">
        <v>143</v>
      </c>
    </row>
    <row r="961" spans="1:16">
      <c r="A961" s="227">
        <v>350</v>
      </c>
      <c r="B961" s="225">
        <v>44022</v>
      </c>
      <c r="C961" s="223">
        <v>96.43</v>
      </c>
      <c r="D961" s="223">
        <v>1020</v>
      </c>
      <c r="E961" s="223">
        <v>2082.6</v>
      </c>
      <c r="F961" s="223">
        <v>6399.1</v>
      </c>
      <c r="G961" s="223">
        <v>1.25E-3</v>
      </c>
      <c r="H961" s="223">
        <v>1.5299999999999999E-3</v>
      </c>
      <c r="I961" s="223">
        <v>1.8500000000000001E-3</v>
      </c>
      <c r="J961" s="223">
        <v>3.0599999999999998E-3</v>
      </c>
      <c r="K961" s="223">
        <v>6.45E-3</v>
      </c>
      <c r="L961" s="223">
        <v>2.6339999999999999E-2</v>
      </c>
      <c r="M961" s="223">
        <v>6.9985999999999997</v>
      </c>
      <c r="N961" s="223">
        <v>7.0044000000000004</v>
      </c>
      <c r="O961" s="223">
        <v>245</v>
      </c>
      <c r="P961" s="223">
        <v>143</v>
      </c>
    </row>
    <row r="962" spans="1:16">
      <c r="A962" s="227">
        <v>349</v>
      </c>
      <c r="B962" s="225">
        <v>44021</v>
      </c>
      <c r="C962" s="223">
        <v>96.88</v>
      </c>
      <c r="D962" s="223">
        <v>1020</v>
      </c>
      <c r="E962" s="223">
        <v>2082.6</v>
      </c>
      <c r="F962" s="223">
        <v>6399.1</v>
      </c>
      <c r="G962" s="223">
        <v>1.25E-3</v>
      </c>
      <c r="H962" s="223">
        <v>1.5100000000000001E-3</v>
      </c>
      <c r="I962" s="223">
        <v>1.7700000000000001E-3</v>
      </c>
      <c r="J962" s="223">
        <v>2.8300000000000001E-3</v>
      </c>
      <c r="K962" s="223">
        <v>6.13E-3</v>
      </c>
      <c r="L962" s="223">
        <v>2.6069999999999999E-2</v>
      </c>
      <c r="M962" s="223">
        <v>7.0228999999999999</v>
      </c>
      <c r="N962" s="223">
        <v>7.0137999999999998</v>
      </c>
      <c r="O962" s="223">
        <v>243</v>
      </c>
      <c r="P962" s="223">
        <v>143</v>
      </c>
    </row>
    <row r="963" spans="1:16">
      <c r="A963" s="227">
        <v>348</v>
      </c>
      <c r="B963" s="225">
        <v>44020</v>
      </c>
      <c r="C963" s="223">
        <v>96.72</v>
      </c>
      <c r="D963" s="223">
        <v>1020</v>
      </c>
      <c r="E963" s="223">
        <v>2082.6</v>
      </c>
      <c r="F963" s="223">
        <v>6399.1</v>
      </c>
      <c r="G963" s="223">
        <v>1.3500000000000001E-3</v>
      </c>
      <c r="H963" s="223">
        <v>1.5900000000000001E-3</v>
      </c>
      <c r="I963" s="223">
        <v>1.8500000000000001E-3</v>
      </c>
      <c r="J963" s="223">
        <v>3.0100000000000001E-3</v>
      </c>
      <c r="K963" s="223">
        <v>6.6400000000000001E-3</v>
      </c>
      <c r="L963" s="223">
        <v>2.572E-2</v>
      </c>
      <c r="M963" s="223">
        <v>7.0130999999999997</v>
      </c>
      <c r="N963" s="223">
        <v>7.0187999999999997</v>
      </c>
      <c r="O963" s="223">
        <v>239</v>
      </c>
      <c r="P963" s="223">
        <v>143</v>
      </c>
    </row>
    <row r="964" spans="1:16">
      <c r="A964" s="227">
        <v>347</v>
      </c>
      <c r="B964" s="225">
        <v>44019</v>
      </c>
      <c r="C964" s="223">
        <v>97.17</v>
      </c>
      <c r="D964" s="223">
        <v>1020</v>
      </c>
      <c r="E964" s="223">
        <v>2082.6</v>
      </c>
      <c r="F964" s="223">
        <v>6399.1</v>
      </c>
      <c r="G964" s="223">
        <v>1.4E-3</v>
      </c>
      <c r="H964" s="223">
        <v>1.57E-3</v>
      </c>
      <c r="I964" s="223">
        <v>1.81E-3</v>
      </c>
      <c r="J964" s="223">
        <v>2.8600000000000001E-3</v>
      </c>
      <c r="K964" s="223">
        <v>6.4000000000000003E-3</v>
      </c>
      <c r="L964" s="223">
        <v>2.358E-2</v>
      </c>
      <c r="M964" s="223">
        <v>7.0678000000000001</v>
      </c>
      <c r="N964" s="223">
        <v>7.0664999999999996</v>
      </c>
      <c r="O964" s="223">
        <v>218</v>
      </c>
      <c r="P964" s="223">
        <v>143</v>
      </c>
    </row>
    <row r="965" spans="1:16">
      <c r="A965" s="227">
        <v>346</v>
      </c>
      <c r="B965" s="225">
        <v>44018</v>
      </c>
      <c r="C965" s="223">
        <v>97.32</v>
      </c>
      <c r="D965" s="223">
        <v>1020</v>
      </c>
      <c r="E965" s="223">
        <v>2082.6</v>
      </c>
      <c r="F965" s="223">
        <v>6399.1</v>
      </c>
      <c r="G965" s="223">
        <v>1.3699999999999999E-3</v>
      </c>
      <c r="H965" s="223">
        <v>1.57E-3</v>
      </c>
      <c r="I965" s="223">
        <v>1.8600000000000001E-3</v>
      </c>
      <c r="J965" s="223">
        <v>3.0200000000000001E-3</v>
      </c>
      <c r="K965" s="223">
        <v>6.7600000000000004E-3</v>
      </c>
      <c r="L965" s="223">
        <v>2.358E-2</v>
      </c>
      <c r="M965" s="223">
        <v>7.0679999999999996</v>
      </c>
      <c r="N965" s="223">
        <v>7.0670000000000002</v>
      </c>
      <c r="O965" s="223">
        <v>217</v>
      </c>
      <c r="P965" s="223">
        <v>143</v>
      </c>
    </row>
    <row r="966" spans="1:16">
      <c r="A966" s="227">
        <v>345</v>
      </c>
      <c r="B966" s="225">
        <v>44015</v>
      </c>
      <c r="C966" s="223">
        <v>97.2</v>
      </c>
      <c r="D966" s="223">
        <v>1020</v>
      </c>
      <c r="E966" s="223">
        <v>2082.6</v>
      </c>
      <c r="F966" s="223">
        <v>6399.1</v>
      </c>
      <c r="G966" s="223">
        <v>1.3699999999999999E-3</v>
      </c>
      <c r="H966" s="223">
        <v>1.5299999999999999E-3</v>
      </c>
      <c r="I966" s="223">
        <v>1.81E-3</v>
      </c>
      <c r="J966" s="223">
        <v>2.96E-3</v>
      </c>
      <c r="K966" s="223">
        <v>6.6899999999999998E-3</v>
      </c>
      <c r="L966" s="223">
        <v>2.358E-2</v>
      </c>
      <c r="M966" s="223">
        <v>7.0678999999999998</v>
      </c>
      <c r="N966" s="223">
        <v>7.0708000000000002</v>
      </c>
      <c r="O966" s="223">
        <v>218</v>
      </c>
      <c r="P966" s="223">
        <v>143</v>
      </c>
    </row>
    <row r="967" spans="1:16">
      <c r="A967" s="227">
        <v>344</v>
      </c>
      <c r="B967" s="225">
        <v>44014</v>
      </c>
      <c r="C967" s="223">
        <v>97.39</v>
      </c>
      <c r="D967" s="223">
        <v>1020</v>
      </c>
      <c r="E967" s="223">
        <v>2082.6</v>
      </c>
      <c r="F967" s="223">
        <v>6399.1</v>
      </c>
      <c r="G967" s="223">
        <v>1.3699999999999999E-3</v>
      </c>
      <c r="H967" s="223">
        <v>1.5299999999999999E-3</v>
      </c>
      <c r="I967" s="223">
        <v>1.81E-3</v>
      </c>
      <c r="J967" s="223">
        <v>2.96E-3</v>
      </c>
      <c r="K967" s="223">
        <v>6.6899999999999998E-3</v>
      </c>
      <c r="L967" s="223">
        <v>2.358E-2</v>
      </c>
      <c r="M967" s="223">
        <v>7.0698999999999996</v>
      </c>
      <c r="N967" s="223">
        <v>7.0640000000000001</v>
      </c>
      <c r="O967" s="223">
        <v>218</v>
      </c>
      <c r="P967" s="223">
        <v>143</v>
      </c>
    </row>
    <row r="968" spans="1:16">
      <c r="A968" s="227">
        <v>343</v>
      </c>
      <c r="B968" s="225">
        <v>44013</v>
      </c>
      <c r="C968" s="223">
        <v>97.54</v>
      </c>
      <c r="D968" s="223">
        <v>1210</v>
      </c>
      <c r="E968" s="223">
        <v>2144.27</v>
      </c>
      <c r="F968" s="223">
        <v>6949.5</v>
      </c>
      <c r="G968" s="223">
        <v>1.2899999999999999E-3</v>
      </c>
      <c r="H968" s="223">
        <v>1.6000000000000001E-3</v>
      </c>
      <c r="I968" s="223">
        <v>1.89E-3</v>
      </c>
      <c r="J968" s="223">
        <v>3.1199999999999999E-3</v>
      </c>
      <c r="K968" s="223">
        <v>6.7600000000000004E-3</v>
      </c>
      <c r="L968" s="223">
        <v>2.358E-2</v>
      </c>
      <c r="M968" s="223">
        <v>7.0763999999999996</v>
      </c>
      <c r="N968" s="223">
        <v>7.0811000000000002</v>
      </c>
      <c r="O968" s="223">
        <v>217</v>
      </c>
      <c r="P968" s="223">
        <v>143</v>
      </c>
    </row>
    <row r="969" spans="1:16">
      <c r="A969" s="227">
        <v>342</v>
      </c>
      <c r="B969" s="225">
        <v>44012</v>
      </c>
      <c r="C969" s="223">
        <v>97.43</v>
      </c>
      <c r="D969" s="223">
        <v>1210</v>
      </c>
      <c r="E969" s="223">
        <v>2144.27</v>
      </c>
      <c r="F969" s="223">
        <v>6949.5</v>
      </c>
      <c r="G969" s="223">
        <v>1.2899999999999999E-3</v>
      </c>
      <c r="H969" s="223">
        <v>1.48E-3</v>
      </c>
      <c r="I969" s="223">
        <v>1.73E-3</v>
      </c>
      <c r="J969" s="223">
        <v>2.8800000000000002E-3</v>
      </c>
      <c r="K969" s="223">
        <v>6.5599999999999999E-3</v>
      </c>
      <c r="L969" s="223">
        <v>2.3570000000000001E-2</v>
      </c>
      <c r="M969" s="223">
        <v>7.0858999999999996</v>
      </c>
      <c r="N969" s="223">
        <v>7.0781999999999998</v>
      </c>
      <c r="O969" s="223">
        <v>218</v>
      </c>
      <c r="P969" s="223">
        <v>143</v>
      </c>
    </row>
    <row r="970" spans="1:16">
      <c r="A970" s="227">
        <v>341</v>
      </c>
      <c r="B970" s="225">
        <v>44011</v>
      </c>
      <c r="C970" s="223">
        <v>97.43</v>
      </c>
      <c r="D970" s="223">
        <v>1210</v>
      </c>
      <c r="E970" s="223">
        <v>2144.27</v>
      </c>
      <c r="F970" s="223">
        <v>6949.5</v>
      </c>
      <c r="G970" s="223">
        <v>1.2199999999999999E-3</v>
      </c>
      <c r="H970" s="223">
        <v>1.48E-3</v>
      </c>
      <c r="I970" s="223">
        <v>1.6800000000000001E-3</v>
      </c>
      <c r="J970" s="223">
        <v>2.7399999999999998E-3</v>
      </c>
      <c r="K970" s="223">
        <v>6.2300000000000003E-3</v>
      </c>
      <c r="L970" s="223">
        <v>2.3699999999999999E-2</v>
      </c>
      <c r="M970" s="223">
        <v>7.0827</v>
      </c>
      <c r="N970" s="223">
        <v>7.0781999999999998</v>
      </c>
      <c r="O970" s="223">
        <v>220</v>
      </c>
      <c r="P970" s="223">
        <v>143</v>
      </c>
    </row>
    <row r="971" spans="1:16">
      <c r="A971" s="227">
        <v>340</v>
      </c>
      <c r="B971" s="225">
        <v>44008</v>
      </c>
      <c r="C971" s="223">
        <v>97.15</v>
      </c>
      <c r="D971" s="223">
        <v>1210</v>
      </c>
      <c r="E971" s="223">
        <v>2144.27</v>
      </c>
      <c r="F971" s="223">
        <v>6949.5</v>
      </c>
      <c r="G971" s="223">
        <v>1.3699999999999999E-3</v>
      </c>
      <c r="H971" s="223">
        <v>1.66E-3</v>
      </c>
      <c r="I971" s="223">
        <v>1.8400000000000001E-3</v>
      </c>
      <c r="J971" s="223">
        <v>3.0200000000000001E-3</v>
      </c>
      <c r="K971" s="223">
        <v>6.4099999999999999E-3</v>
      </c>
      <c r="L971" s="223">
        <v>2.4230000000000002E-2</v>
      </c>
      <c r="M971" s="223">
        <v>7.0791000000000004</v>
      </c>
      <c r="N971" s="223">
        <v>7.0781999999999998</v>
      </c>
      <c r="O971" s="223">
        <v>224</v>
      </c>
      <c r="P971" s="223">
        <v>143</v>
      </c>
    </row>
    <row r="972" spans="1:16">
      <c r="A972" s="227">
        <v>339</v>
      </c>
      <c r="B972" s="225">
        <v>44007</v>
      </c>
      <c r="C972" s="223">
        <v>96.65</v>
      </c>
      <c r="D972" s="223">
        <v>1210</v>
      </c>
      <c r="E972" s="223">
        <v>2144.27</v>
      </c>
      <c r="F972" s="223">
        <v>6949.5</v>
      </c>
      <c r="G972" s="223">
        <v>1.3699999999999999E-3</v>
      </c>
      <c r="H972" s="223">
        <v>1.8600000000000001E-3</v>
      </c>
      <c r="I972" s="223">
        <v>2.0500000000000002E-3</v>
      </c>
      <c r="J972" s="223">
        <v>3.32E-3</v>
      </c>
      <c r="K972" s="223">
        <v>6.8599999999999998E-3</v>
      </c>
      <c r="L972" s="223">
        <v>2.4230000000000002E-2</v>
      </c>
      <c r="M972" s="223">
        <v>7.0606</v>
      </c>
      <c r="N972" s="223">
        <v>7.0580999999999996</v>
      </c>
      <c r="O972" s="223">
        <v>222</v>
      </c>
      <c r="P972" s="223">
        <v>143</v>
      </c>
    </row>
    <row r="973" spans="1:16">
      <c r="A973" s="227">
        <v>338</v>
      </c>
      <c r="B973" s="225">
        <v>44006</v>
      </c>
      <c r="C973" s="223">
        <v>97.04</v>
      </c>
      <c r="D973" s="223">
        <v>1210</v>
      </c>
      <c r="E973" s="223">
        <v>2144.27</v>
      </c>
      <c r="F973" s="223">
        <v>6949.5</v>
      </c>
      <c r="G973" s="223">
        <v>1.3699999999999999E-3</v>
      </c>
      <c r="H973" s="223">
        <v>1.8799999999999999E-3</v>
      </c>
      <c r="I973" s="223">
        <v>2.0999999999999999E-3</v>
      </c>
      <c r="J973" s="223">
        <v>3.15E-3</v>
      </c>
      <c r="K973" s="223">
        <v>6.79E-3</v>
      </c>
      <c r="L973" s="223">
        <v>2.4230000000000002E-2</v>
      </c>
      <c r="M973" s="223">
        <v>7.0583</v>
      </c>
      <c r="N973" s="223">
        <v>7.0683999999999996</v>
      </c>
      <c r="O973" s="223">
        <v>221</v>
      </c>
      <c r="P973" s="223">
        <v>143</v>
      </c>
    </row>
    <row r="974" spans="1:16">
      <c r="A974" s="227">
        <v>337</v>
      </c>
      <c r="B974" s="225">
        <v>44005</v>
      </c>
      <c r="C974" s="223">
        <v>97.62</v>
      </c>
      <c r="D974" s="223">
        <v>1210</v>
      </c>
      <c r="E974" s="223">
        <v>2144.27</v>
      </c>
      <c r="F974" s="223">
        <v>6949.5</v>
      </c>
      <c r="G974" s="223">
        <v>1.34E-3</v>
      </c>
      <c r="H974" s="223">
        <v>1.8600000000000001E-3</v>
      </c>
      <c r="I974" s="223">
        <v>2.1299999999999999E-3</v>
      </c>
      <c r="J974" s="223">
        <v>3.3E-3</v>
      </c>
      <c r="K974" s="223">
        <v>7.1199999999999996E-3</v>
      </c>
      <c r="L974" s="223">
        <v>2.4930000000000001E-2</v>
      </c>
      <c r="M974" s="223">
        <v>7.0744999999999996</v>
      </c>
      <c r="N974" s="223">
        <v>7.0709999999999997</v>
      </c>
      <c r="O974" s="223">
        <v>228</v>
      </c>
      <c r="P974" s="223">
        <v>143</v>
      </c>
    </row>
    <row r="975" spans="1:16">
      <c r="A975" s="227">
        <v>336</v>
      </c>
      <c r="B975" s="225">
        <v>44004</v>
      </c>
      <c r="C975" s="223">
        <v>97.42</v>
      </c>
      <c r="D975" s="223">
        <v>1210</v>
      </c>
      <c r="E975" s="223">
        <v>2144.27</v>
      </c>
      <c r="F975" s="223">
        <v>6949.5</v>
      </c>
      <c r="G975" s="223">
        <v>1.4E-3</v>
      </c>
      <c r="H975" s="223">
        <v>1.92E-3</v>
      </c>
      <c r="I975" s="223">
        <v>2.2100000000000002E-3</v>
      </c>
      <c r="J975" s="223">
        <v>3.3899999999999998E-3</v>
      </c>
      <c r="K975" s="223">
        <v>7.0899999999999999E-3</v>
      </c>
      <c r="L975" s="223">
        <v>2.427E-2</v>
      </c>
      <c r="M975" s="223">
        <v>7.0812999999999997</v>
      </c>
      <c r="N975" s="223">
        <v>7.0892999999999997</v>
      </c>
      <c r="O975" s="223">
        <v>221</v>
      </c>
      <c r="P975" s="223">
        <v>143</v>
      </c>
    </row>
    <row r="976" spans="1:16">
      <c r="A976" s="227">
        <v>335</v>
      </c>
      <c r="B976" s="225">
        <v>44001</v>
      </c>
      <c r="C976" s="223">
        <v>97.16</v>
      </c>
      <c r="D976" s="223">
        <v>1210</v>
      </c>
      <c r="E976" s="223">
        <v>2144.27</v>
      </c>
      <c r="F976" s="223">
        <v>6949.5</v>
      </c>
      <c r="G976" s="223">
        <v>1.47E-3</v>
      </c>
      <c r="H976" s="223">
        <v>1.8600000000000001E-3</v>
      </c>
      <c r="I976" s="223">
        <v>2.1800000000000001E-3</v>
      </c>
      <c r="J976" s="223">
        <v>3.2699999999999999E-3</v>
      </c>
      <c r="K976" s="223">
        <v>6.94E-3</v>
      </c>
      <c r="L976" s="223">
        <v>2.385E-2</v>
      </c>
      <c r="M976" s="223">
        <v>7.0759999999999996</v>
      </c>
      <c r="N976" s="223">
        <v>7.0854999999999997</v>
      </c>
      <c r="O976" s="223">
        <v>217</v>
      </c>
      <c r="P976" s="223">
        <v>143</v>
      </c>
    </row>
    <row r="977" spans="1:16">
      <c r="A977" s="227">
        <v>334</v>
      </c>
      <c r="B977" s="225">
        <v>44000</v>
      </c>
      <c r="C977" s="223">
        <v>96.96</v>
      </c>
      <c r="D977" s="223">
        <v>1210</v>
      </c>
      <c r="E977" s="223">
        <v>2144.27</v>
      </c>
      <c r="F977" s="223">
        <v>6949.5</v>
      </c>
      <c r="G977" s="223">
        <v>1.4499999999999999E-3</v>
      </c>
      <c r="H977" s="223">
        <v>1.9300000000000001E-3</v>
      </c>
      <c r="I977" s="223">
        <v>2.2399999999999998E-3</v>
      </c>
      <c r="J977" s="223">
        <v>3.3300000000000001E-3</v>
      </c>
      <c r="K977" s="223">
        <v>7.0800000000000004E-3</v>
      </c>
      <c r="L977" s="223">
        <v>2.3730000000000001E-2</v>
      </c>
      <c r="M977" s="223">
        <v>7.0820999999999996</v>
      </c>
      <c r="N977" s="223">
        <v>7.0861999999999998</v>
      </c>
      <c r="O977" s="223">
        <v>215</v>
      </c>
      <c r="P977" s="223">
        <v>143</v>
      </c>
    </row>
    <row r="978" spans="1:16">
      <c r="A978" s="227">
        <v>333</v>
      </c>
      <c r="B978" s="225">
        <v>43999</v>
      </c>
      <c r="C978" s="223">
        <v>96.71</v>
      </c>
      <c r="D978" s="223">
        <v>1210</v>
      </c>
      <c r="E978" s="223">
        <v>2144.27</v>
      </c>
      <c r="F978" s="223">
        <v>6949.5</v>
      </c>
      <c r="G978" s="223">
        <v>1.47E-3</v>
      </c>
      <c r="H978" s="223">
        <v>1.9499999999999999E-3</v>
      </c>
      <c r="I978" s="223">
        <v>2.2599999999999999E-3</v>
      </c>
      <c r="J978" s="223">
        <v>3.4399999999999999E-3</v>
      </c>
      <c r="K978" s="223">
        <v>7.3800000000000003E-3</v>
      </c>
      <c r="L978" s="223">
        <v>2.3800000000000002E-2</v>
      </c>
      <c r="M978" s="223">
        <v>7.0721999999999996</v>
      </c>
      <c r="N978" s="223">
        <v>7.0907999999999998</v>
      </c>
      <c r="O978" s="223">
        <v>215</v>
      </c>
      <c r="P978" s="223">
        <v>143</v>
      </c>
    </row>
    <row r="979" spans="1:16">
      <c r="A979" s="227">
        <v>332</v>
      </c>
      <c r="B979" s="225">
        <v>43998</v>
      </c>
      <c r="C979" s="223">
        <v>97.32</v>
      </c>
      <c r="D979" s="223">
        <v>1210</v>
      </c>
      <c r="E979" s="223">
        <v>2144.27</v>
      </c>
      <c r="F979" s="223">
        <v>6949.5</v>
      </c>
      <c r="G979" s="223">
        <v>1.5200000000000001E-3</v>
      </c>
      <c r="H979" s="223">
        <v>1.99E-3</v>
      </c>
      <c r="I979" s="223">
        <v>2.2899999999999999E-3</v>
      </c>
      <c r="J979" s="223">
        <v>3.4399999999999999E-3</v>
      </c>
      <c r="K979" s="223">
        <v>7.5300000000000002E-3</v>
      </c>
      <c r="L979" s="223">
        <v>2.3220000000000001E-2</v>
      </c>
      <c r="M979" s="223">
        <v>7.0774999999999997</v>
      </c>
      <c r="N979" s="223">
        <v>7.0842000000000001</v>
      </c>
      <c r="O979" s="223">
        <v>209</v>
      </c>
      <c r="P979" s="223">
        <v>143</v>
      </c>
    </row>
    <row r="980" spans="1:16">
      <c r="A980" s="227">
        <v>331</v>
      </c>
      <c r="B980" s="225">
        <v>43997</v>
      </c>
      <c r="C980" s="223">
        <v>96.73</v>
      </c>
      <c r="D980" s="223">
        <v>1210</v>
      </c>
      <c r="E980" s="223">
        <v>2144.27</v>
      </c>
      <c r="F980" s="223">
        <v>6949.5</v>
      </c>
      <c r="G980" s="223">
        <v>1.5299999999999999E-3</v>
      </c>
      <c r="H980" s="223">
        <v>1.89E-3</v>
      </c>
      <c r="I980" s="223">
        <v>2.2399999999999998E-3</v>
      </c>
      <c r="J980" s="223">
        <v>3.4199999999999999E-3</v>
      </c>
      <c r="K980" s="223">
        <v>7.2199999999999999E-3</v>
      </c>
      <c r="L980" s="223">
        <v>2.2880000000000001E-2</v>
      </c>
      <c r="M980" s="223">
        <v>7.0807000000000002</v>
      </c>
      <c r="N980" s="223">
        <v>7.0650000000000004</v>
      </c>
      <c r="O980" s="223">
        <v>206</v>
      </c>
      <c r="P980" s="223">
        <v>143</v>
      </c>
    </row>
    <row r="981" spans="1:16">
      <c r="A981" s="227">
        <v>330</v>
      </c>
      <c r="B981" s="225">
        <v>43994</v>
      </c>
      <c r="C981" s="223">
        <v>95.96</v>
      </c>
      <c r="D981" s="223">
        <v>1210</v>
      </c>
      <c r="E981" s="223">
        <v>2144.27</v>
      </c>
      <c r="F981" s="223">
        <v>6949.5</v>
      </c>
      <c r="G981" s="223">
        <v>1.5E-3</v>
      </c>
      <c r="H981" s="223">
        <v>1.9300000000000001E-3</v>
      </c>
      <c r="I981" s="223">
        <v>2.2399999999999998E-3</v>
      </c>
      <c r="J981" s="223">
        <v>3.2799999999999999E-3</v>
      </c>
      <c r="K981" s="223">
        <v>7.0299999999999998E-3</v>
      </c>
      <c r="L981" s="223">
        <v>2.2790000000000001E-2</v>
      </c>
      <c r="M981" s="223">
        <v>7.0537999999999998</v>
      </c>
      <c r="N981" s="223">
        <v>7.0609999999999999</v>
      </c>
      <c r="O981" s="223">
        <v>206</v>
      </c>
      <c r="P981" s="223">
        <v>143</v>
      </c>
    </row>
    <row r="982" spans="1:16">
      <c r="A982" s="227">
        <v>329</v>
      </c>
      <c r="B982" s="225">
        <v>43993</v>
      </c>
      <c r="C982" s="223">
        <v>96.32</v>
      </c>
      <c r="D982" s="223">
        <v>1210</v>
      </c>
      <c r="E982" s="223">
        <v>2144.27</v>
      </c>
      <c r="F982" s="223">
        <v>6949.5</v>
      </c>
      <c r="G982" s="223">
        <v>1.6000000000000001E-3</v>
      </c>
      <c r="H982" s="223">
        <v>1.97E-3</v>
      </c>
      <c r="I982" s="223">
        <v>2.2899999999999999E-3</v>
      </c>
      <c r="J982" s="223">
        <v>3.2299999999999998E-3</v>
      </c>
      <c r="K982" s="223">
        <v>6.6899999999999998E-3</v>
      </c>
      <c r="L982" s="223">
        <v>2.2970000000000001E-2</v>
      </c>
      <c r="M982" s="223">
        <v>7.0766</v>
      </c>
      <c r="N982" s="223">
        <v>7.0773999999999999</v>
      </c>
      <c r="O982" s="223">
        <v>207</v>
      </c>
      <c r="P982" s="223">
        <v>143</v>
      </c>
    </row>
    <row r="983" spans="1:16">
      <c r="A983" s="227">
        <v>328</v>
      </c>
      <c r="B983" s="225">
        <v>43992</v>
      </c>
      <c r="C983" s="223">
        <v>96.62</v>
      </c>
      <c r="D983" s="223">
        <v>1210</v>
      </c>
      <c r="E983" s="223">
        <v>2144.27</v>
      </c>
      <c r="F983" s="223">
        <v>6949.5</v>
      </c>
      <c r="G983" s="223">
        <v>1.65E-3</v>
      </c>
      <c r="H983" s="223">
        <v>1.67E-3</v>
      </c>
      <c r="I983" s="223">
        <v>1.98E-3</v>
      </c>
      <c r="J983" s="223">
        <v>3.15E-3</v>
      </c>
      <c r="K983" s="223">
        <v>7.26E-3</v>
      </c>
      <c r="L983" s="223">
        <v>2.3140000000000001E-2</v>
      </c>
      <c r="M983" s="223">
        <v>7.0563000000000002</v>
      </c>
      <c r="N983" s="223">
        <v>7.0716000000000001</v>
      </c>
      <c r="O983" s="223">
        <v>212</v>
      </c>
      <c r="P983" s="223">
        <v>143</v>
      </c>
    </row>
    <row r="984" spans="1:16">
      <c r="A984" s="227">
        <v>327</v>
      </c>
      <c r="B984" s="225">
        <v>43991</v>
      </c>
      <c r="C984" s="223">
        <v>96.94</v>
      </c>
      <c r="D984" s="223">
        <v>1210</v>
      </c>
      <c r="E984" s="223">
        <v>2144.27</v>
      </c>
      <c r="F984" s="223">
        <v>6949.5</v>
      </c>
      <c r="G984" s="223">
        <v>1.58E-3</v>
      </c>
      <c r="H984" s="223">
        <v>2.0200000000000001E-3</v>
      </c>
      <c r="I984" s="223">
        <v>2.63E-3</v>
      </c>
      <c r="J984" s="223">
        <v>4.0099999999999997E-3</v>
      </c>
      <c r="K984" s="223">
        <v>8.2500000000000004E-3</v>
      </c>
      <c r="L984" s="223">
        <v>2.2880000000000001E-2</v>
      </c>
      <c r="M984" s="223">
        <v>7.0705</v>
      </c>
      <c r="N984" s="223">
        <v>7.0834999999999999</v>
      </c>
      <c r="O984" s="223">
        <v>202</v>
      </c>
      <c r="P984" s="223">
        <v>143</v>
      </c>
    </row>
    <row r="985" spans="1:16">
      <c r="A985" s="227">
        <v>326</v>
      </c>
      <c r="B985" s="225">
        <v>43990</v>
      </c>
      <c r="C985" s="223">
        <v>96.68</v>
      </c>
      <c r="D985" s="223">
        <v>1210</v>
      </c>
      <c r="E985" s="223">
        <v>2144.27</v>
      </c>
      <c r="F985" s="223">
        <v>6949.5</v>
      </c>
      <c r="G985" s="223">
        <v>1.57E-3</v>
      </c>
      <c r="H985" s="223">
        <v>2.2599999999999999E-3</v>
      </c>
      <c r="I985" s="223">
        <v>2.8300000000000001E-3</v>
      </c>
      <c r="J985" s="223">
        <v>4.47E-3</v>
      </c>
      <c r="K985" s="223">
        <v>8.7500000000000008E-3</v>
      </c>
      <c r="L985" s="223">
        <v>2.325E-2</v>
      </c>
      <c r="M985" s="223">
        <v>7.1086</v>
      </c>
      <c r="N985" s="223">
        <v>7.1112000000000002</v>
      </c>
      <c r="O985" s="223">
        <v>204</v>
      </c>
      <c r="P985" s="223">
        <v>143</v>
      </c>
    </row>
    <row r="986" spans="1:16">
      <c r="A986" s="227">
        <v>325</v>
      </c>
      <c r="B986" s="225">
        <v>43987</v>
      </c>
      <c r="C986" s="223">
        <v>97.28</v>
      </c>
      <c r="D986" s="223">
        <v>1210</v>
      </c>
      <c r="E986" s="223">
        <v>2144.27</v>
      </c>
      <c r="F986" s="223">
        <v>6949.5</v>
      </c>
      <c r="G986" s="223">
        <v>1.47E-3</v>
      </c>
      <c r="H986" s="223">
        <v>2.0600000000000002E-3</v>
      </c>
      <c r="I986" s="223">
        <v>2.8300000000000001E-3</v>
      </c>
      <c r="J986" s="223">
        <v>4.6299999999999996E-3</v>
      </c>
      <c r="K986" s="223">
        <v>8.9499999999999996E-3</v>
      </c>
      <c r="L986" s="223">
        <v>2.3539999999999998E-2</v>
      </c>
      <c r="M986" s="223">
        <v>7.117</v>
      </c>
      <c r="N986" s="223">
        <v>7.1157000000000004</v>
      </c>
      <c r="O986" s="223">
        <v>207</v>
      </c>
      <c r="P986" s="223">
        <v>143</v>
      </c>
    </row>
    <row r="987" spans="1:16">
      <c r="A987" s="227">
        <v>324</v>
      </c>
      <c r="B987" s="225">
        <v>43986</v>
      </c>
      <c r="C987" s="223">
        <v>97.67</v>
      </c>
      <c r="D987" s="223">
        <v>1210</v>
      </c>
      <c r="E987" s="223">
        <v>2144.27</v>
      </c>
      <c r="F987" s="223">
        <v>6949.5</v>
      </c>
      <c r="G987" s="223">
        <v>1.42E-3</v>
      </c>
      <c r="H987" s="223">
        <v>1.9400000000000001E-3</v>
      </c>
      <c r="I987" s="223">
        <v>2.5300000000000001E-3</v>
      </c>
      <c r="J987" s="223">
        <v>4.0800000000000003E-3</v>
      </c>
      <c r="K987" s="223">
        <v>8.2299999999999995E-3</v>
      </c>
      <c r="L987" s="223">
        <v>2.3099999999999999E-2</v>
      </c>
      <c r="M987" s="223">
        <v>7.1067999999999998</v>
      </c>
      <c r="N987" s="223">
        <v>7.1013999999999999</v>
      </c>
      <c r="O987" s="223">
        <v>206</v>
      </c>
      <c r="P987" s="223">
        <v>143</v>
      </c>
    </row>
    <row r="988" spans="1:16">
      <c r="A988" s="227">
        <v>323</v>
      </c>
      <c r="B988" s="225">
        <v>43985</v>
      </c>
      <c r="C988" s="223">
        <v>97.83</v>
      </c>
      <c r="D988" s="223">
        <v>1210</v>
      </c>
      <c r="E988" s="223">
        <v>2144.27</v>
      </c>
      <c r="F988" s="223">
        <v>6949.5</v>
      </c>
      <c r="G988" s="223">
        <v>1.47E-3</v>
      </c>
      <c r="H988" s="223">
        <v>1.9E-3</v>
      </c>
      <c r="I988" s="223">
        <v>2.4199999999999998E-3</v>
      </c>
      <c r="J988" s="223">
        <v>3.65E-3</v>
      </c>
      <c r="K988" s="223">
        <v>7.4599999999999996E-3</v>
      </c>
      <c r="L988" s="223">
        <v>2.0650000000000002E-2</v>
      </c>
      <c r="M988" s="223">
        <v>7.1265000000000001</v>
      </c>
      <c r="N988" s="223">
        <v>7.1277999999999997</v>
      </c>
      <c r="O988" s="223">
        <v>182</v>
      </c>
      <c r="P988" s="223">
        <v>143</v>
      </c>
    </row>
    <row r="989" spans="1:16">
      <c r="A989" s="227">
        <v>322</v>
      </c>
      <c r="B989" s="225">
        <v>43984</v>
      </c>
      <c r="C989" s="223">
        <v>98.34</v>
      </c>
      <c r="D989" s="223">
        <v>1210</v>
      </c>
      <c r="E989" s="223">
        <v>2135.09</v>
      </c>
      <c r="F989" s="223">
        <v>6543.3</v>
      </c>
      <c r="G989" s="223">
        <v>1.4E-3</v>
      </c>
      <c r="H989" s="223">
        <v>1.6199999999999999E-3</v>
      </c>
      <c r="I989" s="223">
        <v>2.0500000000000002E-3</v>
      </c>
      <c r="J989" s="223">
        <v>3.1800000000000001E-3</v>
      </c>
      <c r="K989" s="223">
        <v>6.8500000000000002E-3</v>
      </c>
      <c r="L989" s="223">
        <v>2.0650000000000002E-2</v>
      </c>
      <c r="M989" s="223">
        <v>7.1332000000000004</v>
      </c>
      <c r="N989" s="223">
        <v>7.1372</v>
      </c>
      <c r="O989" s="223">
        <v>186</v>
      </c>
      <c r="P989" s="223">
        <v>143</v>
      </c>
    </row>
    <row r="990" spans="1:16">
      <c r="A990" s="227">
        <v>321</v>
      </c>
      <c r="B990" s="225">
        <v>43983</v>
      </c>
      <c r="C990" s="223">
        <v>98.38</v>
      </c>
      <c r="D990" s="223">
        <v>1210</v>
      </c>
      <c r="E990" s="223">
        <v>2135.09</v>
      </c>
      <c r="F990" s="223">
        <v>6543.3</v>
      </c>
      <c r="G990" s="223">
        <v>1.25E-3</v>
      </c>
      <c r="H990" s="223">
        <v>1.56E-3</v>
      </c>
      <c r="I990" s="223">
        <v>1.9400000000000001E-3</v>
      </c>
      <c r="J990" s="223">
        <v>3.0500000000000002E-3</v>
      </c>
      <c r="K990" s="223">
        <v>6.5900000000000004E-3</v>
      </c>
      <c r="L990" s="223">
        <v>1.8780000000000002E-2</v>
      </c>
      <c r="M990" s="223">
        <v>7.1729000000000003</v>
      </c>
      <c r="N990" s="223">
        <v>7.1455000000000002</v>
      </c>
      <c r="O990" s="223">
        <v>168</v>
      </c>
      <c r="P990" s="223">
        <v>143</v>
      </c>
    </row>
    <row r="991" spans="1:16">
      <c r="A991" s="227">
        <v>320</v>
      </c>
      <c r="B991" s="225">
        <v>43980</v>
      </c>
      <c r="C991" s="223">
        <v>99.06</v>
      </c>
      <c r="D991" s="223">
        <v>1210</v>
      </c>
      <c r="E991" s="223">
        <v>2135.09</v>
      </c>
      <c r="F991" s="223">
        <v>6543.3</v>
      </c>
      <c r="G991" s="223">
        <v>1.25E-3</v>
      </c>
      <c r="H991" s="223">
        <v>1.6000000000000001E-3</v>
      </c>
      <c r="I991" s="223">
        <v>1.9400000000000001E-3</v>
      </c>
      <c r="J991" s="223">
        <v>3.0400000000000002E-3</v>
      </c>
      <c r="K991" s="223">
        <v>6.5300000000000002E-3</v>
      </c>
      <c r="L991" s="223">
        <v>1.8780000000000002E-2</v>
      </c>
      <c r="M991" s="223">
        <v>7.1763000000000003</v>
      </c>
      <c r="N991" s="223">
        <v>7.1680000000000001</v>
      </c>
      <c r="O991" s="223">
        <v>168</v>
      </c>
      <c r="P991" s="223">
        <v>143</v>
      </c>
    </row>
    <row r="992" spans="1:16">
      <c r="A992" s="227">
        <v>319</v>
      </c>
      <c r="B992" s="225">
        <v>43979</v>
      </c>
      <c r="C992" s="223">
        <v>98.91</v>
      </c>
      <c r="D992" s="223">
        <v>1210</v>
      </c>
      <c r="E992" s="223">
        <v>2135.09</v>
      </c>
      <c r="F992" s="223">
        <v>6543.3</v>
      </c>
      <c r="G992" s="223">
        <v>1.42E-3</v>
      </c>
      <c r="H992" s="223">
        <v>1.6999999999999999E-3</v>
      </c>
      <c r="I992" s="223">
        <v>2.15E-3</v>
      </c>
      <c r="J992" s="223">
        <v>3.3800000000000002E-3</v>
      </c>
      <c r="K992" s="223">
        <v>6.8999999999999999E-3</v>
      </c>
      <c r="L992" s="223">
        <v>1.8679999999999999E-2</v>
      </c>
      <c r="M992" s="223">
        <v>7.1445999999999996</v>
      </c>
      <c r="N992" s="223">
        <v>7.1349999999999998</v>
      </c>
      <c r="O992" s="223">
        <v>165</v>
      </c>
      <c r="P992" s="223">
        <v>143</v>
      </c>
    </row>
    <row r="993" spans="1:16">
      <c r="A993" s="227">
        <v>318</v>
      </c>
      <c r="B993" s="225">
        <v>43978</v>
      </c>
      <c r="C993" s="223">
        <v>99.86</v>
      </c>
      <c r="D993" s="223">
        <v>1210</v>
      </c>
      <c r="E993" s="223">
        <v>2135.09</v>
      </c>
      <c r="F993" s="223">
        <v>6543.3</v>
      </c>
      <c r="G993" s="223">
        <v>1.4E-3</v>
      </c>
      <c r="H993" s="223">
        <v>1.8E-3</v>
      </c>
      <c r="I993" s="223">
        <v>2.2000000000000001E-3</v>
      </c>
      <c r="J993" s="223">
        <v>3.48E-3</v>
      </c>
      <c r="K993" s="223">
        <v>6.8199999999999997E-3</v>
      </c>
      <c r="L993" s="223">
        <v>1.8669999999999999E-2</v>
      </c>
      <c r="M993" s="223">
        <v>7.1479999999999997</v>
      </c>
      <c r="N993" s="223">
        <v>7.1368</v>
      </c>
      <c r="O993" s="223">
        <v>165</v>
      </c>
      <c r="P993" s="223">
        <v>143</v>
      </c>
    </row>
    <row r="994" spans="1:16">
      <c r="A994" s="227">
        <v>317</v>
      </c>
      <c r="B994" s="225">
        <v>43977</v>
      </c>
      <c r="C994" s="223">
        <v>99.86</v>
      </c>
      <c r="D994" s="223">
        <v>1210</v>
      </c>
      <c r="E994" s="223">
        <v>2135.09</v>
      </c>
      <c r="F994" s="223">
        <v>6543.3</v>
      </c>
      <c r="G994" s="223">
        <v>1.17E-3</v>
      </c>
      <c r="H994" s="223">
        <v>1.72E-3</v>
      </c>
      <c r="I994" s="223">
        <v>2.1199999999999999E-3</v>
      </c>
      <c r="J994" s="223">
        <v>3.48E-3</v>
      </c>
      <c r="K994" s="223">
        <v>6.96E-3</v>
      </c>
      <c r="L994" s="223">
        <v>1.772E-2</v>
      </c>
      <c r="M994" s="223">
        <v>7.1485000000000003</v>
      </c>
      <c r="N994" s="223">
        <v>7.1364000000000001</v>
      </c>
      <c r="O994" s="223">
        <v>156</v>
      </c>
      <c r="P994" s="223">
        <v>143</v>
      </c>
    </row>
    <row r="995" spans="1:16">
      <c r="A995" s="227">
        <v>316</v>
      </c>
      <c r="B995" s="225">
        <v>43976</v>
      </c>
      <c r="C995" s="223">
        <v>99.37</v>
      </c>
      <c r="D995" s="223">
        <v>1210</v>
      </c>
      <c r="E995" s="223">
        <v>2135.09</v>
      </c>
      <c r="F995" s="223">
        <v>6543.3</v>
      </c>
      <c r="G995" s="223">
        <v>1.14E-3</v>
      </c>
      <c r="H995" s="223">
        <v>1.6800000000000001E-3</v>
      </c>
      <c r="I995" s="223">
        <v>2.0699999999999998E-3</v>
      </c>
      <c r="J995" s="223">
        <v>3.3300000000000001E-3</v>
      </c>
      <c r="K995" s="223">
        <v>6.5900000000000004E-3</v>
      </c>
      <c r="L995" s="223">
        <v>1.677E-2</v>
      </c>
      <c r="M995" s="223">
        <v>7.1325000000000003</v>
      </c>
      <c r="N995" s="223">
        <v>7.1158000000000001</v>
      </c>
      <c r="O995" s="223">
        <v>147</v>
      </c>
      <c r="P995" s="223">
        <v>143</v>
      </c>
    </row>
    <row r="996" spans="1:16">
      <c r="A996" s="227">
        <v>315</v>
      </c>
      <c r="B996" s="225">
        <v>43973</v>
      </c>
      <c r="C996" s="223">
        <v>99.12</v>
      </c>
      <c r="D996" s="223">
        <v>1210</v>
      </c>
      <c r="E996" s="223">
        <v>2135.09</v>
      </c>
      <c r="F996" s="223">
        <v>6543.3</v>
      </c>
      <c r="G996" s="223">
        <v>1.14E-3</v>
      </c>
      <c r="H996" s="223">
        <v>1.6800000000000001E-3</v>
      </c>
      <c r="I996" s="223">
        <v>2.0699999999999998E-3</v>
      </c>
      <c r="J996" s="223">
        <v>3.3300000000000001E-3</v>
      </c>
      <c r="K996" s="223">
        <v>6.5900000000000004E-3</v>
      </c>
      <c r="L996" s="223">
        <v>1.6330000000000001E-2</v>
      </c>
      <c r="M996" s="223">
        <v>7.1041999999999996</v>
      </c>
      <c r="N996" s="223">
        <v>7.0934999999999997</v>
      </c>
      <c r="O996" s="223">
        <v>143</v>
      </c>
      <c r="P996" s="223">
        <v>143</v>
      </c>
    </row>
    <row r="997" spans="1:16">
      <c r="A997" s="227">
        <v>314</v>
      </c>
      <c r="B997" s="225">
        <v>43972</v>
      </c>
      <c r="C997" s="223">
        <v>99.37</v>
      </c>
      <c r="D997" s="223">
        <v>1210</v>
      </c>
      <c r="E997" s="223">
        <v>2135.09</v>
      </c>
      <c r="F997" s="223">
        <v>6543.3</v>
      </c>
      <c r="G997" s="223">
        <v>1.07E-3</v>
      </c>
      <c r="H997" s="223">
        <v>1.65E-3</v>
      </c>
      <c r="I997" s="223">
        <v>2.1199999999999999E-3</v>
      </c>
      <c r="J997" s="223">
        <v>3.3800000000000002E-3</v>
      </c>
      <c r="K997" s="223">
        <v>6.7200000000000003E-3</v>
      </c>
      <c r="L997" s="223">
        <v>1.66E-2</v>
      </c>
      <c r="M997" s="223">
        <v>7.1181000000000001</v>
      </c>
      <c r="N997" s="223">
        <v>7.0990000000000002</v>
      </c>
      <c r="O997" s="223">
        <v>145</v>
      </c>
      <c r="P997" s="223">
        <v>143</v>
      </c>
    </row>
    <row r="998" spans="1:16">
      <c r="A998" s="227">
        <v>313</v>
      </c>
      <c r="B998" s="225">
        <v>43971</v>
      </c>
      <c r="C998" s="223">
        <v>99.67</v>
      </c>
      <c r="D998" s="223">
        <v>1210</v>
      </c>
      <c r="E998" s="223">
        <v>2135.09</v>
      </c>
      <c r="F998" s="223">
        <v>6543.3</v>
      </c>
      <c r="G998" s="223">
        <v>1.14E-3</v>
      </c>
      <c r="H998" s="223">
        <v>1.6299999999999999E-3</v>
      </c>
      <c r="I998" s="223">
        <v>2.1199999999999999E-3</v>
      </c>
      <c r="J998" s="223">
        <v>3.3800000000000002E-3</v>
      </c>
      <c r="K998" s="223">
        <v>6.7999999999999996E-3</v>
      </c>
      <c r="L998" s="223">
        <v>1.6830000000000001E-2</v>
      </c>
      <c r="M998" s="223">
        <v>7.1185999999999998</v>
      </c>
      <c r="N998" s="223">
        <v>7.1096000000000004</v>
      </c>
      <c r="O998" s="223">
        <v>147</v>
      </c>
      <c r="P998" s="223">
        <v>143</v>
      </c>
    </row>
    <row r="999" spans="1:16">
      <c r="A999" s="227">
        <v>312</v>
      </c>
      <c r="B999" s="225">
        <v>43970</v>
      </c>
      <c r="C999" s="223">
        <v>100.4</v>
      </c>
      <c r="D999" s="223">
        <v>1210</v>
      </c>
      <c r="E999" s="223">
        <v>2135.09</v>
      </c>
      <c r="F999" s="223">
        <v>6543.3</v>
      </c>
      <c r="G999" s="223">
        <v>1.14E-3</v>
      </c>
      <c r="H999" s="223">
        <v>1.65E-3</v>
      </c>
      <c r="I999" s="223">
        <v>2.0600000000000002E-3</v>
      </c>
      <c r="J999" s="223">
        <v>3.32E-3</v>
      </c>
      <c r="K999" s="223">
        <v>6.8799999999999998E-3</v>
      </c>
      <c r="L999" s="223">
        <v>1.635E-2</v>
      </c>
      <c r="M999" s="223">
        <v>7.1338999999999997</v>
      </c>
      <c r="N999" s="223">
        <v>7.1018999999999997</v>
      </c>
      <c r="O999" s="223">
        <v>143</v>
      </c>
      <c r="P999" s="223">
        <v>143</v>
      </c>
    </row>
    <row r="1000" spans="1:16">
      <c r="A1000" s="227">
        <v>311</v>
      </c>
      <c r="B1000" s="225">
        <v>43969</v>
      </c>
      <c r="C1000" s="223">
        <v>100.47</v>
      </c>
      <c r="D1000" s="223">
        <v>1210</v>
      </c>
      <c r="E1000" s="223">
        <v>2135.09</v>
      </c>
      <c r="F1000" s="223">
        <v>6543.3</v>
      </c>
      <c r="G1000" s="223">
        <v>1.0399999999999999E-3</v>
      </c>
      <c r="H1000" s="223">
        <v>1.7700000000000001E-3</v>
      </c>
      <c r="I1000" s="223">
        <v>2.2699999999999999E-3</v>
      </c>
      <c r="J1000" s="223">
        <v>3.7000000000000002E-3</v>
      </c>
      <c r="K1000" s="223">
        <v>7.26E-3</v>
      </c>
      <c r="L1000" s="223">
        <v>1.636E-2</v>
      </c>
      <c r="M1000" s="223">
        <v>7.11</v>
      </c>
      <c r="N1000" s="223">
        <v>7.0956999999999999</v>
      </c>
      <c r="O1000" s="223">
        <v>141</v>
      </c>
      <c r="P1000" s="223">
        <v>143</v>
      </c>
    </row>
    <row r="1001" spans="1:16">
      <c r="A1001" s="227">
        <v>310</v>
      </c>
      <c r="B1001" s="225">
        <v>43966</v>
      </c>
      <c r="C1001" s="223">
        <v>100.24</v>
      </c>
      <c r="D1001" s="223">
        <v>1210</v>
      </c>
      <c r="E1001" s="223">
        <v>2135.09</v>
      </c>
      <c r="F1001" s="223">
        <v>6543.3</v>
      </c>
      <c r="G1001" s="223">
        <v>9.8999999999999999E-4</v>
      </c>
      <c r="H1001" s="223">
        <v>1.4499999999999999E-3</v>
      </c>
      <c r="I1001" s="223">
        <v>1.83E-3</v>
      </c>
      <c r="J1001" s="223">
        <v>3.0799999999999998E-3</v>
      </c>
      <c r="K1001" s="223">
        <v>6.43E-3</v>
      </c>
      <c r="L1001" s="223">
        <v>1.5810000000000001E-2</v>
      </c>
      <c r="M1001" s="223">
        <v>7.1120999999999999</v>
      </c>
      <c r="N1001" s="223">
        <v>7.0926</v>
      </c>
      <c r="O1001" s="223">
        <v>140</v>
      </c>
      <c r="P1001" s="223">
        <v>143</v>
      </c>
    </row>
    <row r="1002" spans="1:16">
      <c r="A1002" s="227">
        <v>309</v>
      </c>
      <c r="B1002" s="225">
        <v>43965</v>
      </c>
      <c r="C1002" s="223">
        <v>99.93</v>
      </c>
      <c r="D1002" s="223">
        <v>1210</v>
      </c>
      <c r="E1002" s="223">
        <v>2135.09</v>
      </c>
      <c r="F1002" s="223">
        <v>6543.3</v>
      </c>
      <c r="G1002" s="223">
        <v>1.09E-3</v>
      </c>
      <c r="H1002" s="223">
        <v>1.47E-3</v>
      </c>
      <c r="I1002" s="223">
        <v>1.8799999999999999E-3</v>
      </c>
      <c r="J1002" s="223">
        <v>3.0500000000000002E-3</v>
      </c>
      <c r="K1002" s="223">
        <v>6.2199999999999998E-3</v>
      </c>
      <c r="L1002" s="223">
        <v>1.592E-2</v>
      </c>
      <c r="M1002" s="223">
        <v>7.1066000000000003</v>
      </c>
      <c r="N1002" s="223">
        <v>7.0834999999999999</v>
      </c>
      <c r="O1002" s="223">
        <v>140</v>
      </c>
      <c r="P1002" s="223">
        <v>143</v>
      </c>
    </row>
    <row r="1003" spans="1:16">
      <c r="A1003" s="227">
        <v>308</v>
      </c>
      <c r="B1003" s="225">
        <v>43964</v>
      </c>
      <c r="C1003" s="223">
        <v>100.24</v>
      </c>
      <c r="D1003" s="223">
        <v>1210</v>
      </c>
      <c r="E1003" s="223">
        <v>2135.09</v>
      </c>
      <c r="F1003" s="223">
        <v>6543.3</v>
      </c>
      <c r="G1003" s="223">
        <v>1.09E-3</v>
      </c>
      <c r="H1003" s="223">
        <v>1.5900000000000001E-3</v>
      </c>
      <c r="I1003" s="223">
        <v>2.0300000000000001E-3</v>
      </c>
      <c r="J1003" s="223">
        <v>3.16E-3</v>
      </c>
      <c r="K1003" s="223">
        <v>6.5300000000000002E-3</v>
      </c>
      <c r="L1003" s="223">
        <v>1.592E-2</v>
      </c>
      <c r="M1003" s="223">
        <v>7.1052</v>
      </c>
      <c r="N1003" s="223">
        <v>7.0987</v>
      </c>
      <c r="O1003" s="223">
        <v>139</v>
      </c>
      <c r="P1003" s="223">
        <v>143</v>
      </c>
    </row>
    <row r="1004" spans="1:16">
      <c r="A1004" s="227">
        <v>307</v>
      </c>
      <c r="B1004" s="225">
        <v>43963</v>
      </c>
      <c r="C1004" s="223">
        <v>99.73</v>
      </c>
      <c r="D1004" s="223">
        <v>1210</v>
      </c>
      <c r="E1004" s="223">
        <v>2135.09</v>
      </c>
      <c r="F1004" s="223">
        <v>6543.3</v>
      </c>
      <c r="G1004" s="223">
        <v>1.1999999999999999E-3</v>
      </c>
      <c r="H1004" s="223">
        <v>1.5900000000000001E-3</v>
      </c>
      <c r="I1004" s="223">
        <v>2.0300000000000001E-3</v>
      </c>
      <c r="J1004" s="223">
        <v>3.2399999999999998E-3</v>
      </c>
      <c r="K1004" s="223">
        <v>6.6499999999999997E-3</v>
      </c>
      <c r="L1004" s="223">
        <v>1.5869999999999999E-2</v>
      </c>
      <c r="M1004" s="223">
        <v>7.0933999999999999</v>
      </c>
      <c r="N1004" s="223">
        <v>7.0742000000000003</v>
      </c>
      <c r="O1004" s="223">
        <v>138</v>
      </c>
      <c r="P1004" s="223">
        <v>143</v>
      </c>
    </row>
    <row r="1005" spans="1:16">
      <c r="A1005" s="227">
        <v>306</v>
      </c>
      <c r="B1005" s="225">
        <v>43962</v>
      </c>
      <c r="C1005" s="223">
        <v>99.89</v>
      </c>
      <c r="D1005" s="223">
        <v>1210</v>
      </c>
      <c r="E1005" s="223">
        <v>2135.09</v>
      </c>
      <c r="F1005" s="223">
        <v>6543.3</v>
      </c>
      <c r="G1005" s="223">
        <v>1.0399999999999999E-3</v>
      </c>
      <c r="H1005" s="223">
        <v>1.75E-3</v>
      </c>
      <c r="I1005" s="223">
        <v>2.2300000000000002E-3</v>
      </c>
      <c r="J1005" s="223">
        <v>3.5100000000000001E-3</v>
      </c>
      <c r="K1005" s="223">
        <v>7.1000000000000004E-3</v>
      </c>
      <c r="L1005" s="223">
        <v>1.6E-2</v>
      </c>
      <c r="M1005" s="223">
        <v>7.0922000000000001</v>
      </c>
      <c r="N1005" s="223">
        <v>7.0842000000000001</v>
      </c>
      <c r="O1005" s="223">
        <v>138</v>
      </c>
      <c r="P1005" s="223">
        <v>143</v>
      </c>
    </row>
    <row r="1006" spans="1:16">
      <c r="A1006" s="227">
        <v>305</v>
      </c>
      <c r="B1006" s="225">
        <v>43959</v>
      </c>
      <c r="C1006" s="223">
        <v>100.09</v>
      </c>
      <c r="D1006" s="223">
        <v>1210</v>
      </c>
      <c r="E1006" s="223">
        <v>2135.09</v>
      </c>
      <c r="F1006" s="223">
        <v>6543.3</v>
      </c>
      <c r="G1006" s="223">
        <v>9.3999999999999997E-4</v>
      </c>
      <c r="H1006" s="223">
        <v>1.57E-3</v>
      </c>
      <c r="I1006" s="223">
        <v>2.15E-3</v>
      </c>
      <c r="J1006" s="223">
        <v>3.3400000000000001E-3</v>
      </c>
      <c r="K1006" s="223">
        <v>6.8300000000000001E-3</v>
      </c>
      <c r="L1006" s="223">
        <v>1.558E-2</v>
      </c>
      <c r="M1006" s="223">
        <v>7.1296999999999997</v>
      </c>
      <c r="N1006" s="223">
        <v>7.1045999999999996</v>
      </c>
      <c r="O1006" s="223">
        <v>134</v>
      </c>
      <c r="P1006" s="223">
        <v>143</v>
      </c>
    </row>
    <row r="1007" spans="1:16">
      <c r="A1007" s="227">
        <v>304</v>
      </c>
      <c r="B1007" s="225">
        <v>43958</v>
      </c>
      <c r="C1007" s="223">
        <v>99.71</v>
      </c>
      <c r="D1007" s="223">
        <v>1210</v>
      </c>
      <c r="E1007" s="223">
        <v>2135.09</v>
      </c>
      <c r="F1007" s="223">
        <v>6543.3</v>
      </c>
      <c r="G1007" s="223">
        <v>8.4000000000000003E-4</v>
      </c>
      <c r="H1007" s="223">
        <v>1.39E-3</v>
      </c>
      <c r="I1007" s="223">
        <v>1.91E-3</v>
      </c>
      <c r="J1007" s="223">
        <v>3.0500000000000002E-3</v>
      </c>
      <c r="K1007" s="223">
        <v>6.4099999999999999E-3</v>
      </c>
      <c r="L1007" s="223">
        <v>1.5520000000000001E-2</v>
      </c>
      <c r="M1007" s="223">
        <v>7.1226000000000003</v>
      </c>
      <c r="N1007" s="223">
        <v>7.0632999999999999</v>
      </c>
      <c r="O1007" s="223">
        <v>136</v>
      </c>
      <c r="P1007" s="223">
        <v>143</v>
      </c>
    </row>
    <row r="1008" spans="1:16">
      <c r="A1008" s="227">
        <v>303</v>
      </c>
      <c r="B1008" s="225">
        <v>43957</v>
      </c>
      <c r="C1008" s="223">
        <v>99.48</v>
      </c>
      <c r="D1008" s="223">
        <v>1210</v>
      </c>
      <c r="E1008" s="223">
        <v>2135.09</v>
      </c>
      <c r="F1008" s="223">
        <v>6543.3</v>
      </c>
      <c r="G1008" s="223">
        <v>1.07E-3</v>
      </c>
      <c r="H1008" s="223">
        <v>1.7799999999999999E-3</v>
      </c>
      <c r="I1008" s="223">
        <v>2.4199999999999998E-3</v>
      </c>
      <c r="J1008" s="223">
        <v>3.7200000000000002E-3</v>
      </c>
      <c r="K1008" s="223">
        <v>7.0299999999999998E-3</v>
      </c>
      <c r="L1008" s="223">
        <v>1.486E-2</v>
      </c>
      <c r="M1008" s="223">
        <v>7.1304999999999996</v>
      </c>
      <c r="N1008" s="223">
        <v>7.0632999999999999</v>
      </c>
      <c r="O1008" s="223">
        <v>124</v>
      </c>
      <c r="P1008" s="223">
        <v>143</v>
      </c>
    </row>
    <row r="1009" spans="1:16">
      <c r="A1009" s="227">
        <v>302</v>
      </c>
      <c r="B1009" s="225">
        <v>43956</v>
      </c>
      <c r="C1009" s="223">
        <v>99.08</v>
      </c>
      <c r="D1009" s="223">
        <v>1210</v>
      </c>
      <c r="E1009" s="223">
        <v>2135.09</v>
      </c>
      <c r="F1009" s="223">
        <v>6543.3</v>
      </c>
      <c r="G1009" s="223">
        <v>9.7000000000000005E-4</v>
      </c>
      <c r="H1009" s="223">
        <v>1.8799999999999999E-3</v>
      </c>
      <c r="I1009" s="223">
        <v>2.47E-3</v>
      </c>
      <c r="J1009" s="223">
        <v>3.7499999999999999E-3</v>
      </c>
      <c r="K1009" s="223">
        <v>6.62E-3</v>
      </c>
      <c r="L1009" s="223">
        <v>1.44E-2</v>
      </c>
      <c r="M1009" s="223">
        <v>7.1349</v>
      </c>
      <c r="N1009" s="223">
        <v>7.0632999999999999</v>
      </c>
      <c r="O1009" s="223">
        <v>119</v>
      </c>
      <c r="P1009" s="223">
        <v>143</v>
      </c>
    </row>
    <row r="1010" spans="1:16">
      <c r="A1010" s="227">
        <v>301</v>
      </c>
      <c r="B1010" s="225">
        <v>43955</v>
      </c>
      <c r="C1010" s="223">
        <v>99.02</v>
      </c>
      <c r="D1010" s="223">
        <v>1210</v>
      </c>
      <c r="E1010" s="223">
        <v>2135.09</v>
      </c>
      <c r="F1010" s="223">
        <v>6543.3</v>
      </c>
      <c r="G1010" s="223">
        <v>9.8999999999999999E-4</v>
      </c>
      <c r="H1010" s="223">
        <v>1.82E-3</v>
      </c>
      <c r="I1010" s="223">
        <v>2.4199999999999998E-3</v>
      </c>
      <c r="J1010" s="223">
        <v>3.64E-3</v>
      </c>
      <c r="K1010" s="223">
        <v>6.3400000000000001E-3</v>
      </c>
      <c r="L1010" s="223">
        <v>1.44E-2</v>
      </c>
      <c r="M1010" s="223">
        <v>7.0816999999999997</v>
      </c>
      <c r="N1010" s="223">
        <v>7.0632999999999999</v>
      </c>
      <c r="O1010" s="223">
        <v>120</v>
      </c>
      <c r="P1010" s="223">
        <v>143</v>
      </c>
    </row>
    <row r="1011" spans="1:16">
      <c r="A1011" s="227">
        <v>300</v>
      </c>
      <c r="B1011" s="225">
        <v>43952</v>
      </c>
      <c r="C1011" s="223">
        <v>99.56</v>
      </c>
      <c r="D1011" s="223">
        <v>1210</v>
      </c>
      <c r="E1011" s="223">
        <v>2205.29</v>
      </c>
      <c r="F1011" s="223">
        <v>6641.5</v>
      </c>
      <c r="G1011" s="223">
        <v>9.8999999999999999E-4</v>
      </c>
      <c r="H1011" s="223">
        <v>1.9E-3</v>
      </c>
      <c r="I1011" s="223">
        <v>2.3700000000000001E-3</v>
      </c>
      <c r="J1011" s="223">
        <v>3.5000000000000001E-3</v>
      </c>
      <c r="K1011" s="223">
        <v>6.1199999999999996E-3</v>
      </c>
      <c r="L1011" s="223">
        <v>1.44E-2</v>
      </c>
      <c r="M1011" s="223">
        <v>7.0731000000000002</v>
      </c>
      <c r="N1011" s="223">
        <v>7.0768000000000004</v>
      </c>
      <c r="O1011" s="223">
        <v>120</v>
      </c>
      <c r="P1011" s="223">
        <v>143</v>
      </c>
    </row>
    <row r="1012" spans="1:16">
      <c r="A1012" s="227">
        <v>299</v>
      </c>
      <c r="B1012" s="225">
        <v>43951</v>
      </c>
      <c r="C1012" s="223">
        <v>99.86</v>
      </c>
      <c r="D1012" s="223">
        <v>1210</v>
      </c>
      <c r="E1012" s="223">
        <v>2205.29</v>
      </c>
      <c r="F1012" s="223">
        <v>6641.5</v>
      </c>
      <c r="G1012" s="223">
        <v>7.9000000000000001E-4</v>
      </c>
      <c r="H1012" s="223">
        <v>1.9599999999999999E-3</v>
      </c>
      <c r="I1012" s="223">
        <v>2.4499999999999999E-3</v>
      </c>
      <c r="J1012" s="223">
        <v>3.62E-3</v>
      </c>
      <c r="K1012" s="223">
        <v>6.3899999999999998E-3</v>
      </c>
      <c r="L1012" s="223">
        <v>1.44E-2</v>
      </c>
      <c r="M1012" s="223">
        <v>7.0884</v>
      </c>
      <c r="N1012" s="223">
        <v>7.0796000000000001</v>
      </c>
      <c r="O1012" s="223">
        <v>120</v>
      </c>
      <c r="P1012" s="223">
        <v>143</v>
      </c>
    </row>
    <row r="1013" spans="1:16">
      <c r="A1013" s="227">
        <v>298</v>
      </c>
      <c r="B1013" s="225">
        <v>43950</v>
      </c>
      <c r="C1013" s="223">
        <v>100.04</v>
      </c>
      <c r="D1013" s="223">
        <v>1210</v>
      </c>
      <c r="E1013" s="223">
        <v>2205.29</v>
      </c>
      <c r="F1013" s="223">
        <v>6641.5</v>
      </c>
      <c r="G1013" s="223">
        <v>7.9000000000000001E-4</v>
      </c>
      <c r="H1013" s="223">
        <v>2.0100000000000001E-3</v>
      </c>
      <c r="I1013" s="223">
        <v>2.5300000000000001E-3</v>
      </c>
      <c r="J1013" s="223">
        <v>3.6700000000000001E-3</v>
      </c>
      <c r="K1013" s="223">
        <v>6.2700000000000004E-3</v>
      </c>
      <c r="L1013" s="223">
        <v>1.389E-2</v>
      </c>
      <c r="M1013" s="223">
        <v>7.0926</v>
      </c>
      <c r="N1013" s="223">
        <v>7.0872999999999999</v>
      </c>
      <c r="O1013" s="223">
        <v>114</v>
      </c>
      <c r="P1013" s="223">
        <v>143</v>
      </c>
    </row>
    <row r="1014" spans="1:16">
      <c r="A1014" s="227">
        <v>297</v>
      </c>
      <c r="B1014" s="225">
        <v>43949</v>
      </c>
      <c r="C1014" s="223">
        <v>100.38</v>
      </c>
      <c r="D1014" s="223">
        <v>1210</v>
      </c>
      <c r="E1014" s="223">
        <v>2205.29</v>
      </c>
      <c r="F1014" s="223">
        <v>6641.5</v>
      </c>
      <c r="G1014" s="223">
        <v>8.5999999999999998E-4</v>
      </c>
      <c r="H1014" s="223">
        <v>2.1099999999999999E-3</v>
      </c>
      <c r="I1014" s="223">
        <v>2.66E-3</v>
      </c>
      <c r="J1014" s="223">
        <v>3.7499999999999999E-3</v>
      </c>
      <c r="K1014" s="223">
        <v>6.13E-3</v>
      </c>
      <c r="L1014" s="223">
        <v>1.409E-2</v>
      </c>
      <c r="M1014" s="223">
        <v>7.0903999999999998</v>
      </c>
      <c r="N1014" s="223">
        <v>7.0819000000000001</v>
      </c>
      <c r="O1014" s="223">
        <v>114</v>
      </c>
      <c r="P1014" s="223">
        <v>143</v>
      </c>
    </row>
    <row r="1015" spans="1:16">
      <c r="A1015" s="227">
        <v>296</v>
      </c>
      <c r="B1015" s="225">
        <v>43948</v>
      </c>
      <c r="C1015" s="223">
        <v>100.43</v>
      </c>
      <c r="D1015" s="223">
        <v>1210</v>
      </c>
      <c r="E1015" s="223">
        <v>2205.29</v>
      </c>
      <c r="F1015" s="223">
        <v>6641.5</v>
      </c>
      <c r="G1015" s="223">
        <v>9.2000000000000003E-4</v>
      </c>
      <c r="H1015" s="223">
        <v>2.2200000000000002E-3</v>
      </c>
      <c r="I1015" s="223">
        <v>2.8700000000000002E-3</v>
      </c>
      <c r="J1015" s="223">
        <v>4.0400000000000002E-3</v>
      </c>
      <c r="K1015" s="223">
        <v>6.6E-3</v>
      </c>
      <c r="L1015" s="223">
        <v>1.447E-2</v>
      </c>
      <c r="M1015" s="223">
        <v>7.0941000000000001</v>
      </c>
      <c r="N1015" s="223">
        <v>7.0667</v>
      </c>
      <c r="O1015" s="223">
        <v>116</v>
      </c>
      <c r="P1015" s="223">
        <v>143</v>
      </c>
    </row>
    <row r="1016" spans="1:16">
      <c r="A1016" s="227">
        <v>295</v>
      </c>
      <c r="B1016" s="225">
        <v>43945</v>
      </c>
      <c r="C1016" s="223">
        <v>100.39</v>
      </c>
      <c r="D1016" s="223">
        <v>1210</v>
      </c>
      <c r="E1016" s="223">
        <v>2205.29</v>
      </c>
      <c r="F1016" s="223">
        <v>6641.5</v>
      </c>
      <c r="G1016" s="223">
        <v>9.8999999999999999E-4</v>
      </c>
      <c r="H1016" s="223">
        <v>2.2399999999999998E-3</v>
      </c>
      <c r="I1016" s="223">
        <v>2.7100000000000002E-3</v>
      </c>
      <c r="J1016" s="223">
        <v>3.7299999999999998E-3</v>
      </c>
      <c r="K1016" s="223">
        <v>6.0099999999999997E-3</v>
      </c>
      <c r="L1016" s="223">
        <v>1.4200000000000001E-2</v>
      </c>
      <c r="M1016" s="223">
        <v>7.1007999999999996</v>
      </c>
      <c r="N1016" s="223">
        <v>7.0841000000000003</v>
      </c>
      <c r="O1016" s="223">
        <v>115</v>
      </c>
      <c r="P1016" s="223">
        <v>143</v>
      </c>
    </row>
    <row r="1017" spans="1:16">
      <c r="A1017" s="227">
        <v>294</v>
      </c>
      <c r="B1017" s="225">
        <v>43944</v>
      </c>
      <c r="C1017" s="223">
        <v>100.26</v>
      </c>
      <c r="D1017" s="223">
        <v>1210</v>
      </c>
      <c r="E1017" s="223">
        <v>2205.29</v>
      </c>
      <c r="F1017" s="223">
        <v>6641.5</v>
      </c>
      <c r="G1017" s="223">
        <v>9.7000000000000005E-4</v>
      </c>
      <c r="H1017" s="223">
        <v>2.1900000000000001E-3</v>
      </c>
      <c r="I1017" s="223">
        <v>2.6800000000000001E-3</v>
      </c>
      <c r="J1017" s="223">
        <v>3.6900000000000001E-3</v>
      </c>
      <c r="K1017" s="223">
        <v>6.0200000000000002E-3</v>
      </c>
      <c r="L1017" s="223">
        <v>1.5779999999999999E-2</v>
      </c>
      <c r="M1017" s="223">
        <v>7.1017999999999999</v>
      </c>
      <c r="N1017" s="223">
        <v>7.0919999999999996</v>
      </c>
      <c r="O1017" s="223">
        <v>131</v>
      </c>
      <c r="P1017" s="223">
        <v>143</v>
      </c>
    </row>
    <row r="1018" spans="1:16">
      <c r="A1018" s="227">
        <v>293</v>
      </c>
      <c r="B1018" s="225">
        <v>43943</v>
      </c>
      <c r="C1018" s="223">
        <v>99.95</v>
      </c>
      <c r="D1018" s="223">
        <v>1210</v>
      </c>
      <c r="E1018" s="223">
        <v>2205.29</v>
      </c>
      <c r="F1018" s="223">
        <v>6641.5</v>
      </c>
      <c r="G1018" s="223">
        <v>9.2000000000000003E-4</v>
      </c>
      <c r="H1018" s="223">
        <v>2.1299999999999999E-3</v>
      </c>
      <c r="I1018" s="223">
        <v>2.6099999999999999E-3</v>
      </c>
      <c r="J1018" s="223">
        <v>3.6700000000000001E-3</v>
      </c>
      <c r="K1018" s="223">
        <v>6.1900000000000002E-3</v>
      </c>
      <c r="L1018" s="223">
        <v>1.5779999999999999E-2</v>
      </c>
      <c r="M1018" s="223">
        <v>7.0911</v>
      </c>
      <c r="N1018" s="223">
        <v>7.0734000000000004</v>
      </c>
      <c r="O1018" s="223">
        <v>132</v>
      </c>
      <c r="P1018" s="223">
        <v>143</v>
      </c>
    </row>
    <row r="1019" spans="1:16">
      <c r="A1019" s="227">
        <v>292</v>
      </c>
      <c r="B1019" s="225">
        <v>43942</v>
      </c>
      <c r="C1019" s="223">
        <v>99.78</v>
      </c>
      <c r="D1019" s="223">
        <v>1210</v>
      </c>
      <c r="E1019" s="223">
        <v>2205.29</v>
      </c>
      <c r="F1019" s="223">
        <v>6641.5</v>
      </c>
      <c r="G1019" s="223">
        <v>8.5999999999999998E-4</v>
      </c>
      <c r="H1019" s="223">
        <v>2.0300000000000001E-3</v>
      </c>
      <c r="I1019" s="223">
        <v>2.4199999999999998E-3</v>
      </c>
      <c r="J1019" s="223">
        <v>3.3600000000000001E-3</v>
      </c>
      <c r="K1019" s="223">
        <v>5.6899999999999997E-3</v>
      </c>
      <c r="L1019" s="223">
        <v>1.5789999999999998E-2</v>
      </c>
      <c r="M1019" s="223">
        <v>7.0787000000000004</v>
      </c>
      <c r="N1019" s="223">
        <v>7.0736999999999997</v>
      </c>
      <c r="O1019" s="223">
        <v>134</v>
      </c>
      <c r="P1019" s="223">
        <v>143</v>
      </c>
    </row>
    <row r="1020" spans="1:16">
      <c r="A1020" s="227">
        <v>291</v>
      </c>
      <c r="B1020" s="225">
        <v>43941</v>
      </c>
      <c r="C1020" s="223">
        <v>100.03</v>
      </c>
      <c r="D1020" s="223">
        <v>1210</v>
      </c>
      <c r="E1020" s="223">
        <v>2205.29</v>
      </c>
      <c r="F1020" s="223">
        <v>6641.5</v>
      </c>
      <c r="G1020" s="223">
        <v>7.1000000000000002E-4</v>
      </c>
      <c r="H1020" s="223">
        <v>2.0200000000000001E-3</v>
      </c>
      <c r="I1020" s="223">
        <v>2.5000000000000001E-3</v>
      </c>
      <c r="J1020" s="223">
        <v>3.4199999999999999E-3</v>
      </c>
      <c r="K1020" s="223">
        <v>6.0499999999999998E-3</v>
      </c>
      <c r="L1020" s="223">
        <v>1.6060000000000001E-2</v>
      </c>
      <c r="M1020" s="223">
        <v>7.0883000000000003</v>
      </c>
      <c r="N1020" s="223">
        <v>7.0814000000000004</v>
      </c>
      <c r="O1020" s="223">
        <v>136</v>
      </c>
      <c r="P1020" s="223">
        <v>143</v>
      </c>
    </row>
    <row r="1021" spans="1:16">
      <c r="A1021" s="227">
        <v>290</v>
      </c>
      <c r="B1021" s="225">
        <v>43938</v>
      </c>
      <c r="C1021" s="223">
        <v>99.46</v>
      </c>
      <c r="D1021" s="223">
        <v>1210</v>
      </c>
      <c r="E1021" s="223">
        <v>2205.29</v>
      </c>
      <c r="F1021" s="223">
        <v>6641.5</v>
      </c>
      <c r="G1021" s="223">
        <v>8.5999999999999998E-4</v>
      </c>
      <c r="H1021" s="223">
        <v>2.0200000000000001E-3</v>
      </c>
      <c r="I1021" s="223">
        <v>2.5000000000000001E-3</v>
      </c>
      <c r="J1021" s="223">
        <v>3.5999999999999999E-3</v>
      </c>
      <c r="K1021" s="223">
        <v>6.4200000000000004E-3</v>
      </c>
      <c r="L1021" s="223">
        <v>1.6320000000000001E-2</v>
      </c>
      <c r="M1021" s="223">
        <v>7.0711000000000004</v>
      </c>
      <c r="N1021" s="223">
        <v>7.0675999999999997</v>
      </c>
      <c r="O1021" s="223">
        <v>138</v>
      </c>
      <c r="P1021" s="223">
        <v>143</v>
      </c>
    </row>
    <row r="1022" spans="1:16">
      <c r="A1022" s="227">
        <v>289</v>
      </c>
      <c r="B1022" s="225">
        <v>43937</v>
      </c>
      <c r="C1022" s="223">
        <v>98.89</v>
      </c>
      <c r="D1022" s="223">
        <v>1210</v>
      </c>
      <c r="E1022" s="223">
        <v>2205.29</v>
      </c>
      <c r="F1022" s="223">
        <v>6641.5</v>
      </c>
      <c r="G1022" s="223">
        <v>1.1199999999999999E-3</v>
      </c>
      <c r="H1022" s="223">
        <v>2.0699999999999998E-3</v>
      </c>
      <c r="I1022" s="223">
        <v>2.5500000000000002E-3</v>
      </c>
      <c r="J1022" s="223">
        <v>3.5699999999999998E-3</v>
      </c>
      <c r="K1022" s="223">
        <v>6.2700000000000004E-3</v>
      </c>
      <c r="L1022" s="223">
        <v>1.6299999999999999E-2</v>
      </c>
      <c r="M1022" s="223">
        <v>7.0471000000000004</v>
      </c>
      <c r="N1022" s="223">
        <v>7.0511999999999997</v>
      </c>
      <c r="O1022" s="223">
        <v>138</v>
      </c>
      <c r="P1022" s="223">
        <v>143</v>
      </c>
    </row>
    <row r="1023" spans="1:16">
      <c r="A1023" s="227">
        <v>288</v>
      </c>
      <c r="B1023" s="225">
        <v>43936</v>
      </c>
      <c r="C1023" s="223">
        <v>99.35</v>
      </c>
      <c r="D1023" s="223">
        <v>1210</v>
      </c>
      <c r="E1023" s="223">
        <v>2205.29</v>
      </c>
      <c r="F1023" s="223">
        <v>6641.5</v>
      </c>
      <c r="G1023" s="223">
        <v>1.17E-3</v>
      </c>
      <c r="H1023" s="223">
        <v>1.97E-3</v>
      </c>
      <c r="I1023" s="223">
        <v>2.3700000000000001E-3</v>
      </c>
      <c r="J1023" s="223">
        <v>3.3800000000000002E-3</v>
      </c>
      <c r="K1023" s="223">
        <v>6.3200000000000001E-3</v>
      </c>
      <c r="L1023" s="223">
        <v>1.6740000000000001E-2</v>
      </c>
      <c r="M1023" s="223">
        <v>7.0544000000000002</v>
      </c>
      <c r="N1023" s="223">
        <v>7.0515999999999996</v>
      </c>
      <c r="O1023" s="223">
        <v>144</v>
      </c>
      <c r="P1023" s="223">
        <v>143</v>
      </c>
    </row>
    <row r="1024" spans="1:16">
      <c r="A1024" s="227">
        <v>287</v>
      </c>
      <c r="B1024" s="225">
        <v>43935</v>
      </c>
      <c r="C1024" s="223">
        <v>99.48</v>
      </c>
      <c r="D1024" s="223">
        <v>1210</v>
      </c>
      <c r="E1024" s="223">
        <v>2205.29</v>
      </c>
      <c r="F1024" s="223">
        <v>6641.5</v>
      </c>
      <c r="G1024" s="223">
        <v>1.3699999999999999E-3</v>
      </c>
      <c r="H1024" s="223">
        <v>2.1900000000000001E-3</v>
      </c>
      <c r="I1024" s="223">
        <v>2.8400000000000001E-3</v>
      </c>
      <c r="J1024" s="223">
        <v>4.1999999999999997E-3</v>
      </c>
      <c r="K1024" s="223">
        <v>7.5199999999999998E-3</v>
      </c>
      <c r="L1024" s="223">
        <v>1.7049999999999999E-2</v>
      </c>
      <c r="M1024" s="223">
        <v>7.0472999999999999</v>
      </c>
      <c r="N1024" s="223">
        <v>7.0359999999999996</v>
      </c>
      <c r="O1024" s="223">
        <v>142</v>
      </c>
      <c r="P1024" s="223">
        <v>143</v>
      </c>
    </row>
    <row r="1025" spans="1:16">
      <c r="A1025" s="227">
        <v>286</v>
      </c>
      <c r="B1025" s="225">
        <v>43934</v>
      </c>
      <c r="C1025" s="223">
        <v>99.52</v>
      </c>
      <c r="D1025" s="223">
        <v>1210</v>
      </c>
      <c r="E1025" s="223">
        <v>2205.29</v>
      </c>
      <c r="F1025" s="223">
        <v>6641.5</v>
      </c>
      <c r="G1025" s="223">
        <v>1.9300000000000001E-3</v>
      </c>
      <c r="H1025" s="223">
        <v>2.4499999999999999E-3</v>
      </c>
      <c r="I1025" s="223">
        <v>3.2100000000000002E-3</v>
      </c>
      <c r="J1025" s="223">
        <v>4.4900000000000001E-3</v>
      </c>
      <c r="K1025" s="223">
        <v>7.7099999999999998E-3</v>
      </c>
      <c r="L1025" s="223">
        <v>1.7749999999999998E-2</v>
      </c>
      <c r="M1025" s="223">
        <v>7.0595999999999997</v>
      </c>
      <c r="N1025" s="223">
        <v>7.0429000000000004</v>
      </c>
      <c r="O1025" s="223">
        <v>145</v>
      </c>
      <c r="P1025" s="223">
        <v>143</v>
      </c>
    </row>
    <row r="1026" spans="1:16">
      <c r="A1026" s="227">
        <v>285</v>
      </c>
      <c r="B1026" s="225">
        <v>43931</v>
      </c>
      <c r="C1026" s="223">
        <v>100.12</v>
      </c>
      <c r="D1026" s="223">
        <v>1210</v>
      </c>
      <c r="E1026" s="223">
        <v>2205.29</v>
      </c>
      <c r="F1026" s="223">
        <v>6641.5</v>
      </c>
      <c r="G1026" s="223">
        <v>1.9300000000000001E-3</v>
      </c>
      <c r="H1026" s="223">
        <v>2.2499999999999998E-3</v>
      </c>
      <c r="I1026" s="223">
        <v>2.9499999999999999E-3</v>
      </c>
      <c r="J1026" s="223">
        <v>4.0400000000000002E-3</v>
      </c>
      <c r="K1026" s="223">
        <v>7.1900000000000002E-3</v>
      </c>
      <c r="L1026" s="223">
        <v>1.745E-2</v>
      </c>
      <c r="M1026" s="223">
        <v>7.0685000000000002</v>
      </c>
      <c r="N1026" s="223">
        <v>7.0658000000000003</v>
      </c>
      <c r="O1026" s="223">
        <v>145</v>
      </c>
      <c r="P1026" s="223">
        <v>143</v>
      </c>
    </row>
    <row r="1027" spans="1:16">
      <c r="A1027" s="227">
        <v>284</v>
      </c>
      <c r="B1027" s="225">
        <v>43930</v>
      </c>
      <c r="C1027" s="223">
        <v>99.9</v>
      </c>
      <c r="D1027" s="223">
        <v>1210</v>
      </c>
      <c r="E1027" s="223">
        <v>2205.29</v>
      </c>
      <c r="F1027" s="223">
        <v>6641.5</v>
      </c>
      <c r="G1027" s="223">
        <v>1.9300000000000001E-3</v>
      </c>
      <c r="H1027" s="223">
        <v>2.2499999999999998E-3</v>
      </c>
      <c r="I1027" s="223">
        <v>2.9499999999999999E-3</v>
      </c>
      <c r="J1027" s="223">
        <v>4.0400000000000002E-3</v>
      </c>
      <c r="K1027" s="223">
        <v>7.1900000000000002E-3</v>
      </c>
      <c r="L1027" s="223">
        <v>1.72E-2</v>
      </c>
      <c r="M1027" s="223">
        <v>7.0670999999999999</v>
      </c>
      <c r="N1027" s="223">
        <v>7.0457000000000001</v>
      </c>
      <c r="O1027" s="223">
        <v>142</v>
      </c>
      <c r="P1027" s="223">
        <v>143</v>
      </c>
    </row>
    <row r="1028" spans="1:16">
      <c r="A1028" s="227">
        <v>283</v>
      </c>
      <c r="B1028" s="225">
        <v>43929</v>
      </c>
      <c r="C1028" s="223">
        <v>100.68</v>
      </c>
      <c r="D1028" s="223">
        <v>1210</v>
      </c>
      <c r="E1028" s="223">
        <v>2205.29</v>
      </c>
      <c r="F1028" s="223">
        <v>6641.5</v>
      </c>
      <c r="G1028" s="223">
        <v>1.6299999999999999E-3</v>
      </c>
      <c r="H1028" s="223">
        <v>2.5200000000000001E-3</v>
      </c>
      <c r="I1028" s="223">
        <v>3.3899999999999998E-3</v>
      </c>
      <c r="J1028" s="223">
        <v>4.7099999999999998E-3</v>
      </c>
      <c r="K1028" s="223">
        <v>7.7200000000000003E-3</v>
      </c>
      <c r="L1028" s="223">
        <v>1.7389999999999999E-2</v>
      </c>
      <c r="M1028" s="223">
        <v>7.1069000000000004</v>
      </c>
      <c r="N1028" s="223">
        <v>7.0913000000000004</v>
      </c>
      <c r="O1028" s="223">
        <v>140</v>
      </c>
      <c r="P1028" s="223">
        <v>143</v>
      </c>
    </row>
    <row r="1029" spans="1:16">
      <c r="A1029" s="227">
        <v>282</v>
      </c>
      <c r="B1029" s="225">
        <v>43928</v>
      </c>
      <c r="C1029" s="223">
        <v>100.58</v>
      </c>
      <c r="D1029" s="223">
        <v>1210</v>
      </c>
      <c r="E1029" s="223">
        <v>2205.29</v>
      </c>
      <c r="F1029" s="223">
        <v>6641.5</v>
      </c>
      <c r="G1029" s="223">
        <v>1.14E-3</v>
      </c>
      <c r="H1029" s="223">
        <v>2.5999999999999999E-3</v>
      </c>
      <c r="I1029" s="223">
        <v>3.5000000000000001E-3</v>
      </c>
      <c r="J1029" s="223">
        <v>4.5700000000000003E-3</v>
      </c>
      <c r="K1029" s="223">
        <v>7.1199999999999996E-3</v>
      </c>
      <c r="L1029" s="223">
        <v>1.805E-2</v>
      </c>
      <c r="M1029" s="223">
        <v>7.1111000000000004</v>
      </c>
      <c r="N1029" s="223">
        <v>7.0913000000000004</v>
      </c>
      <c r="O1029" s="223">
        <v>146</v>
      </c>
      <c r="P1029" s="223">
        <v>143</v>
      </c>
    </row>
    <row r="1030" spans="1:16">
      <c r="A1030" s="227">
        <v>281</v>
      </c>
      <c r="B1030" s="225">
        <v>43927</v>
      </c>
      <c r="C1030" s="223">
        <v>100.18</v>
      </c>
      <c r="D1030" s="223">
        <v>1210</v>
      </c>
      <c r="E1030" s="223">
        <v>2205.29</v>
      </c>
      <c r="F1030" s="223">
        <v>6641.5</v>
      </c>
      <c r="G1030" s="223">
        <v>5.2999999999999998E-4</v>
      </c>
      <c r="H1030" s="223">
        <v>2.6199999999999999E-3</v>
      </c>
      <c r="I1030" s="223">
        <v>3.3400000000000001E-3</v>
      </c>
      <c r="J1030" s="223">
        <v>4.4000000000000003E-3</v>
      </c>
      <c r="K1030" s="223">
        <v>6.7000000000000002E-3</v>
      </c>
      <c r="L1030" s="223">
        <v>1.9689999999999999E-2</v>
      </c>
      <c r="M1030" s="223">
        <v>7.0933999999999999</v>
      </c>
      <c r="N1030" s="223">
        <v>7.0857999999999999</v>
      </c>
      <c r="O1030" s="223">
        <v>164</v>
      </c>
      <c r="P1030" s="223">
        <v>143</v>
      </c>
    </row>
    <row r="1031" spans="1:16">
      <c r="A1031" s="227">
        <v>280</v>
      </c>
      <c r="B1031" s="225">
        <v>43924</v>
      </c>
      <c r="C1031" s="223">
        <v>99.67</v>
      </c>
      <c r="D1031" s="223">
        <v>1210</v>
      </c>
      <c r="E1031" s="223">
        <v>2205.29</v>
      </c>
      <c r="F1031" s="223">
        <v>6641.5</v>
      </c>
      <c r="G1031" s="223">
        <v>5.9000000000000003E-4</v>
      </c>
      <c r="H1031" s="223">
        <v>2.2899999999999999E-3</v>
      </c>
      <c r="I1031" s="223">
        <v>3.0000000000000001E-3</v>
      </c>
      <c r="J1031" s="223">
        <v>3.8400000000000001E-3</v>
      </c>
      <c r="K1031" s="223">
        <v>5.9500000000000004E-3</v>
      </c>
      <c r="L1031" s="223">
        <v>1.9689999999999999E-2</v>
      </c>
      <c r="M1031" s="223">
        <v>7.1227</v>
      </c>
      <c r="N1031" s="223">
        <v>7.1</v>
      </c>
      <c r="O1031" s="223">
        <v>167</v>
      </c>
      <c r="P1031" s="223">
        <v>143</v>
      </c>
    </row>
    <row r="1032" spans="1:16">
      <c r="A1032" s="227">
        <v>279</v>
      </c>
      <c r="B1032" s="225">
        <v>43923</v>
      </c>
      <c r="C1032" s="223">
        <v>99.05</v>
      </c>
      <c r="D1032" s="223">
        <v>1210</v>
      </c>
      <c r="E1032" s="223">
        <v>2205.29</v>
      </c>
      <c r="F1032" s="223">
        <v>6641.5</v>
      </c>
      <c r="G1032" s="223">
        <v>4.6000000000000001E-4</v>
      </c>
      <c r="H1032" s="223">
        <v>2.2599999999999999E-3</v>
      </c>
      <c r="I1032" s="223">
        <v>2.7899999999999999E-3</v>
      </c>
      <c r="J1032" s="223">
        <v>3.81E-3</v>
      </c>
      <c r="K1032" s="223">
        <v>5.9699999999999996E-3</v>
      </c>
      <c r="L1032" s="223">
        <v>1.983E-2</v>
      </c>
      <c r="M1032" s="223">
        <v>7.0938999999999997</v>
      </c>
      <c r="N1032" s="223">
        <v>7.0824999999999996</v>
      </c>
      <c r="O1032" s="223">
        <v>170</v>
      </c>
      <c r="P1032" s="223">
        <v>143</v>
      </c>
    </row>
    <row r="1033" spans="1:16">
      <c r="A1033" s="227">
        <v>278</v>
      </c>
      <c r="B1033" s="225">
        <v>43922</v>
      </c>
      <c r="C1033" s="223">
        <v>99.18</v>
      </c>
      <c r="D1033" s="223">
        <v>1180</v>
      </c>
      <c r="E1033" s="223">
        <v>2198.5700000000002</v>
      </c>
      <c r="F1033" s="223">
        <v>6387.4</v>
      </c>
      <c r="G1033" s="223">
        <v>3.8000000000000002E-4</v>
      </c>
      <c r="H1033" s="223">
        <v>2.0600000000000002E-3</v>
      </c>
      <c r="I1033" s="223">
        <v>2.5500000000000002E-3</v>
      </c>
      <c r="J1033" s="223">
        <v>3.5100000000000001E-3</v>
      </c>
      <c r="K1033" s="223">
        <v>5.8300000000000001E-3</v>
      </c>
      <c r="L1033" s="223">
        <v>1.9730000000000001E-2</v>
      </c>
      <c r="M1033" s="223">
        <v>7.1142000000000003</v>
      </c>
      <c r="N1033" s="223">
        <v>7.1002999999999998</v>
      </c>
      <c r="O1033" s="223">
        <v>172</v>
      </c>
      <c r="P1033" s="223">
        <v>143</v>
      </c>
    </row>
    <row r="1034" spans="1:16">
      <c r="A1034" s="227">
        <v>277</v>
      </c>
      <c r="B1034" s="225">
        <v>43921</v>
      </c>
      <c r="C1034" s="223">
        <v>98.36</v>
      </c>
      <c r="D1034" s="223">
        <v>1180</v>
      </c>
      <c r="E1034" s="223">
        <v>2198.5700000000002</v>
      </c>
      <c r="F1034" s="223">
        <v>6387.4</v>
      </c>
      <c r="G1034" s="223">
        <v>6.0999999999999997E-4</v>
      </c>
      <c r="H1034" s="223">
        <v>2.4599999999999999E-3</v>
      </c>
      <c r="I1034" s="223">
        <v>2.9299999999999999E-3</v>
      </c>
      <c r="J1034" s="223">
        <v>3.8E-3</v>
      </c>
      <c r="K1034" s="223">
        <v>6.7000000000000002E-3</v>
      </c>
      <c r="L1034" s="223">
        <v>2.0639999999999999E-2</v>
      </c>
      <c r="M1034" s="223">
        <v>7.0883000000000003</v>
      </c>
      <c r="N1034" s="223">
        <v>7.0960000000000001</v>
      </c>
      <c r="O1034" s="223">
        <v>177</v>
      </c>
      <c r="P1034" s="223">
        <v>143</v>
      </c>
    </row>
    <row r="1035" spans="1:16">
      <c r="A1035" s="227">
        <v>276</v>
      </c>
      <c r="B1035" s="225">
        <v>43920</v>
      </c>
      <c r="C1035" s="223">
        <v>99.35</v>
      </c>
      <c r="D1035" s="223">
        <v>1180</v>
      </c>
      <c r="E1035" s="223">
        <v>2198.5700000000002</v>
      </c>
      <c r="F1035" s="223">
        <v>6387.4</v>
      </c>
      <c r="G1035" s="223">
        <v>1E-4</v>
      </c>
      <c r="H1035" s="223">
        <v>2.2799999999999999E-3</v>
      </c>
      <c r="I1035" s="223">
        <v>2.96E-3</v>
      </c>
      <c r="J1035" s="223">
        <v>4.13E-3</v>
      </c>
      <c r="K1035" s="223">
        <v>7.26E-3</v>
      </c>
      <c r="L1035" s="223">
        <v>2.0639999999999999E-2</v>
      </c>
      <c r="M1035" s="223">
        <v>7.0814000000000004</v>
      </c>
      <c r="N1035" s="223">
        <v>7.0747</v>
      </c>
      <c r="O1035" s="223">
        <v>177</v>
      </c>
      <c r="P1035" s="223">
        <v>143</v>
      </c>
    </row>
    <row r="1036" spans="1:16">
      <c r="A1036" s="227">
        <v>275</v>
      </c>
      <c r="B1036" s="225">
        <v>43917</v>
      </c>
      <c r="C1036" s="223">
        <v>101.05</v>
      </c>
      <c r="D1036" s="223">
        <v>1180</v>
      </c>
      <c r="E1036" s="223">
        <v>2198.5700000000002</v>
      </c>
      <c r="F1036" s="223">
        <v>6387.4</v>
      </c>
      <c r="G1036" s="223">
        <v>-3.8000000000000002E-4</v>
      </c>
      <c r="H1036" s="223">
        <v>2.4199999999999998E-3</v>
      </c>
      <c r="I1036" s="223">
        <v>2.8999999999999998E-3</v>
      </c>
      <c r="J1036" s="223">
        <v>3.9399999999999999E-3</v>
      </c>
      <c r="K1036" s="223">
        <v>6.7499999999999999E-3</v>
      </c>
      <c r="L1036" s="223">
        <v>2.0639999999999999E-2</v>
      </c>
      <c r="M1036" s="223">
        <v>7.1268000000000002</v>
      </c>
      <c r="N1036" s="223">
        <v>7.1147999999999998</v>
      </c>
      <c r="O1036" s="223">
        <v>177</v>
      </c>
      <c r="P1036" s="223">
        <v>143</v>
      </c>
    </row>
    <row r="1037" spans="1:16">
      <c r="A1037" s="227">
        <v>274</v>
      </c>
      <c r="B1037" s="225">
        <v>43916</v>
      </c>
      <c r="C1037" s="223">
        <v>102.04</v>
      </c>
      <c r="D1037" s="223">
        <v>1180</v>
      </c>
      <c r="E1037" s="223">
        <v>2198.5700000000002</v>
      </c>
      <c r="F1037" s="223">
        <v>6387.4</v>
      </c>
      <c r="G1037" s="223">
        <v>-1.3699999999999999E-3</v>
      </c>
      <c r="H1037" s="223">
        <v>2.9299999999999999E-3</v>
      </c>
      <c r="I1037" s="223">
        <v>3.6700000000000001E-3</v>
      </c>
      <c r="J1037" s="223">
        <v>5.2500000000000003E-3</v>
      </c>
      <c r="K1037" s="223">
        <v>8.4499999999999992E-3</v>
      </c>
      <c r="L1037" s="223">
        <v>2.0670000000000001E-2</v>
      </c>
      <c r="M1037" s="223">
        <v>7.0857999999999999</v>
      </c>
      <c r="N1037" s="223">
        <v>7.0631000000000004</v>
      </c>
      <c r="O1037" s="223">
        <v>170</v>
      </c>
      <c r="P1037" s="223">
        <v>143</v>
      </c>
    </row>
    <row r="1038" spans="1:16">
      <c r="A1038" s="227">
        <v>273</v>
      </c>
      <c r="B1038" s="225">
        <v>43915</v>
      </c>
      <c r="C1038" s="223">
        <v>102.49</v>
      </c>
      <c r="D1038" s="223">
        <v>1180</v>
      </c>
      <c r="E1038" s="223">
        <v>2198.5700000000002</v>
      </c>
      <c r="F1038" s="223">
        <v>6387.4</v>
      </c>
      <c r="G1038" s="223">
        <v>-8.0999999999999996E-4</v>
      </c>
      <c r="H1038" s="223">
        <v>3.3E-3</v>
      </c>
      <c r="I1038" s="223">
        <v>3.9100000000000003E-3</v>
      </c>
      <c r="J1038" s="223">
        <v>5.2500000000000003E-3</v>
      </c>
      <c r="K1038" s="223">
        <v>8.6700000000000006E-3</v>
      </c>
      <c r="L1038" s="223">
        <v>2.1690000000000001E-2</v>
      </c>
      <c r="M1038" s="223">
        <v>7.1212999999999997</v>
      </c>
      <c r="N1038" s="223">
        <v>7.0885999999999996</v>
      </c>
      <c r="O1038" s="223">
        <v>178</v>
      </c>
      <c r="P1038" s="223">
        <v>143</v>
      </c>
    </row>
    <row r="1039" spans="1:16">
      <c r="A1039" s="227">
        <v>272</v>
      </c>
      <c r="B1039" s="225">
        <v>43914</v>
      </c>
      <c r="C1039" s="223">
        <v>102.82</v>
      </c>
      <c r="D1039" s="223">
        <v>1180</v>
      </c>
      <c r="E1039" s="223">
        <v>2198.5700000000002</v>
      </c>
      <c r="F1039" s="223">
        <v>6387.4</v>
      </c>
      <c r="G1039" s="223">
        <v>-3.8000000000000002E-4</v>
      </c>
      <c r="H1039" s="223">
        <v>3.7200000000000002E-3</v>
      </c>
      <c r="I1039" s="223">
        <v>4.15E-3</v>
      </c>
      <c r="J1039" s="223">
        <v>5.2199999999999998E-3</v>
      </c>
      <c r="K1039" s="223">
        <v>8.4700000000000001E-3</v>
      </c>
      <c r="L1039" s="223">
        <v>2.2519999999999998E-2</v>
      </c>
      <c r="M1039" s="223">
        <v>7.1227</v>
      </c>
      <c r="N1039" s="223">
        <v>7.0960000000000001</v>
      </c>
      <c r="O1039" s="223">
        <v>184</v>
      </c>
      <c r="P1039" s="223">
        <v>143</v>
      </c>
    </row>
    <row r="1040" spans="1:16">
      <c r="A1040" s="227">
        <v>271</v>
      </c>
      <c r="B1040" s="225">
        <v>43913</v>
      </c>
      <c r="C1040" s="223">
        <v>102.76</v>
      </c>
      <c r="D1040" s="223">
        <v>1180</v>
      </c>
      <c r="E1040" s="223">
        <v>2198.5700000000002</v>
      </c>
      <c r="F1040" s="223">
        <v>6387.4</v>
      </c>
      <c r="G1040" s="223">
        <v>-3.6000000000000002E-4</v>
      </c>
      <c r="H1040" s="223">
        <v>3.1199999999999999E-3</v>
      </c>
      <c r="I1040" s="223">
        <v>3.3400000000000001E-3</v>
      </c>
      <c r="J1040" s="223">
        <v>4.1099999999999999E-3</v>
      </c>
      <c r="K1040" s="223">
        <v>7.8600000000000007E-3</v>
      </c>
      <c r="L1040" s="223">
        <v>2.2519999999999998E-2</v>
      </c>
      <c r="M1040" s="223">
        <v>7.1544999999999996</v>
      </c>
      <c r="N1040" s="223">
        <v>7.1086</v>
      </c>
      <c r="O1040" s="223">
        <v>192</v>
      </c>
      <c r="P1040" s="223">
        <v>143</v>
      </c>
    </row>
    <row r="1041" spans="1:16">
      <c r="A1041" s="227">
        <v>270</v>
      </c>
      <c r="B1041" s="225">
        <v>43910</v>
      </c>
      <c r="C1041" s="223">
        <v>101.16</v>
      </c>
      <c r="D1041" s="223">
        <v>1180</v>
      </c>
      <c r="E1041" s="223">
        <v>2198.5700000000002</v>
      </c>
      <c r="F1041" s="223">
        <v>6387.4</v>
      </c>
      <c r="G1041" s="223">
        <v>-3.3E-4</v>
      </c>
      <c r="H1041" s="223">
        <v>3.13E-3</v>
      </c>
      <c r="I1041" s="223">
        <v>3.7299999999999998E-3</v>
      </c>
      <c r="J1041" s="223">
        <v>4.5799999999999999E-3</v>
      </c>
      <c r="K1041" s="223">
        <v>8.4499999999999992E-3</v>
      </c>
      <c r="L1041" s="223">
        <v>2.2519999999999998E-2</v>
      </c>
      <c r="M1041" s="223">
        <v>7.0744999999999996</v>
      </c>
      <c r="N1041" s="223">
        <v>7.0475000000000003</v>
      </c>
      <c r="O1041" s="223">
        <v>188</v>
      </c>
      <c r="P1041" s="223">
        <v>143</v>
      </c>
    </row>
    <row r="1042" spans="1:16">
      <c r="A1042" s="227">
        <v>269</v>
      </c>
      <c r="B1042" s="225">
        <v>43909</v>
      </c>
      <c r="C1042" s="223">
        <v>99.58</v>
      </c>
      <c r="D1042" s="223">
        <v>1180</v>
      </c>
      <c r="E1042" s="223">
        <v>2198.5700000000002</v>
      </c>
      <c r="F1042" s="223">
        <v>6387.4</v>
      </c>
      <c r="G1042" s="223">
        <v>-2.5000000000000001E-4</v>
      </c>
      <c r="H1042" s="223">
        <v>4.5100000000000001E-3</v>
      </c>
      <c r="I1042" s="223">
        <v>5.5300000000000002E-3</v>
      </c>
      <c r="J1042" s="223">
        <v>6.8700000000000002E-3</v>
      </c>
      <c r="K1042" s="223">
        <v>1.14E-2</v>
      </c>
      <c r="L1042" s="223">
        <v>2.2679999999999999E-2</v>
      </c>
      <c r="M1042" s="223">
        <v>7.0316999999999998</v>
      </c>
      <c r="N1042" s="223">
        <v>7.0057</v>
      </c>
      <c r="O1042" s="223">
        <v>172</v>
      </c>
      <c r="P1042" s="223">
        <v>143</v>
      </c>
    </row>
    <row r="1043" spans="1:16">
      <c r="A1043" s="227">
        <v>268</v>
      </c>
      <c r="B1043" s="225">
        <v>43908</v>
      </c>
      <c r="C1043" s="223">
        <v>98.07</v>
      </c>
      <c r="D1043" s="223">
        <v>1180</v>
      </c>
      <c r="E1043" s="223">
        <v>2198.5700000000002</v>
      </c>
      <c r="F1043" s="223">
        <v>6387.4</v>
      </c>
      <c r="G1043" s="223">
        <v>-1.2999999999999999E-4</v>
      </c>
      <c r="H1043" s="223">
        <v>5.3400000000000001E-3</v>
      </c>
      <c r="I1043" s="223">
        <v>6.5100000000000002E-3</v>
      </c>
      <c r="J1043" s="223">
        <v>7.8799999999999999E-3</v>
      </c>
      <c r="K1043" s="223">
        <v>1.192E-2</v>
      </c>
      <c r="L1043" s="223">
        <v>2.2890000000000001E-2</v>
      </c>
      <c r="M1043" s="223">
        <v>7.0126999999999997</v>
      </c>
      <c r="N1043" s="223">
        <v>6.9934000000000003</v>
      </c>
      <c r="O1043" s="223">
        <v>164</v>
      </c>
      <c r="P1043" s="223">
        <v>143</v>
      </c>
    </row>
    <row r="1044" spans="1:16">
      <c r="A1044" s="227">
        <v>267</v>
      </c>
      <c r="B1044" s="225">
        <v>43907</v>
      </c>
      <c r="C1044" s="223">
        <v>98.75</v>
      </c>
      <c r="D1044" s="223">
        <v>1180</v>
      </c>
      <c r="E1044" s="223">
        <v>2198.5700000000002</v>
      </c>
      <c r="F1044" s="223">
        <v>6387.4</v>
      </c>
      <c r="G1044" s="223">
        <v>1.3699999999999999E-3</v>
      </c>
      <c r="H1044" s="223">
        <v>4.9199999999999999E-3</v>
      </c>
      <c r="I1044" s="223">
        <v>6.1599999999999997E-3</v>
      </c>
      <c r="J1044" s="223">
        <v>7.43E-3</v>
      </c>
      <c r="K1044" s="223">
        <v>1.078E-2</v>
      </c>
      <c r="L1044" s="223">
        <v>2.291E-2</v>
      </c>
      <c r="M1044" s="223">
        <v>7.0225</v>
      </c>
      <c r="N1044" s="223">
        <v>7.0086000000000004</v>
      </c>
      <c r="O1044" s="223">
        <v>168</v>
      </c>
      <c r="P1044" s="223">
        <v>143</v>
      </c>
    </row>
    <row r="1045" spans="1:16">
      <c r="A1045" s="227">
        <v>266</v>
      </c>
      <c r="B1045" s="225">
        <v>43906</v>
      </c>
      <c r="C1045" s="223">
        <v>97.47</v>
      </c>
      <c r="D1045" s="223">
        <v>1180</v>
      </c>
      <c r="E1045" s="223">
        <v>2198.5700000000002</v>
      </c>
      <c r="F1045" s="223">
        <v>6387.4</v>
      </c>
      <c r="G1045" s="223">
        <v>1.9300000000000001E-3</v>
      </c>
      <c r="H1045" s="223">
        <v>3.5999999999999999E-3</v>
      </c>
      <c r="I1045" s="223">
        <v>4.2599999999999999E-3</v>
      </c>
      <c r="J1045" s="223">
        <v>4.8999999999999998E-3</v>
      </c>
      <c r="K1045" s="223">
        <v>7.1799999999999998E-3</v>
      </c>
      <c r="L1045" s="223">
        <v>2.2769999999999999E-2</v>
      </c>
      <c r="M1045" s="223">
        <v>7.0278999999999998</v>
      </c>
      <c r="N1045" s="223">
        <v>7.0293999999999999</v>
      </c>
      <c r="O1045" s="223">
        <v>185</v>
      </c>
      <c r="P1045" s="223">
        <v>143</v>
      </c>
    </row>
    <row r="1046" spans="1:16">
      <c r="A1046" s="227">
        <v>265</v>
      </c>
      <c r="B1046" s="225">
        <v>43903</v>
      </c>
      <c r="C1046" s="223">
        <v>96.51</v>
      </c>
      <c r="D1046" s="223">
        <v>1180</v>
      </c>
      <c r="E1046" s="223">
        <v>2198.5700000000002</v>
      </c>
      <c r="F1046" s="223">
        <v>6387.4</v>
      </c>
      <c r="G1046" s="223">
        <v>2.4399999999999999E-3</v>
      </c>
      <c r="H1046" s="223">
        <v>4.8999999999999998E-3</v>
      </c>
      <c r="I1046" s="223">
        <v>6.0000000000000001E-3</v>
      </c>
      <c r="J1046" s="223">
        <v>7.1700000000000002E-3</v>
      </c>
      <c r="K1046" s="223">
        <v>9.5999999999999992E-3</v>
      </c>
      <c r="L1046" s="223">
        <v>2.2630000000000001E-2</v>
      </c>
      <c r="M1046" s="223">
        <v>6.9687999999999999</v>
      </c>
      <c r="N1046" s="223">
        <v>6.9606000000000003</v>
      </c>
      <c r="O1046" s="223">
        <v>166</v>
      </c>
      <c r="P1046" s="223">
        <v>143</v>
      </c>
    </row>
    <row r="1047" spans="1:16">
      <c r="A1047" s="227">
        <v>264</v>
      </c>
      <c r="B1047" s="225">
        <v>43902</v>
      </c>
      <c r="C1047" s="223">
        <v>96.41</v>
      </c>
      <c r="D1047" s="223">
        <v>1180</v>
      </c>
      <c r="E1047" s="223">
        <v>2198.5700000000002</v>
      </c>
      <c r="F1047" s="223">
        <v>6387.4</v>
      </c>
      <c r="G1047" s="223">
        <v>3.0300000000000001E-3</v>
      </c>
      <c r="H1047" s="223">
        <v>4.81E-3</v>
      </c>
      <c r="I1047" s="223">
        <v>5.5799999999999999E-3</v>
      </c>
      <c r="J1047" s="223">
        <v>6.0400000000000002E-3</v>
      </c>
      <c r="K1047" s="223">
        <v>8.0400000000000003E-3</v>
      </c>
      <c r="L1047" s="223">
        <v>2.1999999999999999E-2</v>
      </c>
      <c r="M1047" s="223">
        <v>6.9638</v>
      </c>
      <c r="N1047" s="223">
        <v>6.9581</v>
      </c>
      <c r="O1047" s="223">
        <v>164</v>
      </c>
      <c r="P1047" s="223">
        <v>143</v>
      </c>
    </row>
    <row r="1048" spans="1:16">
      <c r="A1048" s="227">
        <v>263</v>
      </c>
      <c r="B1048" s="225">
        <v>43901</v>
      </c>
      <c r="C1048" s="223">
        <v>94.89</v>
      </c>
      <c r="D1048" s="223">
        <v>1180</v>
      </c>
      <c r="E1048" s="223">
        <v>2198.5700000000002</v>
      </c>
      <c r="F1048" s="223">
        <v>6387.4</v>
      </c>
      <c r="G1048" s="223">
        <v>3.9399999999999999E-3</v>
      </c>
      <c r="H1048" s="223">
        <v>5.1999999999999998E-3</v>
      </c>
      <c r="I1048" s="223">
        <v>6.3699999999999998E-3</v>
      </c>
      <c r="J1048" s="223">
        <v>7.0299999999999998E-3</v>
      </c>
      <c r="K1048" s="223">
        <v>8.6899999999999998E-3</v>
      </c>
      <c r="L1048" s="223">
        <v>2.1989999999999999E-2</v>
      </c>
      <c r="M1048" s="223">
        <v>6.9528999999999996</v>
      </c>
      <c r="N1048" s="223">
        <v>6.9466000000000001</v>
      </c>
      <c r="O1048" s="223">
        <v>156</v>
      </c>
      <c r="P1048" s="223">
        <v>143</v>
      </c>
    </row>
    <row r="1049" spans="1:16">
      <c r="A1049" s="227">
        <v>262</v>
      </c>
      <c r="B1049" s="225">
        <v>43900</v>
      </c>
      <c r="C1049" s="223">
        <v>95.95</v>
      </c>
      <c r="D1049" s="223">
        <v>1180</v>
      </c>
      <c r="E1049" s="223">
        <v>2198.5700000000002</v>
      </c>
      <c r="F1049" s="223">
        <v>6387.4</v>
      </c>
      <c r="G1049" s="223">
        <v>4.3299999999999996E-3</v>
      </c>
      <c r="H1049" s="223">
        <v>5.3400000000000001E-3</v>
      </c>
      <c r="I1049" s="223">
        <v>6.2599999999999999E-3</v>
      </c>
      <c r="J1049" s="223">
        <v>6.6699999999999997E-3</v>
      </c>
      <c r="K1049" s="223">
        <v>8.0300000000000007E-3</v>
      </c>
      <c r="L1049" s="223">
        <v>2.1999999999999999E-2</v>
      </c>
      <c r="M1049" s="223">
        <v>6.9324000000000003</v>
      </c>
      <c r="N1049" s="223">
        <v>6.9314</v>
      </c>
      <c r="O1049" s="223">
        <v>157</v>
      </c>
      <c r="P1049" s="223">
        <v>143</v>
      </c>
    </row>
    <row r="1050" spans="1:16">
      <c r="A1050" s="227">
        <v>261</v>
      </c>
      <c r="B1050" s="225">
        <v>43899</v>
      </c>
      <c r="C1050" s="223">
        <v>96.82</v>
      </c>
      <c r="D1050" s="223">
        <v>1180</v>
      </c>
      <c r="E1050" s="223">
        <v>2198.5700000000002</v>
      </c>
      <c r="F1050" s="223">
        <v>6387.4</v>
      </c>
      <c r="G1050" s="223">
        <v>3.4099999999999998E-3</v>
      </c>
      <c r="H1050" s="223">
        <v>3.81E-3</v>
      </c>
      <c r="I1050" s="223">
        <v>4.3099999999999996E-3</v>
      </c>
      <c r="J1050" s="223">
        <v>4.7699999999999999E-3</v>
      </c>
      <c r="K1050" s="223">
        <v>5.4099999999999999E-3</v>
      </c>
      <c r="L1050" s="223">
        <v>2.1770000000000001E-2</v>
      </c>
      <c r="M1050" s="223">
        <v>6.9412000000000003</v>
      </c>
      <c r="N1050" s="223">
        <v>6.9360999999999997</v>
      </c>
      <c r="O1050" s="223">
        <v>175</v>
      </c>
      <c r="P1050" s="223">
        <v>143</v>
      </c>
    </row>
    <row r="1051" spans="1:16">
      <c r="A1051" s="227">
        <v>260</v>
      </c>
      <c r="B1051" s="225">
        <v>43896</v>
      </c>
      <c r="C1051" s="223">
        <v>97.34</v>
      </c>
      <c r="D1051" s="223">
        <v>1180</v>
      </c>
      <c r="E1051" s="223">
        <v>2198.5700000000002</v>
      </c>
      <c r="F1051" s="223">
        <v>6387.4</v>
      </c>
      <c r="G1051" s="223">
        <v>4.4999999999999997E-3</v>
      </c>
      <c r="H1051" s="223">
        <v>5.0600000000000003E-3</v>
      </c>
      <c r="I1051" s="223">
        <v>5.5799999999999999E-3</v>
      </c>
      <c r="J1051" s="223">
        <v>6.0899999999999999E-3</v>
      </c>
      <c r="K1051" s="223">
        <v>7.62E-3</v>
      </c>
      <c r="L1051" s="223">
        <v>2.2440000000000002E-2</v>
      </c>
      <c r="M1051" s="223">
        <v>6.9230999999999998</v>
      </c>
      <c r="N1051" s="223">
        <v>6.9245000000000001</v>
      </c>
      <c r="O1051" s="223">
        <v>169</v>
      </c>
      <c r="P1051" s="223">
        <v>143</v>
      </c>
    </row>
    <row r="1052" spans="1:16">
      <c r="A1052" s="227">
        <v>259</v>
      </c>
      <c r="B1052" s="225">
        <v>43895</v>
      </c>
      <c r="C1052" s="223">
        <v>97.15</v>
      </c>
      <c r="D1052" s="223">
        <v>1180</v>
      </c>
      <c r="E1052" s="223">
        <v>2198.5700000000002</v>
      </c>
      <c r="F1052" s="223">
        <v>6387.4</v>
      </c>
      <c r="G1052" s="223">
        <v>6.11E-3</v>
      </c>
      <c r="H1052" s="223">
        <v>5.9699999999999996E-3</v>
      </c>
      <c r="I1052" s="223">
        <v>6.2399999999999999E-3</v>
      </c>
      <c r="J1052" s="223">
        <v>6.7799999999999996E-3</v>
      </c>
      <c r="K1052" s="223">
        <v>9.1199999999999996E-3</v>
      </c>
      <c r="L1052" s="223">
        <v>2.3E-2</v>
      </c>
      <c r="M1052" s="223">
        <v>6.9489999999999998</v>
      </c>
      <c r="N1052" s="223">
        <v>6.9676</v>
      </c>
      <c r="O1052" s="223">
        <v>168</v>
      </c>
      <c r="P1052" s="223">
        <v>143</v>
      </c>
    </row>
    <row r="1053" spans="1:16">
      <c r="A1053" s="227">
        <v>258</v>
      </c>
      <c r="B1053" s="225">
        <v>43894</v>
      </c>
      <c r="C1053" s="223">
        <v>97.36</v>
      </c>
      <c r="D1053" s="223">
        <v>1180</v>
      </c>
      <c r="E1053" s="223">
        <v>2198.5700000000002</v>
      </c>
      <c r="F1053" s="223">
        <v>6387.4</v>
      </c>
      <c r="G1053" s="223">
        <v>7.1000000000000004E-3</v>
      </c>
      <c r="H1053" s="223">
        <v>6.9300000000000004E-3</v>
      </c>
      <c r="I1053" s="223">
        <v>7.1799999999999998E-3</v>
      </c>
      <c r="J1053" s="223">
        <v>7.8300000000000002E-3</v>
      </c>
      <c r="K1053" s="223">
        <v>1.052E-2</v>
      </c>
      <c r="L1053" s="223">
        <v>2.3050000000000001E-2</v>
      </c>
      <c r="M1053" s="223">
        <v>6.9631999999999996</v>
      </c>
      <c r="N1053" s="223">
        <v>6.9608999999999996</v>
      </c>
      <c r="O1053" s="223">
        <v>159</v>
      </c>
      <c r="P1053" s="223">
        <v>143</v>
      </c>
    </row>
    <row r="1054" spans="1:16">
      <c r="A1054" s="227">
        <v>257</v>
      </c>
      <c r="B1054" s="225">
        <v>43893</v>
      </c>
      <c r="C1054" s="223">
        <v>98.13</v>
      </c>
      <c r="D1054" s="223">
        <v>1180</v>
      </c>
      <c r="E1054" s="223">
        <v>2245.8000000000002</v>
      </c>
      <c r="F1054" s="223">
        <v>6125.3</v>
      </c>
      <c r="G1054" s="223">
        <v>9.1999999999999998E-3</v>
      </c>
      <c r="H1054" s="223">
        <v>6.9899999999999997E-3</v>
      </c>
      <c r="I1054" s="223">
        <v>7.0800000000000004E-3</v>
      </c>
      <c r="J1054" s="223">
        <v>7.43E-3</v>
      </c>
      <c r="K1054" s="223">
        <v>9.9900000000000006E-3</v>
      </c>
      <c r="L1054" s="223">
        <v>2.3609999999999999E-2</v>
      </c>
      <c r="M1054" s="223">
        <v>6.9798</v>
      </c>
      <c r="N1054" s="223">
        <v>6.992</v>
      </c>
      <c r="O1054" s="223">
        <v>165</v>
      </c>
      <c r="P1054" s="223">
        <v>143</v>
      </c>
    </row>
    <row r="1055" spans="1:16">
      <c r="A1055" s="227">
        <v>256</v>
      </c>
      <c r="B1055" s="225">
        <v>43892</v>
      </c>
      <c r="C1055" s="223">
        <v>98.51</v>
      </c>
      <c r="D1055" s="223">
        <v>1180</v>
      </c>
      <c r="E1055" s="223">
        <v>2245.8000000000002</v>
      </c>
      <c r="F1055" s="223">
        <v>6125.3</v>
      </c>
      <c r="G1055" s="223">
        <v>1.188E-2</v>
      </c>
      <c r="H1055" s="223">
        <v>9.0299999999999998E-3</v>
      </c>
      <c r="I1055" s="223">
        <v>8.9899999999999997E-3</v>
      </c>
      <c r="J1055" s="223">
        <v>9.4199999999999996E-3</v>
      </c>
      <c r="K1055" s="223">
        <v>1.163E-2</v>
      </c>
      <c r="L1055" s="223">
        <v>2.3709999999999998E-2</v>
      </c>
      <c r="M1055" s="223">
        <v>7.0084</v>
      </c>
      <c r="N1055" s="223">
        <v>7.0044000000000004</v>
      </c>
      <c r="O1055" s="223">
        <v>147</v>
      </c>
      <c r="P1055" s="223">
        <v>143</v>
      </c>
    </row>
    <row r="1056" spans="1:16">
      <c r="A1056" s="227">
        <v>255</v>
      </c>
      <c r="B1056" s="225">
        <v>43889</v>
      </c>
      <c r="C1056" s="223">
        <v>99</v>
      </c>
      <c r="D1056" s="223">
        <v>1180</v>
      </c>
      <c r="E1056" s="223">
        <v>2245.8000000000002</v>
      </c>
      <c r="F1056" s="223">
        <v>6125.3</v>
      </c>
      <c r="G1056" s="223">
        <v>1.2670000000000001E-2</v>
      </c>
      <c r="H1056" s="223">
        <v>9.1299999999999992E-3</v>
      </c>
      <c r="I1056" s="223">
        <v>8.9700000000000005E-3</v>
      </c>
      <c r="J1056" s="223">
        <v>9.3600000000000003E-3</v>
      </c>
      <c r="K1056" s="223">
        <v>1.149E-2</v>
      </c>
      <c r="L1056" s="223">
        <v>2.3709999999999998E-2</v>
      </c>
      <c r="M1056" s="223">
        <v>7.0213000000000001</v>
      </c>
      <c r="N1056" s="223">
        <v>7.0228999999999999</v>
      </c>
      <c r="O1056" s="223">
        <v>147</v>
      </c>
      <c r="P1056" s="223">
        <v>143</v>
      </c>
    </row>
    <row r="1057" spans="1:16">
      <c r="A1057" s="227">
        <v>254</v>
      </c>
      <c r="B1057" s="225">
        <v>43888</v>
      </c>
      <c r="C1057" s="223">
        <v>98.97</v>
      </c>
      <c r="D1057" s="223">
        <v>1180</v>
      </c>
      <c r="E1057" s="223">
        <v>2245.8000000000002</v>
      </c>
      <c r="F1057" s="223">
        <v>6125.3</v>
      </c>
      <c r="G1057" s="223">
        <v>1.421E-2</v>
      </c>
      <c r="H1057" s="223">
        <v>1.061E-2</v>
      </c>
      <c r="I1057" s="223">
        <v>1.0500000000000001E-2</v>
      </c>
      <c r="J1057" s="223">
        <v>1.069E-2</v>
      </c>
      <c r="K1057" s="223">
        <v>1.261E-2</v>
      </c>
      <c r="L1057" s="223">
        <v>2.3810000000000001E-2</v>
      </c>
      <c r="M1057" s="223">
        <v>7.0255999999999998</v>
      </c>
      <c r="N1057" s="223">
        <v>7.0134999999999996</v>
      </c>
      <c r="O1057" s="223">
        <v>133</v>
      </c>
      <c r="P1057" s="223">
        <v>143</v>
      </c>
    </row>
    <row r="1058" spans="1:16">
      <c r="A1058" s="227">
        <v>253</v>
      </c>
      <c r="B1058" s="225">
        <v>43887</v>
      </c>
      <c r="C1058" s="223">
        <v>99.36</v>
      </c>
      <c r="D1058" s="223">
        <v>1180</v>
      </c>
      <c r="E1058" s="223">
        <v>2245.8000000000002</v>
      </c>
      <c r="F1058" s="223">
        <v>6125.3</v>
      </c>
      <c r="G1058" s="223">
        <v>1.508E-2</v>
      </c>
      <c r="H1058" s="223">
        <v>1.1650000000000001E-2</v>
      </c>
      <c r="I1058" s="223">
        <v>1.1469999999999999E-2</v>
      </c>
      <c r="J1058" s="223">
        <v>1.159E-2</v>
      </c>
      <c r="K1058" s="223">
        <v>1.337E-2</v>
      </c>
      <c r="L1058" s="223">
        <v>2.3820000000000001E-2</v>
      </c>
      <c r="M1058" s="223">
        <v>7.0358999999999998</v>
      </c>
      <c r="N1058" s="223">
        <v>7.0304000000000002</v>
      </c>
      <c r="O1058" s="223">
        <v>124</v>
      </c>
      <c r="P1058" s="223">
        <v>143</v>
      </c>
    </row>
    <row r="1059" spans="1:16">
      <c r="A1059" s="227">
        <v>252</v>
      </c>
      <c r="B1059" s="225">
        <v>43886</v>
      </c>
      <c r="C1059" s="223">
        <v>99.26</v>
      </c>
      <c r="D1059" s="223">
        <v>1180</v>
      </c>
      <c r="E1059" s="223">
        <v>2245.8000000000002</v>
      </c>
      <c r="F1059" s="223">
        <v>6125.3</v>
      </c>
      <c r="G1059" s="223">
        <v>1.5100000000000001E-2</v>
      </c>
      <c r="H1059" s="223">
        <v>1.225E-2</v>
      </c>
      <c r="I1059" s="223">
        <v>1.179E-2</v>
      </c>
      <c r="J1059" s="223">
        <v>1.184E-2</v>
      </c>
      <c r="K1059" s="223">
        <v>1.3520000000000001E-2</v>
      </c>
      <c r="L1059" s="223">
        <v>2.383E-2</v>
      </c>
      <c r="M1059" s="223">
        <v>7.0366</v>
      </c>
      <c r="N1059" s="223">
        <v>7.0278</v>
      </c>
      <c r="O1059" s="223">
        <v>120</v>
      </c>
      <c r="P1059" s="223">
        <v>143</v>
      </c>
    </row>
    <row r="1060" spans="1:16">
      <c r="A1060" s="227">
        <v>251</v>
      </c>
      <c r="B1060" s="225">
        <v>43885</v>
      </c>
      <c r="C1060" s="223">
        <v>99.86</v>
      </c>
      <c r="D1060" s="223">
        <v>1180</v>
      </c>
      <c r="E1060" s="223">
        <v>2245.8000000000002</v>
      </c>
      <c r="F1060" s="223">
        <v>6125.3</v>
      </c>
      <c r="G1060" s="223">
        <v>1.525E-2</v>
      </c>
      <c r="H1060" s="223">
        <v>1.248E-2</v>
      </c>
      <c r="I1060" s="223">
        <v>1.2030000000000001E-2</v>
      </c>
      <c r="J1060" s="223">
        <v>1.21E-2</v>
      </c>
      <c r="K1060" s="223">
        <v>1.37E-2</v>
      </c>
      <c r="L1060" s="223">
        <v>2.4160000000000001E-2</v>
      </c>
      <c r="M1060" s="223">
        <v>7.0461999999999998</v>
      </c>
      <c r="N1060" s="223">
        <v>7.0237999999999996</v>
      </c>
      <c r="O1060" s="223">
        <v>121</v>
      </c>
      <c r="P1060" s="223">
        <v>143</v>
      </c>
    </row>
    <row r="1061" spans="1:16">
      <c r="A1061" s="227">
        <v>250</v>
      </c>
      <c r="B1061" s="225">
        <v>43882</v>
      </c>
      <c r="C1061" s="223">
        <v>99.7</v>
      </c>
      <c r="D1061" s="223">
        <v>1180</v>
      </c>
      <c r="E1061" s="223">
        <v>2245.8000000000002</v>
      </c>
      <c r="F1061" s="223">
        <v>6125.3</v>
      </c>
      <c r="G1061" s="223">
        <v>1.546E-2</v>
      </c>
      <c r="H1061" s="223">
        <v>1.354E-2</v>
      </c>
      <c r="I1061" s="223">
        <v>1.319E-2</v>
      </c>
      <c r="J1061" s="223">
        <v>1.3220000000000001E-2</v>
      </c>
      <c r="K1061" s="223">
        <v>1.4710000000000001E-2</v>
      </c>
      <c r="L1061" s="223">
        <v>2.4160000000000001E-2</v>
      </c>
      <c r="M1061" s="223">
        <v>7.0132000000000003</v>
      </c>
      <c r="N1061" s="223">
        <v>6.9983000000000004</v>
      </c>
      <c r="O1061" s="223">
        <v>110</v>
      </c>
      <c r="P1061" s="223">
        <v>143</v>
      </c>
    </row>
    <row r="1062" spans="1:16">
      <c r="A1062" s="227">
        <v>249</v>
      </c>
      <c r="B1062" s="225">
        <v>43881</v>
      </c>
      <c r="C1062" s="223">
        <v>99.44</v>
      </c>
      <c r="D1062" s="223">
        <v>1180</v>
      </c>
      <c r="E1062" s="223">
        <v>2245.8000000000002</v>
      </c>
      <c r="F1062" s="223">
        <v>6125.3</v>
      </c>
      <c r="G1062" s="223">
        <v>1.5720000000000001E-2</v>
      </c>
      <c r="H1062" s="223">
        <v>1.389E-2</v>
      </c>
      <c r="I1062" s="223">
        <v>1.359E-2</v>
      </c>
      <c r="J1062" s="223">
        <v>1.3639999999999999E-2</v>
      </c>
      <c r="K1062" s="223">
        <v>1.515E-2</v>
      </c>
      <c r="L1062" s="223">
        <v>2.4240000000000001E-2</v>
      </c>
      <c r="M1062" s="223">
        <v>7.0072000000000001</v>
      </c>
      <c r="N1062" s="223">
        <v>6.9966999999999997</v>
      </c>
      <c r="O1062" s="223">
        <v>106</v>
      </c>
      <c r="P1062" s="223">
        <v>143</v>
      </c>
    </row>
    <row r="1063" spans="1:16">
      <c r="A1063" s="227">
        <v>248</v>
      </c>
      <c r="B1063" s="225">
        <v>43880</v>
      </c>
      <c r="C1063" s="223">
        <v>99</v>
      </c>
      <c r="D1063" s="223">
        <v>1180</v>
      </c>
      <c r="E1063" s="223">
        <v>2245.8000000000002</v>
      </c>
      <c r="F1063" s="223">
        <v>6125.3</v>
      </c>
      <c r="G1063" s="223">
        <v>1.5689999999999999E-2</v>
      </c>
      <c r="H1063" s="223">
        <v>1.422E-2</v>
      </c>
      <c r="I1063" s="223">
        <v>1.391E-2</v>
      </c>
      <c r="J1063" s="223">
        <v>1.4080000000000001E-2</v>
      </c>
      <c r="K1063" s="223">
        <v>1.566E-2</v>
      </c>
      <c r="L1063" s="223">
        <v>2.419E-2</v>
      </c>
      <c r="M1063" s="223">
        <v>6.9850000000000003</v>
      </c>
      <c r="N1063" s="223">
        <v>6.9813000000000001</v>
      </c>
      <c r="O1063" s="223">
        <v>103</v>
      </c>
      <c r="P1063" s="223">
        <v>143</v>
      </c>
    </row>
    <row r="1064" spans="1:16">
      <c r="A1064" s="227">
        <v>247</v>
      </c>
      <c r="B1064" s="225">
        <v>43879</v>
      </c>
      <c r="C1064" s="223">
        <v>99.12</v>
      </c>
      <c r="D1064" s="223">
        <v>1180</v>
      </c>
      <c r="E1064" s="223">
        <v>2245.8000000000002</v>
      </c>
      <c r="F1064" s="223">
        <v>6125.3</v>
      </c>
      <c r="G1064" s="223">
        <v>1.5689999999999999E-2</v>
      </c>
      <c r="H1064" s="223">
        <v>1.4120000000000001E-2</v>
      </c>
      <c r="I1064" s="223">
        <v>1.3780000000000001E-2</v>
      </c>
      <c r="J1064" s="223">
        <v>1.3979999999999999E-2</v>
      </c>
      <c r="K1064" s="223">
        <v>1.5610000000000001E-2</v>
      </c>
      <c r="L1064" s="223">
        <v>2.4129999999999999E-2</v>
      </c>
      <c r="M1064" s="223">
        <v>6.9928999999999997</v>
      </c>
      <c r="N1064" s="223">
        <v>6.9871999999999996</v>
      </c>
      <c r="O1064" s="223">
        <v>104</v>
      </c>
      <c r="P1064" s="223">
        <v>143</v>
      </c>
    </row>
    <row r="1065" spans="1:16">
      <c r="A1065" s="227">
        <v>246</v>
      </c>
      <c r="B1065" s="225">
        <v>43878</v>
      </c>
      <c r="C1065" s="223">
        <v>99.07</v>
      </c>
      <c r="D1065" s="223">
        <v>1180</v>
      </c>
      <c r="E1065" s="223">
        <v>2245.8000000000002</v>
      </c>
      <c r="F1065" s="223">
        <v>6125.3</v>
      </c>
      <c r="G1065" s="223">
        <v>1.5689999999999999E-2</v>
      </c>
      <c r="H1065" s="223">
        <v>1.4279999999999999E-2</v>
      </c>
      <c r="I1065" s="223">
        <v>1.396E-2</v>
      </c>
      <c r="J1065" s="223">
        <v>1.4160000000000001E-2</v>
      </c>
      <c r="K1065" s="223">
        <v>1.585E-2</v>
      </c>
      <c r="L1065" s="223">
        <v>2.4129999999999999E-2</v>
      </c>
      <c r="M1065" s="223">
        <v>6.9890999999999996</v>
      </c>
      <c r="N1065" s="223">
        <v>6.9770000000000003</v>
      </c>
      <c r="O1065" s="223">
        <v>102</v>
      </c>
      <c r="P1065" s="223">
        <v>143</v>
      </c>
    </row>
    <row r="1066" spans="1:16">
      <c r="A1066" s="227">
        <v>245</v>
      </c>
      <c r="B1066" s="225">
        <v>43875</v>
      </c>
      <c r="C1066" s="223">
        <v>99.05</v>
      </c>
      <c r="D1066" s="223">
        <v>1180</v>
      </c>
      <c r="E1066" s="223">
        <v>2245.8000000000002</v>
      </c>
      <c r="F1066" s="223">
        <v>6125.3</v>
      </c>
      <c r="G1066" s="223">
        <v>1.5689999999999999E-2</v>
      </c>
      <c r="H1066" s="223">
        <v>1.4279999999999999E-2</v>
      </c>
      <c r="I1066" s="223">
        <v>1.396E-2</v>
      </c>
      <c r="J1066" s="223">
        <v>1.4160000000000001E-2</v>
      </c>
      <c r="K1066" s="223">
        <v>1.585E-2</v>
      </c>
      <c r="L1066" s="223">
        <v>2.384E-2</v>
      </c>
      <c r="M1066" s="223">
        <v>6.9741999999999997</v>
      </c>
      <c r="N1066" s="223">
        <v>6.9714</v>
      </c>
      <c r="O1066" s="223">
        <v>99</v>
      </c>
      <c r="P1066" s="223">
        <v>143</v>
      </c>
    </row>
    <row r="1067" spans="1:16">
      <c r="A1067" s="227">
        <v>244</v>
      </c>
      <c r="B1067" s="225">
        <v>43874</v>
      </c>
      <c r="C1067" s="223">
        <v>98.72</v>
      </c>
      <c r="D1067" s="223">
        <v>1180</v>
      </c>
      <c r="E1067" s="223">
        <v>2245.8000000000002</v>
      </c>
      <c r="F1067" s="223">
        <v>6125.3</v>
      </c>
      <c r="G1067" s="223">
        <v>1.5720000000000001E-2</v>
      </c>
      <c r="H1067" s="223">
        <v>1.444E-2</v>
      </c>
      <c r="I1067" s="223">
        <v>1.418E-2</v>
      </c>
      <c r="J1067" s="223">
        <v>1.444E-2</v>
      </c>
      <c r="K1067" s="223">
        <v>1.617E-2</v>
      </c>
      <c r="L1067" s="223">
        <v>2.384E-2</v>
      </c>
      <c r="M1067" s="223">
        <v>6.9707999999999997</v>
      </c>
      <c r="N1067" s="223">
        <v>6.9653</v>
      </c>
      <c r="O1067" s="223">
        <v>97</v>
      </c>
      <c r="P1067" s="223">
        <v>143</v>
      </c>
    </row>
    <row r="1068" spans="1:16">
      <c r="A1068" s="227">
        <v>243</v>
      </c>
      <c r="B1068" s="225">
        <v>43873</v>
      </c>
      <c r="C1068" s="223">
        <v>98.83</v>
      </c>
      <c r="D1068" s="223">
        <v>1180</v>
      </c>
      <c r="E1068" s="223">
        <v>2245.8000000000002</v>
      </c>
      <c r="F1068" s="223">
        <v>6125.3</v>
      </c>
      <c r="G1068" s="223">
        <v>1.5689999999999999E-2</v>
      </c>
      <c r="H1068" s="223">
        <v>1.444E-2</v>
      </c>
      <c r="I1068" s="223">
        <v>1.421E-2</v>
      </c>
      <c r="J1068" s="223">
        <v>1.4500000000000001E-2</v>
      </c>
      <c r="K1068" s="223">
        <v>1.6330000000000001E-2</v>
      </c>
      <c r="L1068" s="223">
        <v>2.3869999999999999E-2</v>
      </c>
      <c r="M1068" s="223">
        <v>6.9847000000000001</v>
      </c>
      <c r="N1068" s="223">
        <v>6.9843999999999999</v>
      </c>
      <c r="O1068" s="223">
        <v>97</v>
      </c>
      <c r="P1068" s="223">
        <v>143</v>
      </c>
    </row>
    <row r="1069" spans="1:16">
      <c r="A1069" s="227">
        <v>242</v>
      </c>
      <c r="B1069" s="225">
        <v>43872</v>
      </c>
      <c r="C1069" s="223">
        <v>98.68</v>
      </c>
      <c r="D1069" s="223">
        <v>1180</v>
      </c>
      <c r="E1069" s="223">
        <v>2245.8000000000002</v>
      </c>
      <c r="F1069" s="223">
        <v>6125.3</v>
      </c>
      <c r="G1069" s="223">
        <v>1.559E-2</v>
      </c>
      <c r="H1069" s="223">
        <v>1.423E-2</v>
      </c>
      <c r="I1069" s="223">
        <v>1.3990000000000001E-2</v>
      </c>
      <c r="J1069" s="223">
        <v>1.421E-2</v>
      </c>
      <c r="K1069" s="223">
        <v>1.601E-2</v>
      </c>
      <c r="L1069" s="223">
        <v>2.375E-2</v>
      </c>
      <c r="M1069" s="223">
        <v>7.0069999999999997</v>
      </c>
      <c r="N1069" s="223">
        <v>7.0025000000000004</v>
      </c>
      <c r="O1069" s="223">
        <v>98</v>
      </c>
      <c r="P1069" s="223">
        <v>143</v>
      </c>
    </row>
    <row r="1070" spans="1:16">
      <c r="A1070" s="227">
        <v>241</v>
      </c>
      <c r="B1070" s="225">
        <v>43871</v>
      </c>
      <c r="C1070" s="223">
        <v>98.5</v>
      </c>
      <c r="D1070" s="223">
        <v>1180</v>
      </c>
      <c r="E1070" s="223">
        <v>2245.8000000000002</v>
      </c>
      <c r="F1070" s="223">
        <v>6125.3</v>
      </c>
      <c r="G1070" s="223">
        <v>1.5429999999999999E-2</v>
      </c>
      <c r="H1070" s="223">
        <v>1.393E-2</v>
      </c>
      <c r="I1070" s="223">
        <v>1.3769999999999999E-2</v>
      </c>
      <c r="J1070" s="223">
        <v>1.388E-2</v>
      </c>
      <c r="K1070" s="223">
        <v>1.5699999999999999E-2</v>
      </c>
      <c r="L1070" s="223">
        <v>2.358E-2</v>
      </c>
      <c r="M1070" s="223">
        <v>6.9782000000000002</v>
      </c>
      <c r="N1070" s="223">
        <v>6.9706999999999999</v>
      </c>
      <c r="O1070" s="223">
        <v>98</v>
      </c>
      <c r="P1070" s="223">
        <v>143</v>
      </c>
    </row>
    <row r="1071" spans="1:16">
      <c r="A1071" s="227">
        <v>240</v>
      </c>
      <c r="B1071" s="225">
        <v>43868</v>
      </c>
      <c r="C1071" s="223">
        <v>98.3</v>
      </c>
      <c r="D1071" s="223">
        <v>1180</v>
      </c>
      <c r="E1071" s="223">
        <v>2245.8000000000002</v>
      </c>
      <c r="F1071" s="223">
        <v>6125.3</v>
      </c>
      <c r="G1071" s="223">
        <v>1.536E-2</v>
      </c>
      <c r="H1071" s="223">
        <v>1.401E-2</v>
      </c>
      <c r="I1071" s="223">
        <v>1.391E-2</v>
      </c>
      <c r="J1071" s="223">
        <v>1.404E-2</v>
      </c>
      <c r="K1071" s="223">
        <v>1.583E-2</v>
      </c>
      <c r="L1071" s="223">
        <v>2.358E-2</v>
      </c>
      <c r="M1071" s="223">
        <v>6.9753999999999996</v>
      </c>
      <c r="N1071" s="223">
        <v>6.9714</v>
      </c>
      <c r="O1071" s="223">
        <v>97</v>
      </c>
      <c r="P1071" s="223">
        <v>143</v>
      </c>
    </row>
    <row r="1072" spans="1:16">
      <c r="A1072" s="227">
        <v>239</v>
      </c>
      <c r="B1072" s="225">
        <v>43867</v>
      </c>
      <c r="C1072" s="223">
        <v>97.96</v>
      </c>
      <c r="D1072" s="223">
        <v>1180</v>
      </c>
      <c r="E1072" s="223">
        <v>2245.8000000000002</v>
      </c>
      <c r="F1072" s="223">
        <v>6125.3</v>
      </c>
      <c r="G1072" s="223">
        <v>1.559E-2</v>
      </c>
      <c r="H1072" s="223">
        <v>1.4449999999999999E-2</v>
      </c>
      <c r="I1072" s="223">
        <v>1.4370000000000001E-2</v>
      </c>
      <c r="J1072" s="223">
        <v>1.4619999999999999E-2</v>
      </c>
      <c r="K1072" s="223">
        <v>1.6420000000000001E-2</v>
      </c>
      <c r="L1072" s="223">
        <v>2.3859999999999999E-2</v>
      </c>
      <c r="M1072" s="223">
        <v>6.9908000000000001</v>
      </c>
      <c r="N1072" s="223">
        <v>6.9984999999999999</v>
      </c>
      <c r="O1072" s="223">
        <v>95</v>
      </c>
      <c r="P1072" s="223">
        <v>143</v>
      </c>
    </row>
    <row r="1073" spans="1:16">
      <c r="A1073" s="227">
        <v>238</v>
      </c>
      <c r="B1073" s="225">
        <v>43866</v>
      </c>
      <c r="C1073" s="223">
        <v>97.8</v>
      </c>
      <c r="D1073" s="223">
        <v>1180</v>
      </c>
      <c r="E1073" s="223">
        <v>2245.8000000000002</v>
      </c>
      <c r="F1073" s="223">
        <v>6125.3</v>
      </c>
      <c r="G1073" s="223">
        <v>1.549E-2</v>
      </c>
      <c r="H1073" s="223">
        <v>1.443E-2</v>
      </c>
      <c r="I1073" s="223">
        <v>1.4370000000000001E-2</v>
      </c>
      <c r="J1073" s="223">
        <v>1.4630000000000001E-2</v>
      </c>
      <c r="K1073" s="223">
        <v>1.651E-2</v>
      </c>
      <c r="L1073" s="223">
        <v>2.5530000000000001E-2</v>
      </c>
      <c r="M1073" s="223">
        <v>7.0140000000000002</v>
      </c>
      <c r="N1073" s="223">
        <v>7.0214999999999996</v>
      </c>
      <c r="O1073" s="223">
        <v>112</v>
      </c>
      <c r="P1073" s="223">
        <v>143</v>
      </c>
    </row>
    <row r="1074" spans="1:16">
      <c r="A1074" s="227">
        <v>237</v>
      </c>
      <c r="B1074" s="225">
        <v>43865</v>
      </c>
      <c r="C1074" s="223">
        <v>97.39</v>
      </c>
      <c r="D1074" s="223">
        <v>1180</v>
      </c>
      <c r="E1074" s="223">
        <v>2245.8000000000002</v>
      </c>
      <c r="F1074" s="223">
        <v>6125.3</v>
      </c>
      <c r="G1074" s="223">
        <v>1.546E-2</v>
      </c>
      <c r="H1074" s="223">
        <v>1.409E-2</v>
      </c>
      <c r="I1074" s="223">
        <v>1.397E-2</v>
      </c>
      <c r="J1074" s="223">
        <v>1.4189999999999999E-2</v>
      </c>
      <c r="K1074" s="223">
        <v>1.5990000000000001E-2</v>
      </c>
      <c r="L1074" s="223">
        <v>2.5530000000000001E-2</v>
      </c>
      <c r="M1074" s="223">
        <v>6.9984000000000002</v>
      </c>
      <c r="N1074" s="223">
        <v>6.9425999999999997</v>
      </c>
      <c r="O1074" s="223">
        <v>116</v>
      </c>
      <c r="P1074" s="223">
        <v>143</v>
      </c>
    </row>
    <row r="1075" spans="1:16">
      <c r="A1075" s="227">
        <v>236</v>
      </c>
      <c r="B1075" s="225">
        <v>43864</v>
      </c>
      <c r="C1075" s="223">
        <v>97.87</v>
      </c>
      <c r="D1075" s="223">
        <v>1180</v>
      </c>
      <c r="E1075" s="223">
        <v>2290.1</v>
      </c>
      <c r="F1075" s="223">
        <v>6322.1</v>
      </c>
      <c r="G1075" s="223">
        <v>1.554E-2</v>
      </c>
      <c r="H1075" s="223">
        <v>1.353E-2</v>
      </c>
      <c r="I1075" s="223">
        <v>1.332E-2</v>
      </c>
      <c r="J1075" s="223">
        <v>1.3469999999999999E-2</v>
      </c>
      <c r="K1075" s="223">
        <v>1.5270000000000001E-2</v>
      </c>
      <c r="L1075" s="223">
        <v>2.5530000000000001E-2</v>
      </c>
      <c r="M1075" s="223">
        <v>6.9829999999999997</v>
      </c>
      <c r="N1075" s="223">
        <v>6.9425999999999997</v>
      </c>
      <c r="O1075" s="223">
        <v>122</v>
      </c>
      <c r="P1075" s="223">
        <v>143</v>
      </c>
    </row>
    <row r="1076" spans="1:16">
      <c r="A1076" s="227">
        <v>235</v>
      </c>
      <c r="B1076" s="225">
        <v>43861</v>
      </c>
      <c r="C1076" s="223">
        <v>97.99</v>
      </c>
      <c r="D1076" s="223">
        <v>1180</v>
      </c>
      <c r="E1076" s="223">
        <v>2290.1</v>
      </c>
      <c r="F1076" s="223">
        <v>6322.1</v>
      </c>
      <c r="G1076" s="223">
        <v>1.538E-2</v>
      </c>
      <c r="H1076" s="223">
        <v>1.3129999999999999E-2</v>
      </c>
      <c r="I1076" s="223">
        <v>1.294E-2</v>
      </c>
      <c r="J1076" s="223">
        <v>1.3129999999999999E-2</v>
      </c>
      <c r="K1076" s="223">
        <v>1.507E-2</v>
      </c>
      <c r="L1076" s="223">
        <v>2.5530000000000001E-2</v>
      </c>
      <c r="M1076" s="223">
        <v>6.9696999999999996</v>
      </c>
      <c r="N1076" s="223">
        <v>6.9425999999999997</v>
      </c>
      <c r="O1076" s="223">
        <v>126</v>
      </c>
      <c r="P1076" s="223">
        <v>143</v>
      </c>
    </row>
    <row r="1077" spans="1:16">
      <c r="A1077" s="227">
        <v>234</v>
      </c>
      <c r="B1077" s="225">
        <v>43860</v>
      </c>
      <c r="C1077" s="223">
        <v>98.02</v>
      </c>
      <c r="D1077" s="223">
        <v>1180</v>
      </c>
      <c r="E1077" s="223">
        <v>2290.1</v>
      </c>
      <c r="F1077" s="223">
        <v>6322.1</v>
      </c>
      <c r="G1077" s="223">
        <v>1.5509999999999999E-2</v>
      </c>
      <c r="H1077" s="223">
        <v>1.413E-2</v>
      </c>
      <c r="I1077" s="223">
        <v>1.392E-2</v>
      </c>
      <c r="J1077" s="223">
        <v>1.406E-2</v>
      </c>
      <c r="K1077" s="223">
        <v>1.5859999999999999E-2</v>
      </c>
      <c r="L1077" s="223">
        <v>2.5530000000000001E-2</v>
      </c>
      <c r="M1077" s="223">
        <v>6.9661</v>
      </c>
      <c r="N1077" s="223">
        <v>6.9425999999999997</v>
      </c>
      <c r="O1077" s="223">
        <v>116</v>
      </c>
      <c r="P1077" s="223">
        <v>143</v>
      </c>
    </row>
    <row r="1078" spans="1:16">
      <c r="A1078" s="227">
        <v>233</v>
      </c>
      <c r="B1078" s="225">
        <v>43859</v>
      </c>
      <c r="C1078" s="223">
        <v>97.96</v>
      </c>
      <c r="D1078" s="223">
        <v>1180</v>
      </c>
      <c r="E1078" s="223">
        <v>2290.1</v>
      </c>
      <c r="F1078" s="223">
        <v>6322.1</v>
      </c>
      <c r="G1078" s="223">
        <v>1.541E-2</v>
      </c>
      <c r="H1078" s="223">
        <v>1.413E-2</v>
      </c>
      <c r="I1078" s="223">
        <v>1.389E-2</v>
      </c>
      <c r="J1078" s="223">
        <v>1.406E-2</v>
      </c>
      <c r="K1078" s="223">
        <v>1.584E-2</v>
      </c>
      <c r="L1078" s="223">
        <v>2.5530000000000001E-2</v>
      </c>
      <c r="M1078" s="223">
        <v>6.9866000000000001</v>
      </c>
      <c r="N1078" s="223">
        <v>6.9425999999999997</v>
      </c>
      <c r="O1078" s="223">
        <v>116</v>
      </c>
      <c r="P1078" s="223">
        <v>143</v>
      </c>
    </row>
    <row r="1079" spans="1:16">
      <c r="A1079" s="227">
        <v>232</v>
      </c>
      <c r="B1079" s="225">
        <v>43858</v>
      </c>
      <c r="C1079" s="223">
        <v>97.85</v>
      </c>
      <c r="D1079" s="223">
        <v>1180</v>
      </c>
      <c r="E1079" s="223">
        <v>2290.1</v>
      </c>
      <c r="F1079" s="223">
        <v>6322.1</v>
      </c>
      <c r="G1079" s="223">
        <v>1.546E-2</v>
      </c>
      <c r="H1079" s="223">
        <v>1.4630000000000001E-2</v>
      </c>
      <c r="I1079" s="223">
        <v>1.4540000000000001E-2</v>
      </c>
      <c r="J1079" s="223">
        <v>1.4789999999999999E-2</v>
      </c>
      <c r="K1079" s="223">
        <v>1.6559999999999998E-2</v>
      </c>
      <c r="L1079" s="223">
        <v>2.5530000000000001E-2</v>
      </c>
      <c r="M1079" s="223">
        <v>6.9303999999999997</v>
      </c>
      <c r="N1079" s="223">
        <v>6.9425999999999997</v>
      </c>
      <c r="O1079" s="223">
        <v>110</v>
      </c>
      <c r="P1079" s="223">
        <v>143</v>
      </c>
    </row>
    <row r="1080" spans="1:16">
      <c r="A1080" s="227">
        <v>231</v>
      </c>
      <c r="B1080" s="225">
        <v>43857</v>
      </c>
      <c r="C1080" s="223">
        <v>97.69</v>
      </c>
      <c r="D1080" s="223">
        <v>1180</v>
      </c>
      <c r="E1080" s="223">
        <v>2290.1</v>
      </c>
      <c r="F1080" s="223">
        <v>6322.1</v>
      </c>
      <c r="G1080" s="223">
        <v>1.533E-2</v>
      </c>
      <c r="H1080" s="223">
        <v>1.4409999999999999E-2</v>
      </c>
      <c r="I1080" s="223">
        <v>1.4160000000000001E-2</v>
      </c>
      <c r="J1080" s="223">
        <v>1.4409999999999999E-2</v>
      </c>
      <c r="K1080" s="223">
        <v>1.6080000000000001E-2</v>
      </c>
      <c r="L1080" s="223">
        <v>2.5530000000000001E-2</v>
      </c>
      <c r="M1080" s="223">
        <v>6.9320000000000004</v>
      </c>
      <c r="N1080" s="223">
        <v>6.9425999999999997</v>
      </c>
      <c r="O1080" s="223">
        <v>114</v>
      </c>
      <c r="P1080" s="223">
        <v>143</v>
      </c>
    </row>
    <row r="1081" spans="1:16">
      <c r="A1081" s="227">
        <v>230</v>
      </c>
      <c r="B1081" s="225">
        <v>43854</v>
      </c>
      <c r="C1081" s="223">
        <v>97.53</v>
      </c>
      <c r="D1081" s="223">
        <v>1180</v>
      </c>
      <c r="E1081" s="223">
        <v>2290.1</v>
      </c>
      <c r="F1081" s="223">
        <v>6322.1</v>
      </c>
      <c r="G1081" s="223">
        <v>1.525E-2</v>
      </c>
      <c r="H1081" s="223">
        <v>1.495E-2</v>
      </c>
      <c r="I1081" s="223">
        <v>1.4760000000000001E-2</v>
      </c>
      <c r="J1081" s="223">
        <v>1.504E-2</v>
      </c>
      <c r="K1081" s="223">
        <v>1.6840000000000001E-2</v>
      </c>
      <c r="L1081" s="223">
        <v>2.5530000000000001E-2</v>
      </c>
      <c r="M1081" s="223">
        <v>6.9104999999999999</v>
      </c>
      <c r="N1081" s="223">
        <v>6.9066000000000001</v>
      </c>
      <c r="O1081" s="223">
        <v>108</v>
      </c>
      <c r="P1081" s="223">
        <v>143</v>
      </c>
    </row>
    <row r="1082" spans="1:16">
      <c r="A1082" s="227">
        <v>229</v>
      </c>
      <c r="B1082" s="225">
        <v>43853</v>
      </c>
      <c r="C1082" s="223">
        <v>97.53</v>
      </c>
      <c r="D1082" s="223">
        <v>1180</v>
      </c>
      <c r="E1082" s="223">
        <v>2290.1</v>
      </c>
      <c r="F1082" s="223">
        <v>6322.1</v>
      </c>
      <c r="G1082" s="223">
        <v>1.549E-2</v>
      </c>
      <c r="H1082" s="223">
        <v>1.5140000000000001E-2</v>
      </c>
      <c r="I1082" s="223">
        <v>1.5049999999999999E-2</v>
      </c>
      <c r="J1082" s="223">
        <v>1.5469999999999999E-2</v>
      </c>
      <c r="K1082" s="223">
        <v>1.7319999999999999E-2</v>
      </c>
      <c r="L1082" s="223">
        <v>2.5530000000000001E-2</v>
      </c>
      <c r="M1082" s="223">
        <v>6.9089</v>
      </c>
      <c r="N1082" s="223">
        <v>6.9058000000000002</v>
      </c>
      <c r="O1082" s="223">
        <v>105</v>
      </c>
      <c r="P1082" s="223">
        <v>143</v>
      </c>
    </row>
    <row r="1083" spans="1:16">
      <c r="A1083" s="227">
        <v>228</v>
      </c>
      <c r="B1083" s="225">
        <v>43852</v>
      </c>
      <c r="C1083" s="223">
        <v>97.61</v>
      </c>
      <c r="D1083" s="223">
        <v>1180</v>
      </c>
      <c r="E1083" s="223">
        <v>2290.1</v>
      </c>
      <c r="F1083" s="223">
        <v>6322.1</v>
      </c>
      <c r="G1083" s="223">
        <v>1.5440000000000001E-2</v>
      </c>
      <c r="H1083" s="223">
        <v>1.528E-2</v>
      </c>
      <c r="I1083" s="223">
        <v>1.5270000000000001E-2</v>
      </c>
      <c r="J1083" s="223">
        <v>1.575E-2</v>
      </c>
      <c r="K1083" s="223">
        <v>1.7690000000000001E-2</v>
      </c>
      <c r="L1083" s="223">
        <v>2.555E-2</v>
      </c>
      <c r="M1083" s="223">
        <v>6.8672000000000004</v>
      </c>
      <c r="N1083" s="223">
        <v>6.8667999999999996</v>
      </c>
      <c r="O1083" s="223">
        <v>103</v>
      </c>
      <c r="P1083" s="223">
        <v>143</v>
      </c>
    </row>
    <row r="1084" spans="1:16">
      <c r="A1084" s="227">
        <v>227</v>
      </c>
      <c r="B1084" s="225">
        <v>43851</v>
      </c>
      <c r="C1084" s="223">
        <v>97.61</v>
      </c>
      <c r="D1084" s="223">
        <v>1180</v>
      </c>
      <c r="E1084" s="223">
        <v>2290.1</v>
      </c>
      <c r="F1084" s="223">
        <v>6322.1</v>
      </c>
      <c r="G1084" s="223">
        <v>1.533E-2</v>
      </c>
      <c r="H1084" s="223">
        <v>1.5299999999999999E-2</v>
      </c>
      <c r="I1084" s="223">
        <v>1.532E-2</v>
      </c>
      <c r="J1084" s="223">
        <v>1.575E-2</v>
      </c>
      <c r="K1084" s="223">
        <v>1.7739999999999999E-2</v>
      </c>
      <c r="L1084" s="223">
        <v>2.5530000000000001E-2</v>
      </c>
      <c r="M1084" s="223">
        <v>6.8673999999999999</v>
      </c>
      <c r="N1084" s="223">
        <v>6.8597000000000001</v>
      </c>
      <c r="O1084" s="223">
        <v>102</v>
      </c>
      <c r="P1084" s="223">
        <v>143</v>
      </c>
    </row>
    <row r="1085" spans="1:16">
      <c r="A1085" s="227">
        <v>226</v>
      </c>
      <c r="B1085" s="225">
        <v>43850</v>
      </c>
      <c r="C1085" s="223">
        <v>97.32</v>
      </c>
      <c r="D1085" s="223">
        <v>1180</v>
      </c>
      <c r="E1085" s="223">
        <v>2290.1</v>
      </c>
      <c r="F1085" s="223">
        <v>6322.1</v>
      </c>
      <c r="G1085" s="223">
        <v>1.554E-2</v>
      </c>
      <c r="H1085" s="223">
        <v>1.559E-2</v>
      </c>
      <c r="I1085" s="223">
        <v>1.567E-2</v>
      </c>
      <c r="J1085" s="223">
        <v>1.6199999999999999E-2</v>
      </c>
      <c r="K1085" s="223">
        <v>1.821E-2</v>
      </c>
      <c r="L1085" s="223">
        <v>2.5780000000000001E-2</v>
      </c>
      <c r="M1085" s="223">
        <v>6.8765999999999998</v>
      </c>
      <c r="N1085" s="223">
        <v>6.8788999999999998</v>
      </c>
      <c r="O1085" s="223">
        <v>101</v>
      </c>
      <c r="P1085" s="223">
        <v>143</v>
      </c>
    </row>
    <row r="1086" spans="1:16">
      <c r="A1086" s="227">
        <v>225</v>
      </c>
      <c r="B1086" s="225">
        <v>43847</v>
      </c>
      <c r="C1086" s="223">
        <v>97.23</v>
      </c>
      <c r="D1086" s="223">
        <v>1180</v>
      </c>
      <c r="E1086" s="223">
        <v>2290.1</v>
      </c>
      <c r="F1086" s="223">
        <v>6322.1</v>
      </c>
      <c r="G1086" s="223">
        <v>1.554E-2</v>
      </c>
      <c r="H1086" s="223">
        <v>1.559E-2</v>
      </c>
      <c r="I1086" s="223">
        <v>1.567E-2</v>
      </c>
      <c r="J1086" s="223">
        <v>1.6199999999999999E-2</v>
      </c>
      <c r="K1086" s="223">
        <v>1.821E-2</v>
      </c>
      <c r="L1086" s="223">
        <v>2.6259999999999999E-2</v>
      </c>
      <c r="M1086" s="223">
        <v>6.8922999999999996</v>
      </c>
      <c r="N1086" s="223">
        <v>6.8909000000000002</v>
      </c>
      <c r="O1086" s="223">
        <v>106</v>
      </c>
      <c r="P1086" s="223">
        <v>143</v>
      </c>
    </row>
    <row r="1087" spans="1:16">
      <c r="A1087" s="227">
        <v>224</v>
      </c>
      <c r="B1087" s="225">
        <v>43846</v>
      </c>
      <c r="C1087" s="223">
        <v>97.37</v>
      </c>
      <c r="D1087" s="223">
        <v>1180</v>
      </c>
      <c r="E1087" s="223">
        <v>2290.1</v>
      </c>
      <c r="F1087" s="223">
        <v>6322.1</v>
      </c>
      <c r="G1087" s="223">
        <v>1.546E-2</v>
      </c>
      <c r="H1087" s="223">
        <v>1.566E-2</v>
      </c>
      <c r="I1087" s="223">
        <v>1.575E-2</v>
      </c>
      <c r="J1087" s="223">
        <v>1.6250000000000001E-2</v>
      </c>
      <c r="K1087" s="223">
        <v>1.8069999999999999E-2</v>
      </c>
      <c r="L1087" s="223">
        <v>2.6460000000000001E-2</v>
      </c>
      <c r="M1087" s="223">
        <v>6.8894000000000002</v>
      </c>
      <c r="N1087" s="223">
        <v>6.8841999999999999</v>
      </c>
      <c r="O1087" s="223">
        <v>107</v>
      </c>
      <c r="P1087" s="223">
        <v>143</v>
      </c>
    </row>
    <row r="1088" spans="1:16">
      <c r="A1088" s="227">
        <v>223</v>
      </c>
      <c r="B1088" s="225">
        <v>43845</v>
      </c>
      <c r="C1088" s="223">
        <v>97.34</v>
      </c>
      <c r="D1088" s="223">
        <v>1180</v>
      </c>
      <c r="E1088" s="223">
        <v>2290.1</v>
      </c>
      <c r="F1088" s="223">
        <v>6322.1</v>
      </c>
      <c r="G1088" s="223">
        <v>1.5559999999999999E-2</v>
      </c>
      <c r="H1088" s="223">
        <v>1.554E-2</v>
      </c>
      <c r="I1088" s="223">
        <v>1.559E-2</v>
      </c>
      <c r="J1088" s="223">
        <v>1.5980000000000001E-2</v>
      </c>
      <c r="K1088" s="223">
        <v>1.7829999999999999E-2</v>
      </c>
      <c r="L1088" s="223">
        <v>2.6460000000000001E-2</v>
      </c>
      <c r="M1088" s="223">
        <v>6.8822999999999999</v>
      </c>
      <c r="N1088" s="223">
        <v>6.8932000000000002</v>
      </c>
      <c r="O1088" s="223">
        <v>109</v>
      </c>
      <c r="P1088" s="223">
        <v>143</v>
      </c>
    </row>
    <row r="1089" spans="1:16">
      <c r="A1089" s="227">
        <v>222</v>
      </c>
      <c r="B1089" s="225">
        <v>43844</v>
      </c>
      <c r="C1089" s="223">
        <v>97.36</v>
      </c>
      <c r="D1089" s="223">
        <v>1180</v>
      </c>
      <c r="E1089" s="223">
        <v>2290.1</v>
      </c>
      <c r="F1089" s="223">
        <v>6322.1</v>
      </c>
      <c r="G1089" s="223">
        <v>1.5509999999999999E-2</v>
      </c>
      <c r="H1089" s="223">
        <v>1.5699999999999999E-2</v>
      </c>
      <c r="I1089" s="223">
        <v>1.5779999999999999E-2</v>
      </c>
      <c r="J1089" s="223">
        <v>1.6199999999999999E-2</v>
      </c>
      <c r="K1089" s="223">
        <v>1.8110000000000001E-2</v>
      </c>
      <c r="L1089" s="223">
        <v>2.6460000000000001E-2</v>
      </c>
      <c r="M1089" s="223">
        <v>6.915</v>
      </c>
      <c r="N1089" s="223">
        <v>6.9192999999999998</v>
      </c>
      <c r="O1089" s="223">
        <v>107</v>
      </c>
      <c r="P1089" s="223">
        <v>143</v>
      </c>
    </row>
    <row r="1090" spans="1:16">
      <c r="A1090" s="227">
        <v>221</v>
      </c>
      <c r="B1090" s="225">
        <v>43843</v>
      </c>
      <c r="C1090" s="223">
        <v>97.45</v>
      </c>
      <c r="D1090" s="223">
        <v>1180</v>
      </c>
      <c r="E1090" s="223">
        <v>2290.1</v>
      </c>
      <c r="F1090" s="223">
        <v>6322.1</v>
      </c>
      <c r="G1090" s="223">
        <v>1.536E-2</v>
      </c>
      <c r="H1090" s="223">
        <v>1.584E-2</v>
      </c>
      <c r="I1090" s="223">
        <v>1.5959999999999998E-2</v>
      </c>
      <c r="J1090" s="223">
        <v>1.6490000000000001E-2</v>
      </c>
      <c r="K1090" s="223">
        <v>1.8460000000000001E-2</v>
      </c>
      <c r="L1090" s="223">
        <v>2.6349999999999998E-2</v>
      </c>
      <c r="M1090" s="223">
        <v>6.9249000000000001</v>
      </c>
      <c r="N1090" s="223">
        <v>6.9318</v>
      </c>
      <c r="O1090" s="223">
        <v>104</v>
      </c>
      <c r="P1090" s="223">
        <v>143</v>
      </c>
    </row>
    <row r="1091" spans="1:16">
      <c r="A1091" s="227">
        <v>220</v>
      </c>
      <c r="B1091" s="225">
        <v>43840</v>
      </c>
      <c r="C1091" s="223">
        <v>97.3</v>
      </c>
      <c r="D1091" s="223">
        <v>1180</v>
      </c>
      <c r="E1091" s="223">
        <v>2290.1</v>
      </c>
      <c r="F1091" s="223">
        <v>6322.1</v>
      </c>
      <c r="G1091" s="223">
        <v>1.5299999999999999E-2</v>
      </c>
      <c r="H1091" s="223">
        <v>1.5699999999999999E-2</v>
      </c>
      <c r="I1091" s="223">
        <v>1.583E-2</v>
      </c>
      <c r="J1091" s="223">
        <v>1.6320000000000001E-2</v>
      </c>
      <c r="K1091" s="223">
        <v>1.8200000000000001E-2</v>
      </c>
      <c r="L1091" s="223">
        <v>2.6169999999999999E-2</v>
      </c>
      <c r="M1091" s="223">
        <v>6.9367999999999999</v>
      </c>
      <c r="N1091" s="223">
        <v>6.9462000000000002</v>
      </c>
      <c r="O1091" s="223">
        <v>103</v>
      </c>
      <c r="P1091" s="223">
        <v>143</v>
      </c>
    </row>
    <row r="1092" spans="1:16">
      <c r="A1092" s="227">
        <v>219</v>
      </c>
      <c r="B1092" s="225">
        <v>43839</v>
      </c>
      <c r="C1092" s="223">
        <v>97</v>
      </c>
      <c r="D1092" s="223">
        <v>1180</v>
      </c>
      <c r="E1092" s="223">
        <v>2290.1</v>
      </c>
      <c r="F1092" s="223">
        <v>6322.1</v>
      </c>
      <c r="G1092" s="223">
        <v>1.523E-2</v>
      </c>
      <c r="H1092" s="223">
        <v>1.5779999999999999E-2</v>
      </c>
      <c r="I1092" s="223">
        <v>1.5959999999999998E-2</v>
      </c>
      <c r="J1092" s="223">
        <v>1.653E-2</v>
      </c>
      <c r="K1092" s="223">
        <v>1.8540000000000001E-2</v>
      </c>
      <c r="L1092" s="223">
        <v>2.6190000000000001E-2</v>
      </c>
      <c r="M1092" s="223">
        <v>6.9427000000000003</v>
      </c>
      <c r="N1092" s="223">
        <v>6.9452999999999996</v>
      </c>
      <c r="O1092" s="223">
        <v>102</v>
      </c>
      <c r="P1092" s="223">
        <v>143</v>
      </c>
    </row>
    <row r="1093" spans="1:16">
      <c r="A1093" s="227">
        <v>218</v>
      </c>
      <c r="B1093" s="225">
        <v>43838</v>
      </c>
      <c r="C1093" s="223">
        <v>96.67</v>
      </c>
      <c r="D1093" s="223">
        <v>1180</v>
      </c>
      <c r="E1093" s="223">
        <v>2290.1</v>
      </c>
      <c r="F1093" s="223">
        <v>6322.1</v>
      </c>
      <c r="G1093" s="223">
        <v>1.5259999999999999E-2</v>
      </c>
      <c r="H1093" s="223">
        <v>1.5810000000000001E-2</v>
      </c>
      <c r="I1093" s="223">
        <v>1.6070000000000001E-2</v>
      </c>
      <c r="J1093" s="223">
        <v>1.6629999999999999E-2</v>
      </c>
      <c r="K1093" s="223">
        <v>1.874E-2</v>
      </c>
      <c r="L1093" s="223">
        <v>2.605E-2</v>
      </c>
      <c r="M1093" s="223">
        <v>6.9692999999999996</v>
      </c>
      <c r="N1093" s="223">
        <v>6.976</v>
      </c>
      <c r="O1093" s="223">
        <v>100</v>
      </c>
      <c r="P1093" s="223">
        <v>143</v>
      </c>
    </row>
    <row r="1094" spans="1:16">
      <c r="A1094" s="227">
        <v>217</v>
      </c>
      <c r="B1094" s="225">
        <v>43837</v>
      </c>
      <c r="C1094" s="223">
        <v>96.84</v>
      </c>
      <c r="D1094" s="223">
        <v>1180</v>
      </c>
      <c r="E1094" s="223">
        <v>2290.1</v>
      </c>
      <c r="F1094" s="223">
        <v>6322.1</v>
      </c>
      <c r="G1094" s="223">
        <v>1.5100000000000001E-2</v>
      </c>
      <c r="H1094" s="223">
        <v>1.54E-2</v>
      </c>
      <c r="I1094" s="223">
        <v>1.5570000000000001E-2</v>
      </c>
      <c r="J1094" s="223">
        <v>1.6119999999999999E-2</v>
      </c>
      <c r="K1094" s="223">
        <v>1.8180000000000002E-2</v>
      </c>
      <c r="L1094" s="223">
        <v>2.64E-2</v>
      </c>
      <c r="M1094" s="223">
        <v>6.9663000000000004</v>
      </c>
      <c r="N1094" s="223">
        <v>6.9660000000000002</v>
      </c>
      <c r="O1094" s="223">
        <v>108</v>
      </c>
      <c r="P1094" s="223">
        <v>143</v>
      </c>
    </row>
    <row r="1095" spans="1:16">
      <c r="A1095" s="227">
        <v>216</v>
      </c>
      <c r="B1095" s="225">
        <v>43836</v>
      </c>
      <c r="C1095" s="223">
        <v>96.85</v>
      </c>
      <c r="D1095" s="223">
        <v>1180</v>
      </c>
      <c r="E1095" s="223">
        <v>2290.1</v>
      </c>
      <c r="F1095" s="223">
        <v>6322.1</v>
      </c>
      <c r="G1095" s="223">
        <v>1.5180000000000001E-2</v>
      </c>
      <c r="H1095" s="223">
        <v>1.5440000000000001E-2</v>
      </c>
      <c r="I1095" s="223">
        <v>1.5570000000000001E-2</v>
      </c>
      <c r="J1095" s="223">
        <v>1.6060000000000001E-2</v>
      </c>
      <c r="K1095" s="223">
        <v>1.8089999999999998E-2</v>
      </c>
      <c r="L1095" s="223">
        <v>2.6519999999999998E-2</v>
      </c>
      <c r="M1095" s="223">
        <v>6.9592000000000001</v>
      </c>
      <c r="N1095" s="223">
        <v>6.9642999999999997</v>
      </c>
      <c r="O1095" s="223">
        <v>110</v>
      </c>
      <c r="P1095" s="223">
        <v>143</v>
      </c>
    </row>
    <row r="1096" spans="1:16">
      <c r="A1096" s="227">
        <v>215</v>
      </c>
      <c r="B1096" s="225">
        <v>43833</v>
      </c>
      <c r="C1096" s="223">
        <v>96.44</v>
      </c>
      <c r="D1096" s="223">
        <v>1180</v>
      </c>
      <c r="E1096" s="223">
        <v>2290.1</v>
      </c>
      <c r="F1096" s="223">
        <v>6322.1</v>
      </c>
      <c r="G1096" s="223">
        <v>1.508E-2</v>
      </c>
      <c r="H1096" s="223">
        <v>1.525E-2</v>
      </c>
      <c r="I1096" s="223">
        <v>1.54E-2</v>
      </c>
      <c r="J1096" s="223">
        <v>1.5900000000000001E-2</v>
      </c>
      <c r="K1096" s="223">
        <v>1.788E-2</v>
      </c>
      <c r="L1096" s="223">
        <v>2.6849999999999999E-2</v>
      </c>
      <c r="M1096" s="223">
        <v>6.9617000000000004</v>
      </c>
      <c r="N1096" s="223">
        <v>6.9631999999999996</v>
      </c>
      <c r="O1096" s="223">
        <v>114</v>
      </c>
      <c r="P1096" s="223">
        <v>143</v>
      </c>
    </row>
    <row r="1097" spans="1:16">
      <c r="A1097" s="227">
        <v>214</v>
      </c>
      <c r="B1097" s="225">
        <v>43832</v>
      </c>
      <c r="C1097" s="223">
        <v>96.39</v>
      </c>
      <c r="D1097" s="223">
        <v>1180</v>
      </c>
      <c r="E1097" s="223">
        <v>2290.1</v>
      </c>
      <c r="F1097" s="223">
        <v>6322.1</v>
      </c>
      <c r="G1097" s="223">
        <v>1.5259999999999999E-2</v>
      </c>
      <c r="H1097" s="223">
        <v>1.5689999999999999E-2</v>
      </c>
      <c r="I1097" s="223">
        <v>1.592E-2</v>
      </c>
      <c r="J1097" s="223">
        <v>1.6660000000000001E-2</v>
      </c>
      <c r="K1097" s="223">
        <v>1.8769999999999998E-2</v>
      </c>
      <c r="L1097" s="223">
        <v>2.7390000000000001E-2</v>
      </c>
      <c r="M1097" s="223">
        <v>6.9617000000000004</v>
      </c>
      <c r="N1097" s="223">
        <v>6.9631999999999996</v>
      </c>
      <c r="O1097" s="223">
        <v>115</v>
      </c>
      <c r="P1097" s="223">
        <v>143</v>
      </c>
    </row>
    <row r="1098" spans="1:16">
      <c r="A1098" s="227">
        <v>213</v>
      </c>
      <c r="B1098" s="225">
        <v>43831</v>
      </c>
      <c r="C1098" s="223">
        <v>96.74</v>
      </c>
      <c r="D1098" s="223">
        <v>1220</v>
      </c>
      <c r="E1098" s="223">
        <v>2289.59</v>
      </c>
      <c r="F1098" s="223">
        <v>6378</v>
      </c>
      <c r="G1098" s="223">
        <v>1.5440000000000001E-2</v>
      </c>
      <c r="H1098" s="223">
        <v>1.5689999999999999E-2</v>
      </c>
      <c r="I1098" s="223">
        <v>1.609E-2</v>
      </c>
      <c r="J1098" s="223">
        <v>1.6910000000000001E-2</v>
      </c>
      <c r="K1098" s="223">
        <v>1.9179999999999999E-2</v>
      </c>
      <c r="L1098" s="223">
        <v>2.7390000000000001E-2</v>
      </c>
      <c r="M1098" s="223">
        <v>6.9846000000000004</v>
      </c>
      <c r="N1098" s="223">
        <v>6.9867999999999997</v>
      </c>
      <c r="O1098" s="223">
        <v>113</v>
      </c>
      <c r="P1098" s="223">
        <v>143</v>
      </c>
    </row>
    <row r="1099" spans="1:16">
      <c r="A1099" s="227">
        <v>212</v>
      </c>
      <c r="B1099" s="225">
        <v>43830</v>
      </c>
      <c r="C1099" s="223">
        <v>96.92</v>
      </c>
      <c r="D1099" s="223">
        <v>1220</v>
      </c>
      <c r="E1099" s="223">
        <v>2289.59</v>
      </c>
      <c r="F1099" s="223">
        <v>6378</v>
      </c>
      <c r="G1099" s="223">
        <v>1.5440000000000001E-2</v>
      </c>
      <c r="H1099" s="223">
        <v>1.5689999999999999E-2</v>
      </c>
      <c r="I1099" s="223">
        <v>1.609E-2</v>
      </c>
      <c r="J1099" s="223">
        <v>1.6910000000000001E-2</v>
      </c>
      <c r="K1099" s="223">
        <v>1.9179999999999999E-2</v>
      </c>
      <c r="L1099" s="223">
        <v>2.7390000000000001E-2</v>
      </c>
      <c r="M1099" s="223">
        <v>6.9928999999999997</v>
      </c>
      <c r="N1099" s="223">
        <v>6.9957000000000003</v>
      </c>
      <c r="O1099" s="223">
        <v>113</v>
      </c>
      <c r="P1099" s="223">
        <v>143</v>
      </c>
    </row>
    <row r="1100" spans="1:16">
      <c r="A1100" s="227">
        <v>211</v>
      </c>
      <c r="B1100" s="225">
        <v>43829</v>
      </c>
      <c r="C1100" s="223">
        <v>97.53</v>
      </c>
      <c r="D1100" s="223">
        <v>1220</v>
      </c>
      <c r="E1100" s="223">
        <v>2289.59</v>
      </c>
      <c r="F1100" s="223">
        <v>6378</v>
      </c>
      <c r="G1100" s="223">
        <v>1.52E-2</v>
      </c>
      <c r="H1100" s="223">
        <v>1.5650000000000001E-2</v>
      </c>
      <c r="I1100" s="223">
        <v>1.5900000000000001E-2</v>
      </c>
      <c r="J1100" s="223">
        <v>1.67E-2</v>
      </c>
      <c r="K1100" s="223">
        <v>1.8790000000000001E-2</v>
      </c>
      <c r="L1100" s="223">
        <v>2.7390000000000001E-2</v>
      </c>
      <c r="M1100" s="223">
        <v>6.9917999999999996</v>
      </c>
      <c r="N1100" s="223">
        <v>6.9965000000000002</v>
      </c>
      <c r="O1100" s="223">
        <v>115</v>
      </c>
      <c r="P1100" s="223">
        <v>143</v>
      </c>
    </row>
    <row r="1101" spans="1:16">
      <c r="A1101" s="227">
        <v>210</v>
      </c>
      <c r="B1101" s="225">
        <v>43826</v>
      </c>
      <c r="C1101" s="223">
        <v>97.63</v>
      </c>
      <c r="D1101" s="223">
        <v>1220</v>
      </c>
      <c r="E1101" s="223">
        <v>2289.59</v>
      </c>
      <c r="F1101" s="223">
        <v>6378</v>
      </c>
      <c r="G1101" s="223">
        <v>1.5509999999999999E-2</v>
      </c>
      <c r="H1101" s="223">
        <v>1.5810000000000001E-2</v>
      </c>
      <c r="I1101" s="223">
        <v>1.5980000000000001E-2</v>
      </c>
      <c r="J1101" s="223">
        <v>1.678E-2</v>
      </c>
      <c r="K1101" s="223">
        <v>1.8749999999999999E-2</v>
      </c>
      <c r="L1101" s="223">
        <v>2.7390000000000001E-2</v>
      </c>
      <c r="M1101" s="223">
        <v>6.9957000000000003</v>
      </c>
      <c r="N1101" s="223">
        <v>6.9893999999999998</v>
      </c>
      <c r="O1101" s="223">
        <v>114</v>
      </c>
      <c r="P1101" s="223">
        <v>143</v>
      </c>
    </row>
    <row r="1102" spans="1:16">
      <c r="A1102" s="227">
        <v>209</v>
      </c>
      <c r="B1102" s="225">
        <v>43825</v>
      </c>
      <c r="C1102" s="223">
        <v>97.65</v>
      </c>
      <c r="D1102" s="223">
        <v>1220</v>
      </c>
      <c r="E1102" s="223">
        <v>2289.59</v>
      </c>
      <c r="F1102" s="223">
        <v>6378</v>
      </c>
      <c r="G1102" s="223">
        <v>1.5640000000000001E-2</v>
      </c>
      <c r="H1102" s="223">
        <v>1.6310000000000002E-2</v>
      </c>
      <c r="I1102" s="223">
        <v>1.644E-2</v>
      </c>
      <c r="J1102" s="223">
        <v>1.719E-2</v>
      </c>
      <c r="K1102" s="223">
        <v>1.8939999999999999E-2</v>
      </c>
      <c r="L1102" s="223">
        <v>2.7390000000000001E-2</v>
      </c>
      <c r="M1102" s="223">
        <v>7.0044000000000004</v>
      </c>
      <c r="N1102" s="223">
        <v>7.0072999999999999</v>
      </c>
      <c r="O1102" s="223">
        <v>110</v>
      </c>
      <c r="P1102" s="223">
        <v>143</v>
      </c>
    </row>
    <row r="1103" spans="1:16">
      <c r="A1103" s="227">
        <v>208</v>
      </c>
      <c r="B1103" s="225">
        <v>43824</v>
      </c>
      <c r="C1103" s="223">
        <v>97.66</v>
      </c>
      <c r="D1103" s="223">
        <v>1220</v>
      </c>
      <c r="E1103" s="223">
        <v>2289.59</v>
      </c>
      <c r="F1103" s="223">
        <v>6378</v>
      </c>
      <c r="G1103" s="223">
        <v>1.567E-2</v>
      </c>
      <c r="H1103" s="223">
        <v>1.6209999999999999E-2</v>
      </c>
      <c r="I1103" s="223">
        <v>1.6379999999999999E-2</v>
      </c>
      <c r="J1103" s="223">
        <v>1.7090000000000001E-2</v>
      </c>
      <c r="K1103" s="223">
        <v>1.9E-2</v>
      </c>
      <c r="L1103" s="223">
        <v>2.7390000000000001E-2</v>
      </c>
      <c r="M1103" s="223">
        <v>7.0080999999999998</v>
      </c>
      <c r="N1103" s="223">
        <v>7.0128000000000004</v>
      </c>
      <c r="O1103" s="223">
        <v>110</v>
      </c>
      <c r="P1103" s="223">
        <v>143</v>
      </c>
    </row>
    <row r="1104" spans="1:16">
      <c r="A1104" s="227">
        <v>207</v>
      </c>
      <c r="B1104" s="225">
        <v>43823</v>
      </c>
      <c r="C1104" s="223">
        <v>97.69</v>
      </c>
      <c r="D1104" s="223">
        <v>1220</v>
      </c>
      <c r="E1104" s="223">
        <v>2289.59</v>
      </c>
      <c r="F1104" s="223">
        <v>6378</v>
      </c>
      <c r="G1104" s="223">
        <v>1.567E-2</v>
      </c>
      <c r="H1104" s="223">
        <v>1.6209999999999999E-2</v>
      </c>
      <c r="I1104" s="223">
        <v>1.6379999999999999E-2</v>
      </c>
      <c r="J1104" s="223">
        <v>1.7090000000000001E-2</v>
      </c>
      <c r="K1104" s="223">
        <v>1.9E-2</v>
      </c>
      <c r="L1104" s="223">
        <v>2.7390000000000001E-2</v>
      </c>
      <c r="M1104" s="223">
        <v>7.0030999999999999</v>
      </c>
      <c r="N1104" s="223">
        <v>7.0065999999999997</v>
      </c>
      <c r="O1104" s="223">
        <v>110</v>
      </c>
      <c r="P1104" s="223">
        <v>143</v>
      </c>
    </row>
    <row r="1105" spans="1:16">
      <c r="A1105" s="227">
        <v>206</v>
      </c>
      <c r="B1105" s="225">
        <v>43822</v>
      </c>
      <c r="C1105" s="223">
        <v>97.38</v>
      </c>
      <c r="D1105" s="223">
        <v>1220</v>
      </c>
      <c r="E1105" s="223">
        <v>2289.59</v>
      </c>
      <c r="F1105" s="223">
        <v>6378</v>
      </c>
      <c r="G1105" s="223">
        <v>1.5559999999999999E-2</v>
      </c>
      <c r="H1105" s="223">
        <v>1.652E-2</v>
      </c>
      <c r="I1105" s="223">
        <v>1.6760000000000001E-2</v>
      </c>
      <c r="J1105" s="223">
        <v>1.7489999999999999E-2</v>
      </c>
      <c r="K1105" s="223">
        <v>1.9290000000000002E-2</v>
      </c>
      <c r="L1105" s="223">
        <v>2.7390000000000001E-2</v>
      </c>
      <c r="M1105" s="223">
        <v>6.9989999999999997</v>
      </c>
      <c r="N1105" s="223">
        <v>7.0103999999999997</v>
      </c>
      <c r="O1105" s="223">
        <v>106</v>
      </c>
      <c r="P1105" s="223">
        <v>143</v>
      </c>
    </row>
    <row r="1106" spans="1:16">
      <c r="A1106" s="227">
        <v>205</v>
      </c>
      <c r="B1106" s="225">
        <v>43819</v>
      </c>
      <c r="C1106" s="223">
        <v>97.4</v>
      </c>
      <c r="D1106" s="223">
        <v>1220</v>
      </c>
      <c r="E1106" s="223">
        <v>2289.59</v>
      </c>
      <c r="F1106" s="223">
        <v>6378</v>
      </c>
      <c r="G1106" s="223">
        <v>1.5610000000000001E-2</v>
      </c>
      <c r="H1106" s="223">
        <v>1.6289999999999999E-2</v>
      </c>
      <c r="I1106" s="223">
        <v>1.6570000000000001E-2</v>
      </c>
      <c r="J1106" s="223">
        <v>1.7299999999999999E-2</v>
      </c>
      <c r="K1106" s="223">
        <v>1.917E-2</v>
      </c>
      <c r="L1106" s="223">
        <v>2.7390000000000001E-2</v>
      </c>
      <c r="M1106" s="223">
        <v>7.0026000000000002</v>
      </c>
      <c r="N1106" s="223">
        <v>7.0049999999999999</v>
      </c>
      <c r="O1106" s="223">
        <v>108</v>
      </c>
      <c r="P1106" s="223">
        <v>143</v>
      </c>
    </row>
    <row r="1107" spans="1:16">
      <c r="A1107" s="227">
        <v>204</v>
      </c>
      <c r="B1107" s="225">
        <v>43818</v>
      </c>
      <c r="C1107" s="223">
        <v>97.22</v>
      </c>
      <c r="D1107" s="223">
        <v>1220</v>
      </c>
      <c r="E1107" s="223">
        <v>2289.59</v>
      </c>
      <c r="F1107" s="223">
        <v>6378</v>
      </c>
      <c r="G1107" s="223">
        <v>1.562E-2</v>
      </c>
      <c r="H1107" s="223">
        <v>1.627E-2</v>
      </c>
      <c r="I1107" s="223">
        <v>1.66E-2</v>
      </c>
      <c r="J1107" s="223">
        <v>1.7319999999999999E-2</v>
      </c>
      <c r="K1107" s="223">
        <v>1.9199999999999998E-2</v>
      </c>
      <c r="L1107" s="223">
        <v>2.768E-2</v>
      </c>
      <c r="M1107" s="223">
        <v>6.9988000000000001</v>
      </c>
      <c r="N1107" s="223">
        <v>6.9972000000000003</v>
      </c>
      <c r="O1107" s="223">
        <v>111</v>
      </c>
      <c r="P1107" s="223">
        <v>143</v>
      </c>
    </row>
    <row r="1108" spans="1:16">
      <c r="A1108" s="227">
        <v>203</v>
      </c>
      <c r="B1108" s="225">
        <v>43817</v>
      </c>
      <c r="C1108" s="223">
        <v>97.02</v>
      </c>
      <c r="D1108" s="223">
        <v>1220</v>
      </c>
      <c r="E1108" s="223">
        <v>2289.59</v>
      </c>
      <c r="F1108" s="223">
        <v>6378</v>
      </c>
      <c r="G1108" s="223">
        <v>1.5509999999999999E-2</v>
      </c>
      <c r="H1108" s="223">
        <v>1.6289999999999999E-2</v>
      </c>
      <c r="I1108" s="223">
        <v>1.6650000000000002E-2</v>
      </c>
      <c r="J1108" s="223">
        <v>1.7330000000000002E-2</v>
      </c>
      <c r="K1108" s="223">
        <v>1.917E-2</v>
      </c>
      <c r="L1108" s="223">
        <v>2.7730000000000001E-2</v>
      </c>
      <c r="M1108" s="223">
        <v>6.9915000000000003</v>
      </c>
      <c r="N1108" s="223">
        <v>6.9935</v>
      </c>
      <c r="O1108" s="223">
        <v>111</v>
      </c>
      <c r="P1108" s="223">
        <v>143</v>
      </c>
    </row>
    <row r="1109" spans="1:16">
      <c r="A1109" s="227">
        <v>202</v>
      </c>
      <c r="B1109" s="225">
        <v>43816</v>
      </c>
      <c r="C1109" s="223">
        <v>97.17</v>
      </c>
      <c r="D1109" s="223">
        <v>1220</v>
      </c>
      <c r="E1109" s="223">
        <v>2289.59</v>
      </c>
      <c r="F1109" s="223">
        <v>6378</v>
      </c>
      <c r="G1109" s="223">
        <v>1.5389999999999999E-2</v>
      </c>
      <c r="H1109" s="223">
        <v>1.6219999999999998E-2</v>
      </c>
      <c r="I1109" s="223">
        <v>1.652E-2</v>
      </c>
      <c r="J1109" s="223">
        <v>1.7059999999999999E-2</v>
      </c>
      <c r="K1109" s="223">
        <v>1.8800000000000001E-2</v>
      </c>
      <c r="L1109" s="223">
        <v>2.794E-2</v>
      </c>
      <c r="M1109" s="223">
        <v>7.0144000000000002</v>
      </c>
      <c r="N1109" s="223">
        <v>6.9763000000000002</v>
      </c>
      <c r="O1109" s="223">
        <v>114</v>
      </c>
      <c r="P1109" s="223">
        <v>143</v>
      </c>
    </row>
    <row r="1110" spans="1:16">
      <c r="A1110" s="227">
        <v>201</v>
      </c>
      <c r="B1110" s="225">
        <v>43815</v>
      </c>
      <c r="C1110" s="223">
        <v>97.4</v>
      </c>
      <c r="D1110" s="223">
        <v>1220</v>
      </c>
      <c r="E1110" s="223">
        <v>2289.59</v>
      </c>
      <c r="F1110" s="223">
        <v>6378</v>
      </c>
      <c r="G1110" s="223">
        <v>1.5480000000000001E-2</v>
      </c>
      <c r="H1110" s="223">
        <v>1.626E-2</v>
      </c>
      <c r="I1110" s="223">
        <v>1.652E-2</v>
      </c>
      <c r="J1110" s="223">
        <v>1.7010000000000001E-2</v>
      </c>
      <c r="K1110" s="223">
        <v>1.8710000000000001E-2</v>
      </c>
      <c r="L1110" s="223">
        <v>2.7859999999999999E-2</v>
      </c>
      <c r="M1110" s="223">
        <v>6.9457000000000004</v>
      </c>
      <c r="N1110" s="223">
        <v>6.9848999999999997</v>
      </c>
      <c r="O1110" s="223">
        <v>113</v>
      </c>
      <c r="P1110" s="223">
        <v>143</v>
      </c>
    </row>
    <row r="1111" spans="1:16">
      <c r="A1111" s="227">
        <v>200</v>
      </c>
      <c r="B1111" s="225">
        <v>43812</v>
      </c>
      <c r="C1111" s="223">
        <v>97.08</v>
      </c>
      <c r="D1111" s="223">
        <v>1220</v>
      </c>
      <c r="E1111" s="223">
        <v>2289.59</v>
      </c>
      <c r="F1111" s="223">
        <v>6378</v>
      </c>
      <c r="G1111" s="223">
        <v>1.5559999999999999E-2</v>
      </c>
      <c r="H1111" s="223">
        <v>1.6039999999999999E-2</v>
      </c>
      <c r="I1111" s="223">
        <v>1.6199999999999999E-2</v>
      </c>
      <c r="J1111" s="223">
        <v>1.653E-2</v>
      </c>
      <c r="K1111" s="223">
        <v>1.823E-2</v>
      </c>
      <c r="L1111" s="223">
        <v>2.7900000000000001E-2</v>
      </c>
      <c r="M1111" s="223">
        <v>7.0285000000000002</v>
      </c>
      <c r="N1111" s="223">
        <v>7.0388000000000002</v>
      </c>
      <c r="O1111" s="223">
        <v>117</v>
      </c>
      <c r="P1111" s="223">
        <v>143</v>
      </c>
    </row>
    <row r="1112" spans="1:16">
      <c r="A1112" s="227">
        <v>199</v>
      </c>
      <c r="B1112" s="225">
        <v>43811</v>
      </c>
      <c r="C1112" s="223">
        <v>97.41</v>
      </c>
      <c r="D1112" s="223">
        <v>1220</v>
      </c>
      <c r="E1112" s="223">
        <v>2289.59</v>
      </c>
      <c r="F1112" s="223">
        <v>6378</v>
      </c>
      <c r="G1112" s="223">
        <v>1.546E-2</v>
      </c>
      <c r="H1112" s="223">
        <v>1.6580000000000001E-2</v>
      </c>
      <c r="I1112" s="223">
        <v>1.6840000000000001E-2</v>
      </c>
      <c r="J1112" s="223">
        <v>1.7260000000000001E-2</v>
      </c>
      <c r="K1112" s="223">
        <v>1.8919999999999999E-2</v>
      </c>
      <c r="L1112" s="223">
        <v>2.7910000000000001E-2</v>
      </c>
      <c r="M1112" s="223">
        <v>7.0282</v>
      </c>
      <c r="N1112" s="223">
        <v>7.0342000000000002</v>
      </c>
      <c r="O1112" s="223">
        <v>111</v>
      </c>
      <c r="P1112" s="223">
        <v>143</v>
      </c>
    </row>
    <row r="1113" spans="1:16">
      <c r="A1113" s="227">
        <v>198</v>
      </c>
      <c r="B1113" s="225">
        <v>43810</v>
      </c>
      <c r="C1113" s="223">
        <v>97.64</v>
      </c>
      <c r="D1113" s="223">
        <v>1220</v>
      </c>
      <c r="E1113" s="223">
        <v>2289.59</v>
      </c>
      <c r="F1113" s="223">
        <v>6378</v>
      </c>
      <c r="G1113" s="223">
        <v>1.562E-2</v>
      </c>
      <c r="H1113" s="223">
        <v>1.6129999999999999E-2</v>
      </c>
      <c r="I1113" s="223">
        <v>1.6219999999999998E-2</v>
      </c>
      <c r="J1113" s="223">
        <v>1.6379999999999999E-2</v>
      </c>
      <c r="K1113" s="223">
        <v>1.7909999999999999E-2</v>
      </c>
      <c r="L1113" s="223">
        <v>2.7969999999999998E-2</v>
      </c>
      <c r="M1113" s="223">
        <v>7.0369000000000002</v>
      </c>
      <c r="N1113" s="223">
        <v>7.0392000000000001</v>
      </c>
      <c r="O1113" s="223">
        <v>118</v>
      </c>
      <c r="P1113" s="223">
        <v>143</v>
      </c>
    </row>
    <row r="1114" spans="1:16">
      <c r="A1114" s="227">
        <v>197</v>
      </c>
      <c r="B1114" s="225">
        <v>43809</v>
      </c>
      <c r="C1114" s="223">
        <v>97.7</v>
      </c>
      <c r="D1114" s="223">
        <v>1220</v>
      </c>
      <c r="E1114" s="223">
        <v>2289.59</v>
      </c>
      <c r="F1114" s="223">
        <v>6378</v>
      </c>
      <c r="G1114" s="223">
        <v>1.541E-2</v>
      </c>
      <c r="H1114" s="223">
        <v>1.652E-2</v>
      </c>
      <c r="I1114" s="223">
        <v>1.6650000000000002E-2</v>
      </c>
      <c r="J1114" s="223">
        <v>1.686E-2</v>
      </c>
      <c r="K1114" s="223">
        <v>1.8419999999999999E-2</v>
      </c>
      <c r="L1114" s="223">
        <v>2.7949999999999999E-2</v>
      </c>
      <c r="M1114" s="223">
        <v>7.0246000000000004</v>
      </c>
      <c r="N1114" s="223">
        <v>7.0350000000000001</v>
      </c>
      <c r="O1114" s="223">
        <v>113</v>
      </c>
      <c r="P1114" s="223">
        <v>143</v>
      </c>
    </row>
    <row r="1115" spans="1:16">
      <c r="A1115" s="227">
        <v>196</v>
      </c>
      <c r="B1115" s="225">
        <v>43808</v>
      </c>
      <c r="C1115" s="223">
        <v>97.41</v>
      </c>
      <c r="D1115" s="223">
        <v>1220</v>
      </c>
      <c r="E1115" s="223">
        <v>2289.59</v>
      </c>
      <c r="F1115" s="223">
        <v>6378</v>
      </c>
      <c r="G1115" s="223">
        <v>1.533E-2</v>
      </c>
      <c r="H1115" s="223">
        <v>1.6129999999999999E-2</v>
      </c>
      <c r="I1115" s="223">
        <v>1.6279999999999999E-2</v>
      </c>
      <c r="J1115" s="223">
        <v>1.6559999999999998E-2</v>
      </c>
      <c r="K1115" s="223">
        <v>1.8190000000000001E-2</v>
      </c>
      <c r="L1115" s="223">
        <v>2.8070000000000001E-2</v>
      </c>
      <c r="M1115" s="223">
        <v>7.0411000000000001</v>
      </c>
      <c r="N1115" s="223">
        <v>7.0448000000000004</v>
      </c>
      <c r="O1115" s="223">
        <v>118</v>
      </c>
      <c r="P1115" s="223">
        <v>143</v>
      </c>
    </row>
    <row r="1116" spans="1:16">
      <c r="A1116" s="227">
        <v>195</v>
      </c>
      <c r="B1116" s="225">
        <v>43805</v>
      </c>
      <c r="C1116" s="223">
        <v>97.65</v>
      </c>
      <c r="D1116" s="223">
        <v>1220</v>
      </c>
      <c r="E1116" s="223">
        <v>2289.59</v>
      </c>
      <c r="F1116" s="223">
        <v>6378</v>
      </c>
      <c r="G1116" s="223">
        <v>1.5049999999999999E-2</v>
      </c>
      <c r="H1116" s="223">
        <v>1.6150000000000001E-2</v>
      </c>
      <c r="I1116" s="223">
        <v>1.6389999999999998E-2</v>
      </c>
      <c r="J1116" s="223">
        <v>1.6629999999999999E-2</v>
      </c>
      <c r="K1116" s="223">
        <v>1.8360000000000001E-2</v>
      </c>
      <c r="L1116" s="223">
        <v>2.8039999999999999E-2</v>
      </c>
      <c r="M1116" s="223">
        <v>7.0525000000000002</v>
      </c>
      <c r="N1116" s="223">
        <v>7.0499000000000001</v>
      </c>
      <c r="O1116" s="223">
        <v>116</v>
      </c>
      <c r="P1116" s="223">
        <v>143</v>
      </c>
    </row>
    <row r="1117" spans="1:16">
      <c r="A1117" s="227">
        <v>194</v>
      </c>
      <c r="B1117" s="225">
        <v>43804</v>
      </c>
      <c r="C1117" s="223">
        <v>97.74</v>
      </c>
      <c r="D1117" s="223">
        <v>1220</v>
      </c>
      <c r="E1117" s="223">
        <v>2289.59</v>
      </c>
      <c r="F1117" s="223">
        <v>6378</v>
      </c>
      <c r="G1117" s="223">
        <v>1.5259999999999999E-2</v>
      </c>
      <c r="H1117" s="223">
        <v>1.592E-2</v>
      </c>
      <c r="I1117" s="223">
        <v>1.6080000000000001E-2</v>
      </c>
      <c r="J1117" s="223">
        <v>1.6330000000000001E-2</v>
      </c>
      <c r="K1117" s="223">
        <v>1.8100000000000002E-2</v>
      </c>
      <c r="L1117" s="223">
        <v>2.802E-2</v>
      </c>
      <c r="M1117" s="223">
        <v>7.0697000000000001</v>
      </c>
      <c r="N1117" s="223">
        <v>7.0613000000000001</v>
      </c>
      <c r="O1117" s="223">
        <v>119</v>
      </c>
      <c r="P1117" s="223">
        <v>143</v>
      </c>
    </row>
    <row r="1118" spans="1:16">
      <c r="A1118" s="227">
        <v>193</v>
      </c>
      <c r="B1118" s="225">
        <v>43803</v>
      </c>
      <c r="C1118" s="223">
        <v>97.86</v>
      </c>
      <c r="D1118" s="223">
        <v>1220</v>
      </c>
      <c r="E1118" s="223">
        <v>2289.59</v>
      </c>
      <c r="F1118" s="223">
        <v>6378</v>
      </c>
      <c r="G1118" s="223">
        <v>1.536E-2</v>
      </c>
      <c r="H1118" s="223">
        <v>1.5720000000000001E-2</v>
      </c>
      <c r="I1118" s="223">
        <v>1.5810000000000001E-2</v>
      </c>
      <c r="J1118" s="223">
        <v>1.6E-2</v>
      </c>
      <c r="K1118" s="223">
        <v>1.7739999999999999E-2</v>
      </c>
      <c r="L1118" s="223">
        <v>2.801E-2</v>
      </c>
      <c r="M1118" s="223">
        <v>7.0435999999999996</v>
      </c>
      <c r="N1118" s="223">
        <v>7.0392999999999999</v>
      </c>
      <c r="O1118" s="223">
        <v>122</v>
      </c>
      <c r="P1118" s="223">
        <v>143</v>
      </c>
    </row>
    <row r="1119" spans="1:16">
      <c r="A1119" s="227">
        <v>192</v>
      </c>
      <c r="B1119" s="225">
        <v>43802</v>
      </c>
      <c r="C1119" s="223">
        <v>98.27</v>
      </c>
      <c r="D1119" s="223">
        <v>1220</v>
      </c>
      <c r="E1119" s="223">
        <v>2287.39</v>
      </c>
      <c r="F1119" s="223">
        <v>6364</v>
      </c>
      <c r="G1119" s="223">
        <v>1.559E-2</v>
      </c>
      <c r="H1119" s="223">
        <v>1.538E-2</v>
      </c>
      <c r="I1119" s="223">
        <v>1.538E-2</v>
      </c>
      <c r="J1119" s="223">
        <v>1.542E-2</v>
      </c>
      <c r="K1119" s="223">
        <v>1.7160000000000002E-2</v>
      </c>
      <c r="L1119" s="223">
        <v>2.818E-2</v>
      </c>
      <c r="M1119" s="223">
        <v>7.0308999999999999</v>
      </c>
      <c r="N1119" s="223">
        <v>7.0324</v>
      </c>
      <c r="O1119" s="223">
        <v>128</v>
      </c>
      <c r="P1119" s="223">
        <v>143</v>
      </c>
    </row>
    <row r="1120" spans="1:16">
      <c r="A1120" s="227">
        <v>191</v>
      </c>
      <c r="B1120" s="225">
        <v>43801</v>
      </c>
      <c r="C1120" s="223">
        <v>98.37</v>
      </c>
      <c r="D1120" s="223">
        <v>1220</v>
      </c>
      <c r="E1120" s="223">
        <v>2287.39</v>
      </c>
      <c r="F1120" s="223">
        <v>6364</v>
      </c>
      <c r="G1120" s="223">
        <v>1.549E-2</v>
      </c>
      <c r="H1120" s="223">
        <v>1.6E-2</v>
      </c>
      <c r="I1120" s="223">
        <v>1.6140000000000002E-2</v>
      </c>
      <c r="J1120" s="223">
        <v>1.6420000000000001E-2</v>
      </c>
      <c r="K1120" s="223">
        <v>1.8190000000000001E-2</v>
      </c>
      <c r="L1120" s="223">
        <v>2.8150000000000001E-2</v>
      </c>
      <c r="M1120" s="223">
        <v>7.0312999999999999</v>
      </c>
      <c r="N1120" s="223">
        <v>7.0353000000000003</v>
      </c>
      <c r="O1120" s="223">
        <v>120</v>
      </c>
      <c r="P1120" s="223">
        <v>143</v>
      </c>
    </row>
    <row r="1121" spans="1:16">
      <c r="A1121" s="227">
        <v>190</v>
      </c>
      <c r="B1121" s="225">
        <v>43798</v>
      </c>
      <c r="C1121" s="223">
        <v>98.37</v>
      </c>
      <c r="D1121" s="223">
        <v>1220</v>
      </c>
      <c r="E1121" s="223">
        <v>2287.39</v>
      </c>
      <c r="F1121" s="223">
        <v>6364</v>
      </c>
      <c r="G1121" s="223">
        <v>1.567E-2</v>
      </c>
      <c r="H1121" s="223">
        <v>1.6119999999999999E-2</v>
      </c>
      <c r="I1121" s="223">
        <v>1.609E-2</v>
      </c>
      <c r="J1121" s="223">
        <v>1.626E-2</v>
      </c>
      <c r="K1121" s="223">
        <v>1.7760000000000001E-2</v>
      </c>
      <c r="L1121" s="223">
        <v>2.8029999999999999E-2</v>
      </c>
      <c r="M1121" s="223">
        <v>7.0160999999999998</v>
      </c>
      <c r="N1121" s="223">
        <v>7.0289999999999999</v>
      </c>
      <c r="O1121" s="223">
        <v>119</v>
      </c>
      <c r="P1121" s="223">
        <v>143</v>
      </c>
    </row>
    <row r="1122" spans="1:16">
      <c r="A1122" s="227">
        <v>189</v>
      </c>
      <c r="B1122" s="225">
        <v>43797</v>
      </c>
      <c r="C1122" s="223">
        <v>98.25</v>
      </c>
      <c r="D1122" s="223">
        <v>1220</v>
      </c>
      <c r="E1122" s="223">
        <v>2287.39</v>
      </c>
      <c r="F1122" s="223">
        <v>6364</v>
      </c>
      <c r="G1122" s="223">
        <v>1.585E-2</v>
      </c>
      <c r="H1122" s="223">
        <v>1.626E-2</v>
      </c>
      <c r="I1122" s="223">
        <v>1.6140000000000002E-2</v>
      </c>
      <c r="J1122" s="223">
        <v>1.6289999999999999E-2</v>
      </c>
      <c r="K1122" s="223">
        <v>1.7649999999999999E-2</v>
      </c>
      <c r="L1122" s="223">
        <v>2.8000000000000001E-2</v>
      </c>
      <c r="M1122" s="223">
        <v>7.0145</v>
      </c>
      <c r="N1122" s="223">
        <v>7.0335999999999999</v>
      </c>
      <c r="O1122" s="223">
        <v>119</v>
      </c>
      <c r="P1122" s="223">
        <v>143</v>
      </c>
    </row>
    <row r="1123" spans="1:16">
      <c r="A1123" s="227">
        <v>188</v>
      </c>
      <c r="B1123" s="225">
        <v>43796</v>
      </c>
      <c r="C1123" s="223">
        <v>98.32</v>
      </c>
      <c r="D1123" s="223">
        <v>1220</v>
      </c>
      <c r="E1123" s="223">
        <v>2287.39</v>
      </c>
      <c r="F1123" s="223">
        <v>6364</v>
      </c>
      <c r="G1123" s="223">
        <v>1.585E-2</v>
      </c>
      <c r="H1123" s="223">
        <v>1.626E-2</v>
      </c>
      <c r="I1123" s="223">
        <v>1.6140000000000002E-2</v>
      </c>
      <c r="J1123" s="223">
        <v>1.6289999999999999E-2</v>
      </c>
      <c r="K1123" s="223">
        <v>1.7649999999999999E-2</v>
      </c>
      <c r="L1123" s="223">
        <v>2.8070000000000001E-2</v>
      </c>
      <c r="M1123" s="223">
        <v>7.0312999999999999</v>
      </c>
      <c r="N1123" s="223">
        <v>7.0364000000000004</v>
      </c>
      <c r="O1123" s="223">
        <v>119</v>
      </c>
      <c r="P1123" s="223">
        <v>143</v>
      </c>
    </row>
    <row r="1124" spans="1:16">
      <c r="A1124" s="227">
        <v>187</v>
      </c>
      <c r="B1124" s="225">
        <v>43795</v>
      </c>
      <c r="C1124" s="223">
        <v>98.27</v>
      </c>
      <c r="D1124" s="223">
        <v>1220</v>
      </c>
      <c r="E1124" s="223">
        <v>2287.39</v>
      </c>
      <c r="F1124" s="223">
        <v>6364</v>
      </c>
      <c r="G1124" s="223">
        <v>1.5779999999999999E-2</v>
      </c>
      <c r="H1124" s="223">
        <v>1.5820000000000001E-2</v>
      </c>
      <c r="I1124" s="223">
        <v>1.576E-2</v>
      </c>
      <c r="J1124" s="223">
        <v>1.5959999999999998E-2</v>
      </c>
      <c r="K1124" s="223">
        <v>1.7409999999999998E-2</v>
      </c>
      <c r="L1124" s="223">
        <v>2.81E-2</v>
      </c>
      <c r="M1124" s="223">
        <v>7.0434999999999999</v>
      </c>
      <c r="N1124" s="223">
        <v>7.0382999999999996</v>
      </c>
      <c r="O1124" s="223">
        <v>123</v>
      </c>
      <c r="P1124" s="223">
        <v>143</v>
      </c>
    </row>
    <row r="1125" spans="1:16">
      <c r="A1125" s="227">
        <v>186</v>
      </c>
      <c r="B1125" s="225">
        <v>43794</v>
      </c>
      <c r="C1125" s="223">
        <v>97.99</v>
      </c>
      <c r="D1125" s="223">
        <v>1220</v>
      </c>
      <c r="E1125" s="223">
        <v>2287.39</v>
      </c>
      <c r="F1125" s="223">
        <v>6364</v>
      </c>
      <c r="G1125" s="223">
        <v>1.5820000000000001E-2</v>
      </c>
      <c r="H1125" s="223">
        <v>1.6129999999999999E-2</v>
      </c>
      <c r="I1125" s="223">
        <v>1.5980000000000001E-2</v>
      </c>
      <c r="J1125" s="223">
        <v>1.6109999999999999E-2</v>
      </c>
      <c r="K1125" s="223">
        <v>1.755E-2</v>
      </c>
      <c r="L1125" s="223">
        <v>2.8060000000000002E-2</v>
      </c>
      <c r="M1125" s="223">
        <v>7.0324</v>
      </c>
      <c r="N1125" s="223">
        <v>7.0289000000000001</v>
      </c>
      <c r="O1125" s="223">
        <v>121</v>
      </c>
      <c r="P1125" s="223">
        <v>143</v>
      </c>
    </row>
    <row r="1126" spans="1:16">
      <c r="A1126" s="227">
        <v>185</v>
      </c>
      <c r="B1126" s="225">
        <v>43791</v>
      </c>
      <c r="C1126" s="223">
        <v>97.93</v>
      </c>
      <c r="D1126" s="223">
        <v>1220</v>
      </c>
      <c r="E1126" s="223">
        <v>2287.39</v>
      </c>
      <c r="F1126" s="223">
        <v>6364</v>
      </c>
      <c r="G1126" s="223">
        <v>1.5769999999999999E-2</v>
      </c>
      <c r="H1126" s="223">
        <v>1.6279999999999999E-2</v>
      </c>
      <c r="I1126" s="223">
        <v>1.609E-2</v>
      </c>
      <c r="J1126" s="223">
        <v>1.6240000000000001E-2</v>
      </c>
      <c r="K1126" s="223">
        <v>1.771E-2</v>
      </c>
      <c r="L1126" s="223">
        <v>2.7879999999999999E-2</v>
      </c>
      <c r="M1126" s="223">
        <v>7.0404999999999998</v>
      </c>
      <c r="N1126" s="223">
        <v>7.0354000000000001</v>
      </c>
      <c r="O1126" s="223">
        <v>118</v>
      </c>
      <c r="P1126" s="223">
        <v>143</v>
      </c>
    </row>
    <row r="1127" spans="1:16">
      <c r="A1127" s="227">
        <v>184</v>
      </c>
      <c r="B1127" s="225">
        <v>43790</v>
      </c>
      <c r="C1127" s="223">
        <v>97.86</v>
      </c>
      <c r="D1127" s="223">
        <v>1220</v>
      </c>
      <c r="E1127" s="223">
        <v>2287.39</v>
      </c>
      <c r="F1127" s="223">
        <v>6364</v>
      </c>
      <c r="G1127" s="223">
        <v>1.5640000000000001E-2</v>
      </c>
      <c r="H1127" s="223">
        <v>1.6049999999999998E-2</v>
      </c>
      <c r="I1127" s="223">
        <v>1.593E-2</v>
      </c>
      <c r="J1127" s="223">
        <v>1.619E-2</v>
      </c>
      <c r="K1127" s="223">
        <v>1.772E-2</v>
      </c>
      <c r="L1127" s="223">
        <v>2.7980000000000001E-2</v>
      </c>
      <c r="M1127" s="223">
        <v>7.0274999999999999</v>
      </c>
      <c r="N1127" s="223">
        <v>7.0275999999999996</v>
      </c>
      <c r="O1127" s="223">
        <v>120</v>
      </c>
      <c r="P1127" s="223">
        <v>143</v>
      </c>
    </row>
    <row r="1128" spans="1:16">
      <c r="A1128" s="227">
        <v>183</v>
      </c>
      <c r="B1128" s="225">
        <v>43789</v>
      </c>
      <c r="C1128" s="223">
        <v>97.79</v>
      </c>
      <c r="D1128" s="223">
        <v>1220</v>
      </c>
      <c r="E1128" s="223">
        <v>2287.39</v>
      </c>
      <c r="F1128" s="223">
        <v>6364</v>
      </c>
      <c r="G1128" s="223">
        <v>1.5559999999999999E-2</v>
      </c>
      <c r="H1128" s="223">
        <v>1.576E-2</v>
      </c>
      <c r="I1128" s="223">
        <v>1.566E-2</v>
      </c>
      <c r="J1128" s="223">
        <v>1.5890000000000001E-2</v>
      </c>
      <c r="K1128" s="223">
        <v>1.745E-2</v>
      </c>
      <c r="L1128" s="223">
        <v>2.8119999999999999E-2</v>
      </c>
      <c r="M1128" s="223">
        <v>7.0259</v>
      </c>
      <c r="N1128" s="223">
        <v>7.0260999999999996</v>
      </c>
      <c r="O1128" s="223">
        <v>125</v>
      </c>
      <c r="P1128" s="223">
        <v>143</v>
      </c>
    </row>
    <row r="1129" spans="1:16">
      <c r="A1129" s="227">
        <v>182</v>
      </c>
      <c r="B1129" s="225">
        <v>43788</v>
      </c>
      <c r="C1129" s="223">
        <v>98</v>
      </c>
      <c r="D1129" s="223">
        <v>1220</v>
      </c>
      <c r="E1129" s="223">
        <v>2287.39</v>
      </c>
      <c r="F1129" s="223">
        <v>6364</v>
      </c>
      <c r="G1129" s="223">
        <v>1.554E-2</v>
      </c>
      <c r="H1129" s="223">
        <v>1.5959999999999998E-2</v>
      </c>
      <c r="I1129" s="223">
        <v>1.593E-2</v>
      </c>
      <c r="J1129" s="223">
        <v>1.6199999999999999E-2</v>
      </c>
      <c r="K1129" s="223">
        <v>1.7829999999999999E-2</v>
      </c>
      <c r="L1129" s="223">
        <v>2.819E-2</v>
      </c>
      <c r="M1129" s="223">
        <v>7.0064000000000002</v>
      </c>
      <c r="N1129" s="223">
        <v>7.0080999999999998</v>
      </c>
      <c r="O1129" s="223">
        <v>123</v>
      </c>
      <c r="P1129" s="223">
        <v>143</v>
      </c>
    </row>
    <row r="1130" spans="1:16">
      <c r="A1130" s="227">
        <v>181</v>
      </c>
      <c r="B1130" s="225">
        <v>43787</v>
      </c>
      <c r="C1130" s="223">
        <v>98.16</v>
      </c>
      <c r="D1130" s="223">
        <v>1220</v>
      </c>
      <c r="E1130" s="223">
        <v>2287.39</v>
      </c>
      <c r="F1130" s="223">
        <v>6364</v>
      </c>
      <c r="G1130" s="223">
        <v>1.554E-2</v>
      </c>
      <c r="H1130" s="223">
        <v>1.5980000000000001E-2</v>
      </c>
      <c r="I1130" s="223">
        <v>1.6039999999999999E-2</v>
      </c>
      <c r="J1130" s="223">
        <v>1.635E-2</v>
      </c>
      <c r="K1130" s="223">
        <v>1.8149999999999999E-2</v>
      </c>
      <c r="L1130" s="223">
        <v>2.8389999999999999E-2</v>
      </c>
      <c r="M1130" s="223">
        <v>7.0186999999999999</v>
      </c>
      <c r="N1130" s="223">
        <v>7.0208000000000004</v>
      </c>
      <c r="O1130" s="223">
        <v>124</v>
      </c>
      <c r="P1130" s="223">
        <v>143</v>
      </c>
    </row>
    <row r="1131" spans="1:16">
      <c r="A1131" s="227">
        <v>180</v>
      </c>
      <c r="B1131" s="225">
        <v>43784</v>
      </c>
      <c r="C1131" s="223">
        <v>98.37</v>
      </c>
      <c r="D1131" s="223">
        <v>1220</v>
      </c>
      <c r="E1131" s="223">
        <v>2287.39</v>
      </c>
      <c r="F1131" s="223">
        <v>6364</v>
      </c>
      <c r="G1131" s="223">
        <v>1.5610000000000001E-2</v>
      </c>
      <c r="H1131" s="223">
        <v>1.61E-2</v>
      </c>
      <c r="I1131" s="223">
        <v>1.6119999999999999E-2</v>
      </c>
      <c r="J1131" s="223">
        <v>1.6469999999999999E-2</v>
      </c>
      <c r="K1131" s="223">
        <v>1.831E-2</v>
      </c>
      <c r="L1131" s="223">
        <v>2.8670000000000001E-2</v>
      </c>
      <c r="M1131" s="223">
        <v>7.0298999999999996</v>
      </c>
      <c r="N1131" s="223">
        <v>7.0233999999999996</v>
      </c>
      <c r="O1131" s="223">
        <v>126</v>
      </c>
      <c r="P1131" s="223">
        <v>143</v>
      </c>
    </row>
    <row r="1132" spans="1:16">
      <c r="A1132" s="227">
        <v>179</v>
      </c>
      <c r="B1132" s="225">
        <v>43783</v>
      </c>
      <c r="C1132" s="223">
        <v>98.31</v>
      </c>
      <c r="D1132" s="223">
        <v>1220</v>
      </c>
      <c r="E1132" s="223">
        <v>2287.39</v>
      </c>
      <c r="F1132" s="223">
        <v>6364</v>
      </c>
      <c r="G1132" s="223">
        <v>1.562E-2</v>
      </c>
      <c r="H1132" s="223">
        <v>1.5910000000000001E-2</v>
      </c>
      <c r="I1132" s="223">
        <v>1.593E-2</v>
      </c>
      <c r="J1132" s="223">
        <v>1.6279999999999999E-2</v>
      </c>
      <c r="K1132" s="223">
        <v>1.8190000000000001E-2</v>
      </c>
      <c r="L1132" s="223">
        <v>2.87E-2</v>
      </c>
      <c r="M1132" s="223">
        <v>7.0242000000000004</v>
      </c>
      <c r="N1132" s="223">
        <v>7.0079000000000002</v>
      </c>
      <c r="O1132" s="223">
        <v>128</v>
      </c>
      <c r="P1132" s="223">
        <v>143</v>
      </c>
    </row>
    <row r="1133" spans="1:16">
      <c r="A1133" s="227">
        <v>178</v>
      </c>
      <c r="B1133" s="225">
        <v>43782</v>
      </c>
      <c r="C1133" s="223">
        <v>98.2</v>
      </c>
      <c r="D1133" s="223">
        <v>1220</v>
      </c>
      <c r="E1133" s="223">
        <v>2287.39</v>
      </c>
      <c r="F1133" s="223">
        <v>6364</v>
      </c>
      <c r="G1133" s="223">
        <v>1.5640000000000001E-2</v>
      </c>
      <c r="H1133" s="223">
        <v>1.636E-2</v>
      </c>
      <c r="I1133" s="223">
        <v>1.6539999999999999E-2</v>
      </c>
      <c r="J1133" s="223">
        <v>1.6910000000000001E-2</v>
      </c>
      <c r="K1133" s="223">
        <v>1.8859999999999998E-2</v>
      </c>
      <c r="L1133" s="223">
        <v>2.8629999999999999E-2</v>
      </c>
      <c r="M1133" s="223">
        <v>7.0076000000000001</v>
      </c>
      <c r="N1133" s="223">
        <v>7.0103</v>
      </c>
      <c r="O1133" s="223">
        <v>121</v>
      </c>
      <c r="P1133" s="223">
        <v>143</v>
      </c>
    </row>
    <row r="1134" spans="1:16">
      <c r="A1134" s="227">
        <v>177</v>
      </c>
      <c r="B1134" s="225">
        <v>43781</v>
      </c>
      <c r="C1134" s="223">
        <v>98.35</v>
      </c>
      <c r="D1134" s="223">
        <v>1220</v>
      </c>
      <c r="E1134" s="223">
        <v>2287.39</v>
      </c>
      <c r="F1134" s="223">
        <v>6364</v>
      </c>
      <c r="G1134" s="223">
        <v>1.5640000000000001E-2</v>
      </c>
      <c r="H1134" s="223">
        <v>1.6619999999999999E-2</v>
      </c>
      <c r="I1134" s="223">
        <v>1.6920000000000001E-2</v>
      </c>
      <c r="J1134" s="223">
        <v>1.7389999999999999E-2</v>
      </c>
      <c r="K1134" s="223">
        <v>1.9349999999999999E-2</v>
      </c>
      <c r="L1134" s="223">
        <v>2.86E-2</v>
      </c>
      <c r="M1134" s="223">
        <v>6.9863999999999997</v>
      </c>
      <c r="N1134" s="223">
        <v>6.9958999999999998</v>
      </c>
      <c r="O1134" s="223">
        <v>117</v>
      </c>
      <c r="P1134" s="223">
        <v>143</v>
      </c>
    </row>
    <row r="1135" spans="1:16">
      <c r="A1135" s="227">
        <v>176</v>
      </c>
      <c r="B1135" s="225">
        <v>43780</v>
      </c>
      <c r="C1135" s="223">
        <v>98.14</v>
      </c>
      <c r="D1135" s="223">
        <v>1220</v>
      </c>
      <c r="E1135" s="223">
        <v>2287.39</v>
      </c>
      <c r="F1135" s="223">
        <v>6364</v>
      </c>
      <c r="G1135" s="223">
        <v>1.5429999999999999E-2</v>
      </c>
      <c r="H1135" s="223">
        <v>1.6740000000000001E-2</v>
      </c>
      <c r="I1135" s="223">
        <v>1.703E-2</v>
      </c>
      <c r="J1135" s="223">
        <v>1.746E-2</v>
      </c>
      <c r="K1135" s="223">
        <v>1.942E-2</v>
      </c>
      <c r="L1135" s="223">
        <v>2.8549999999999999E-2</v>
      </c>
      <c r="M1135" s="223">
        <v>6.9711999999999996</v>
      </c>
      <c r="N1135" s="223">
        <v>6.9783999999999997</v>
      </c>
      <c r="O1135" s="223">
        <v>115</v>
      </c>
      <c r="P1135" s="223">
        <v>143</v>
      </c>
    </row>
    <row r="1136" spans="1:16">
      <c r="A1136" s="227">
        <v>175</v>
      </c>
      <c r="B1136" s="225">
        <v>43777</v>
      </c>
      <c r="C1136" s="223">
        <v>97.95</v>
      </c>
      <c r="D1136" s="223">
        <v>1220</v>
      </c>
      <c r="E1136" s="223">
        <v>2287.39</v>
      </c>
      <c r="F1136" s="223">
        <v>6364</v>
      </c>
      <c r="G1136" s="223">
        <v>1.5429999999999999E-2</v>
      </c>
      <c r="H1136" s="223">
        <v>1.6740000000000001E-2</v>
      </c>
      <c r="I1136" s="223">
        <v>1.703E-2</v>
      </c>
      <c r="J1136" s="223">
        <v>1.746E-2</v>
      </c>
      <c r="K1136" s="223">
        <v>1.942E-2</v>
      </c>
      <c r="L1136" s="223">
        <v>2.87E-2</v>
      </c>
      <c r="M1136" s="223">
        <v>7.0128000000000004</v>
      </c>
      <c r="N1136" s="223">
        <v>6.9981</v>
      </c>
      <c r="O1136" s="223">
        <v>117</v>
      </c>
      <c r="P1136" s="223">
        <v>143</v>
      </c>
    </row>
    <row r="1137" spans="1:16">
      <c r="A1137" s="227">
        <v>174</v>
      </c>
      <c r="B1137" s="225">
        <v>43776</v>
      </c>
      <c r="C1137" s="223">
        <v>97.98</v>
      </c>
      <c r="D1137" s="223">
        <v>1220</v>
      </c>
      <c r="E1137" s="223">
        <v>2287.39</v>
      </c>
      <c r="F1137" s="223">
        <v>6364</v>
      </c>
      <c r="G1137" s="223">
        <v>1.554E-2</v>
      </c>
      <c r="H1137" s="223">
        <v>1.6670000000000001E-2</v>
      </c>
      <c r="I1137" s="223">
        <v>1.6889999999999999E-2</v>
      </c>
      <c r="J1137" s="223">
        <v>1.7299999999999999E-2</v>
      </c>
      <c r="K1137" s="223">
        <v>1.917E-2</v>
      </c>
      <c r="L1137" s="223">
        <v>2.8580000000000001E-2</v>
      </c>
      <c r="M1137" s="223">
        <v>7.0026000000000002</v>
      </c>
      <c r="N1137" s="223">
        <v>7.0096999999999996</v>
      </c>
      <c r="O1137" s="223">
        <v>117</v>
      </c>
      <c r="P1137" s="223">
        <v>143</v>
      </c>
    </row>
    <row r="1138" spans="1:16">
      <c r="A1138" s="227">
        <v>173</v>
      </c>
      <c r="B1138" s="225">
        <v>43775</v>
      </c>
      <c r="C1138" s="223">
        <v>97.5</v>
      </c>
      <c r="D1138" s="223">
        <v>1220</v>
      </c>
      <c r="E1138" s="223">
        <v>2287.39</v>
      </c>
      <c r="F1138" s="223">
        <v>6364</v>
      </c>
      <c r="G1138" s="223">
        <v>1.541E-2</v>
      </c>
      <c r="H1138" s="223">
        <v>1.609E-2</v>
      </c>
      <c r="I1138" s="223">
        <v>1.6119999999999999E-2</v>
      </c>
      <c r="J1138" s="223">
        <v>1.6310000000000002E-2</v>
      </c>
      <c r="K1138" s="223">
        <v>1.8280000000000001E-2</v>
      </c>
      <c r="L1138" s="223">
        <v>2.861E-2</v>
      </c>
      <c r="M1138" s="223">
        <v>7.0330000000000004</v>
      </c>
      <c r="N1138" s="223">
        <v>7.0304000000000002</v>
      </c>
      <c r="O1138" s="223">
        <v>125</v>
      </c>
      <c r="P1138" s="223">
        <v>143</v>
      </c>
    </row>
    <row r="1139" spans="1:16">
      <c r="A1139" s="227">
        <v>172</v>
      </c>
      <c r="B1139" s="225">
        <v>43774</v>
      </c>
      <c r="C1139" s="223">
        <v>97.24</v>
      </c>
      <c r="D1139" s="223">
        <v>1220</v>
      </c>
      <c r="E1139" s="223">
        <v>2287.39</v>
      </c>
      <c r="F1139" s="223">
        <v>6364</v>
      </c>
      <c r="G1139" s="223">
        <v>1.536E-2</v>
      </c>
      <c r="H1139" s="223">
        <v>1.6240000000000001E-2</v>
      </c>
      <c r="I1139" s="223">
        <v>1.6369999999999999E-2</v>
      </c>
      <c r="J1139" s="223">
        <v>1.6639999999999999E-2</v>
      </c>
      <c r="K1139" s="223">
        <v>1.8579999999999999E-2</v>
      </c>
      <c r="L1139" s="223">
        <v>2.861E-2</v>
      </c>
      <c r="M1139" s="223">
        <v>7.0419</v>
      </c>
      <c r="N1139" s="223">
        <v>7.0369999999999999</v>
      </c>
      <c r="O1139" s="223">
        <v>122</v>
      </c>
      <c r="P1139" s="223">
        <v>143</v>
      </c>
    </row>
    <row r="1140" spans="1:16">
      <c r="A1140" s="227">
        <v>171</v>
      </c>
      <c r="B1140" s="225">
        <v>43773</v>
      </c>
      <c r="C1140" s="223">
        <v>97.35</v>
      </c>
      <c r="D1140" s="223">
        <v>1220</v>
      </c>
      <c r="E1140" s="223">
        <v>2287.39</v>
      </c>
      <c r="F1140" s="223">
        <v>6364</v>
      </c>
      <c r="G1140" s="223">
        <v>1.529E-2</v>
      </c>
      <c r="H1140" s="223">
        <v>1.5820000000000001E-2</v>
      </c>
      <c r="I1140" s="223">
        <v>1.5879999999999998E-2</v>
      </c>
      <c r="J1140" s="223">
        <v>1.593E-2</v>
      </c>
      <c r="K1140" s="223">
        <v>1.7770000000000001E-2</v>
      </c>
      <c r="L1140" s="223">
        <v>2.8819999999999998E-2</v>
      </c>
      <c r="M1140" s="223">
        <v>7.0465</v>
      </c>
      <c r="N1140" s="223">
        <v>7.0391000000000004</v>
      </c>
      <c r="O1140" s="223">
        <v>129</v>
      </c>
      <c r="P1140" s="223">
        <v>143</v>
      </c>
    </row>
    <row r="1141" spans="1:16">
      <c r="A1141" s="227">
        <v>170</v>
      </c>
      <c r="B1141" s="225">
        <v>43770</v>
      </c>
      <c r="C1141" s="223">
        <v>97.65</v>
      </c>
      <c r="D1141" s="223">
        <v>1220</v>
      </c>
      <c r="E1141" s="223">
        <v>2330.46</v>
      </c>
      <c r="F1141" s="223">
        <v>6234.4</v>
      </c>
      <c r="G1141" s="223">
        <v>1.5140000000000001E-2</v>
      </c>
      <c r="H1141" s="223">
        <v>1.5520000000000001E-2</v>
      </c>
      <c r="I1141" s="223">
        <v>1.5440000000000001E-2</v>
      </c>
      <c r="J1141" s="223">
        <v>1.542E-2</v>
      </c>
      <c r="K1141" s="223">
        <v>1.7100000000000001E-2</v>
      </c>
      <c r="L1141" s="223">
        <v>2.8660000000000001E-2</v>
      </c>
      <c r="M1141" s="223">
        <v>7.0464000000000002</v>
      </c>
      <c r="N1141" s="223">
        <v>7.0552999999999999</v>
      </c>
      <c r="O1141" s="223">
        <v>132</v>
      </c>
      <c r="P1141" s="223">
        <v>143</v>
      </c>
    </row>
    <row r="1142" spans="1:16">
      <c r="A1142" s="227">
        <v>169</v>
      </c>
      <c r="B1142" s="225">
        <v>43769</v>
      </c>
      <c r="C1142" s="223">
        <v>97.69</v>
      </c>
      <c r="D1142" s="223">
        <v>1220</v>
      </c>
      <c r="E1142" s="223">
        <v>2330.46</v>
      </c>
      <c r="F1142" s="223">
        <v>6234.4</v>
      </c>
      <c r="G1142" s="223">
        <v>1.524E-2</v>
      </c>
      <c r="H1142" s="223">
        <v>1.524E-2</v>
      </c>
      <c r="I1142" s="223">
        <v>1.516E-2</v>
      </c>
      <c r="J1142" s="223">
        <v>1.52E-2</v>
      </c>
      <c r="K1142" s="223">
        <v>1.6910000000000001E-2</v>
      </c>
      <c r="L1142" s="223">
        <v>2.887E-2</v>
      </c>
      <c r="M1142" s="223">
        <v>7.0655999999999999</v>
      </c>
      <c r="N1142" s="223">
        <v>7.0658000000000003</v>
      </c>
      <c r="O1142" s="223">
        <v>137</v>
      </c>
      <c r="P1142" s="223">
        <v>143</v>
      </c>
    </row>
    <row r="1143" spans="1:16">
      <c r="A1143" s="227">
        <v>168</v>
      </c>
      <c r="B1143" s="225">
        <v>43768</v>
      </c>
      <c r="C1143" s="223">
        <v>97.76</v>
      </c>
      <c r="D1143" s="223">
        <v>1220</v>
      </c>
      <c r="E1143" s="223">
        <v>2330.46</v>
      </c>
      <c r="F1143" s="223">
        <v>6234.4</v>
      </c>
      <c r="G1143" s="223">
        <v>1.5730000000000001E-2</v>
      </c>
      <c r="H1143" s="223">
        <v>1.5980000000000001E-2</v>
      </c>
      <c r="I1143" s="223">
        <v>1.5949999999999999E-2</v>
      </c>
      <c r="J1143" s="223">
        <v>1.6060000000000001E-2</v>
      </c>
      <c r="K1143" s="223">
        <v>1.772E-2</v>
      </c>
      <c r="L1143" s="223">
        <v>2.8729999999999999E-2</v>
      </c>
      <c r="M1143" s="223">
        <v>7.0641999999999996</v>
      </c>
      <c r="N1143" s="223">
        <v>7.0682999999999998</v>
      </c>
      <c r="O1143" s="223">
        <v>128</v>
      </c>
      <c r="P1143" s="223">
        <v>143</v>
      </c>
    </row>
    <row r="1144" spans="1:16">
      <c r="A1144" s="227">
        <v>167</v>
      </c>
      <c r="B1144" s="225">
        <v>43767</v>
      </c>
      <c r="C1144" s="223">
        <v>97.83</v>
      </c>
      <c r="D1144" s="223">
        <v>1220</v>
      </c>
      <c r="E1144" s="223">
        <v>2330.46</v>
      </c>
      <c r="F1144" s="223">
        <v>6234.4</v>
      </c>
      <c r="G1144" s="223">
        <v>1.601E-2</v>
      </c>
      <c r="H1144" s="223">
        <v>1.6410000000000001E-2</v>
      </c>
      <c r="I1144" s="223">
        <v>1.6490000000000001E-2</v>
      </c>
      <c r="J1144" s="223">
        <v>1.6619999999999999E-2</v>
      </c>
      <c r="K1144" s="223">
        <v>1.8380000000000001E-2</v>
      </c>
      <c r="L1144" s="223">
        <v>2.8289999999999999E-2</v>
      </c>
      <c r="M1144" s="223">
        <v>7.0510999999999999</v>
      </c>
      <c r="N1144" s="223">
        <v>7.0654000000000003</v>
      </c>
      <c r="O1144" s="223">
        <v>118</v>
      </c>
      <c r="P1144" s="223">
        <v>143</v>
      </c>
    </row>
    <row r="1145" spans="1:16">
      <c r="A1145" s="227">
        <v>166</v>
      </c>
      <c r="B1145" s="225">
        <v>43766</v>
      </c>
      <c r="C1145" s="223">
        <v>97.63</v>
      </c>
      <c r="D1145" s="223">
        <v>1220</v>
      </c>
      <c r="E1145" s="223">
        <v>2330.46</v>
      </c>
      <c r="F1145" s="223">
        <v>6234.4</v>
      </c>
      <c r="G1145" s="223">
        <v>1.6279999999999999E-2</v>
      </c>
      <c r="H1145" s="223">
        <v>1.644E-2</v>
      </c>
      <c r="I1145" s="223">
        <v>1.6459999999999999E-2</v>
      </c>
      <c r="J1145" s="223">
        <v>1.6619999999999999E-2</v>
      </c>
      <c r="K1145" s="223">
        <v>1.8419999999999999E-2</v>
      </c>
      <c r="L1145" s="223">
        <v>2.818E-2</v>
      </c>
      <c r="M1145" s="223">
        <v>7.0731000000000002</v>
      </c>
      <c r="N1145" s="223">
        <v>7.069</v>
      </c>
      <c r="O1145" s="223">
        <v>117</v>
      </c>
      <c r="P1145" s="223">
        <v>143</v>
      </c>
    </row>
    <row r="1146" spans="1:16">
      <c r="A1146" s="227">
        <v>165</v>
      </c>
      <c r="B1146" s="225">
        <v>43763</v>
      </c>
      <c r="C1146" s="223">
        <v>97.49</v>
      </c>
      <c r="D1146" s="223">
        <v>1220</v>
      </c>
      <c r="E1146" s="223">
        <v>2330.46</v>
      </c>
      <c r="F1146" s="223">
        <v>6234.4</v>
      </c>
      <c r="G1146" s="223">
        <v>1.661E-2</v>
      </c>
      <c r="H1146" s="223">
        <v>1.618E-2</v>
      </c>
      <c r="I1146" s="223">
        <v>1.6129999999999999E-2</v>
      </c>
      <c r="J1146" s="223">
        <v>1.619E-2</v>
      </c>
      <c r="K1146" s="223">
        <v>1.7940000000000001E-2</v>
      </c>
      <c r="L1146" s="223">
        <v>2.7980000000000001E-2</v>
      </c>
      <c r="M1146" s="223">
        <v>7.0610999999999997</v>
      </c>
      <c r="N1146" s="223">
        <v>7.0650000000000004</v>
      </c>
      <c r="O1146" s="223">
        <v>118</v>
      </c>
      <c r="P1146" s="223">
        <v>143</v>
      </c>
    </row>
    <row r="1147" spans="1:16">
      <c r="A1147" s="227">
        <v>164</v>
      </c>
      <c r="B1147" s="225">
        <v>43762</v>
      </c>
      <c r="C1147" s="223">
        <v>97.53</v>
      </c>
      <c r="D1147" s="223">
        <v>1220</v>
      </c>
      <c r="E1147" s="223">
        <v>2330.46</v>
      </c>
      <c r="F1147" s="223">
        <v>6234.4</v>
      </c>
      <c r="G1147" s="223">
        <v>1.661E-2</v>
      </c>
      <c r="H1147" s="223">
        <v>1.5779999999999999E-2</v>
      </c>
      <c r="I1147" s="223">
        <v>1.5779999999999999E-2</v>
      </c>
      <c r="J1147" s="223">
        <v>1.583E-2</v>
      </c>
      <c r="K1147" s="223">
        <v>1.7659999999999999E-2</v>
      </c>
      <c r="L1147" s="223">
        <v>2.802E-2</v>
      </c>
      <c r="M1147" s="223">
        <v>7.0758999999999999</v>
      </c>
      <c r="N1147" s="223">
        <v>7.0769000000000002</v>
      </c>
      <c r="O1147" s="223">
        <v>122</v>
      </c>
      <c r="P1147" s="223">
        <v>143</v>
      </c>
    </row>
    <row r="1148" spans="1:16">
      <c r="A1148" s="227">
        <v>163</v>
      </c>
      <c r="B1148" s="225">
        <v>43761</v>
      </c>
      <c r="C1148" s="223">
        <v>97.33</v>
      </c>
      <c r="D1148" s="223">
        <v>1220</v>
      </c>
      <c r="E1148" s="223">
        <v>2330.46</v>
      </c>
      <c r="F1148" s="223">
        <v>6234.4</v>
      </c>
      <c r="G1148" s="223">
        <v>1.651E-2</v>
      </c>
      <c r="H1148" s="223">
        <v>1.5820000000000001E-2</v>
      </c>
      <c r="I1148" s="223">
        <v>1.5800000000000002E-2</v>
      </c>
      <c r="J1148" s="223">
        <v>1.5910000000000001E-2</v>
      </c>
      <c r="K1148" s="223">
        <v>1.7639999999999999E-2</v>
      </c>
      <c r="L1148" s="223">
        <v>2.8039999999999999E-2</v>
      </c>
      <c r="M1148" s="223">
        <v>7.0698999999999996</v>
      </c>
      <c r="N1148" s="223">
        <v>7.0759999999999996</v>
      </c>
      <c r="O1148" s="223">
        <v>122</v>
      </c>
      <c r="P1148" s="223">
        <v>143</v>
      </c>
    </row>
    <row r="1149" spans="1:16">
      <c r="A1149" s="227">
        <v>162</v>
      </c>
      <c r="B1149" s="225">
        <v>43760</v>
      </c>
      <c r="C1149" s="223">
        <v>97.28</v>
      </c>
      <c r="D1149" s="223">
        <v>1220</v>
      </c>
      <c r="E1149" s="223">
        <v>2330.46</v>
      </c>
      <c r="F1149" s="223">
        <v>6234.4</v>
      </c>
      <c r="G1149" s="223">
        <v>1.6379999999999999E-2</v>
      </c>
      <c r="H1149" s="223">
        <v>1.5939999999999999E-2</v>
      </c>
      <c r="I1149" s="223">
        <v>1.5800000000000002E-2</v>
      </c>
      <c r="J1149" s="223">
        <v>1.5859999999999999E-2</v>
      </c>
      <c r="K1149" s="223">
        <v>1.7610000000000001E-2</v>
      </c>
      <c r="L1149" s="223">
        <v>2.8080000000000001E-2</v>
      </c>
      <c r="M1149" s="223">
        <v>7.0715000000000003</v>
      </c>
      <c r="N1149" s="223">
        <v>7.0816999999999997</v>
      </c>
      <c r="O1149" s="223">
        <v>123</v>
      </c>
      <c r="P1149" s="223">
        <v>143</v>
      </c>
    </row>
    <row r="1150" spans="1:16">
      <c r="A1150" s="227">
        <v>161</v>
      </c>
      <c r="B1150" s="225">
        <v>43759</v>
      </c>
      <c r="C1150" s="223">
        <v>97.61</v>
      </c>
      <c r="D1150" s="223">
        <v>1220</v>
      </c>
      <c r="E1150" s="223">
        <v>2330.46</v>
      </c>
      <c r="F1150" s="223">
        <v>6234.4</v>
      </c>
      <c r="G1150" s="223">
        <v>1.651E-2</v>
      </c>
      <c r="H1150" s="223">
        <v>1.6209999999999999E-2</v>
      </c>
      <c r="I1150" s="223">
        <v>1.601E-2</v>
      </c>
      <c r="J1150" s="223">
        <v>1.6109999999999999E-2</v>
      </c>
      <c r="K1150" s="223">
        <v>1.7989999999999999E-2</v>
      </c>
      <c r="L1150" s="223">
        <v>2.793E-2</v>
      </c>
      <c r="M1150" s="223">
        <v>7.0811999999999999</v>
      </c>
      <c r="N1150" s="223">
        <v>7.0774999999999997</v>
      </c>
      <c r="O1150" s="223">
        <v>119</v>
      </c>
      <c r="P1150" s="223">
        <v>143</v>
      </c>
    </row>
    <row r="1151" spans="1:16">
      <c r="A1151" s="227">
        <v>160</v>
      </c>
      <c r="B1151" s="225">
        <v>43756</v>
      </c>
      <c r="C1151" s="223">
        <v>98</v>
      </c>
      <c r="D1151" s="223">
        <v>1220</v>
      </c>
      <c r="E1151" s="223">
        <v>2330.46</v>
      </c>
      <c r="F1151" s="223">
        <v>6234.4</v>
      </c>
      <c r="G1151" s="223">
        <v>1.6559999999999998E-2</v>
      </c>
      <c r="H1151" s="223">
        <v>1.5740000000000001E-2</v>
      </c>
      <c r="I1151" s="223">
        <v>1.555E-2</v>
      </c>
      <c r="J1151" s="223">
        <v>1.5679999999999999E-2</v>
      </c>
      <c r="K1151" s="223">
        <v>1.754E-2</v>
      </c>
      <c r="L1151" s="223">
        <v>2.777E-2</v>
      </c>
      <c r="M1151" s="223">
        <v>7.0998000000000001</v>
      </c>
      <c r="N1151" s="223">
        <v>7.0933000000000002</v>
      </c>
      <c r="O1151" s="223">
        <v>122</v>
      </c>
      <c r="P1151" s="223">
        <v>143</v>
      </c>
    </row>
    <row r="1152" spans="1:16">
      <c r="A1152" s="227">
        <v>159</v>
      </c>
      <c r="B1152" s="225">
        <v>43755</v>
      </c>
      <c r="C1152" s="223">
        <v>98.29</v>
      </c>
      <c r="D1152" s="223">
        <v>1220</v>
      </c>
      <c r="E1152" s="223">
        <v>2330.46</v>
      </c>
      <c r="F1152" s="223">
        <v>6234.4</v>
      </c>
      <c r="G1152" s="223">
        <v>1.6639999999999999E-2</v>
      </c>
      <c r="H1152" s="223">
        <v>1.6E-2</v>
      </c>
      <c r="I1152" s="223">
        <v>1.576E-2</v>
      </c>
      <c r="J1152" s="223">
        <v>1.576E-2</v>
      </c>
      <c r="K1152" s="223">
        <v>1.7520000000000001E-2</v>
      </c>
      <c r="L1152" s="223">
        <v>2.7820000000000001E-2</v>
      </c>
      <c r="M1152" s="223">
        <v>7.0843999999999996</v>
      </c>
      <c r="N1152" s="223">
        <v>7.0816999999999997</v>
      </c>
      <c r="O1152" s="223">
        <v>121</v>
      </c>
      <c r="P1152" s="223">
        <v>143</v>
      </c>
    </row>
    <row r="1153" spans="1:16">
      <c r="A1153" s="227">
        <v>158</v>
      </c>
      <c r="B1153" s="225">
        <v>43754</v>
      </c>
      <c r="C1153" s="223">
        <v>98.45</v>
      </c>
      <c r="D1153" s="223">
        <v>1220</v>
      </c>
      <c r="E1153" s="223">
        <v>2330.46</v>
      </c>
      <c r="F1153" s="223">
        <v>6234.4</v>
      </c>
      <c r="G1153" s="223">
        <v>1.651E-2</v>
      </c>
      <c r="H1153" s="223">
        <v>1.583E-2</v>
      </c>
      <c r="I1153" s="223">
        <v>1.5630000000000002E-2</v>
      </c>
      <c r="J1153" s="223">
        <v>1.5610000000000001E-2</v>
      </c>
      <c r="K1153" s="223">
        <v>1.7399999999999999E-2</v>
      </c>
      <c r="L1153" s="223">
        <v>2.7789999999999999E-2</v>
      </c>
      <c r="M1153" s="223">
        <v>7.0693000000000001</v>
      </c>
      <c r="N1153" s="223">
        <v>7.0674999999999999</v>
      </c>
      <c r="O1153" s="223">
        <v>122</v>
      </c>
      <c r="P1153" s="223">
        <v>143</v>
      </c>
    </row>
    <row r="1154" spans="1:16">
      <c r="A1154" s="227">
        <v>157</v>
      </c>
      <c r="B1154" s="225">
        <v>43753</v>
      </c>
      <c r="C1154" s="223">
        <v>98.3</v>
      </c>
      <c r="D1154" s="223">
        <v>1220</v>
      </c>
      <c r="E1154" s="223">
        <v>2330.46</v>
      </c>
      <c r="F1154" s="223">
        <v>6234.4</v>
      </c>
      <c r="G1154" s="223">
        <v>1.6480000000000002E-2</v>
      </c>
      <c r="H1154" s="223">
        <v>1.618E-2</v>
      </c>
      <c r="I1154" s="223">
        <v>1.5970000000000002E-2</v>
      </c>
      <c r="J1154" s="223">
        <v>1.5970000000000002E-2</v>
      </c>
      <c r="K1154" s="223">
        <v>1.771E-2</v>
      </c>
      <c r="L1154" s="223">
        <v>2.7810000000000001E-2</v>
      </c>
      <c r="M1154" s="223">
        <v>7.0811000000000002</v>
      </c>
      <c r="N1154" s="223">
        <v>7.0883000000000003</v>
      </c>
      <c r="O1154" s="223">
        <v>118</v>
      </c>
      <c r="P1154" s="223">
        <v>143</v>
      </c>
    </row>
    <row r="1155" spans="1:16">
      <c r="A1155" s="227">
        <v>156</v>
      </c>
      <c r="B1155" s="225">
        <v>43752</v>
      </c>
      <c r="C1155" s="223">
        <v>98.7</v>
      </c>
      <c r="D1155" s="223">
        <v>1220</v>
      </c>
      <c r="E1155" s="223">
        <v>2330.46</v>
      </c>
      <c r="F1155" s="223">
        <v>6234.4</v>
      </c>
      <c r="G1155" s="223">
        <v>1.661E-2</v>
      </c>
      <c r="H1155" s="223">
        <v>1.5910000000000001E-2</v>
      </c>
      <c r="I1155" s="223">
        <v>1.5650000000000001E-2</v>
      </c>
      <c r="J1155" s="223">
        <v>1.554E-2</v>
      </c>
      <c r="K1155" s="223">
        <v>1.729E-2</v>
      </c>
      <c r="L1155" s="223">
        <v>2.7740000000000001E-2</v>
      </c>
      <c r="M1155" s="223">
        <v>7.1043000000000003</v>
      </c>
      <c r="N1155" s="223">
        <v>7.1162999999999998</v>
      </c>
      <c r="O1155" s="223">
        <v>121</v>
      </c>
      <c r="P1155" s="223">
        <v>143</v>
      </c>
    </row>
    <row r="1156" spans="1:16">
      <c r="A1156" s="227">
        <v>155</v>
      </c>
      <c r="B1156" s="225">
        <v>43749</v>
      </c>
      <c r="C1156" s="223">
        <v>99.12</v>
      </c>
      <c r="D1156" s="223">
        <v>1220</v>
      </c>
      <c r="E1156" s="223">
        <v>2330.46</v>
      </c>
      <c r="F1156" s="223">
        <v>6234.4</v>
      </c>
      <c r="G1156" s="223">
        <v>1.661E-2</v>
      </c>
      <c r="H1156" s="223">
        <v>1.5910000000000001E-2</v>
      </c>
      <c r="I1156" s="223">
        <v>1.5650000000000001E-2</v>
      </c>
      <c r="J1156" s="223">
        <v>1.554E-2</v>
      </c>
      <c r="K1156" s="223">
        <v>1.729E-2</v>
      </c>
      <c r="L1156" s="223">
        <v>2.7629999999999998E-2</v>
      </c>
      <c r="M1156" s="223">
        <v>7.1379999999999999</v>
      </c>
      <c r="N1156" s="223">
        <v>7.1322000000000001</v>
      </c>
      <c r="O1156" s="223">
        <v>120</v>
      </c>
      <c r="P1156" s="223">
        <v>143</v>
      </c>
    </row>
    <row r="1157" spans="1:16">
      <c r="A1157" s="227">
        <v>154</v>
      </c>
      <c r="B1157" s="225">
        <v>43748</v>
      </c>
      <c r="C1157" s="223">
        <v>99.13</v>
      </c>
      <c r="D1157" s="223">
        <v>1220</v>
      </c>
      <c r="E1157" s="223">
        <v>2330.46</v>
      </c>
      <c r="F1157" s="223">
        <v>6234.4</v>
      </c>
      <c r="G1157" s="223">
        <v>1.6639999999999999E-2</v>
      </c>
      <c r="H1157" s="223">
        <v>1.542E-2</v>
      </c>
      <c r="I1157" s="223">
        <v>1.503E-2</v>
      </c>
      <c r="J1157" s="223">
        <v>1.489E-2</v>
      </c>
      <c r="K1157" s="223">
        <v>1.668E-2</v>
      </c>
      <c r="L1157" s="223">
        <v>2.76E-2</v>
      </c>
      <c r="M1157" s="223">
        <v>7.1642000000000001</v>
      </c>
      <c r="N1157" s="223">
        <v>7.1444000000000001</v>
      </c>
      <c r="O1157" s="223">
        <v>126</v>
      </c>
      <c r="P1157" s="223">
        <v>143</v>
      </c>
    </row>
    <row r="1158" spans="1:16">
      <c r="A1158" s="227">
        <v>153</v>
      </c>
      <c r="B1158" s="225">
        <v>43747</v>
      </c>
      <c r="C1158" s="223">
        <v>98.97</v>
      </c>
      <c r="D1158" s="223">
        <v>1220</v>
      </c>
      <c r="E1158" s="223">
        <v>2330.46</v>
      </c>
      <c r="F1158" s="223">
        <v>6234.4</v>
      </c>
      <c r="G1158" s="223">
        <v>1.6740000000000001E-2</v>
      </c>
      <c r="H1158" s="223">
        <v>1.4659999999999999E-2</v>
      </c>
      <c r="I1158" s="223">
        <v>1.426E-2</v>
      </c>
      <c r="J1158" s="223">
        <v>1.404E-2</v>
      </c>
      <c r="K1158" s="223">
        <v>1.584E-2</v>
      </c>
      <c r="L1158" s="223">
        <v>2.7609999999999999E-2</v>
      </c>
      <c r="M1158" s="223">
        <v>7.1345000000000001</v>
      </c>
      <c r="N1158" s="223">
        <v>7.1482999999999999</v>
      </c>
      <c r="O1158" s="223">
        <v>134</v>
      </c>
      <c r="P1158" s="223">
        <v>143</v>
      </c>
    </row>
    <row r="1159" spans="1:16">
      <c r="A1159" s="227">
        <v>152</v>
      </c>
      <c r="B1159" s="225">
        <v>43746</v>
      </c>
      <c r="C1159" s="223">
        <v>98.81</v>
      </c>
      <c r="D1159" s="223">
        <v>1220</v>
      </c>
      <c r="E1159" s="223">
        <v>2330.46</v>
      </c>
      <c r="F1159" s="223">
        <v>6234.4</v>
      </c>
      <c r="G1159" s="223">
        <v>1.6670000000000001E-2</v>
      </c>
      <c r="H1159" s="223">
        <v>1.4189999999999999E-2</v>
      </c>
      <c r="I1159" s="223">
        <v>1.3690000000000001E-2</v>
      </c>
      <c r="J1159" s="223">
        <v>1.3520000000000001E-2</v>
      </c>
      <c r="K1159" s="223">
        <v>1.529E-2</v>
      </c>
      <c r="L1159" s="223">
        <v>2.7709999999999999E-2</v>
      </c>
      <c r="M1159" s="223">
        <v>7.1125999999999996</v>
      </c>
      <c r="N1159" s="223">
        <v>7.1482999999999999</v>
      </c>
      <c r="O1159" s="223">
        <v>140</v>
      </c>
      <c r="P1159" s="223">
        <v>143</v>
      </c>
    </row>
    <row r="1160" spans="1:16">
      <c r="A1160" s="227">
        <v>151</v>
      </c>
      <c r="B1160" s="225">
        <v>43745</v>
      </c>
      <c r="C1160" s="223">
        <v>98.86</v>
      </c>
      <c r="D1160" s="223">
        <v>1220</v>
      </c>
      <c r="E1160" s="223">
        <v>2330.46</v>
      </c>
      <c r="F1160" s="223">
        <v>6234.4</v>
      </c>
      <c r="G1160" s="223">
        <v>1.702E-2</v>
      </c>
      <c r="H1160" s="223">
        <v>1.4619999999999999E-2</v>
      </c>
      <c r="I1160" s="223">
        <v>1.413E-2</v>
      </c>
      <c r="J1160" s="223">
        <v>1.391E-2</v>
      </c>
      <c r="K1160" s="223">
        <v>1.558E-2</v>
      </c>
      <c r="L1160" s="223">
        <v>2.777E-2</v>
      </c>
      <c r="M1160" s="223">
        <v>7.1284000000000001</v>
      </c>
      <c r="N1160" s="223">
        <v>7.1482999999999999</v>
      </c>
      <c r="O1160" s="223">
        <v>136</v>
      </c>
      <c r="P1160" s="223">
        <v>143</v>
      </c>
    </row>
    <row r="1161" spans="1:16">
      <c r="A1161" s="227">
        <v>150</v>
      </c>
      <c r="B1161" s="225">
        <v>43742</v>
      </c>
      <c r="C1161" s="223">
        <v>99.02</v>
      </c>
      <c r="D1161" s="223">
        <v>1220</v>
      </c>
      <c r="E1161" s="223">
        <v>2330.46</v>
      </c>
      <c r="F1161" s="223">
        <v>6234.4</v>
      </c>
      <c r="G1161" s="223">
        <v>1.687E-2</v>
      </c>
      <c r="H1161" s="223">
        <v>1.404E-2</v>
      </c>
      <c r="I1161" s="223">
        <v>1.358E-2</v>
      </c>
      <c r="J1161" s="223">
        <v>1.3469999999999999E-2</v>
      </c>
      <c r="K1161" s="223">
        <v>1.529E-2</v>
      </c>
      <c r="L1161" s="223">
        <v>2.777E-2</v>
      </c>
      <c r="M1161" s="223">
        <v>7.1482999999999999</v>
      </c>
      <c r="N1161" s="223">
        <v>7.1482999999999999</v>
      </c>
      <c r="O1161" s="223">
        <v>142</v>
      </c>
      <c r="P1161" s="223">
        <v>143</v>
      </c>
    </row>
    <row r="1162" spans="1:16">
      <c r="A1162" s="227">
        <v>149</v>
      </c>
      <c r="B1162" s="225">
        <v>43741</v>
      </c>
      <c r="C1162" s="223">
        <v>99.13</v>
      </c>
      <c r="D1162" s="223">
        <v>1220</v>
      </c>
      <c r="E1162" s="223">
        <v>2330.46</v>
      </c>
      <c r="F1162" s="223">
        <v>6234.4</v>
      </c>
      <c r="G1162" s="223">
        <v>1.6899999999999998E-2</v>
      </c>
      <c r="H1162" s="223">
        <v>1.3899999999999999E-2</v>
      </c>
      <c r="I1162" s="223">
        <v>1.345E-2</v>
      </c>
      <c r="J1162" s="223">
        <v>1.3469999999999999E-2</v>
      </c>
      <c r="K1162" s="223">
        <v>1.5339999999999999E-2</v>
      </c>
      <c r="L1162" s="223">
        <v>2.777E-2</v>
      </c>
      <c r="M1162" s="223">
        <v>7.1470000000000002</v>
      </c>
      <c r="N1162" s="223">
        <v>7.1482999999999999</v>
      </c>
      <c r="O1162" s="223">
        <v>143</v>
      </c>
      <c r="P1162" s="223">
        <v>143</v>
      </c>
    </row>
    <row r="1163" spans="1:16">
      <c r="A1163" s="227">
        <v>148</v>
      </c>
      <c r="B1163" s="225">
        <v>43740</v>
      </c>
      <c r="C1163" s="223">
        <v>99.38</v>
      </c>
      <c r="D1163" s="223">
        <v>1220</v>
      </c>
      <c r="E1163" s="223">
        <v>2330.46</v>
      </c>
      <c r="F1163" s="223">
        <v>6234.4</v>
      </c>
      <c r="G1163" s="223">
        <v>1.7389999999999999E-2</v>
      </c>
      <c r="H1163" s="223">
        <v>1.478E-2</v>
      </c>
      <c r="I1163" s="223">
        <v>1.4319999999999999E-2</v>
      </c>
      <c r="J1163" s="223">
        <v>1.4319999999999999E-2</v>
      </c>
      <c r="K1163" s="223">
        <v>1.5990000000000001E-2</v>
      </c>
      <c r="L1163" s="223">
        <v>2.777E-2</v>
      </c>
      <c r="M1163" s="223">
        <v>7.1413000000000002</v>
      </c>
      <c r="N1163" s="223">
        <v>7.1482999999999999</v>
      </c>
      <c r="O1163" s="223">
        <v>134</v>
      </c>
      <c r="P1163" s="223">
        <v>143</v>
      </c>
    </row>
    <row r="1164" spans="1:16">
      <c r="A1164" s="227">
        <v>147</v>
      </c>
      <c r="B1164" s="225">
        <v>43739</v>
      </c>
      <c r="C1164" s="223">
        <v>99.11</v>
      </c>
      <c r="D1164" s="223">
        <v>1150</v>
      </c>
      <c r="E1164" s="223">
        <v>2327.19</v>
      </c>
      <c r="F1164" s="223">
        <v>6441.5</v>
      </c>
      <c r="G1164" s="223">
        <v>1.762E-2</v>
      </c>
      <c r="H1164" s="223">
        <v>1.546E-2</v>
      </c>
      <c r="I1164" s="223">
        <v>1.4919999999999999E-2</v>
      </c>
      <c r="J1164" s="223">
        <v>1.49E-2</v>
      </c>
      <c r="K1164" s="223">
        <v>1.635E-2</v>
      </c>
      <c r="L1164" s="223">
        <v>2.777E-2</v>
      </c>
      <c r="M1164" s="223">
        <v>7.1382000000000003</v>
      </c>
      <c r="N1164" s="223">
        <v>7.1227999999999998</v>
      </c>
      <c r="O1164" s="223">
        <v>128</v>
      </c>
      <c r="P1164" s="223">
        <v>143</v>
      </c>
    </row>
    <row r="1165" spans="1:16">
      <c r="A1165" s="227">
        <v>146</v>
      </c>
      <c r="B1165" s="225">
        <v>43738</v>
      </c>
      <c r="C1165" s="223">
        <v>99.13</v>
      </c>
      <c r="D1165" s="223">
        <v>1150</v>
      </c>
      <c r="E1165" s="223">
        <v>2327.19</v>
      </c>
      <c r="F1165" s="223">
        <v>6441.5</v>
      </c>
      <c r="G1165" s="223">
        <v>1.8069999999999999E-2</v>
      </c>
      <c r="H1165" s="223">
        <v>1.6219999999999998E-2</v>
      </c>
      <c r="I1165" s="223">
        <v>1.5599999999999999E-2</v>
      </c>
      <c r="J1165" s="223">
        <v>1.5440000000000001E-2</v>
      </c>
      <c r="K1165" s="223">
        <v>1.6650000000000002E-2</v>
      </c>
      <c r="L1165" s="223">
        <v>2.777E-2</v>
      </c>
      <c r="M1165" s="223">
        <v>7.1245000000000003</v>
      </c>
      <c r="N1165" s="223">
        <v>7.1326000000000001</v>
      </c>
      <c r="O1165" s="223">
        <v>122</v>
      </c>
      <c r="P1165" s="223">
        <v>143</v>
      </c>
    </row>
    <row r="1166" spans="1:16">
      <c r="A1166" s="227">
        <v>145</v>
      </c>
      <c r="B1166" s="225">
        <v>43735</v>
      </c>
      <c r="C1166" s="223">
        <v>99.04</v>
      </c>
      <c r="D1166" s="223">
        <v>1150</v>
      </c>
      <c r="E1166" s="223">
        <v>2327.19</v>
      </c>
      <c r="F1166" s="223">
        <v>6441.5</v>
      </c>
      <c r="G1166" s="223">
        <v>1.779E-2</v>
      </c>
      <c r="H1166" s="223">
        <v>1.6320000000000001E-2</v>
      </c>
      <c r="I1166" s="223">
        <v>1.5730000000000001E-2</v>
      </c>
      <c r="J1166" s="223">
        <v>1.562E-2</v>
      </c>
      <c r="K1166" s="223">
        <v>1.6799999999999999E-2</v>
      </c>
      <c r="L1166" s="223">
        <v>2.7609999999999999E-2</v>
      </c>
      <c r="M1166" s="223">
        <v>7.1272000000000002</v>
      </c>
      <c r="N1166" s="223">
        <v>7.1315</v>
      </c>
      <c r="O1166" s="223">
        <v>119</v>
      </c>
      <c r="P1166" s="223">
        <v>143</v>
      </c>
    </row>
    <row r="1167" spans="1:16">
      <c r="A1167" s="227">
        <v>144</v>
      </c>
      <c r="B1167" s="225">
        <v>43734</v>
      </c>
      <c r="C1167" s="223">
        <v>98.34</v>
      </c>
      <c r="D1167" s="223">
        <v>1150</v>
      </c>
      <c r="E1167" s="223">
        <v>2327.19</v>
      </c>
      <c r="F1167" s="223">
        <v>6441.5</v>
      </c>
      <c r="G1167" s="223">
        <v>1.8020000000000001E-2</v>
      </c>
      <c r="H1167" s="223">
        <v>1.6559999999999998E-2</v>
      </c>
      <c r="I1167" s="223">
        <v>1.592E-2</v>
      </c>
      <c r="J1167" s="223">
        <v>1.5800000000000002E-2</v>
      </c>
      <c r="K1167" s="223">
        <v>1.6920000000000001E-2</v>
      </c>
      <c r="L1167" s="223">
        <v>2.751E-2</v>
      </c>
      <c r="M1167" s="223">
        <v>7.1060999999999996</v>
      </c>
      <c r="N1167" s="223">
        <v>7.1163999999999996</v>
      </c>
      <c r="O1167" s="223">
        <v>116</v>
      </c>
      <c r="P1167" s="223">
        <v>143</v>
      </c>
    </row>
    <row r="1168" spans="1:16">
      <c r="A1168" s="227">
        <v>143</v>
      </c>
      <c r="B1168" s="225">
        <v>43733</v>
      </c>
      <c r="C1168" s="223">
        <v>98.6</v>
      </c>
      <c r="D1168" s="223">
        <v>1150</v>
      </c>
      <c r="E1168" s="223">
        <v>2327.19</v>
      </c>
      <c r="F1168" s="223">
        <v>6441.5</v>
      </c>
      <c r="G1168" s="223">
        <v>1.882E-2</v>
      </c>
      <c r="H1168" s="223">
        <v>1.6799999999999999E-2</v>
      </c>
      <c r="I1168" s="223">
        <v>1.6160000000000001E-2</v>
      </c>
      <c r="J1168" s="223">
        <v>1.6070000000000001E-2</v>
      </c>
      <c r="K1168" s="223">
        <v>1.737E-2</v>
      </c>
      <c r="L1168" s="223">
        <v>2.75E-2</v>
      </c>
      <c r="M1168" s="223">
        <v>7.1097999999999999</v>
      </c>
      <c r="N1168" s="223">
        <v>7.1180000000000003</v>
      </c>
      <c r="O1168" s="223">
        <v>113</v>
      </c>
      <c r="P1168" s="223">
        <v>143</v>
      </c>
    </row>
    <row r="1169" spans="1:16">
      <c r="A1169" s="227">
        <v>142</v>
      </c>
      <c r="B1169" s="225">
        <v>43732</v>
      </c>
      <c r="C1169" s="223">
        <v>98.51</v>
      </c>
      <c r="D1169" s="223">
        <v>1150</v>
      </c>
      <c r="E1169" s="223">
        <v>2327.19</v>
      </c>
      <c r="F1169" s="223">
        <v>6441.5</v>
      </c>
      <c r="G1169" s="223">
        <v>1.9029999999999998E-2</v>
      </c>
      <c r="H1169" s="223">
        <v>1.626E-2</v>
      </c>
      <c r="I1169" s="223">
        <v>1.549E-2</v>
      </c>
      <c r="J1169" s="223">
        <v>1.5270000000000001E-2</v>
      </c>
      <c r="K1169" s="223">
        <v>1.6459999999999999E-2</v>
      </c>
      <c r="L1169" s="223">
        <v>2.7480000000000001E-2</v>
      </c>
      <c r="M1169" s="223">
        <v>7.1242999999999999</v>
      </c>
      <c r="N1169" s="223">
        <v>7.0915999999999997</v>
      </c>
      <c r="O1169" s="223">
        <v>120</v>
      </c>
      <c r="P1169" s="223">
        <v>143</v>
      </c>
    </row>
    <row r="1170" spans="1:16">
      <c r="A1170" s="227">
        <v>141</v>
      </c>
      <c r="B1170" s="225">
        <v>43731</v>
      </c>
      <c r="C1170" s="223">
        <v>98.27</v>
      </c>
      <c r="D1170" s="223">
        <v>1150</v>
      </c>
      <c r="E1170" s="223">
        <v>2327.19</v>
      </c>
      <c r="F1170" s="223">
        <v>6441.5</v>
      </c>
      <c r="G1170" s="223">
        <v>1.8890000000000001E-2</v>
      </c>
      <c r="H1170" s="223">
        <v>1.6809999999999999E-2</v>
      </c>
      <c r="I1170" s="223">
        <v>1.6160000000000001E-2</v>
      </c>
      <c r="J1170" s="223">
        <v>1.602E-2</v>
      </c>
      <c r="K1170" s="223">
        <v>1.7270000000000001E-2</v>
      </c>
      <c r="L1170" s="223">
        <v>2.7490000000000001E-2</v>
      </c>
      <c r="M1170" s="223">
        <v>7.1028000000000002</v>
      </c>
      <c r="N1170" s="223">
        <v>7.0964999999999998</v>
      </c>
      <c r="O1170" s="223">
        <v>113</v>
      </c>
      <c r="P1170" s="223">
        <v>143</v>
      </c>
    </row>
    <row r="1171" spans="1:16">
      <c r="A1171" s="227">
        <v>140</v>
      </c>
      <c r="B1171" s="225">
        <v>43728</v>
      </c>
      <c r="C1171" s="223">
        <v>98.56</v>
      </c>
      <c r="D1171" s="223">
        <v>1150</v>
      </c>
      <c r="E1171" s="223">
        <v>2327.19</v>
      </c>
      <c r="F1171" s="223">
        <v>6441.5</v>
      </c>
      <c r="G1171" s="223">
        <v>1.8970000000000001E-2</v>
      </c>
      <c r="H1171" s="223">
        <v>1.6830000000000001E-2</v>
      </c>
      <c r="I1171" s="223">
        <v>1.6160000000000001E-2</v>
      </c>
      <c r="J1171" s="223">
        <v>1.6E-2</v>
      </c>
      <c r="K1171" s="223">
        <v>1.7219999999999999E-2</v>
      </c>
      <c r="L1171" s="223">
        <v>2.75E-2</v>
      </c>
      <c r="M1171" s="223">
        <v>7.0833000000000004</v>
      </c>
      <c r="N1171" s="223">
        <v>7.0860000000000003</v>
      </c>
      <c r="O1171" s="223">
        <v>113</v>
      </c>
      <c r="P1171" s="223">
        <v>143</v>
      </c>
    </row>
    <row r="1172" spans="1:16">
      <c r="A1172" s="227">
        <v>139</v>
      </c>
      <c r="B1172" s="225">
        <v>43727</v>
      </c>
      <c r="C1172" s="223">
        <v>98.26</v>
      </c>
      <c r="D1172" s="223">
        <v>1150</v>
      </c>
      <c r="E1172" s="223">
        <v>2327.19</v>
      </c>
      <c r="F1172" s="223">
        <v>6441.5</v>
      </c>
      <c r="G1172" s="223">
        <v>1.9179999999999999E-2</v>
      </c>
      <c r="H1172" s="223">
        <v>1.738E-2</v>
      </c>
      <c r="I1172" s="223">
        <v>1.686E-2</v>
      </c>
      <c r="J1172" s="223">
        <v>1.66E-2</v>
      </c>
      <c r="K1172" s="223">
        <v>1.7840000000000002E-2</v>
      </c>
      <c r="L1172" s="223">
        <v>2.7490000000000001E-2</v>
      </c>
      <c r="M1172" s="223">
        <v>7.0857999999999999</v>
      </c>
      <c r="N1172" s="223">
        <v>7.0922000000000001</v>
      </c>
      <c r="O1172" s="223">
        <v>106</v>
      </c>
      <c r="P1172" s="223">
        <v>143</v>
      </c>
    </row>
    <row r="1173" spans="1:16">
      <c r="A1173" s="227">
        <v>138</v>
      </c>
      <c r="B1173" s="225">
        <v>43726</v>
      </c>
      <c r="C1173" s="223">
        <v>98.61</v>
      </c>
      <c r="D1173" s="223">
        <v>1150</v>
      </c>
      <c r="E1173" s="223">
        <v>2327.19</v>
      </c>
      <c r="F1173" s="223">
        <v>6441.5</v>
      </c>
      <c r="G1173" s="223">
        <v>1.9310000000000001E-2</v>
      </c>
      <c r="H1173" s="223">
        <v>1.762E-2</v>
      </c>
      <c r="I1173" s="223">
        <v>1.7049999999999999E-2</v>
      </c>
      <c r="J1173" s="223">
        <v>1.6760000000000001E-2</v>
      </c>
      <c r="K1173" s="223">
        <v>1.796E-2</v>
      </c>
      <c r="L1173" s="223">
        <v>2.75E-2</v>
      </c>
      <c r="M1173" s="223">
        <v>7.0621</v>
      </c>
      <c r="N1173" s="223">
        <v>7.0673000000000004</v>
      </c>
      <c r="O1173" s="223">
        <v>104</v>
      </c>
      <c r="P1173" s="223">
        <v>143</v>
      </c>
    </row>
    <row r="1174" spans="1:16">
      <c r="A1174" s="227">
        <v>137</v>
      </c>
      <c r="B1174" s="225">
        <v>43725</v>
      </c>
      <c r="C1174" s="223">
        <v>98.26</v>
      </c>
      <c r="D1174" s="223">
        <v>1150</v>
      </c>
      <c r="E1174" s="223">
        <v>2327.19</v>
      </c>
      <c r="F1174" s="223">
        <v>6441.5</v>
      </c>
      <c r="G1174" s="223">
        <v>1.9720000000000001E-2</v>
      </c>
      <c r="H1174" s="223">
        <v>1.7250000000000001E-2</v>
      </c>
      <c r="I1174" s="223">
        <v>1.6799999999999999E-2</v>
      </c>
      <c r="J1174" s="223">
        <v>1.6580000000000001E-2</v>
      </c>
      <c r="K1174" s="223">
        <v>1.8010000000000002E-2</v>
      </c>
      <c r="L1174" s="223">
        <v>2.7490000000000001E-2</v>
      </c>
      <c r="M1174" s="223">
        <v>7.0467000000000004</v>
      </c>
      <c r="N1174" s="223">
        <v>7.0792999999999999</v>
      </c>
      <c r="O1174" s="223">
        <v>107</v>
      </c>
      <c r="P1174" s="223">
        <v>143</v>
      </c>
    </row>
    <row r="1175" spans="1:16">
      <c r="A1175" s="227">
        <v>136</v>
      </c>
      <c r="B1175" s="225">
        <v>43724</v>
      </c>
      <c r="C1175" s="223">
        <v>98.31</v>
      </c>
      <c r="D1175" s="223">
        <v>1150</v>
      </c>
      <c r="E1175" s="223">
        <v>2327.19</v>
      </c>
      <c r="F1175" s="223">
        <v>6441.5</v>
      </c>
      <c r="G1175" s="223">
        <v>1.976E-2</v>
      </c>
      <c r="H1175" s="223">
        <v>1.7590000000000001E-2</v>
      </c>
      <c r="I1175" s="223">
        <v>1.7180000000000001E-2</v>
      </c>
      <c r="J1175" s="223">
        <v>1.6990000000000002E-2</v>
      </c>
      <c r="K1175" s="223">
        <v>1.847E-2</v>
      </c>
      <c r="L1175" s="223">
        <v>2.7490000000000001E-2</v>
      </c>
      <c r="M1175" s="223">
        <v>7.0685000000000002</v>
      </c>
      <c r="N1175" s="223">
        <v>7.0792999999999999</v>
      </c>
      <c r="O1175" s="223">
        <v>103</v>
      </c>
      <c r="P1175" s="223">
        <v>143</v>
      </c>
    </row>
    <row r="1176" spans="1:16">
      <c r="A1176" s="227">
        <v>135</v>
      </c>
      <c r="B1176" s="225">
        <v>43721</v>
      </c>
      <c r="C1176" s="223">
        <v>98.64</v>
      </c>
      <c r="D1176" s="223">
        <v>1150</v>
      </c>
      <c r="E1176" s="223">
        <v>2327.19</v>
      </c>
      <c r="F1176" s="223">
        <v>6441.5</v>
      </c>
      <c r="G1176" s="223">
        <v>1.9560000000000001E-2</v>
      </c>
      <c r="H1176" s="223">
        <v>1.7999999999999999E-2</v>
      </c>
      <c r="I1176" s="223">
        <v>1.7579999999999998E-2</v>
      </c>
      <c r="J1176" s="223">
        <v>1.7510000000000001E-2</v>
      </c>
      <c r="K1176" s="223">
        <v>1.8960000000000001E-2</v>
      </c>
      <c r="L1176" s="223">
        <v>2.7459999999999998E-2</v>
      </c>
      <c r="M1176" s="223">
        <v>7.1086</v>
      </c>
      <c r="N1176" s="223">
        <v>7.1158000000000001</v>
      </c>
      <c r="O1176" s="223">
        <v>99</v>
      </c>
      <c r="P1176" s="223">
        <v>143</v>
      </c>
    </row>
    <row r="1177" spans="1:16">
      <c r="A1177" s="227">
        <v>134</v>
      </c>
      <c r="B1177" s="225">
        <v>43720</v>
      </c>
      <c r="C1177" s="223">
        <v>98.33</v>
      </c>
      <c r="D1177" s="223">
        <v>1150</v>
      </c>
      <c r="E1177" s="223">
        <v>2327.19</v>
      </c>
      <c r="F1177" s="223">
        <v>6441.5</v>
      </c>
      <c r="G1177" s="223">
        <v>1.951E-2</v>
      </c>
      <c r="H1177" s="223">
        <v>1.719E-2</v>
      </c>
      <c r="I1177" s="223">
        <v>1.6580000000000001E-2</v>
      </c>
      <c r="J1177" s="223">
        <v>1.635E-2</v>
      </c>
      <c r="K1177" s="223">
        <v>1.772E-2</v>
      </c>
      <c r="L1177" s="223">
        <v>2.7459999999999998E-2</v>
      </c>
      <c r="M1177" s="223">
        <v>7.1093999999999999</v>
      </c>
      <c r="N1177" s="223">
        <v>7.1125999999999996</v>
      </c>
      <c r="O1177" s="223">
        <v>109</v>
      </c>
      <c r="P1177" s="223">
        <v>143</v>
      </c>
    </row>
    <row r="1178" spans="1:16">
      <c r="A1178" s="227">
        <v>133</v>
      </c>
      <c r="B1178" s="225">
        <v>43719</v>
      </c>
      <c r="C1178" s="223">
        <v>98.28</v>
      </c>
      <c r="D1178" s="223">
        <v>1150</v>
      </c>
      <c r="E1178" s="223">
        <v>2327.19</v>
      </c>
      <c r="F1178" s="223">
        <v>6441.5</v>
      </c>
      <c r="G1178" s="223">
        <v>1.9439999999999999E-2</v>
      </c>
      <c r="H1178" s="223">
        <v>1.6740000000000001E-2</v>
      </c>
      <c r="I1178" s="223">
        <v>1.6129999999999999E-2</v>
      </c>
      <c r="J1178" s="223">
        <v>1.593E-2</v>
      </c>
      <c r="K1178" s="223">
        <v>1.7389999999999999E-2</v>
      </c>
      <c r="L1178" s="223">
        <v>2.75E-2</v>
      </c>
      <c r="M1178" s="223">
        <v>7.1177999999999999</v>
      </c>
      <c r="N1178" s="223">
        <v>7.1219999999999999</v>
      </c>
      <c r="O1178" s="223">
        <v>114</v>
      </c>
      <c r="P1178" s="223">
        <v>143</v>
      </c>
    </row>
    <row r="1179" spans="1:16">
      <c r="A1179" s="227">
        <v>132</v>
      </c>
      <c r="B1179" s="225">
        <v>43718</v>
      </c>
      <c r="C1179" s="223">
        <v>98.39</v>
      </c>
      <c r="D1179" s="223">
        <v>1150</v>
      </c>
      <c r="E1179" s="223">
        <v>2327.19</v>
      </c>
      <c r="F1179" s="223">
        <v>6441.5</v>
      </c>
      <c r="G1179" s="223">
        <v>1.933E-2</v>
      </c>
      <c r="H1179" s="223">
        <v>1.6760000000000001E-2</v>
      </c>
      <c r="I1179" s="223">
        <v>1.6230000000000001E-2</v>
      </c>
      <c r="J1179" s="223">
        <v>1.5910000000000001E-2</v>
      </c>
      <c r="K1179" s="223">
        <v>1.7319999999999999E-2</v>
      </c>
      <c r="L1179" s="223">
        <v>2.7439999999999999E-2</v>
      </c>
      <c r="M1179" s="223">
        <v>7.1063999999999998</v>
      </c>
      <c r="N1179" s="223">
        <v>7.1163999999999996</v>
      </c>
      <c r="O1179" s="223">
        <v>112</v>
      </c>
      <c r="P1179" s="223">
        <v>143</v>
      </c>
    </row>
    <row r="1180" spans="1:16">
      <c r="A1180" s="227">
        <v>131</v>
      </c>
      <c r="B1180" s="225">
        <v>43717</v>
      </c>
      <c r="C1180" s="223">
        <v>98.41</v>
      </c>
      <c r="D1180" s="223">
        <v>1150</v>
      </c>
      <c r="E1180" s="223">
        <v>2327.19</v>
      </c>
      <c r="F1180" s="223">
        <v>6441.5</v>
      </c>
      <c r="G1180" s="223">
        <v>1.9480000000000001E-2</v>
      </c>
      <c r="H1180" s="223">
        <v>1.593E-2</v>
      </c>
      <c r="I1180" s="223">
        <v>1.533E-2</v>
      </c>
      <c r="J1180" s="223">
        <v>1.499E-2</v>
      </c>
      <c r="K1180" s="223">
        <v>1.644E-2</v>
      </c>
      <c r="L1180" s="223">
        <v>2.777E-2</v>
      </c>
      <c r="M1180" s="223">
        <v>7.1378000000000004</v>
      </c>
      <c r="N1180" s="223">
        <v>7.1492000000000004</v>
      </c>
      <c r="O1180" s="223">
        <v>124</v>
      </c>
      <c r="P1180" s="223">
        <v>143</v>
      </c>
    </row>
    <row r="1181" spans="1:16">
      <c r="A1181" s="227">
        <v>130</v>
      </c>
      <c r="B1181" s="225">
        <v>43714</v>
      </c>
      <c r="C1181" s="223">
        <v>98.45</v>
      </c>
      <c r="D1181" s="223">
        <v>1150</v>
      </c>
      <c r="E1181" s="223">
        <v>2327.19</v>
      </c>
      <c r="F1181" s="223">
        <v>6441.5</v>
      </c>
      <c r="G1181" s="223">
        <v>1.9480000000000001E-2</v>
      </c>
      <c r="H1181" s="223">
        <v>1.54E-2</v>
      </c>
      <c r="I1181" s="223">
        <v>1.478E-2</v>
      </c>
      <c r="J1181" s="223">
        <v>1.4330000000000001E-2</v>
      </c>
      <c r="K1181" s="223">
        <v>1.5599999999999999E-2</v>
      </c>
      <c r="L1181" s="223">
        <v>2.777E-2</v>
      </c>
      <c r="M1181" s="223">
        <v>7.1471</v>
      </c>
      <c r="N1181" s="223">
        <v>7.1459999999999999</v>
      </c>
      <c r="O1181" s="223">
        <v>130</v>
      </c>
      <c r="P1181" s="223">
        <v>143</v>
      </c>
    </row>
    <row r="1182" spans="1:16">
      <c r="A1182" s="227">
        <v>129</v>
      </c>
      <c r="B1182" s="225">
        <v>43713</v>
      </c>
      <c r="C1182" s="223">
        <v>99</v>
      </c>
      <c r="D1182" s="223">
        <v>1150</v>
      </c>
      <c r="E1182" s="223">
        <v>2327.19</v>
      </c>
      <c r="F1182" s="223">
        <v>6441.5</v>
      </c>
      <c r="G1182" s="223">
        <v>1.951E-2</v>
      </c>
      <c r="H1182" s="223">
        <v>1.5259999999999999E-2</v>
      </c>
      <c r="I1182" s="223">
        <v>1.4590000000000001E-2</v>
      </c>
      <c r="J1182" s="223">
        <v>1.426E-2</v>
      </c>
      <c r="K1182" s="223">
        <v>1.559E-2</v>
      </c>
      <c r="L1182" s="223">
        <v>2.7779999999999999E-2</v>
      </c>
      <c r="M1182" s="223">
        <v>7.1779999999999999</v>
      </c>
      <c r="N1182" s="223">
        <v>7.1788999999999996</v>
      </c>
      <c r="O1182" s="223">
        <v>132</v>
      </c>
      <c r="P1182" s="223">
        <v>143</v>
      </c>
    </row>
    <row r="1183" spans="1:16">
      <c r="A1183" s="227">
        <v>128</v>
      </c>
      <c r="B1183" s="225">
        <v>43712</v>
      </c>
      <c r="C1183" s="223">
        <v>98.92</v>
      </c>
      <c r="D1183" s="223">
        <v>1150</v>
      </c>
      <c r="E1183" s="223">
        <v>2327.19</v>
      </c>
      <c r="F1183" s="223">
        <v>6441.5</v>
      </c>
      <c r="G1183" s="223">
        <v>1.9429999999999999E-2</v>
      </c>
      <c r="H1183" s="223">
        <v>1.4319999999999999E-2</v>
      </c>
      <c r="I1183" s="223">
        <v>1.3559999999999999E-2</v>
      </c>
      <c r="J1183" s="223">
        <v>1.3180000000000001E-2</v>
      </c>
      <c r="K1183" s="223">
        <v>1.4659999999999999E-2</v>
      </c>
      <c r="L1183" s="223">
        <v>2.8199999999999999E-2</v>
      </c>
      <c r="M1183" s="223">
        <v>7.194</v>
      </c>
      <c r="N1183" s="223">
        <v>7.1719999999999997</v>
      </c>
      <c r="O1183" s="223">
        <v>146</v>
      </c>
      <c r="P1183" s="223">
        <v>143</v>
      </c>
    </row>
    <row r="1184" spans="1:16">
      <c r="A1184" s="227">
        <v>127</v>
      </c>
      <c r="B1184" s="225">
        <v>43711</v>
      </c>
      <c r="C1184" s="223">
        <v>98.92</v>
      </c>
      <c r="D1184" s="223">
        <v>1150</v>
      </c>
      <c r="E1184" s="223">
        <v>2325.86</v>
      </c>
      <c r="F1184" s="223">
        <v>6160.3</v>
      </c>
      <c r="G1184" s="223">
        <v>1.951E-2</v>
      </c>
      <c r="H1184" s="223">
        <v>1.452E-2</v>
      </c>
      <c r="I1184" s="223">
        <v>1.372E-2</v>
      </c>
      <c r="J1184" s="223">
        <v>1.3299999999999999E-2</v>
      </c>
      <c r="K1184" s="223">
        <v>1.457E-2</v>
      </c>
      <c r="L1184" s="223">
        <v>2.826E-2</v>
      </c>
      <c r="M1184" s="223">
        <v>7.1623000000000001</v>
      </c>
      <c r="N1184" s="223">
        <v>7.1559999999999997</v>
      </c>
      <c r="O1184" s="223">
        <v>145</v>
      </c>
      <c r="P1184" s="223">
        <v>143</v>
      </c>
    </row>
    <row r="1185" spans="1:16">
      <c r="A1185" s="227">
        <v>126</v>
      </c>
      <c r="B1185" s="225">
        <v>43710</v>
      </c>
      <c r="C1185" s="223">
        <v>98.51</v>
      </c>
      <c r="D1185" s="223">
        <v>1150</v>
      </c>
      <c r="E1185" s="223">
        <v>2325.86</v>
      </c>
      <c r="F1185" s="223">
        <v>6160.3</v>
      </c>
      <c r="G1185" s="223">
        <v>1.9769999999999999E-2</v>
      </c>
      <c r="H1185" s="223">
        <v>1.504E-2</v>
      </c>
      <c r="I1185" s="223">
        <v>1.427E-2</v>
      </c>
      <c r="J1185" s="223">
        <v>1.387E-2</v>
      </c>
      <c r="K1185" s="223">
        <v>1.4959999999999999E-2</v>
      </c>
      <c r="L1185" s="223">
        <v>2.8029999999999999E-2</v>
      </c>
      <c r="M1185" s="223">
        <v>7.1439000000000004</v>
      </c>
      <c r="N1185" s="223">
        <v>7.1444999999999999</v>
      </c>
      <c r="O1185" s="223">
        <v>138</v>
      </c>
      <c r="P1185" s="223">
        <v>143</v>
      </c>
    </row>
    <row r="1186" spans="1:16">
      <c r="A1186" s="227">
        <v>125</v>
      </c>
      <c r="B1186" s="225">
        <v>43707</v>
      </c>
      <c r="C1186" s="223">
        <v>98.21</v>
      </c>
      <c r="D1186" s="223">
        <v>1150</v>
      </c>
      <c r="E1186" s="223">
        <v>2325.86</v>
      </c>
      <c r="F1186" s="223">
        <v>6160.3</v>
      </c>
      <c r="G1186" s="223">
        <v>1.9769999999999999E-2</v>
      </c>
      <c r="H1186" s="223">
        <v>1.504E-2</v>
      </c>
      <c r="I1186" s="223">
        <v>1.427E-2</v>
      </c>
      <c r="J1186" s="223">
        <v>1.387E-2</v>
      </c>
      <c r="K1186" s="223">
        <v>1.4959999999999999E-2</v>
      </c>
      <c r="L1186" s="223">
        <v>2.8029999999999999E-2</v>
      </c>
      <c r="M1186" s="223">
        <v>7.1691000000000003</v>
      </c>
      <c r="N1186" s="223">
        <v>7.1651999999999996</v>
      </c>
      <c r="O1186" s="223">
        <v>138</v>
      </c>
      <c r="P1186" s="223">
        <v>143</v>
      </c>
    </row>
    <row r="1187" spans="1:16">
      <c r="A1187" s="227">
        <v>124</v>
      </c>
      <c r="B1187" s="225">
        <v>43706</v>
      </c>
      <c r="C1187" s="223">
        <v>98</v>
      </c>
      <c r="D1187" s="223">
        <v>1150</v>
      </c>
      <c r="E1187" s="223">
        <v>2325.86</v>
      </c>
      <c r="F1187" s="223">
        <v>6160.3</v>
      </c>
      <c r="G1187" s="223">
        <v>1.9800000000000002E-2</v>
      </c>
      <c r="H1187" s="223">
        <v>1.52E-2</v>
      </c>
      <c r="I1187" s="223">
        <v>1.44E-2</v>
      </c>
      <c r="J1187" s="223">
        <v>1.396E-2</v>
      </c>
      <c r="K1187" s="223">
        <v>1.494E-2</v>
      </c>
      <c r="L1187" s="223">
        <v>2.8000000000000001E-2</v>
      </c>
      <c r="M1187" s="223">
        <v>7.1665999999999999</v>
      </c>
      <c r="N1187" s="223">
        <v>7.1616999999999997</v>
      </c>
      <c r="O1187" s="223">
        <v>136</v>
      </c>
      <c r="P1187" s="223">
        <v>143</v>
      </c>
    </row>
    <row r="1188" spans="1:16">
      <c r="A1188" s="227">
        <v>123</v>
      </c>
      <c r="B1188" s="225">
        <v>43705</v>
      </c>
      <c r="C1188" s="223">
        <v>98.08</v>
      </c>
      <c r="D1188" s="223">
        <v>1150</v>
      </c>
      <c r="E1188" s="223">
        <v>2325.86</v>
      </c>
      <c r="F1188" s="223">
        <v>6160.3</v>
      </c>
      <c r="G1188" s="223">
        <v>1.9800000000000002E-2</v>
      </c>
      <c r="H1188" s="223">
        <v>1.4999999999999999E-2</v>
      </c>
      <c r="I1188" s="223">
        <v>1.4160000000000001E-2</v>
      </c>
      <c r="J1188" s="223">
        <v>1.379E-2</v>
      </c>
      <c r="K1188" s="223">
        <v>1.4789999999999999E-2</v>
      </c>
      <c r="L1188" s="223">
        <v>2.81E-2</v>
      </c>
      <c r="M1188" s="223">
        <v>7.1665999999999999</v>
      </c>
      <c r="N1188" s="223">
        <v>7.1512000000000002</v>
      </c>
      <c r="O1188" s="223">
        <v>139</v>
      </c>
      <c r="P1188" s="223">
        <v>143</v>
      </c>
    </row>
    <row r="1189" spans="1:16">
      <c r="A1189" s="227">
        <v>122</v>
      </c>
      <c r="B1189" s="225">
        <v>43704</v>
      </c>
      <c r="C1189" s="223">
        <v>97.64</v>
      </c>
      <c r="D1189" s="223">
        <v>1150</v>
      </c>
      <c r="E1189" s="223">
        <v>2325.86</v>
      </c>
      <c r="F1189" s="223">
        <v>6160.3</v>
      </c>
      <c r="G1189" s="223">
        <v>1.9689999999999999E-2</v>
      </c>
      <c r="H1189" s="223">
        <v>1.5219999999999999E-2</v>
      </c>
      <c r="I1189" s="223">
        <v>1.4319999999999999E-2</v>
      </c>
      <c r="J1189" s="223">
        <v>1.3780000000000001E-2</v>
      </c>
      <c r="K1189" s="223">
        <v>1.4710000000000001E-2</v>
      </c>
      <c r="L1189" s="223">
        <v>2.8000000000000001E-2</v>
      </c>
      <c r="M1189" s="223">
        <v>7.1315</v>
      </c>
      <c r="N1189" s="223">
        <v>7.0955000000000004</v>
      </c>
      <c r="O1189" s="223">
        <v>137</v>
      </c>
      <c r="P1189" s="223">
        <v>143</v>
      </c>
    </row>
    <row r="1190" spans="1:16">
      <c r="A1190" s="227">
        <v>121</v>
      </c>
      <c r="B1190" s="225">
        <v>43703</v>
      </c>
      <c r="C1190" s="223">
        <v>98.17</v>
      </c>
      <c r="D1190" s="223">
        <v>1150</v>
      </c>
      <c r="E1190" s="223">
        <v>2325.86</v>
      </c>
      <c r="F1190" s="223">
        <v>6160.3</v>
      </c>
      <c r="G1190" s="223">
        <v>1.976E-2</v>
      </c>
      <c r="H1190" s="223">
        <v>1.5389999999999999E-2</v>
      </c>
      <c r="I1190" s="223">
        <v>1.457E-2</v>
      </c>
      <c r="J1190" s="223">
        <v>1.417E-2</v>
      </c>
      <c r="K1190" s="223">
        <v>1.5350000000000001E-2</v>
      </c>
      <c r="L1190" s="223">
        <v>2.7980000000000001E-2</v>
      </c>
      <c r="M1190" s="223">
        <v>7.0894000000000004</v>
      </c>
      <c r="N1190" s="223">
        <v>7.0833000000000004</v>
      </c>
      <c r="O1190" s="223">
        <v>134</v>
      </c>
      <c r="P1190" s="223">
        <v>143</v>
      </c>
    </row>
    <row r="1191" spans="1:16">
      <c r="A1191" s="227">
        <v>120</v>
      </c>
      <c r="B1191" s="225">
        <v>43700</v>
      </c>
      <c r="C1191" s="223">
        <v>98.3</v>
      </c>
      <c r="D1191" s="223">
        <v>1150</v>
      </c>
      <c r="E1191" s="223">
        <v>2325.86</v>
      </c>
      <c r="F1191" s="223">
        <v>6160.3</v>
      </c>
      <c r="G1191" s="223">
        <v>1.9529999999999999E-2</v>
      </c>
      <c r="H1191" s="223">
        <v>1.533E-2</v>
      </c>
      <c r="I1191" s="223">
        <v>1.451E-2</v>
      </c>
      <c r="J1191" s="223">
        <v>1.417E-2</v>
      </c>
      <c r="K1191" s="223">
        <v>1.5350000000000001E-2</v>
      </c>
      <c r="L1191" s="223">
        <v>2.801E-2</v>
      </c>
      <c r="M1191" s="223">
        <v>7.0671999999999997</v>
      </c>
      <c r="N1191" s="223">
        <v>7.0627000000000004</v>
      </c>
      <c r="O1191" s="223">
        <v>135</v>
      </c>
      <c r="P1191" s="223">
        <v>143</v>
      </c>
    </row>
    <row r="1192" spans="1:16">
      <c r="A1192" s="227">
        <v>119</v>
      </c>
      <c r="B1192" s="225">
        <v>43699</v>
      </c>
      <c r="C1192" s="223">
        <v>98.19</v>
      </c>
      <c r="D1192" s="223">
        <v>1150</v>
      </c>
      <c r="E1192" s="223">
        <v>2325.86</v>
      </c>
      <c r="F1192" s="223">
        <v>6160.3</v>
      </c>
      <c r="G1192" s="223">
        <v>1.9820000000000001E-2</v>
      </c>
      <c r="H1192" s="223">
        <v>1.6119999999999999E-2</v>
      </c>
      <c r="I1192" s="223">
        <v>1.532E-2</v>
      </c>
      <c r="J1192" s="223">
        <v>1.5010000000000001E-2</v>
      </c>
      <c r="K1192" s="223">
        <v>1.6129999999999999E-2</v>
      </c>
      <c r="L1192" s="223">
        <v>2.802E-2</v>
      </c>
      <c r="M1192" s="223">
        <v>7.0709</v>
      </c>
      <c r="N1192" s="223">
        <v>7.0605000000000002</v>
      </c>
      <c r="O1192" s="223">
        <v>127</v>
      </c>
      <c r="P1192" s="223">
        <v>143</v>
      </c>
    </row>
    <row r="1193" spans="1:16">
      <c r="A1193" s="227">
        <v>118</v>
      </c>
      <c r="B1193" s="225">
        <v>43698</v>
      </c>
      <c r="C1193" s="223">
        <v>98.35</v>
      </c>
      <c r="D1193" s="223">
        <v>1150</v>
      </c>
      <c r="E1193" s="223">
        <v>2325.86</v>
      </c>
      <c r="F1193" s="223">
        <v>6160.3</v>
      </c>
      <c r="G1193" s="223">
        <v>1.9720000000000001E-2</v>
      </c>
      <c r="H1193" s="223">
        <v>1.5730000000000001E-2</v>
      </c>
      <c r="I1193" s="223">
        <v>1.4999999999999999E-2</v>
      </c>
      <c r="J1193" s="223">
        <v>1.474E-2</v>
      </c>
      <c r="K1193" s="223">
        <v>1.5890000000000001E-2</v>
      </c>
      <c r="L1193" s="223">
        <v>2.8150000000000001E-2</v>
      </c>
      <c r="M1193" s="223">
        <v>7.0720999999999998</v>
      </c>
      <c r="N1193" s="223">
        <v>7.0507</v>
      </c>
      <c r="O1193" s="223">
        <v>132</v>
      </c>
      <c r="P1193" s="223">
        <v>143</v>
      </c>
    </row>
    <row r="1194" spans="1:16">
      <c r="A1194" s="227">
        <v>117</v>
      </c>
      <c r="B1194" s="225">
        <v>43697</v>
      </c>
      <c r="C1194" s="223">
        <v>98.14</v>
      </c>
      <c r="D1194" s="223">
        <v>1150</v>
      </c>
      <c r="E1194" s="223">
        <v>2325.86</v>
      </c>
      <c r="F1194" s="223">
        <v>6160.3</v>
      </c>
      <c r="G1194" s="223">
        <v>1.9E-2</v>
      </c>
      <c r="H1194" s="223">
        <v>1.512E-2</v>
      </c>
      <c r="I1194" s="223">
        <v>1.444E-2</v>
      </c>
      <c r="J1194" s="223">
        <v>1.4330000000000001E-2</v>
      </c>
      <c r="K1194" s="223">
        <v>1.555E-2</v>
      </c>
      <c r="L1194" s="223">
        <v>2.785E-2</v>
      </c>
      <c r="M1194" s="223">
        <v>7.0446</v>
      </c>
      <c r="N1194" s="223">
        <v>7.0427999999999997</v>
      </c>
      <c r="O1194" s="223">
        <v>134</v>
      </c>
      <c r="P1194" s="223">
        <v>143</v>
      </c>
    </row>
    <row r="1195" spans="1:16">
      <c r="A1195" s="227">
        <v>116</v>
      </c>
      <c r="B1195" s="225">
        <v>43696</v>
      </c>
      <c r="C1195" s="223">
        <v>98.14</v>
      </c>
      <c r="D1195" s="223">
        <v>1150</v>
      </c>
      <c r="E1195" s="223">
        <v>2325.86</v>
      </c>
      <c r="F1195" s="223">
        <v>6160.3</v>
      </c>
      <c r="G1195" s="223">
        <v>1.8939999999999999E-2</v>
      </c>
      <c r="H1195" s="223">
        <v>1.545E-2</v>
      </c>
      <c r="I1195" s="223">
        <v>1.4919999999999999E-2</v>
      </c>
      <c r="J1195" s="223">
        <v>1.477E-2</v>
      </c>
      <c r="K1195" s="223">
        <v>1.6060000000000001E-2</v>
      </c>
      <c r="L1195" s="223">
        <v>2.7799999999999998E-2</v>
      </c>
      <c r="M1195" s="223">
        <v>7.0494000000000003</v>
      </c>
      <c r="N1195" s="223">
        <v>7.0339999999999998</v>
      </c>
      <c r="O1195" s="223">
        <v>129</v>
      </c>
      <c r="P1195" s="223">
        <v>143</v>
      </c>
    </row>
    <row r="1196" spans="1:16">
      <c r="A1196" s="227">
        <v>115</v>
      </c>
      <c r="B1196" s="225">
        <v>43693</v>
      </c>
      <c r="C1196" s="223">
        <v>97.99</v>
      </c>
      <c r="D1196" s="223">
        <v>1150</v>
      </c>
      <c r="E1196" s="223">
        <v>2325.86</v>
      </c>
      <c r="F1196" s="223">
        <v>6160.3</v>
      </c>
      <c r="G1196" s="223">
        <v>1.8589999999999999E-2</v>
      </c>
      <c r="H1196" s="223">
        <v>1.4760000000000001E-2</v>
      </c>
      <c r="I1196" s="223">
        <v>1.43E-2</v>
      </c>
      <c r="J1196" s="223">
        <v>1.417E-2</v>
      </c>
      <c r="K1196" s="223">
        <v>1.554E-2</v>
      </c>
      <c r="L1196" s="223">
        <v>2.7890000000000002E-2</v>
      </c>
      <c r="M1196" s="223">
        <v>7.0533000000000001</v>
      </c>
      <c r="N1196" s="223">
        <v>7.0236999999999998</v>
      </c>
      <c r="O1196" s="223">
        <v>136</v>
      </c>
      <c r="P1196" s="223">
        <v>143</v>
      </c>
    </row>
    <row r="1197" spans="1:16">
      <c r="A1197" s="227">
        <v>114</v>
      </c>
      <c r="B1197" s="225">
        <v>43692</v>
      </c>
      <c r="C1197" s="223">
        <v>97.81</v>
      </c>
      <c r="D1197" s="223">
        <v>1150</v>
      </c>
      <c r="E1197" s="223">
        <v>2325.86</v>
      </c>
      <c r="F1197" s="223">
        <v>6160.3</v>
      </c>
      <c r="G1197" s="223">
        <v>1.8790000000000001E-2</v>
      </c>
      <c r="H1197" s="223">
        <v>1.4959999999999999E-2</v>
      </c>
      <c r="I1197" s="223">
        <v>1.4460000000000001E-2</v>
      </c>
      <c r="J1197" s="223">
        <v>1.4239999999999999E-2</v>
      </c>
      <c r="K1197" s="223">
        <v>1.5270000000000001E-2</v>
      </c>
      <c r="L1197" s="223">
        <v>2.7799999999999998E-2</v>
      </c>
      <c r="M1197" s="223">
        <v>7.0125999999999999</v>
      </c>
      <c r="N1197" s="223">
        <v>7.0434000000000001</v>
      </c>
      <c r="O1197" s="223">
        <v>133</v>
      </c>
      <c r="P1197" s="223">
        <v>143</v>
      </c>
    </row>
    <row r="1198" spans="1:16">
      <c r="A1198" s="227">
        <v>113</v>
      </c>
      <c r="B1198" s="225">
        <v>43691</v>
      </c>
      <c r="C1198" s="223">
        <v>97.38</v>
      </c>
      <c r="D1198" s="223">
        <v>1150</v>
      </c>
      <c r="E1198" s="223">
        <v>2325.86</v>
      </c>
      <c r="F1198" s="223">
        <v>6160.3</v>
      </c>
      <c r="G1198" s="223">
        <v>1.9380000000000001E-2</v>
      </c>
      <c r="H1198" s="223">
        <v>1.5769999999999999E-2</v>
      </c>
      <c r="I1198" s="223">
        <v>1.524E-2</v>
      </c>
      <c r="J1198" s="223">
        <v>1.489E-2</v>
      </c>
      <c r="K1198" s="223">
        <v>1.5789999999999998E-2</v>
      </c>
      <c r="L1198" s="223">
        <v>2.7959999999999999E-2</v>
      </c>
      <c r="M1198" s="223">
        <v>7.1029999999999998</v>
      </c>
      <c r="N1198" s="223">
        <v>7.0578000000000003</v>
      </c>
      <c r="O1198" s="223">
        <v>127</v>
      </c>
      <c r="P1198" s="223">
        <v>143</v>
      </c>
    </row>
    <row r="1199" spans="1:16">
      <c r="A1199" s="227">
        <v>112</v>
      </c>
      <c r="B1199" s="225">
        <v>43690</v>
      </c>
      <c r="C1199" s="223">
        <v>97.49</v>
      </c>
      <c r="D1199" s="223">
        <v>1150</v>
      </c>
      <c r="E1199" s="223">
        <v>2325.86</v>
      </c>
      <c r="F1199" s="223">
        <v>6160.3</v>
      </c>
      <c r="G1199" s="223">
        <v>1.9869999999999999E-2</v>
      </c>
      <c r="H1199" s="223">
        <v>1.6670000000000001E-2</v>
      </c>
      <c r="I1199" s="223">
        <v>1.61E-2</v>
      </c>
      <c r="J1199" s="223">
        <v>1.584E-2</v>
      </c>
      <c r="K1199" s="223">
        <v>1.704E-2</v>
      </c>
      <c r="L1199" s="223">
        <v>2.7830000000000001E-2</v>
      </c>
      <c r="M1199" s="223">
        <v>7.0983999999999998</v>
      </c>
      <c r="N1199" s="223">
        <v>7.0620000000000003</v>
      </c>
      <c r="O1199" s="223">
        <v>117</v>
      </c>
      <c r="P1199" s="223">
        <v>143</v>
      </c>
    </row>
    <row r="1200" spans="1:16">
      <c r="A1200" s="227">
        <v>111</v>
      </c>
      <c r="B1200" s="225">
        <v>43689</v>
      </c>
      <c r="C1200" s="223">
        <v>97.62</v>
      </c>
      <c r="D1200" s="223">
        <v>1150</v>
      </c>
      <c r="E1200" s="223">
        <v>2325.86</v>
      </c>
      <c r="F1200" s="223">
        <v>6160.3</v>
      </c>
      <c r="G1200" s="223">
        <v>1.968E-2</v>
      </c>
      <c r="H1200" s="223">
        <v>1.584E-2</v>
      </c>
      <c r="I1200" s="223">
        <v>1.511E-2</v>
      </c>
      <c r="J1200" s="223">
        <v>1.4930000000000001E-2</v>
      </c>
      <c r="K1200" s="223">
        <v>1.6449999999999999E-2</v>
      </c>
      <c r="L1200" s="223">
        <v>2.792E-2</v>
      </c>
      <c r="M1200" s="223">
        <v>7.0766</v>
      </c>
      <c r="N1200" s="223">
        <v>7.0450999999999997</v>
      </c>
      <c r="O1200" s="223">
        <v>128</v>
      </c>
      <c r="P1200" s="223">
        <v>143</v>
      </c>
    </row>
    <row r="1201" spans="1:16">
      <c r="A1201" s="227">
        <v>110</v>
      </c>
      <c r="B1201" s="225">
        <v>43686</v>
      </c>
      <c r="C1201" s="223">
        <v>97.54</v>
      </c>
      <c r="D1201" s="223">
        <v>1150</v>
      </c>
      <c r="E1201" s="223">
        <v>2325.86</v>
      </c>
      <c r="F1201" s="223">
        <v>6160.3</v>
      </c>
      <c r="G1201" s="223">
        <v>1.9859999999999999E-2</v>
      </c>
      <c r="H1201" s="223">
        <v>1.6469999999999999E-2</v>
      </c>
      <c r="I1201" s="223">
        <v>1.5910000000000001E-2</v>
      </c>
      <c r="J1201" s="223">
        <v>1.5789999999999998E-2</v>
      </c>
      <c r="K1201" s="223">
        <v>1.745E-2</v>
      </c>
      <c r="L1201" s="223">
        <v>2.784E-2</v>
      </c>
      <c r="M1201" s="223">
        <v>7.0858999999999996</v>
      </c>
      <c r="N1201" s="223">
        <v>7.0602</v>
      </c>
      <c r="O1201" s="223">
        <v>119</v>
      </c>
      <c r="P1201" s="223">
        <v>143</v>
      </c>
    </row>
    <row r="1202" spans="1:16">
      <c r="A1202" s="227">
        <v>109</v>
      </c>
      <c r="B1202" s="225">
        <v>43685</v>
      </c>
      <c r="C1202" s="223">
        <v>97.63</v>
      </c>
      <c r="D1202" s="223">
        <v>1150</v>
      </c>
      <c r="E1202" s="223">
        <v>2325.86</v>
      </c>
      <c r="F1202" s="223">
        <v>6160.3</v>
      </c>
      <c r="G1202" s="223">
        <v>2.0070000000000001E-2</v>
      </c>
      <c r="H1202" s="223">
        <v>1.619E-2</v>
      </c>
      <c r="I1202" s="223">
        <v>1.5480000000000001E-2</v>
      </c>
      <c r="J1202" s="223">
        <v>1.545E-2</v>
      </c>
      <c r="K1202" s="223">
        <v>1.7170000000000001E-2</v>
      </c>
      <c r="L1202" s="223">
        <v>2.7969999999999998E-2</v>
      </c>
      <c r="M1202" s="223">
        <v>7.0537999999999998</v>
      </c>
      <c r="N1202" s="223">
        <v>7.0254000000000003</v>
      </c>
      <c r="O1202" s="223">
        <v>125</v>
      </c>
      <c r="P1202" s="223">
        <v>143</v>
      </c>
    </row>
    <row r="1203" spans="1:16">
      <c r="A1203" s="227">
        <v>108</v>
      </c>
      <c r="B1203" s="225">
        <v>43684</v>
      </c>
      <c r="C1203" s="223">
        <v>97.52</v>
      </c>
      <c r="D1203" s="223">
        <v>1150</v>
      </c>
      <c r="E1203" s="223">
        <v>2325.86</v>
      </c>
      <c r="F1203" s="223">
        <v>6160.3</v>
      </c>
      <c r="G1203" s="223">
        <v>2.0129999999999999E-2</v>
      </c>
      <c r="H1203" s="223">
        <v>1.6070000000000001E-2</v>
      </c>
      <c r="I1203" s="223">
        <v>1.546E-2</v>
      </c>
      <c r="J1203" s="223">
        <v>1.55E-2</v>
      </c>
      <c r="K1203" s="223">
        <v>1.7340000000000001E-2</v>
      </c>
      <c r="L1203" s="223">
        <v>2.802E-2</v>
      </c>
      <c r="M1203" s="223">
        <v>7.0987</v>
      </c>
      <c r="N1203" s="223">
        <v>7.0507</v>
      </c>
      <c r="O1203" s="223">
        <v>126</v>
      </c>
      <c r="P1203" s="223">
        <v>143</v>
      </c>
    </row>
    <row r="1204" spans="1:16">
      <c r="A1204" s="227">
        <v>107</v>
      </c>
      <c r="B1204" s="225">
        <v>43683</v>
      </c>
      <c r="C1204" s="223">
        <v>98.07</v>
      </c>
      <c r="D1204" s="223">
        <v>1150</v>
      </c>
      <c r="E1204" s="223">
        <v>2325.86</v>
      </c>
      <c r="F1204" s="223">
        <v>6160.3</v>
      </c>
      <c r="G1204" s="223">
        <v>2.0279999999999999E-2</v>
      </c>
      <c r="H1204" s="223">
        <v>1.583E-2</v>
      </c>
      <c r="I1204" s="223">
        <v>1.523E-2</v>
      </c>
      <c r="J1204" s="223">
        <v>1.5129999999999999E-2</v>
      </c>
      <c r="K1204" s="223">
        <v>1.702E-2</v>
      </c>
      <c r="L1204" s="223">
        <v>2.8080000000000001E-2</v>
      </c>
      <c r="M1204" s="223">
        <v>6.976</v>
      </c>
      <c r="N1204" s="223">
        <v>6.9405000000000001</v>
      </c>
      <c r="O1204" s="223">
        <v>128</v>
      </c>
      <c r="P1204" s="223">
        <v>143</v>
      </c>
    </row>
    <row r="1205" spans="1:16">
      <c r="A1205" s="227">
        <v>106</v>
      </c>
      <c r="B1205" s="225">
        <v>43682</v>
      </c>
      <c r="C1205" s="223">
        <v>98.37</v>
      </c>
      <c r="D1205" s="223">
        <v>1150</v>
      </c>
      <c r="E1205" s="223">
        <v>2325.86</v>
      </c>
      <c r="F1205" s="223">
        <v>6160.3</v>
      </c>
      <c r="G1205" s="223">
        <v>1.9970000000000002E-2</v>
      </c>
      <c r="H1205" s="223">
        <v>1.5730000000000001E-2</v>
      </c>
      <c r="I1205" s="223">
        <v>1.529E-2</v>
      </c>
      <c r="J1205" s="223">
        <v>1.5180000000000001E-2</v>
      </c>
      <c r="K1205" s="223">
        <v>1.7080000000000001E-2</v>
      </c>
      <c r="L1205" s="223">
        <v>2.8070000000000001E-2</v>
      </c>
      <c r="M1205" s="223">
        <v>6.9545000000000003</v>
      </c>
      <c r="N1205" s="223">
        <v>6.8986999999999998</v>
      </c>
      <c r="O1205" s="223">
        <v>128</v>
      </c>
      <c r="P1205" s="223">
        <v>143</v>
      </c>
    </row>
    <row r="1206" spans="1:16">
      <c r="A1206" s="227">
        <v>105</v>
      </c>
      <c r="B1206" s="225">
        <v>43679</v>
      </c>
      <c r="C1206" s="223">
        <v>98.52</v>
      </c>
      <c r="D1206" s="223">
        <v>1150</v>
      </c>
      <c r="E1206" s="223">
        <v>2325.86</v>
      </c>
      <c r="F1206" s="223">
        <v>6160.3</v>
      </c>
      <c r="G1206" s="223">
        <v>2.0480000000000002E-2</v>
      </c>
      <c r="H1206" s="223">
        <v>1.712E-2</v>
      </c>
      <c r="I1206" s="223">
        <v>1.668E-2</v>
      </c>
      <c r="J1206" s="223">
        <v>1.6580000000000001E-2</v>
      </c>
      <c r="K1206" s="223">
        <v>1.8450000000000001E-2</v>
      </c>
      <c r="L1206" s="223">
        <v>2.8199999999999999E-2</v>
      </c>
      <c r="M1206" s="223">
        <v>6.9099000000000004</v>
      </c>
      <c r="N1206" s="223">
        <v>6.8844000000000003</v>
      </c>
      <c r="O1206" s="223">
        <v>115</v>
      </c>
      <c r="P1206" s="223">
        <v>143</v>
      </c>
    </row>
    <row r="1207" spans="1:16">
      <c r="A1207" s="227">
        <v>104</v>
      </c>
      <c r="B1207" s="225">
        <v>43678</v>
      </c>
      <c r="C1207" s="223">
        <v>98.05</v>
      </c>
      <c r="D1207" s="223">
        <v>1150</v>
      </c>
      <c r="E1207" s="223">
        <v>2322.54</v>
      </c>
      <c r="F1207" s="223">
        <v>6042.4</v>
      </c>
      <c r="G1207" s="223">
        <v>2.0740000000000001E-2</v>
      </c>
      <c r="H1207" s="223">
        <v>1.7340000000000001E-2</v>
      </c>
      <c r="I1207" s="223">
        <v>1.6840000000000001E-2</v>
      </c>
      <c r="J1207" s="223">
        <v>1.6830000000000001E-2</v>
      </c>
      <c r="K1207" s="223">
        <v>1.8939999999999999E-2</v>
      </c>
      <c r="L1207" s="223">
        <v>2.8559999999999999E-2</v>
      </c>
      <c r="M1207" s="223">
        <v>6.8895</v>
      </c>
      <c r="N1207" s="223">
        <v>6.8845000000000001</v>
      </c>
      <c r="O1207" s="223">
        <v>117</v>
      </c>
      <c r="P1207" s="223">
        <v>143</v>
      </c>
    </row>
    <row r="1208" spans="1:16">
      <c r="A1208" s="227">
        <v>103</v>
      </c>
      <c r="B1208" s="225">
        <v>43677</v>
      </c>
      <c r="C1208" s="223">
        <v>98.04</v>
      </c>
      <c r="D1208" s="223">
        <v>1150</v>
      </c>
      <c r="E1208" s="223">
        <v>2322.54</v>
      </c>
      <c r="F1208" s="223">
        <v>6042.4</v>
      </c>
      <c r="G1208" s="223">
        <v>2.0619999999999999E-2</v>
      </c>
      <c r="H1208" s="223">
        <v>1.8720000000000001E-2</v>
      </c>
      <c r="I1208" s="223">
        <v>1.8259999999999998E-2</v>
      </c>
      <c r="J1208" s="223">
        <v>1.8270000000000002E-2</v>
      </c>
      <c r="K1208" s="223">
        <v>2.0140000000000002E-2</v>
      </c>
      <c r="L1208" s="223">
        <v>2.8719999999999999E-2</v>
      </c>
      <c r="M1208" s="223">
        <v>6.8925999999999998</v>
      </c>
      <c r="N1208" s="223">
        <v>6.8933999999999997</v>
      </c>
      <c r="O1208" s="223">
        <v>105</v>
      </c>
      <c r="P1208" s="223">
        <v>143</v>
      </c>
    </row>
    <row r="1209" spans="1:16">
      <c r="A1209" s="227">
        <v>102</v>
      </c>
      <c r="B1209" s="225">
        <v>43676</v>
      </c>
      <c r="C1209" s="223">
        <v>98.01</v>
      </c>
      <c r="D1209" s="223">
        <v>1150</v>
      </c>
      <c r="E1209" s="223">
        <v>2322.54</v>
      </c>
      <c r="F1209" s="223">
        <v>6042.4</v>
      </c>
      <c r="G1209" s="223">
        <v>2.0590000000000001E-2</v>
      </c>
      <c r="H1209" s="223">
        <v>1.8460000000000001E-2</v>
      </c>
      <c r="I1209" s="223">
        <v>1.8100000000000002E-2</v>
      </c>
      <c r="J1209" s="223">
        <v>1.8419999999999999E-2</v>
      </c>
      <c r="K1209" s="223">
        <v>2.0580000000000001E-2</v>
      </c>
      <c r="L1209" s="223">
        <v>2.8649999999999998E-2</v>
      </c>
      <c r="M1209" s="223">
        <v>6.8806000000000003</v>
      </c>
      <c r="N1209" s="223">
        <v>6.8795000000000002</v>
      </c>
      <c r="O1209" s="223">
        <v>106</v>
      </c>
      <c r="P1209" s="223">
        <v>143</v>
      </c>
    </row>
    <row r="1210" spans="1:16">
      <c r="A1210" s="227">
        <v>101</v>
      </c>
      <c r="B1210" s="225">
        <v>43675</v>
      </c>
      <c r="C1210" s="223">
        <v>97.82</v>
      </c>
      <c r="D1210" s="223">
        <v>1150</v>
      </c>
      <c r="E1210" s="223">
        <v>2322.54</v>
      </c>
      <c r="F1210" s="223">
        <v>6042.4</v>
      </c>
      <c r="G1210" s="223">
        <v>2.1000000000000001E-2</v>
      </c>
      <c r="H1210" s="223">
        <v>1.8579999999999999E-2</v>
      </c>
      <c r="I1210" s="223">
        <v>1.821E-2</v>
      </c>
      <c r="J1210" s="223">
        <v>1.847E-2</v>
      </c>
      <c r="K1210" s="223">
        <v>2.0650000000000002E-2</v>
      </c>
      <c r="L1210" s="223">
        <v>2.878E-2</v>
      </c>
      <c r="M1210" s="223">
        <v>6.8734000000000002</v>
      </c>
      <c r="N1210" s="223">
        <v>6.8726000000000003</v>
      </c>
      <c r="O1210" s="223">
        <v>106</v>
      </c>
      <c r="P1210" s="223">
        <v>143</v>
      </c>
    </row>
    <row r="1211" spans="1:16">
      <c r="A1211" s="227">
        <v>100</v>
      </c>
      <c r="B1211" s="225">
        <v>43672</v>
      </c>
      <c r="C1211" s="223">
        <v>97.73</v>
      </c>
      <c r="D1211" s="223">
        <v>1150</v>
      </c>
      <c r="E1211" s="223">
        <v>2322.54</v>
      </c>
      <c r="F1211" s="223">
        <v>6042.4</v>
      </c>
      <c r="G1211" s="223">
        <v>2.1129999999999999E-2</v>
      </c>
      <c r="H1211" s="223">
        <v>1.8519999999999998E-2</v>
      </c>
      <c r="I1211" s="223">
        <v>1.8180000000000002E-2</v>
      </c>
      <c r="J1211" s="223">
        <v>1.847E-2</v>
      </c>
      <c r="K1211" s="223">
        <v>2.07E-2</v>
      </c>
      <c r="L1211" s="223">
        <v>2.8570000000000002E-2</v>
      </c>
      <c r="M1211" s="223">
        <v>6.8761000000000001</v>
      </c>
      <c r="N1211" s="223">
        <v>6.8719000000000001</v>
      </c>
      <c r="O1211" s="223">
        <v>104</v>
      </c>
      <c r="P1211" s="223">
        <v>143</v>
      </c>
    </row>
    <row r="1212" spans="1:16">
      <c r="A1212" s="227">
        <v>99</v>
      </c>
      <c r="B1212" s="225">
        <v>43671</v>
      </c>
      <c r="C1212" s="223">
        <v>97.7</v>
      </c>
      <c r="D1212" s="223">
        <v>1150</v>
      </c>
      <c r="E1212" s="223">
        <v>2322.54</v>
      </c>
      <c r="F1212" s="223">
        <v>6042.4</v>
      </c>
      <c r="G1212" s="223">
        <v>2.1000000000000001E-2</v>
      </c>
      <c r="H1212" s="223">
        <v>1.864E-2</v>
      </c>
      <c r="I1212" s="223">
        <v>1.831E-2</v>
      </c>
      <c r="J1212" s="223">
        <v>1.8589999999999999E-2</v>
      </c>
      <c r="K1212" s="223">
        <v>2.0809999999999999E-2</v>
      </c>
      <c r="L1212" s="223">
        <v>2.8570000000000002E-2</v>
      </c>
      <c r="M1212" s="223">
        <v>6.8849</v>
      </c>
      <c r="N1212" s="223">
        <v>6.8792</v>
      </c>
      <c r="O1212" s="223">
        <v>103</v>
      </c>
      <c r="P1212" s="223">
        <v>143</v>
      </c>
    </row>
    <row r="1213" spans="1:16">
      <c r="A1213" s="227">
        <v>98</v>
      </c>
      <c r="B1213" s="225">
        <v>43670</v>
      </c>
      <c r="C1213" s="223">
        <v>97.26</v>
      </c>
      <c r="D1213" s="223">
        <v>1150</v>
      </c>
      <c r="E1213" s="223">
        <v>2322.54</v>
      </c>
      <c r="F1213" s="223">
        <v>6042.4</v>
      </c>
      <c r="G1213" s="223">
        <v>2.0920000000000001E-2</v>
      </c>
      <c r="H1213" s="223">
        <v>1.8180000000000002E-2</v>
      </c>
      <c r="I1213" s="223">
        <v>1.7819999999999999E-2</v>
      </c>
      <c r="J1213" s="223">
        <v>1.8100000000000002E-2</v>
      </c>
      <c r="K1213" s="223">
        <v>2.043E-2</v>
      </c>
      <c r="L1213" s="223">
        <v>2.8570000000000002E-2</v>
      </c>
      <c r="M1213" s="223">
        <v>6.8840000000000003</v>
      </c>
      <c r="N1213" s="223">
        <v>6.8811999999999998</v>
      </c>
      <c r="O1213" s="223">
        <v>108</v>
      </c>
      <c r="P1213" s="223">
        <v>143</v>
      </c>
    </row>
    <row r="1214" spans="1:16">
      <c r="A1214" s="227">
        <v>97</v>
      </c>
      <c r="B1214" s="225">
        <v>43669</v>
      </c>
      <c r="C1214" s="223">
        <v>97.15</v>
      </c>
      <c r="D1214" s="223">
        <v>1150</v>
      </c>
      <c r="E1214" s="223">
        <v>2322.54</v>
      </c>
      <c r="F1214" s="223">
        <v>6042.4</v>
      </c>
      <c r="G1214" s="223">
        <v>2.0410000000000001E-2</v>
      </c>
      <c r="H1214" s="223">
        <v>1.8370000000000001E-2</v>
      </c>
      <c r="I1214" s="223">
        <v>1.804E-2</v>
      </c>
      <c r="J1214" s="223">
        <v>1.8329999999999999E-2</v>
      </c>
      <c r="K1214" s="223">
        <v>2.0809999999999999E-2</v>
      </c>
      <c r="L1214" s="223">
        <v>2.853E-2</v>
      </c>
      <c r="M1214" s="223">
        <v>6.8834</v>
      </c>
      <c r="N1214" s="223">
        <v>6.8821000000000003</v>
      </c>
      <c r="O1214" s="223">
        <v>105</v>
      </c>
      <c r="P1214" s="223">
        <v>143</v>
      </c>
    </row>
    <row r="1215" spans="1:16">
      <c r="A1215" s="227">
        <v>96</v>
      </c>
      <c r="B1215" s="225">
        <v>43668</v>
      </c>
      <c r="C1215" s="223">
        <v>96.79</v>
      </c>
      <c r="D1215" s="223">
        <v>1150</v>
      </c>
      <c r="E1215" s="223">
        <v>2322.54</v>
      </c>
      <c r="F1215" s="223">
        <v>6042.4</v>
      </c>
      <c r="G1215" s="223">
        <v>2.0660000000000001E-2</v>
      </c>
      <c r="H1215" s="223">
        <v>1.8120000000000001E-2</v>
      </c>
      <c r="I1215" s="223">
        <v>1.7770000000000001E-2</v>
      </c>
      <c r="J1215" s="223">
        <v>1.8030000000000001E-2</v>
      </c>
      <c r="K1215" s="223">
        <v>2.0459999999999999E-2</v>
      </c>
      <c r="L1215" s="223">
        <v>2.8549999999999999E-2</v>
      </c>
      <c r="M1215" s="223">
        <v>6.8741000000000003</v>
      </c>
      <c r="N1215" s="223">
        <v>6.88</v>
      </c>
      <c r="O1215" s="223">
        <v>108</v>
      </c>
      <c r="P1215" s="223">
        <v>143</v>
      </c>
    </row>
    <row r="1216" spans="1:16">
      <c r="A1216" s="227">
        <v>95</v>
      </c>
      <c r="B1216" s="225">
        <v>43665</v>
      </c>
      <c r="C1216" s="223">
        <v>97.22</v>
      </c>
      <c r="D1216" s="223">
        <v>1150</v>
      </c>
      <c r="E1216" s="223">
        <v>2322.54</v>
      </c>
      <c r="F1216" s="223">
        <v>6042.4</v>
      </c>
      <c r="G1216" s="223">
        <v>2.0639999999999999E-2</v>
      </c>
      <c r="H1216" s="223">
        <v>1.8180000000000002E-2</v>
      </c>
      <c r="I1216" s="223">
        <v>1.7850000000000001E-2</v>
      </c>
      <c r="J1216" s="223">
        <v>1.8149999999999999E-2</v>
      </c>
      <c r="K1216" s="223">
        <v>2.0549999999999999E-2</v>
      </c>
      <c r="L1216" s="223">
        <v>2.8660000000000001E-2</v>
      </c>
      <c r="M1216" s="223">
        <v>6.8773</v>
      </c>
      <c r="N1216" s="223">
        <v>6.8735999999999997</v>
      </c>
      <c r="O1216" s="223">
        <v>108</v>
      </c>
      <c r="P1216" s="223">
        <v>143</v>
      </c>
    </row>
    <row r="1217" spans="1:16">
      <c r="A1217" s="227">
        <v>94</v>
      </c>
      <c r="B1217" s="225">
        <v>43664</v>
      </c>
      <c r="C1217" s="223">
        <v>97.39</v>
      </c>
      <c r="D1217" s="223">
        <v>1150</v>
      </c>
      <c r="E1217" s="223">
        <v>2322.54</v>
      </c>
      <c r="F1217" s="223">
        <v>6042.4</v>
      </c>
      <c r="G1217" s="223">
        <v>2.0199999999999999E-2</v>
      </c>
      <c r="H1217" s="223">
        <v>1.7559999999999999E-2</v>
      </c>
      <c r="I1217" s="223">
        <v>1.7340000000000001E-2</v>
      </c>
      <c r="J1217" s="223">
        <v>1.7659999999999999E-2</v>
      </c>
      <c r="K1217" s="223">
        <v>2.0240000000000001E-2</v>
      </c>
      <c r="L1217" s="223">
        <v>2.8670000000000001E-2</v>
      </c>
      <c r="M1217" s="223">
        <v>6.8814000000000002</v>
      </c>
      <c r="N1217" s="223">
        <v>6.8762999999999996</v>
      </c>
      <c r="O1217" s="223">
        <v>113</v>
      </c>
      <c r="P1217" s="223">
        <v>143</v>
      </c>
    </row>
    <row r="1218" spans="1:16">
      <c r="A1218" s="227">
        <v>93</v>
      </c>
      <c r="B1218" s="225">
        <v>43663</v>
      </c>
      <c r="C1218" s="223">
        <v>96.93</v>
      </c>
      <c r="D1218" s="223">
        <v>1150</v>
      </c>
      <c r="E1218" s="223">
        <v>2322.54</v>
      </c>
      <c r="F1218" s="223">
        <v>6042.4</v>
      </c>
      <c r="G1218" s="223">
        <v>2.1129999999999999E-2</v>
      </c>
      <c r="H1218" s="223">
        <v>1.8110000000000001E-2</v>
      </c>
      <c r="I1218" s="223">
        <v>1.7819999999999999E-2</v>
      </c>
      <c r="J1218" s="223">
        <v>1.813E-2</v>
      </c>
      <c r="K1218" s="223">
        <v>2.0449999999999999E-2</v>
      </c>
      <c r="L1218" s="223">
        <v>2.87E-2</v>
      </c>
      <c r="M1218" s="223">
        <v>6.8735999999999997</v>
      </c>
      <c r="N1218" s="223">
        <v>6.8777999999999997</v>
      </c>
      <c r="O1218" s="223">
        <v>109</v>
      </c>
      <c r="P1218" s="223">
        <v>143</v>
      </c>
    </row>
    <row r="1219" spans="1:16">
      <c r="A1219" s="227">
        <v>92</v>
      </c>
      <c r="B1219" s="225">
        <v>43662</v>
      </c>
      <c r="C1219" s="223">
        <v>96.81</v>
      </c>
      <c r="D1219" s="223">
        <v>1150</v>
      </c>
      <c r="E1219" s="223">
        <v>2322.54</v>
      </c>
      <c r="F1219" s="223">
        <v>6042.4</v>
      </c>
      <c r="G1219" s="223">
        <v>2.1440000000000001E-2</v>
      </c>
      <c r="H1219" s="223">
        <v>1.8499999999999999E-2</v>
      </c>
      <c r="I1219" s="223">
        <v>1.831E-2</v>
      </c>
      <c r="J1219" s="223">
        <v>1.8679999999999999E-2</v>
      </c>
      <c r="K1219" s="223">
        <v>2.103E-2</v>
      </c>
      <c r="L1219" s="223">
        <v>2.87E-2</v>
      </c>
      <c r="M1219" s="223">
        <v>6.8789999999999996</v>
      </c>
      <c r="N1219" s="223">
        <v>6.8807999999999998</v>
      </c>
      <c r="O1219" s="223">
        <v>104</v>
      </c>
      <c r="P1219" s="223">
        <v>143</v>
      </c>
    </row>
    <row r="1220" spans="1:16">
      <c r="A1220" s="227">
        <v>91</v>
      </c>
      <c r="B1220" s="225">
        <v>43661</v>
      </c>
      <c r="C1220" s="223">
        <v>97.05</v>
      </c>
      <c r="D1220" s="223">
        <v>1150</v>
      </c>
      <c r="E1220" s="223">
        <v>2322.54</v>
      </c>
      <c r="F1220" s="223">
        <v>6042.4</v>
      </c>
      <c r="G1220" s="223">
        <v>2.1270000000000001E-2</v>
      </c>
      <c r="H1220" s="223">
        <v>1.8290000000000001E-2</v>
      </c>
      <c r="I1220" s="223">
        <v>1.8069999999999999E-2</v>
      </c>
      <c r="J1220" s="223">
        <v>1.8440000000000002E-2</v>
      </c>
      <c r="K1220" s="223">
        <v>2.0889999999999999E-2</v>
      </c>
      <c r="L1220" s="223">
        <v>2.8729999999999999E-2</v>
      </c>
      <c r="M1220" s="223">
        <v>6.8764000000000003</v>
      </c>
      <c r="N1220" s="223">
        <v>6.8701999999999996</v>
      </c>
      <c r="O1220" s="223">
        <v>107</v>
      </c>
      <c r="P1220" s="223">
        <v>143</v>
      </c>
    </row>
    <row r="1221" spans="1:16">
      <c r="A1221" s="227">
        <v>90</v>
      </c>
      <c r="B1221" s="225">
        <v>43658</v>
      </c>
      <c r="C1221" s="223">
        <v>97.1</v>
      </c>
      <c r="D1221" s="223">
        <v>1150</v>
      </c>
      <c r="E1221" s="223">
        <v>2322.54</v>
      </c>
      <c r="F1221" s="223">
        <v>6042.4</v>
      </c>
      <c r="G1221" s="223">
        <v>2.1299999999999999E-2</v>
      </c>
      <c r="H1221" s="223">
        <v>1.847E-2</v>
      </c>
      <c r="I1221" s="223">
        <v>1.8249999999999999E-2</v>
      </c>
      <c r="J1221" s="223">
        <v>1.8710000000000001E-2</v>
      </c>
      <c r="K1221" s="223">
        <v>2.1219999999999999E-2</v>
      </c>
      <c r="L1221" s="223">
        <v>2.8660000000000001E-2</v>
      </c>
      <c r="M1221" s="223">
        <v>6.8724999999999996</v>
      </c>
      <c r="N1221" s="223">
        <v>6.8728999999999996</v>
      </c>
      <c r="O1221" s="223">
        <v>104</v>
      </c>
      <c r="P1221" s="223">
        <v>143</v>
      </c>
    </row>
    <row r="1222" spans="1:16">
      <c r="A1222" s="227">
        <v>89</v>
      </c>
      <c r="B1222" s="225">
        <v>43657</v>
      </c>
      <c r="C1222" s="223">
        <v>97.49</v>
      </c>
      <c r="D1222" s="223">
        <v>1150</v>
      </c>
      <c r="E1222" s="223">
        <v>2322.54</v>
      </c>
      <c r="F1222" s="223">
        <v>6042.4</v>
      </c>
      <c r="G1222" s="223">
        <v>2.1399999999999999E-2</v>
      </c>
      <c r="H1222" s="223">
        <v>1.8620000000000001E-2</v>
      </c>
      <c r="I1222" s="223">
        <v>1.8499999999999999E-2</v>
      </c>
      <c r="J1222" s="223">
        <v>1.8919999999999999E-2</v>
      </c>
      <c r="K1222" s="223">
        <v>2.138E-2</v>
      </c>
      <c r="L1222" s="223">
        <v>2.87E-2</v>
      </c>
      <c r="M1222" s="223">
        <v>6.8956999999999997</v>
      </c>
      <c r="N1222" s="223">
        <v>6.8879999999999999</v>
      </c>
      <c r="O1222" s="223">
        <v>102</v>
      </c>
      <c r="P1222" s="223">
        <v>143</v>
      </c>
    </row>
    <row r="1223" spans="1:16">
      <c r="A1223" s="227">
        <v>88</v>
      </c>
      <c r="B1223" s="225">
        <v>43656</v>
      </c>
      <c r="C1223" s="223">
        <v>97.38</v>
      </c>
      <c r="D1223" s="223">
        <v>1150</v>
      </c>
      <c r="E1223" s="223">
        <v>2322.54</v>
      </c>
      <c r="F1223" s="223">
        <v>6042.4</v>
      </c>
      <c r="G1223" s="223">
        <v>2.1690000000000001E-2</v>
      </c>
      <c r="H1223" s="223">
        <v>1.8280000000000001E-2</v>
      </c>
      <c r="I1223" s="223">
        <v>1.7979999999999999E-2</v>
      </c>
      <c r="J1223" s="223">
        <v>1.8259999999999998E-2</v>
      </c>
      <c r="K1223" s="223">
        <v>2.061E-2</v>
      </c>
      <c r="L1223" s="223">
        <v>2.8879999999999999E-2</v>
      </c>
      <c r="M1223" s="223">
        <v>6.8891</v>
      </c>
      <c r="N1223" s="223">
        <v>6.8818999999999999</v>
      </c>
      <c r="O1223" s="223">
        <v>109</v>
      </c>
      <c r="P1223" s="223">
        <v>143</v>
      </c>
    </row>
    <row r="1224" spans="1:16">
      <c r="A1224" s="227">
        <v>87</v>
      </c>
      <c r="B1224" s="225">
        <v>43655</v>
      </c>
      <c r="C1224" s="223">
        <v>97.29</v>
      </c>
      <c r="D1224" s="223">
        <v>1150</v>
      </c>
      <c r="E1224" s="223">
        <v>2322.54</v>
      </c>
      <c r="F1224" s="223">
        <v>6042.4</v>
      </c>
      <c r="G1224" s="223">
        <v>2.2360000000000001E-2</v>
      </c>
      <c r="H1224" s="223">
        <v>1.907E-2</v>
      </c>
      <c r="I1224" s="223">
        <v>1.857E-2</v>
      </c>
      <c r="J1224" s="223">
        <v>1.8790000000000001E-2</v>
      </c>
      <c r="K1224" s="223">
        <v>2.0650000000000002E-2</v>
      </c>
      <c r="L1224" s="223">
        <v>2.8840000000000001E-2</v>
      </c>
      <c r="M1224" s="223">
        <v>6.8956</v>
      </c>
      <c r="N1224" s="223">
        <v>6.8936000000000002</v>
      </c>
      <c r="O1224" s="223">
        <v>103</v>
      </c>
      <c r="P1224" s="223">
        <v>143</v>
      </c>
    </row>
    <row r="1225" spans="1:16">
      <c r="A1225" s="227">
        <v>86</v>
      </c>
      <c r="B1225" s="225">
        <v>43654</v>
      </c>
      <c r="C1225" s="223">
        <v>96.77</v>
      </c>
      <c r="D1225" s="223">
        <v>1150</v>
      </c>
      <c r="E1225" s="223">
        <v>2322.54</v>
      </c>
      <c r="F1225" s="223">
        <v>6042.4</v>
      </c>
      <c r="G1225" s="223">
        <v>2.23E-2</v>
      </c>
      <c r="H1225" s="223">
        <v>1.89E-2</v>
      </c>
      <c r="I1225" s="223">
        <v>1.8350000000000002E-2</v>
      </c>
      <c r="J1225" s="223">
        <v>1.856E-2</v>
      </c>
      <c r="K1225" s="223">
        <v>2.0480000000000002E-2</v>
      </c>
      <c r="L1225" s="223">
        <v>2.8889999999999999E-2</v>
      </c>
      <c r="M1225" s="223">
        <v>6.8743999999999996</v>
      </c>
      <c r="N1225" s="223">
        <v>6.8715999999999999</v>
      </c>
      <c r="O1225" s="223">
        <v>105</v>
      </c>
      <c r="P1225" s="223">
        <v>143</v>
      </c>
    </row>
    <row r="1226" spans="1:16">
      <c r="A1226" s="227">
        <v>85</v>
      </c>
      <c r="B1226" s="225">
        <v>43651</v>
      </c>
      <c r="C1226" s="223">
        <v>96.77</v>
      </c>
      <c r="D1226" s="223">
        <v>1150</v>
      </c>
      <c r="E1226" s="223">
        <v>2322.54</v>
      </c>
      <c r="F1226" s="223">
        <v>6042.4</v>
      </c>
      <c r="G1226" s="223">
        <v>2.215E-2</v>
      </c>
      <c r="H1226" s="223">
        <v>1.8589999999999999E-2</v>
      </c>
      <c r="I1226" s="223">
        <v>1.813E-2</v>
      </c>
      <c r="J1226" s="223">
        <v>1.831E-2</v>
      </c>
      <c r="K1226" s="223">
        <v>2.034E-2</v>
      </c>
      <c r="L1226" s="223">
        <v>2.8760000000000001E-2</v>
      </c>
      <c r="M1226" s="223">
        <v>6.8849</v>
      </c>
      <c r="N1226" s="223">
        <v>6.8811999999999998</v>
      </c>
      <c r="O1226" s="223">
        <v>106</v>
      </c>
      <c r="P1226" s="223">
        <v>143</v>
      </c>
    </row>
    <row r="1227" spans="1:16">
      <c r="A1227" s="227">
        <v>84</v>
      </c>
      <c r="B1227" s="225">
        <v>43650</v>
      </c>
      <c r="C1227" s="223">
        <v>96.73</v>
      </c>
      <c r="D1227" s="223">
        <v>1150</v>
      </c>
      <c r="E1227" s="223">
        <v>2322.54</v>
      </c>
      <c r="F1227" s="223">
        <v>6042.4</v>
      </c>
      <c r="G1227" s="223">
        <v>2.2030000000000001E-2</v>
      </c>
      <c r="H1227" s="223">
        <v>1.7600000000000001E-2</v>
      </c>
      <c r="I1227" s="223">
        <v>1.7059999999999999E-2</v>
      </c>
      <c r="J1227" s="223">
        <v>1.7340000000000001E-2</v>
      </c>
      <c r="K1227" s="223">
        <v>1.95E-2</v>
      </c>
      <c r="L1227" s="223">
        <v>2.8570000000000002E-2</v>
      </c>
      <c r="M1227" s="223">
        <v>6.8875999999999999</v>
      </c>
      <c r="N1227" s="223">
        <v>6.8734000000000002</v>
      </c>
      <c r="O1227" s="223">
        <v>115</v>
      </c>
      <c r="P1227" s="223">
        <v>143</v>
      </c>
    </row>
    <row r="1228" spans="1:16">
      <c r="A1228" s="227">
        <v>83</v>
      </c>
      <c r="B1228" s="225">
        <v>43649</v>
      </c>
      <c r="C1228" s="223">
        <v>96.84</v>
      </c>
      <c r="D1228" s="223">
        <v>1150</v>
      </c>
      <c r="E1228" s="223">
        <v>2322.54</v>
      </c>
      <c r="F1228" s="223">
        <v>6042.4</v>
      </c>
      <c r="G1228" s="223">
        <v>2.2030000000000001E-2</v>
      </c>
      <c r="H1228" s="223">
        <v>1.7600000000000001E-2</v>
      </c>
      <c r="I1228" s="223">
        <v>1.7059999999999999E-2</v>
      </c>
      <c r="J1228" s="223">
        <v>1.7340000000000001E-2</v>
      </c>
      <c r="K1228" s="223">
        <v>1.95E-2</v>
      </c>
      <c r="L1228" s="223">
        <v>2.8549999999999999E-2</v>
      </c>
      <c r="M1228" s="223">
        <v>6.8578999999999999</v>
      </c>
      <c r="N1228" s="223">
        <v>6.8517000000000001</v>
      </c>
      <c r="O1228" s="223">
        <v>115</v>
      </c>
      <c r="P1228" s="223">
        <v>143</v>
      </c>
    </row>
    <row r="1229" spans="1:16">
      <c r="A1229" s="227">
        <v>82</v>
      </c>
      <c r="B1229" s="225">
        <v>43648</v>
      </c>
      <c r="C1229" s="223">
        <v>96.13</v>
      </c>
      <c r="D1229" s="223">
        <v>1160</v>
      </c>
      <c r="E1229" s="223">
        <v>2370.9699999999998</v>
      </c>
      <c r="F1229" s="223">
        <v>6243.5</v>
      </c>
      <c r="G1229" s="223">
        <v>2.172E-2</v>
      </c>
      <c r="H1229" s="223">
        <v>1.7610000000000001E-2</v>
      </c>
      <c r="I1229" s="223">
        <v>1.7090000000000001E-2</v>
      </c>
      <c r="J1229" s="223">
        <v>1.7430000000000001E-2</v>
      </c>
      <c r="K1229" s="223">
        <v>1.9740000000000001E-2</v>
      </c>
      <c r="L1229" s="223">
        <v>2.8819999999999998E-2</v>
      </c>
      <c r="M1229" s="223">
        <v>6.8678999999999997</v>
      </c>
      <c r="N1229" s="223">
        <v>6.8667999999999996</v>
      </c>
      <c r="O1229" s="223">
        <v>117</v>
      </c>
      <c r="P1229" s="223">
        <v>143</v>
      </c>
    </row>
    <row r="1230" spans="1:16">
      <c r="A1230" s="227">
        <v>81</v>
      </c>
      <c r="B1230" s="225">
        <v>43647</v>
      </c>
      <c r="C1230" s="223">
        <v>96.19</v>
      </c>
      <c r="D1230" s="223">
        <v>1160</v>
      </c>
      <c r="E1230" s="223">
        <v>2370.9699999999998</v>
      </c>
      <c r="F1230" s="223">
        <v>6243.5</v>
      </c>
      <c r="G1230" s="223">
        <v>2.1069999999999998E-2</v>
      </c>
      <c r="H1230" s="223">
        <v>1.787E-2</v>
      </c>
      <c r="I1230" s="223">
        <v>1.7389999999999999E-2</v>
      </c>
      <c r="J1230" s="223">
        <v>1.789E-2</v>
      </c>
      <c r="K1230" s="223">
        <v>2.0240000000000001E-2</v>
      </c>
      <c r="L1230" s="223">
        <v>2.9100000000000001E-2</v>
      </c>
      <c r="M1230" s="223">
        <v>6.8712</v>
      </c>
      <c r="N1230" s="223">
        <v>6.8771000000000004</v>
      </c>
      <c r="O1230" s="223">
        <v>117</v>
      </c>
      <c r="P1230" s="223">
        <v>143</v>
      </c>
    </row>
    <row r="1231" spans="1:16">
      <c r="A1231" s="227">
        <v>80</v>
      </c>
      <c r="B1231" s="225">
        <v>43644</v>
      </c>
      <c r="C1231" s="223">
        <v>96.21</v>
      </c>
      <c r="D1231" s="223">
        <v>1160</v>
      </c>
      <c r="E1231" s="223">
        <v>2370.9699999999998</v>
      </c>
      <c r="F1231" s="223">
        <v>6243.5</v>
      </c>
      <c r="G1231" s="223">
        <v>2.087E-2</v>
      </c>
      <c r="H1231" s="223">
        <v>1.755E-2</v>
      </c>
      <c r="I1231" s="223">
        <v>1.7059999999999999E-2</v>
      </c>
      <c r="J1231" s="223">
        <v>1.7659999999999999E-2</v>
      </c>
      <c r="K1231" s="223">
        <v>2.0049999999999998E-2</v>
      </c>
      <c r="L1231" s="223">
        <v>2.9149999999999999E-2</v>
      </c>
      <c r="M1231" s="223">
        <v>6.8876999999999997</v>
      </c>
      <c r="N1231" s="223">
        <v>6.88</v>
      </c>
      <c r="O1231" s="223">
        <v>121</v>
      </c>
      <c r="P1231" s="223">
        <v>143</v>
      </c>
    </row>
    <row r="1232" spans="1:16">
      <c r="A1232" s="227">
        <v>79</v>
      </c>
      <c r="B1232" s="225">
        <v>43643</v>
      </c>
      <c r="C1232" s="223">
        <v>96.14</v>
      </c>
      <c r="D1232" s="223">
        <v>1160</v>
      </c>
      <c r="E1232" s="223">
        <v>2370.9699999999998</v>
      </c>
      <c r="F1232" s="223">
        <v>6243.5</v>
      </c>
      <c r="G1232" s="223">
        <v>2.1329999999999998E-2</v>
      </c>
      <c r="H1232" s="223">
        <v>1.745E-2</v>
      </c>
      <c r="I1232" s="223">
        <v>1.7090000000000001E-2</v>
      </c>
      <c r="J1232" s="223">
        <v>1.77E-2</v>
      </c>
      <c r="K1232" s="223">
        <v>2.0140000000000002E-2</v>
      </c>
      <c r="L1232" s="223">
        <v>2.93E-2</v>
      </c>
      <c r="M1232" s="223">
        <v>6.8845999999999998</v>
      </c>
      <c r="N1232" s="223">
        <v>6.8798000000000004</v>
      </c>
      <c r="O1232" s="223">
        <v>122</v>
      </c>
      <c r="P1232" s="223">
        <v>143</v>
      </c>
    </row>
    <row r="1233" spans="1:16">
      <c r="A1233" s="227">
        <v>78</v>
      </c>
      <c r="B1233" s="225">
        <v>43642</v>
      </c>
      <c r="C1233" s="223">
        <v>95.98</v>
      </c>
      <c r="D1233" s="223">
        <v>1160</v>
      </c>
      <c r="E1233" s="223">
        <v>2370.9699999999998</v>
      </c>
      <c r="F1233" s="223">
        <v>6243.5</v>
      </c>
      <c r="G1233" s="223">
        <v>2.1389999999999999E-2</v>
      </c>
      <c r="H1233" s="223">
        <v>1.7690000000000001E-2</v>
      </c>
      <c r="I1233" s="223">
        <v>1.7420000000000001E-2</v>
      </c>
      <c r="J1233" s="223">
        <v>1.7950000000000001E-2</v>
      </c>
      <c r="K1233" s="223">
        <v>2.0469999999999999E-2</v>
      </c>
      <c r="L1233" s="223">
        <v>2.9080000000000002E-2</v>
      </c>
      <c r="M1233" s="223">
        <v>6.8764000000000003</v>
      </c>
      <c r="N1233" s="223">
        <v>6.8769999999999998</v>
      </c>
      <c r="O1233" s="223">
        <v>117</v>
      </c>
      <c r="P1233" s="223">
        <v>143</v>
      </c>
    </row>
    <row r="1234" spans="1:16">
      <c r="A1234" s="227">
        <v>77</v>
      </c>
      <c r="B1234" s="225">
        <v>43641</v>
      </c>
      <c r="C1234" s="223">
        <v>96.22</v>
      </c>
      <c r="D1234" s="223">
        <v>1160</v>
      </c>
      <c r="E1234" s="223">
        <v>2370.9699999999998</v>
      </c>
      <c r="F1234" s="223">
        <v>6243.5</v>
      </c>
      <c r="G1234" s="223">
        <v>2.121E-2</v>
      </c>
      <c r="H1234" s="223">
        <v>1.7319999999999999E-2</v>
      </c>
      <c r="I1234" s="223">
        <v>1.6740000000000001E-2</v>
      </c>
      <c r="J1234" s="223">
        <v>1.7239999999999998E-2</v>
      </c>
      <c r="K1234" s="223">
        <v>1.985E-2</v>
      </c>
      <c r="L1234" s="223">
        <v>2.9069999999999999E-2</v>
      </c>
      <c r="M1234" s="223">
        <v>6.8653000000000004</v>
      </c>
      <c r="N1234" s="223">
        <v>6.8685</v>
      </c>
      <c r="O1234" s="223">
        <v>123</v>
      </c>
      <c r="P1234" s="223">
        <v>143</v>
      </c>
    </row>
    <row r="1235" spans="1:16">
      <c r="A1235" s="227">
        <v>76</v>
      </c>
      <c r="B1235" s="225">
        <v>43640</v>
      </c>
      <c r="C1235" s="223">
        <v>96.63</v>
      </c>
      <c r="D1235" s="223">
        <v>1160</v>
      </c>
      <c r="E1235" s="223">
        <v>2370.9699999999998</v>
      </c>
      <c r="F1235" s="223">
        <v>6243.5</v>
      </c>
      <c r="G1235" s="223">
        <v>2.1049999999999999E-2</v>
      </c>
      <c r="H1235" s="223">
        <v>1.7319999999999999E-2</v>
      </c>
      <c r="I1235" s="223">
        <v>1.6820000000000002E-2</v>
      </c>
      <c r="J1235" s="223">
        <v>1.7479999999999999E-2</v>
      </c>
      <c r="K1235" s="223">
        <v>2.0140000000000002E-2</v>
      </c>
      <c r="L1235" s="223">
        <v>2.913E-2</v>
      </c>
      <c r="M1235" s="223">
        <v>6.8609</v>
      </c>
      <c r="N1235" s="223">
        <v>6.8518999999999997</v>
      </c>
      <c r="O1235" s="223">
        <v>123</v>
      </c>
      <c r="P1235" s="223">
        <v>143</v>
      </c>
    </row>
    <row r="1236" spans="1:16">
      <c r="A1236" s="227">
        <v>75</v>
      </c>
      <c r="B1236" s="225">
        <v>43637</v>
      </c>
      <c r="C1236" s="223">
        <v>97.12</v>
      </c>
      <c r="D1236" s="223">
        <v>1160</v>
      </c>
      <c r="E1236" s="223">
        <v>2370.9699999999998</v>
      </c>
      <c r="F1236" s="223">
        <v>6243.5</v>
      </c>
      <c r="G1236" s="223">
        <v>2.1000000000000001E-2</v>
      </c>
      <c r="H1236" s="223">
        <v>1.7680000000000001E-2</v>
      </c>
      <c r="I1236" s="223">
        <v>1.7229999999999999E-2</v>
      </c>
      <c r="J1236" s="223">
        <v>1.7909999999999999E-2</v>
      </c>
      <c r="K1236" s="223">
        <v>2.0539999999999999E-2</v>
      </c>
      <c r="L1236" s="223">
        <v>2.894E-2</v>
      </c>
      <c r="M1236" s="223">
        <v>6.8945999999999996</v>
      </c>
      <c r="N1236" s="223">
        <v>6.9036</v>
      </c>
      <c r="O1236" s="223">
        <v>117</v>
      </c>
      <c r="P1236" s="223">
        <v>143</v>
      </c>
    </row>
    <row r="1237" spans="1:16">
      <c r="A1237" s="227">
        <v>74</v>
      </c>
      <c r="B1237" s="225">
        <v>43636</v>
      </c>
      <c r="C1237" s="223">
        <v>97.64</v>
      </c>
      <c r="D1237" s="223">
        <v>1160</v>
      </c>
      <c r="E1237" s="223">
        <v>2370.9699999999998</v>
      </c>
      <c r="F1237" s="223">
        <v>6243.5</v>
      </c>
      <c r="G1237" s="223">
        <v>2.128E-2</v>
      </c>
      <c r="H1237" s="223">
        <v>1.7770000000000001E-2</v>
      </c>
      <c r="I1237" s="223">
        <v>1.7309999999999999E-2</v>
      </c>
      <c r="J1237" s="223">
        <v>1.7809999999999999E-2</v>
      </c>
      <c r="K1237" s="223">
        <v>2.0279999999999999E-2</v>
      </c>
      <c r="L1237" s="223">
        <v>2.9020000000000001E-2</v>
      </c>
      <c r="M1237" s="223">
        <v>6.9028</v>
      </c>
      <c r="N1237" s="223">
        <v>6.9032</v>
      </c>
      <c r="O1237" s="223">
        <v>117</v>
      </c>
      <c r="P1237" s="223">
        <v>143</v>
      </c>
    </row>
    <row r="1238" spans="1:16">
      <c r="A1238" s="227">
        <v>73</v>
      </c>
      <c r="B1238" s="225">
        <v>43635</v>
      </c>
      <c r="C1238" s="223">
        <v>97.56</v>
      </c>
      <c r="D1238" s="223">
        <v>1160</v>
      </c>
      <c r="E1238" s="223">
        <v>2370.9699999999998</v>
      </c>
      <c r="F1238" s="223">
        <v>6243.5</v>
      </c>
      <c r="G1238" s="223">
        <v>2.1590000000000002E-2</v>
      </c>
      <c r="H1238" s="223">
        <v>1.7350000000000001E-2</v>
      </c>
      <c r="I1238" s="223">
        <v>1.6879999999999999E-2</v>
      </c>
      <c r="J1238" s="223">
        <v>1.7579999999999998E-2</v>
      </c>
      <c r="K1238" s="223">
        <v>2.0230000000000001E-2</v>
      </c>
      <c r="L1238" s="223">
        <v>2.9159999999999998E-2</v>
      </c>
      <c r="M1238" s="223">
        <v>6.9306999999999999</v>
      </c>
      <c r="N1238" s="223">
        <v>6.9257999999999997</v>
      </c>
      <c r="O1238" s="223">
        <v>123</v>
      </c>
      <c r="P1238" s="223">
        <v>143</v>
      </c>
    </row>
    <row r="1239" spans="1:16">
      <c r="A1239" s="227">
        <v>72</v>
      </c>
      <c r="B1239" s="225">
        <v>43634</v>
      </c>
      <c r="C1239" s="223">
        <v>97.57</v>
      </c>
      <c r="D1239" s="223">
        <v>1160</v>
      </c>
      <c r="E1239" s="223">
        <v>2370.9699999999998</v>
      </c>
      <c r="F1239" s="223">
        <v>6243.5</v>
      </c>
      <c r="G1239" s="223">
        <v>2.2110000000000001E-2</v>
      </c>
      <c r="H1239" s="223">
        <v>1.864E-2</v>
      </c>
      <c r="I1239" s="223">
        <v>1.7989999999999999E-2</v>
      </c>
      <c r="J1239" s="223">
        <v>1.8319999999999999E-2</v>
      </c>
      <c r="K1239" s="223">
        <v>2.0590000000000001E-2</v>
      </c>
      <c r="L1239" s="223">
        <v>2.9149999999999999E-2</v>
      </c>
      <c r="M1239" s="223">
        <v>6.9306000000000001</v>
      </c>
      <c r="N1239" s="223">
        <v>6.9255000000000004</v>
      </c>
      <c r="O1239" s="223">
        <v>112</v>
      </c>
      <c r="P1239" s="223">
        <v>143</v>
      </c>
    </row>
    <row r="1240" spans="1:16">
      <c r="A1240" s="227">
        <v>71</v>
      </c>
      <c r="B1240" s="225">
        <v>43633</v>
      </c>
      <c r="C1240" s="223">
        <v>97.01</v>
      </c>
      <c r="D1240" s="223">
        <v>1160</v>
      </c>
      <c r="E1240" s="223">
        <v>2370.9699999999998</v>
      </c>
      <c r="F1240" s="223">
        <v>6243.5</v>
      </c>
      <c r="G1240" s="223">
        <v>2.1780000000000001E-2</v>
      </c>
      <c r="H1240" s="223">
        <v>1.8689999999999998E-2</v>
      </c>
      <c r="I1240" s="223">
        <v>1.8120000000000001E-2</v>
      </c>
      <c r="J1240" s="223">
        <v>1.856E-2</v>
      </c>
      <c r="K1240" s="223">
        <v>2.094E-2</v>
      </c>
      <c r="L1240" s="223">
        <v>2.9159999999999998E-2</v>
      </c>
      <c r="M1240" s="223">
        <v>6.9290000000000003</v>
      </c>
      <c r="N1240" s="223">
        <v>6.9215999999999998</v>
      </c>
      <c r="O1240" s="223">
        <v>110</v>
      </c>
      <c r="P1240" s="223">
        <v>143</v>
      </c>
    </row>
    <row r="1241" spans="1:16">
      <c r="A1241" s="227">
        <v>70</v>
      </c>
      <c r="B1241" s="225">
        <v>43630</v>
      </c>
      <c r="C1241" s="223">
        <v>97</v>
      </c>
      <c r="D1241" s="223">
        <v>1160</v>
      </c>
      <c r="E1241" s="223">
        <v>2370.9699999999998</v>
      </c>
      <c r="F1241" s="223">
        <v>6243.5</v>
      </c>
      <c r="G1241" s="223">
        <v>2.1680000000000001E-2</v>
      </c>
      <c r="H1241" s="223">
        <v>1.8409999999999999E-2</v>
      </c>
      <c r="I1241" s="223">
        <v>1.7819999999999999E-2</v>
      </c>
      <c r="J1241" s="223">
        <v>1.8329999999999999E-2</v>
      </c>
      <c r="K1241" s="223">
        <v>2.0799999999999999E-2</v>
      </c>
      <c r="L1241" s="223">
        <v>2.954E-2</v>
      </c>
      <c r="M1241" s="223">
        <v>6.9280999999999997</v>
      </c>
      <c r="N1241" s="223">
        <v>6.9177</v>
      </c>
      <c r="O1241" s="223">
        <v>117</v>
      </c>
      <c r="P1241" s="223">
        <v>143</v>
      </c>
    </row>
    <row r="1242" spans="1:16">
      <c r="A1242" s="227">
        <v>69</v>
      </c>
      <c r="B1242" s="225">
        <v>43629</v>
      </c>
      <c r="C1242" s="223">
        <v>96.69</v>
      </c>
      <c r="D1242" s="223">
        <v>1160</v>
      </c>
      <c r="E1242" s="223">
        <v>2370.9699999999998</v>
      </c>
      <c r="F1242" s="223">
        <v>6243.5</v>
      </c>
      <c r="G1242" s="223">
        <v>2.1690000000000001E-2</v>
      </c>
      <c r="H1242" s="223">
        <v>1.8360000000000001E-2</v>
      </c>
      <c r="I1242" s="223">
        <v>1.7770000000000001E-2</v>
      </c>
      <c r="J1242" s="223">
        <v>1.8380000000000001E-2</v>
      </c>
      <c r="K1242" s="223">
        <v>2.094E-2</v>
      </c>
      <c r="L1242" s="223">
        <v>2.9530000000000001E-2</v>
      </c>
      <c r="M1242" s="223">
        <v>6.9260999999999999</v>
      </c>
      <c r="N1242" s="223">
        <v>6.9114000000000004</v>
      </c>
      <c r="O1242" s="223">
        <v>118</v>
      </c>
      <c r="P1242" s="223">
        <v>143</v>
      </c>
    </row>
    <row r="1243" spans="1:16">
      <c r="A1243" s="227">
        <v>68</v>
      </c>
      <c r="B1243" s="225">
        <v>43628</v>
      </c>
      <c r="C1243" s="223">
        <v>96.76</v>
      </c>
      <c r="D1243" s="223">
        <v>1160</v>
      </c>
      <c r="E1243" s="223">
        <v>2370.9699999999998</v>
      </c>
      <c r="F1243" s="223">
        <v>6243.5</v>
      </c>
      <c r="G1243" s="223">
        <v>2.215E-2</v>
      </c>
      <c r="H1243" s="223">
        <v>1.8790000000000001E-2</v>
      </c>
      <c r="I1243" s="223">
        <v>1.8169999999999999E-2</v>
      </c>
      <c r="J1243" s="223">
        <v>1.8710000000000001E-2</v>
      </c>
      <c r="K1243" s="223">
        <v>2.121E-2</v>
      </c>
      <c r="L1243" s="223">
        <v>2.9839999999999998E-2</v>
      </c>
      <c r="M1243" s="223">
        <v>6.9438000000000004</v>
      </c>
      <c r="N1243" s="223">
        <v>6.9310999999999998</v>
      </c>
      <c r="O1243" s="223">
        <v>117</v>
      </c>
      <c r="P1243" s="223">
        <v>143</v>
      </c>
    </row>
    <row r="1244" spans="1:16">
      <c r="A1244" s="227">
        <v>67</v>
      </c>
      <c r="B1244" s="225">
        <v>43627</v>
      </c>
      <c r="C1244" s="223">
        <v>96.54</v>
      </c>
      <c r="D1244" s="223">
        <v>1160</v>
      </c>
      <c r="E1244" s="223">
        <v>2370.9699999999998</v>
      </c>
      <c r="F1244" s="223">
        <v>6243.5</v>
      </c>
      <c r="G1244" s="223">
        <v>2.2460000000000001E-2</v>
      </c>
      <c r="H1244" s="223">
        <v>1.9300000000000001E-2</v>
      </c>
      <c r="I1244" s="223">
        <v>1.8790000000000001E-2</v>
      </c>
      <c r="J1244" s="223">
        <v>1.915E-2</v>
      </c>
      <c r="K1244" s="223">
        <v>2.1430000000000001E-2</v>
      </c>
      <c r="L1244" s="223">
        <v>2.962E-2</v>
      </c>
      <c r="M1244" s="223">
        <v>6.9442000000000004</v>
      </c>
      <c r="N1244" s="223">
        <v>6.9096000000000002</v>
      </c>
      <c r="O1244" s="223">
        <v>108</v>
      </c>
      <c r="P1244" s="223">
        <v>143</v>
      </c>
    </row>
    <row r="1245" spans="1:16">
      <c r="A1245" s="227">
        <v>66</v>
      </c>
      <c r="B1245" s="225">
        <v>43626</v>
      </c>
      <c r="C1245" s="223">
        <v>97.04</v>
      </c>
      <c r="D1245" s="223">
        <v>1160</v>
      </c>
      <c r="E1245" s="223">
        <v>2370.9699999999998</v>
      </c>
      <c r="F1245" s="223">
        <v>6243.5</v>
      </c>
      <c r="G1245" s="223">
        <v>2.2720000000000001E-2</v>
      </c>
      <c r="H1245" s="223">
        <v>1.9040000000000001E-2</v>
      </c>
      <c r="I1245" s="223">
        <v>1.874E-2</v>
      </c>
      <c r="J1245" s="223">
        <v>1.915E-2</v>
      </c>
      <c r="K1245" s="223">
        <v>2.1479999999999999E-2</v>
      </c>
      <c r="L1245" s="223">
        <v>2.9409999999999999E-2</v>
      </c>
      <c r="M1245" s="223">
        <v>6.9272</v>
      </c>
      <c r="N1245" s="223">
        <v>6.9096000000000002</v>
      </c>
      <c r="O1245" s="223">
        <v>107</v>
      </c>
      <c r="P1245" s="223">
        <v>143</v>
      </c>
    </row>
    <row r="1246" spans="1:16">
      <c r="A1246" s="227">
        <v>65</v>
      </c>
      <c r="B1246" s="225">
        <v>43623</v>
      </c>
      <c r="C1246" s="223">
        <v>97.32</v>
      </c>
      <c r="D1246" s="223">
        <v>1160</v>
      </c>
      <c r="E1246" s="223">
        <v>2370.9699999999998</v>
      </c>
      <c r="F1246" s="223">
        <v>6243.5</v>
      </c>
      <c r="G1246" s="223">
        <v>2.2669999999999999E-2</v>
      </c>
      <c r="H1246" s="223">
        <v>1.8489999999999999E-2</v>
      </c>
      <c r="I1246" s="223">
        <v>1.8169999999999999E-2</v>
      </c>
      <c r="J1246" s="223">
        <v>1.8530000000000001E-2</v>
      </c>
      <c r="K1246" s="223">
        <v>2.0809999999999999E-2</v>
      </c>
      <c r="L1246" s="223">
        <v>2.9170000000000001E-2</v>
      </c>
      <c r="M1246" s="223">
        <v>6.9282000000000004</v>
      </c>
      <c r="N1246" s="223">
        <v>6.9089</v>
      </c>
      <c r="O1246" s="223">
        <v>110</v>
      </c>
      <c r="P1246" s="223">
        <v>143</v>
      </c>
    </row>
    <row r="1247" spans="1:16">
      <c r="A1247" s="227">
        <v>64</v>
      </c>
      <c r="B1247" s="225">
        <v>43622</v>
      </c>
      <c r="C1247" s="223">
        <v>97.07</v>
      </c>
      <c r="D1247" s="223">
        <v>1160</v>
      </c>
      <c r="E1247" s="223">
        <v>2370.9699999999998</v>
      </c>
      <c r="F1247" s="223">
        <v>6243.5</v>
      </c>
      <c r="G1247" s="223">
        <v>2.3060000000000001E-2</v>
      </c>
      <c r="H1247" s="223">
        <v>1.8790000000000001E-2</v>
      </c>
      <c r="I1247" s="223">
        <v>1.8419999999999999E-2</v>
      </c>
      <c r="J1247" s="223">
        <v>1.883E-2</v>
      </c>
      <c r="K1247" s="223">
        <v>2.1170000000000001E-2</v>
      </c>
      <c r="L1247" s="223">
        <v>2.9170000000000001E-2</v>
      </c>
      <c r="M1247" s="223">
        <v>6.9244000000000003</v>
      </c>
      <c r="N1247" s="223">
        <v>6.9078999999999997</v>
      </c>
      <c r="O1247" s="223">
        <v>108</v>
      </c>
      <c r="P1247" s="223">
        <v>143</v>
      </c>
    </row>
    <row r="1248" spans="1:16">
      <c r="A1248" s="227">
        <v>63</v>
      </c>
      <c r="B1248" s="225">
        <v>43621</v>
      </c>
      <c r="C1248" s="223">
        <v>97.14</v>
      </c>
      <c r="D1248" s="223">
        <v>1160</v>
      </c>
      <c r="E1248" s="223">
        <v>2370.9699999999998</v>
      </c>
      <c r="F1248" s="223">
        <v>6243.5</v>
      </c>
      <c r="G1248" s="223">
        <v>2.3369999999999998E-2</v>
      </c>
      <c r="H1248" s="223">
        <v>1.857E-2</v>
      </c>
      <c r="I1248" s="223">
        <v>1.823E-2</v>
      </c>
      <c r="J1248" s="223">
        <v>1.8759999999999999E-2</v>
      </c>
      <c r="K1248" s="223">
        <v>2.1350000000000001E-2</v>
      </c>
      <c r="L1248" s="223">
        <v>2.92E-2</v>
      </c>
      <c r="M1248" s="223">
        <v>6.9219999999999997</v>
      </c>
      <c r="N1248" s="223">
        <v>6.9036999999999997</v>
      </c>
      <c r="O1248" s="223">
        <v>110</v>
      </c>
      <c r="P1248" s="223">
        <v>143</v>
      </c>
    </row>
    <row r="1249" spans="1:16">
      <c r="A1249" s="227">
        <v>62</v>
      </c>
      <c r="B1249" s="225">
        <v>43620</v>
      </c>
      <c r="C1249" s="223">
        <v>97.75</v>
      </c>
      <c r="D1249" s="223">
        <v>1160</v>
      </c>
      <c r="E1249" s="223">
        <v>2370.9699999999998</v>
      </c>
      <c r="F1249" s="223">
        <v>6243.5</v>
      </c>
      <c r="G1249" s="223">
        <v>2.334E-2</v>
      </c>
      <c r="H1249" s="223">
        <v>1.883E-2</v>
      </c>
      <c r="I1249" s="223">
        <v>1.848E-2</v>
      </c>
      <c r="J1249" s="223">
        <v>1.8960000000000001E-2</v>
      </c>
      <c r="K1249" s="223">
        <v>2.1299999999999999E-2</v>
      </c>
      <c r="L1249" s="223">
        <v>2.9180000000000001E-2</v>
      </c>
      <c r="M1249" s="223">
        <v>6.9367999999999999</v>
      </c>
      <c r="N1249" s="223">
        <v>6.9050000000000002</v>
      </c>
      <c r="O1249" s="223">
        <v>107</v>
      </c>
      <c r="P1249" s="223">
        <v>143</v>
      </c>
    </row>
    <row r="1250" spans="1:16">
      <c r="A1250" s="227">
        <v>61</v>
      </c>
      <c r="B1250" s="225">
        <v>43619</v>
      </c>
      <c r="C1250" s="223">
        <v>98.14</v>
      </c>
      <c r="D1250" s="223">
        <v>1160</v>
      </c>
      <c r="E1250" s="223">
        <v>2432.56</v>
      </c>
      <c r="F1250" s="223">
        <v>6122.9</v>
      </c>
      <c r="G1250" s="223">
        <v>2.324E-2</v>
      </c>
      <c r="H1250" s="223">
        <v>1.8319999999999999E-2</v>
      </c>
      <c r="I1250" s="223">
        <v>1.789E-2</v>
      </c>
      <c r="J1250" s="223">
        <v>1.8350000000000002E-2</v>
      </c>
      <c r="K1250" s="223">
        <v>2.0709999999999999E-2</v>
      </c>
      <c r="L1250" s="223">
        <v>2.9239999999999999E-2</v>
      </c>
      <c r="M1250" s="223">
        <v>6.9291</v>
      </c>
      <c r="N1250" s="223">
        <v>6.9019000000000004</v>
      </c>
      <c r="O1250" s="223">
        <v>114</v>
      </c>
      <c r="P1250" s="223">
        <v>143</v>
      </c>
    </row>
    <row r="1251" spans="1:16">
      <c r="A1251" s="227">
        <v>60</v>
      </c>
      <c r="B1251" s="225">
        <v>43616</v>
      </c>
      <c r="C1251" s="223">
        <v>98.14</v>
      </c>
      <c r="D1251" s="223">
        <v>1160</v>
      </c>
      <c r="E1251" s="223">
        <v>2432.56</v>
      </c>
      <c r="F1251" s="223">
        <v>6122.9</v>
      </c>
      <c r="G1251" s="223">
        <v>2.3400000000000001E-2</v>
      </c>
      <c r="H1251" s="223">
        <v>1.9220000000000001E-2</v>
      </c>
      <c r="I1251" s="223">
        <v>1.873E-2</v>
      </c>
      <c r="J1251" s="223">
        <v>1.9109999999999999E-2</v>
      </c>
      <c r="K1251" s="223">
        <v>2.1250000000000002E-2</v>
      </c>
      <c r="L1251" s="223">
        <v>2.903E-2</v>
      </c>
      <c r="M1251" s="223">
        <v>6.9329999999999998</v>
      </c>
      <c r="N1251" s="223">
        <v>6.9145000000000003</v>
      </c>
      <c r="O1251" s="223">
        <v>103</v>
      </c>
      <c r="P1251" s="223">
        <v>143</v>
      </c>
    </row>
    <row r="1252" spans="1:16">
      <c r="A1252" s="227">
        <v>59</v>
      </c>
      <c r="B1252" s="225">
        <v>43615</v>
      </c>
      <c r="C1252" s="223">
        <v>97.95</v>
      </c>
      <c r="D1252" s="223">
        <v>1160</v>
      </c>
      <c r="E1252" s="223">
        <v>2432.56</v>
      </c>
      <c r="F1252" s="223">
        <v>6122.9</v>
      </c>
      <c r="G1252" s="223">
        <v>2.3630000000000002E-2</v>
      </c>
      <c r="H1252" s="223">
        <v>2.061E-2</v>
      </c>
      <c r="I1252" s="223">
        <v>2.0039999999999999E-2</v>
      </c>
      <c r="J1252" s="223">
        <v>2.0199999999999999E-2</v>
      </c>
      <c r="K1252" s="223">
        <v>2.213E-2</v>
      </c>
      <c r="L1252" s="223">
        <v>2.9250000000000002E-2</v>
      </c>
      <c r="M1252" s="223">
        <v>6.9215999999999998</v>
      </c>
      <c r="N1252" s="223">
        <v>6.9101999999999997</v>
      </c>
      <c r="O1252" s="223">
        <v>92</v>
      </c>
      <c r="P1252" s="223">
        <v>143</v>
      </c>
    </row>
    <row r="1253" spans="1:16">
      <c r="A1253" s="227">
        <v>58</v>
      </c>
      <c r="B1253" s="225">
        <v>43614</v>
      </c>
      <c r="C1253" s="223">
        <v>97.61</v>
      </c>
      <c r="D1253" s="223">
        <v>1160</v>
      </c>
      <c r="E1253" s="223">
        <v>2432.56</v>
      </c>
      <c r="F1253" s="223">
        <v>6122.9</v>
      </c>
      <c r="G1253" s="223">
        <v>2.3480000000000001E-2</v>
      </c>
      <c r="H1253" s="223">
        <v>2.1090000000000001E-2</v>
      </c>
      <c r="I1253" s="223">
        <v>2.0559999999999998E-2</v>
      </c>
      <c r="J1253" s="223">
        <v>2.069E-2</v>
      </c>
      <c r="K1253" s="223">
        <v>2.2599999999999999E-2</v>
      </c>
      <c r="L1253" s="223">
        <v>2.947E-2</v>
      </c>
      <c r="M1253" s="223">
        <v>6.9089</v>
      </c>
      <c r="N1253" s="223">
        <v>6.8979999999999997</v>
      </c>
      <c r="O1253" s="223">
        <v>89</v>
      </c>
      <c r="P1253" s="223">
        <v>143</v>
      </c>
    </row>
    <row r="1254" spans="1:16">
      <c r="A1254" s="227">
        <v>57</v>
      </c>
      <c r="B1254" s="225">
        <v>43613</v>
      </c>
      <c r="C1254" s="223">
        <v>97.61</v>
      </c>
      <c r="D1254" s="223">
        <v>1160</v>
      </c>
      <c r="E1254" s="223">
        <v>2432.56</v>
      </c>
      <c r="F1254" s="223">
        <v>6122.9</v>
      </c>
      <c r="G1254" s="223">
        <v>2.3400000000000001E-2</v>
      </c>
      <c r="H1254" s="223">
        <v>2.1239999999999998E-2</v>
      </c>
      <c r="I1254" s="223">
        <v>2.0590000000000001E-2</v>
      </c>
      <c r="J1254" s="223">
        <v>2.069E-2</v>
      </c>
      <c r="K1254" s="223">
        <v>2.266E-2</v>
      </c>
      <c r="L1254" s="223">
        <v>2.9909999999999999E-2</v>
      </c>
      <c r="M1254" s="223">
        <v>6.9168000000000003</v>
      </c>
      <c r="N1254" s="223">
        <v>6.9001999999999999</v>
      </c>
      <c r="O1254" s="223">
        <v>93</v>
      </c>
      <c r="P1254" s="223">
        <v>143</v>
      </c>
    </row>
    <row r="1255" spans="1:16">
      <c r="A1255" s="227">
        <v>56</v>
      </c>
      <c r="B1255" s="225">
        <v>43612</v>
      </c>
      <c r="C1255" s="223">
        <v>97.86</v>
      </c>
      <c r="D1255" s="223">
        <v>1160</v>
      </c>
      <c r="E1255" s="223">
        <v>2432.56</v>
      </c>
      <c r="F1255" s="223">
        <v>6122.9</v>
      </c>
      <c r="G1255" s="223">
        <v>2.3369999999999998E-2</v>
      </c>
      <c r="H1255" s="223">
        <v>2.164E-2</v>
      </c>
      <c r="I1255" s="223">
        <v>2.103E-2</v>
      </c>
      <c r="J1255" s="223">
        <v>2.121E-2</v>
      </c>
      <c r="K1255" s="223">
        <v>2.3199999999999998E-2</v>
      </c>
      <c r="L1255" s="223">
        <v>2.989E-2</v>
      </c>
      <c r="M1255" s="223">
        <v>6.9269999999999996</v>
      </c>
      <c r="N1255" s="223">
        <v>6.9104999999999999</v>
      </c>
      <c r="O1255" s="223">
        <v>89</v>
      </c>
      <c r="P1255" s="223">
        <v>143</v>
      </c>
    </row>
    <row r="1256" spans="1:16">
      <c r="A1256" s="227">
        <v>55</v>
      </c>
      <c r="B1256" s="225">
        <v>43609</v>
      </c>
      <c r="C1256" s="223">
        <v>98.04</v>
      </c>
      <c r="D1256" s="223">
        <v>1160</v>
      </c>
      <c r="E1256" s="223">
        <v>2432.56</v>
      </c>
      <c r="F1256" s="223">
        <v>6122.9</v>
      </c>
      <c r="G1256" s="223">
        <v>2.3369999999999998E-2</v>
      </c>
      <c r="H1256" s="223">
        <v>2.164E-2</v>
      </c>
      <c r="I1256" s="223">
        <v>2.103E-2</v>
      </c>
      <c r="J1256" s="223">
        <v>2.121E-2</v>
      </c>
      <c r="K1256" s="223">
        <v>2.3199999999999998E-2</v>
      </c>
      <c r="L1256" s="223">
        <v>2.947E-2</v>
      </c>
      <c r="M1256" s="223">
        <v>6.9340999999999999</v>
      </c>
      <c r="N1256" s="223">
        <v>6.9062999999999999</v>
      </c>
      <c r="O1256" s="223">
        <v>84</v>
      </c>
      <c r="P1256" s="223">
        <v>143</v>
      </c>
    </row>
    <row r="1257" spans="1:16">
      <c r="A1257" s="227">
        <v>54</v>
      </c>
      <c r="B1257" s="225">
        <v>43608</v>
      </c>
      <c r="C1257" s="223">
        <v>98.06</v>
      </c>
      <c r="D1257" s="223">
        <v>1160</v>
      </c>
      <c r="E1257" s="223">
        <v>2432.56</v>
      </c>
      <c r="F1257" s="223">
        <v>6122.9</v>
      </c>
      <c r="G1257" s="223">
        <v>2.351E-2</v>
      </c>
      <c r="H1257" s="223">
        <v>2.146E-2</v>
      </c>
      <c r="I1257" s="223">
        <v>2.0899999999999998E-2</v>
      </c>
      <c r="J1257" s="223">
        <v>2.1139999999999999E-2</v>
      </c>
      <c r="K1257" s="223">
        <v>2.3189999999999999E-2</v>
      </c>
      <c r="L1257" s="223">
        <v>2.9569999999999999E-2</v>
      </c>
      <c r="M1257" s="223">
        <v>6.9340000000000002</v>
      </c>
      <c r="N1257" s="223">
        <v>6.9020000000000001</v>
      </c>
      <c r="O1257" s="223">
        <v>87</v>
      </c>
      <c r="P1257" s="223">
        <v>143</v>
      </c>
    </row>
    <row r="1258" spans="1:16">
      <c r="A1258" s="227">
        <v>53</v>
      </c>
      <c r="B1258" s="225">
        <v>43607</v>
      </c>
      <c r="C1258" s="223">
        <v>97.93</v>
      </c>
      <c r="D1258" s="223">
        <v>1160</v>
      </c>
      <c r="E1258" s="223">
        <v>2432.56</v>
      </c>
      <c r="F1258" s="223">
        <v>6122.9</v>
      </c>
      <c r="G1258" s="223">
        <v>2.366E-2</v>
      </c>
      <c r="H1258" s="223">
        <v>2.223E-2</v>
      </c>
      <c r="I1258" s="223">
        <v>2.1600000000000001E-2</v>
      </c>
      <c r="J1258" s="223">
        <v>2.179E-2</v>
      </c>
      <c r="K1258" s="223">
        <v>2.3820000000000001E-2</v>
      </c>
      <c r="L1258" s="223">
        <v>2.9819999999999999E-2</v>
      </c>
      <c r="M1258" s="223">
        <v>6.9398</v>
      </c>
      <c r="N1258" s="223">
        <v>6.9123000000000001</v>
      </c>
      <c r="O1258" s="223">
        <v>82</v>
      </c>
      <c r="P1258" s="223">
        <v>143</v>
      </c>
    </row>
    <row r="1259" spans="1:16">
      <c r="A1259" s="227">
        <v>52</v>
      </c>
      <c r="B1259" s="225">
        <v>43606</v>
      </c>
      <c r="C1259" s="223">
        <v>98</v>
      </c>
      <c r="D1259" s="223">
        <v>1160</v>
      </c>
      <c r="E1259" s="223">
        <v>2432.56</v>
      </c>
      <c r="F1259" s="223">
        <v>6122.9</v>
      </c>
      <c r="G1259" s="223">
        <v>2.366E-2</v>
      </c>
      <c r="H1259" s="223">
        <v>2.2540000000000001E-2</v>
      </c>
      <c r="I1259" s="223">
        <v>2.198E-2</v>
      </c>
      <c r="J1259" s="223">
        <v>2.2259999999999999E-2</v>
      </c>
      <c r="K1259" s="223">
        <v>2.426E-2</v>
      </c>
      <c r="L1259" s="223">
        <v>2.964E-2</v>
      </c>
      <c r="M1259" s="223">
        <v>6.9490999999999996</v>
      </c>
      <c r="N1259" s="223">
        <v>6.9179000000000004</v>
      </c>
      <c r="O1259" s="223">
        <v>77</v>
      </c>
      <c r="P1259" s="223">
        <v>143</v>
      </c>
    </row>
    <row r="1260" spans="1:16">
      <c r="A1260" s="227">
        <v>51</v>
      </c>
      <c r="B1260" s="225">
        <v>43605</v>
      </c>
      <c r="C1260" s="223">
        <v>97.86</v>
      </c>
      <c r="D1260" s="223">
        <v>1160</v>
      </c>
      <c r="E1260" s="223">
        <v>2432.56</v>
      </c>
      <c r="F1260" s="223">
        <v>6122.9</v>
      </c>
      <c r="G1260" s="223">
        <v>2.3650000000000001E-2</v>
      </c>
      <c r="H1260" s="223">
        <v>2.2210000000000001E-2</v>
      </c>
      <c r="I1260" s="223">
        <v>2.1739999999999999E-2</v>
      </c>
      <c r="J1260" s="223">
        <v>2.205E-2</v>
      </c>
      <c r="K1260" s="223">
        <v>2.4160000000000001E-2</v>
      </c>
      <c r="L1260" s="223">
        <v>2.9530000000000001E-2</v>
      </c>
      <c r="M1260" s="223">
        <v>6.9286000000000003</v>
      </c>
      <c r="N1260" s="223">
        <v>6.8837000000000002</v>
      </c>
      <c r="O1260" s="223">
        <v>78</v>
      </c>
      <c r="P1260" s="223">
        <v>143</v>
      </c>
    </row>
    <row r="1261" spans="1:16">
      <c r="A1261" s="227">
        <v>50</v>
      </c>
      <c r="B1261" s="225">
        <v>43602</v>
      </c>
      <c r="C1261" s="223">
        <v>97.57</v>
      </c>
      <c r="D1261" s="223">
        <v>1160</v>
      </c>
      <c r="E1261" s="223">
        <v>2432.56</v>
      </c>
      <c r="F1261" s="223">
        <v>6122.9</v>
      </c>
      <c r="G1261" s="223">
        <v>2.3730000000000001E-2</v>
      </c>
      <c r="H1261" s="223">
        <v>2.198E-2</v>
      </c>
      <c r="I1261" s="223">
        <v>2.1440000000000001E-2</v>
      </c>
      <c r="J1261" s="223">
        <v>2.1729999999999999E-2</v>
      </c>
      <c r="K1261" s="223">
        <v>2.3910000000000001E-2</v>
      </c>
      <c r="L1261" s="223">
        <v>2.9520000000000001E-2</v>
      </c>
      <c r="M1261" s="223">
        <v>6.9043999999999999</v>
      </c>
      <c r="N1261" s="223">
        <v>6.8761999999999999</v>
      </c>
      <c r="O1261" s="223">
        <v>81</v>
      </c>
      <c r="P1261" s="223">
        <v>143</v>
      </c>
    </row>
    <row r="1262" spans="1:16">
      <c r="A1262" s="227">
        <v>49</v>
      </c>
      <c r="B1262" s="225">
        <v>43601</v>
      </c>
      <c r="C1262" s="223">
        <v>97.53</v>
      </c>
      <c r="D1262" s="223">
        <v>1160</v>
      </c>
      <c r="E1262" s="223">
        <v>2432.56</v>
      </c>
      <c r="F1262" s="223">
        <v>6122.9</v>
      </c>
      <c r="G1262" s="223">
        <v>2.3869999999999999E-2</v>
      </c>
      <c r="H1262" s="223">
        <v>2.1919999999999999E-2</v>
      </c>
      <c r="I1262" s="223">
        <v>2.1389999999999999E-2</v>
      </c>
      <c r="J1262" s="223">
        <v>2.1700000000000001E-2</v>
      </c>
      <c r="K1262" s="223">
        <v>2.3939999999999999E-2</v>
      </c>
      <c r="L1262" s="223">
        <v>2.9530000000000001E-2</v>
      </c>
      <c r="M1262" s="223">
        <v>6.9039000000000001</v>
      </c>
      <c r="N1262" s="223">
        <v>6.8753000000000002</v>
      </c>
      <c r="O1262" s="223">
        <v>81</v>
      </c>
      <c r="P1262" s="223">
        <v>143</v>
      </c>
    </row>
    <row r="1263" spans="1:16">
      <c r="A1263" s="227">
        <v>48</v>
      </c>
      <c r="B1263" s="225">
        <v>43600</v>
      </c>
      <c r="C1263" s="223">
        <v>97.32</v>
      </c>
      <c r="D1263" s="223">
        <v>1160</v>
      </c>
      <c r="E1263" s="223">
        <v>2432.56</v>
      </c>
      <c r="F1263" s="223">
        <v>6122.9</v>
      </c>
      <c r="G1263" s="223">
        <v>2.392E-2</v>
      </c>
      <c r="H1263" s="223">
        <v>2.1600000000000001E-2</v>
      </c>
      <c r="I1263" s="223">
        <v>2.1139999999999999E-2</v>
      </c>
      <c r="J1263" s="223">
        <v>2.1479999999999999E-2</v>
      </c>
      <c r="K1263" s="223">
        <v>2.3730000000000001E-2</v>
      </c>
      <c r="L1263" s="223">
        <v>2.972E-2</v>
      </c>
      <c r="M1263" s="223">
        <v>6.9120999999999997</v>
      </c>
      <c r="N1263" s="223">
        <v>6.8784000000000001</v>
      </c>
      <c r="O1263" s="223">
        <v>86</v>
      </c>
      <c r="P1263" s="223">
        <v>143</v>
      </c>
    </row>
    <row r="1264" spans="1:16">
      <c r="A1264" s="227">
        <v>47</v>
      </c>
      <c r="B1264" s="225">
        <v>43599</v>
      </c>
      <c r="C1264" s="223">
        <v>97.33</v>
      </c>
      <c r="D1264" s="223">
        <v>1160</v>
      </c>
      <c r="E1264" s="223">
        <v>2432.56</v>
      </c>
      <c r="F1264" s="223">
        <v>6122.9</v>
      </c>
      <c r="G1264" s="223">
        <v>2.392E-2</v>
      </c>
      <c r="H1264" s="223">
        <v>2.196E-2</v>
      </c>
      <c r="I1264" s="223">
        <v>2.155E-2</v>
      </c>
      <c r="J1264" s="223">
        <v>2.188E-2</v>
      </c>
      <c r="K1264" s="223">
        <v>2.41E-2</v>
      </c>
      <c r="L1264" s="223">
        <v>2.972E-2</v>
      </c>
      <c r="M1264" s="223">
        <v>6.8448000000000002</v>
      </c>
      <c r="N1264" s="223">
        <v>6.8224999999999998</v>
      </c>
      <c r="O1264" s="223">
        <v>82</v>
      </c>
      <c r="P1264" s="223">
        <v>143</v>
      </c>
    </row>
    <row r="1265" spans="1:16">
      <c r="A1265" s="227">
        <v>46</v>
      </c>
      <c r="B1265" s="225">
        <v>43598</v>
      </c>
      <c r="C1265" s="223">
        <v>97.37</v>
      </c>
      <c r="D1265" s="223">
        <v>1160</v>
      </c>
      <c r="E1265" s="223">
        <v>2432.56</v>
      </c>
      <c r="F1265" s="223">
        <v>6122.9</v>
      </c>
      <c r="G1265" s="223">
        <v>2.3959999999999999E-2</v>
      </c>
      <c r="H1265" s="223">
        <v>2.188E-2</v>
      </c>
      <c r="I1265" s="223">
        <v>2.147E-2</v>
      </c>
      <c r="J1265" s="223">
        <v>2.1829999999999999E-2</v>
      </c>
      <c r="K1265" s="223">
        <v>2.402E-2</v>
      </c>
      <c r="L1265" s="223">
        <v>2.9569999999999999E-2</v>
      </c>
      <c r="M1265" s="223">
        <v>6.8373999999999997</v>
      </c>
      <c r="N1265" s="223">
        <v>6.8273999999999999</v>
      </c>
      <c r="O1265" s="223">
        <v>81</v>
      </c>
      <c r="P1265" s="223">
        <v>143</v>
      </c>
    </row>
    <row r="1266" spans="1:16">
      <c r="A1266" s="227">
        <v>45</v>
      </c>
      <c r="B1266" s="225">
        <v>43595</v>
      </c>
      <c r="C1266" s="223">
        <v>97.62</v>
      </c>
      <c r="D1266" s="223">
        <v>1160</v>
      </c>
      <c r="E1266" s="223">
        <v>2432.56</v>
      </c>
      <c r="F1266" s="223">
        <v>6122.9</v>
      </c>
      <c r="G1266" s="223">
        <v>2.4170000000000001E-2</v>
      </c>
      <c r="H1266" s="223">
        <v>2.266E-2</v>
      </c>
      <c r="I1266" s="223">
        <v>2.231E-2</v>
      </c>
      <c r="J1266" s="223">
        <v>2.2630000000000001E-2</v>
      </c>
      <c r="K1266" s="223">
        <v>2.4670000000000001E-2</v>
      </c>
      <c r="L1266" s="223">
        <v>2.9829999999999999E-2</v>
      </c>
      <c r="M1266" s="223">
        <v>6.8076999999999996</v>
      </c>
      <c r="N1266" s="223">
        <v>6.7827999999999999</v>
      </c>
      <c r="O1266" s="223">
        <v>75</v>
      </c>
      <c r="P1266" s="223">
        <v>143</v>
      </c>
    </row>
    <row r="1267" spans="1:16">
      <c r="A1267" s="227">
        <v>44</v>
      </c>
      <c r="B1267" s="225">
        <v>43594</v>
      </c>
      <c r="C1267" s="223">
        <v>97.63</v>
      </c>
      <c r="D1267" s="223">
        <v>1160</v>
      </c>
      <c r="E1267" s="223">
        <v>2432.56</v>
      </c>
      <c r="F1267" s="223">
        <v>6122.9</v>
      </c>
      <c r="G1267" s="223">
        <v>2.4170000000000001E-2</v>
      </c>
      <c r="H1267" s="223">
        <v>2.2579999999999999E-2</v>
      </c>
      <c r="I1267" s="223">
        <v>2.2169999999999999E-2</v>
      </c>
      <c r="J1267" s="223">
        <v>2.2450000000000001E-2</v>
      </c>
      <c r="K1267" s="223">
        <v>2.4420000000000001E-2</v>
      </c>
      <c r="L1267" s="223">
        <v>2.9899999999999999E-2</v>
      </c>
      <c r="M1267" s="223">
        <v>6.7948000000000004</v>
      </c>
      <c r="N1267" s="223">
        <v>6.7769000000000004</v>
      </c>
      <c r="O1267" s="223">
        <v>77</v>
      </c>
      <c r="P1267" s="223">
        <v>143</v>
      </c>
    </row>
    <row r="1268" spans="1:16">
      <c r="A1268" s="227">
        <v>43</v>
      </c>
      <c r="B1268" s="225">
        <v>43593</v>
      </c>
      <c r="C1268" s="223">
        <v>97.52</v>
      </c>
      <c r="D1268" s="223">
        <v>1160</v>
      </c>
      <c r="E1268" s="223">
        <v>2432.56</v>
      </c>
      <c r="F1268" s="223">
        <v>6122.9</v>
      </c>
      <c r="G1268" s="223">
        <v>2.4219999999999998E-2</v>
      </c>
      <c r="H1268" s="223">
        <v>2.2970000000000001E-2</v>
      </c>
      <c r="I1268" s="223">
        <v>2.2599999999999999E-2</v>
      </c>
      <c r="J1268" s="223">
        <v>2.2849999999999999E-2</v>
      </c>
      <c r="K1268" s="223">
        <v>2.4830000000000001E-2</v>
      </c>
      <c r="L1268" s="223">
        <v>3.0130000000000001E-2</v>
      </c>
      <c r="M1268" s="223">
        <v>6.7732999999999999</v>
      </c>
      <c r="N1268" s="223">
        <v>6.7662000000000004</v>
      </c>
      <c r="O1268" s="223">
        <v>75</v>
      </c>
      <c r="P1268" s="223">
        <v>143</v>
      </c>
    </row>
    <row r="1269" spans="1:16">
      <c r="A1269" s="227">
        <v>42</v>
      </c>
      <c r="B1269" s="225">
        <v>43592</v>
      </c>
      <c r="C1269" s="223">
        <v>97.52</v>
      </c>
      <c r="D1269" s="223">
        <v>1160</v>
      </c>
      <c r="E1269" s="223">
        <v>2432.56</v>
      </c>
      <c r="F1269" s="223">
        <v>6122.9</v>
      </c>
      <c r="G1269" s="223">
        <v>2.4119999999999999E-2</v>
      </c>
      <c r="H1269" s="223">
        <v>2.2839999999999999E-2</v>
      </c>
      <c r="I1269" s="223">
        <v>2.247E-2</v>
      </c>
      <c r="J1269" s="223">
        <v>2.2579999999999999E-2</v>
      </c>
      <c r="K1269" s="223">
        <v>2.4570000000000002E-2</v>
      </c>
      <c r="L1269" s="223">
        <v>3.0370000000000001E-2</v>
      </c>
      <c r="M1269" s="223">
        <v>6.7354000000000003</v>
      </c>
      <c r="N1269" s="223">
        <v>6.7348999999999997</v>
      </c>
      <c r="O1269" s="223">
        <v>79</v>
      </c>
      <c r="P1269" s="223">
        <v>143</v>
      </c>
    </row>
    <row r="1270" spans="1:16">
      <c r="A1270" s="227">
        <v>41</v>
      </c>
      <c r="B1270" s="225">
        <v>43591</v>
      </c>
      <c r="C1270" s="223">
        <v>97.83</v>
      </c>
      <c r="D1270" s="223">
        <v>1160</v>
      </c>
      <c r="E1270" s="223">
        <v>2432.56</v>
      </c>
      <c r="F1270" s="223">
        <v>6122.9</v>
      </c>
      <c r="G1270" s="223">
        <v>2.4119999999999999E-2</v>
      </c>
      <c r="H1270" s="223">
        <v>2.29E-2</v>
      </c>
      <c r="I1270" s="223">
        <v>2.247E-2</v>
      </c>
      <c r="J1270" s="223">
        <v>2.2630000000000001E-2</v>
      </c>
      <c r="K1270" s="223">
        <v>2.469E-2</v>
      </c>
      <c r="L1270" s="223">
        <v>2.9929999999999998E-2</v>
      </c>
      <c r="M1270" s="223">
        <v>6.7454999999999998</v>
      </c>
      <c r="N1270" s="223">
        <v>6.7348999999999997</v>
      </c>
      <c r="O1270" s="223">
        <v>75</v>
      </c>
      <c r="P1270" s="223">
        <v>143</v>
      </c>
    </row>
    <row r="1271" spans="1:16">
      <c r="A1271" s="227">
        <v>40</v>
      </c>
      <c r="B1271" s="225">
        <v>43588</v>
      </c>
      <c r="C1271" s="223">
        <v>97.69</v>
      </c>
      <c r="D1271" s="223">
        <v>1160</v>
      </c>
      <c r="E1271" s="223">
        <v>2432.56</v>
      </c>
      <c r="F1271" s="223">
        <v>6122.9</v>
      </c>
      <c r="G1271" s="223">
        <v>2.4170000000000001E-2</v>
      </c>
      <c r="H1271" s="223">
        <v>2.333E-2</v>
      </c>
      <c r="I1271" s="223">
        <v>2.3E-2</v>
      </c>
      <c r="J1271" s="223">
        <v>2.3230000000000001E-2</v>
      </c>
      <c r="K1271" s="223">
        <v>2.5250000000000002E-2</v>
      </c>
      <c r="L1271" s="223">
        <v>3.0700000000000002E-2</v>
      </c>
      <c r="M1271" s="223">
        <v>6.7328000000000001</v>
      </c>
      <c r="N1271" s="223">
        <v>6.7348999999999997</v>
      </c>
      <c r="O1271" s="223">
        <v>77</v>
      </c>
      <c r="P1271" s="223">
        <v>143</v>
      </c>
    </row>
    <row r="1272" spans="1:16">
      <c r="A1272" s="227">
        <v>39</v>
      </c>
      <c r="B1272" s="225">
        <v>43587</v>
      </c>
      <c r="C1272" s="223">
        <v>97.48</v>
      </c>
      <c r="D1272" s="223">
        <v>1160</v>
      </c>
      <c r="E1272" s="223">
        <v>2432.56</v>
      </c>
      <c r="F1272" s="223">
        <v>6122.9</v>
      </c>
      <c r="G1272" s="223">
        <v>2.4170000000000001E-2</v>
      </c>
      <c r="H1272" s="223">
        <v>2.3449999999999999E-2</v>
      </c>
      <c r="I1272" s="223">
        <v>2.316E-2</v>
      </c>
      <c r="J1272" s="223">
        <v>2.3449999999999999E-2</v>
      </c>
      <c r="K1272" s="223">
        <v>2.5409999999999999E-2</v>
      </c>
      <c r="L1272" s="223">
        <v>3.0700000000000002E-2</v>
      </c>
      <c r="M1272" s="223">
        <v>6.7370000000000001</v>
      </c>
      <c r="N1272" s="223">
        <v>6.7348999999999997</v>
      </c>
      <c r="O1272" s="223">
        <v>75</v>
      </c>
      <c r="P1272" s="223">
        <v>143</v>
      </c>
    </row>
    <row r="1273" spans="1:16">
      <c r="A1273" s="227">
        <v>38</v>
      </c>
      <c r="B1273" s="225">
        <v>43586</v>
      </c>
      <c r="C1273" s="223">
        <v>97.86</v>
      </c>
      <c r="D1273" s="223">
        <v>1160</v>
      </c>
      <c r="E1273" s="223">
        <v>2482.9299999999998</v>
      </c>
      <c r="F1273" s="223">
        <v>6022.4</v>
      </c>
      <c r="G1273" s="223">
        <v>2.4070000000000001E-2</v>
      </c>
      <c r="H1273" s="223">
        <v>2.3040000000000001E-2</v>
      </c>
      <c r="I1273" s="223">
        <v>2.2769999999999999E-2</v>
      </c>
      <c r="J1273" s="223">
        <v>2.3E-2</v>
      </c>
      <c r="K1273" s="223">
        <v>2.5000000000000001E-2</v>
      </c>
      <c r="L1273" s="223">
        <v>3.0700000000000002E-2</v>
      </c>
      <c r="M1273" s="223">
        <v>6.7389000000000001</v>
      </c>
      <c r="N1273" s="223">
        <v>6.7336</v>
      </c>
      <c r="O1273" s="223">
        <v>79</v>
      </c>
      <c r="P1273" s="223">
        <v>143</v>
      </c>
    </row>
    <row r="1274" spans="1:16">
      <c r="A1274" s="227">
        <v>37</v>
      </c>
      <c r="B1274" s="225">
        <v>43585</v>
      </c>
      <c r="C1274" s="223">
        <v>98.01</v>
      </c>
      <c r="D1274" s="223">
        <v>1160</v>
      </c>
      <c r="E1274" s="223">
        <v>2482.9299999999998</v>
      </c>
      <c r="F1274" s="223">
        <v>6022.4</v>
      </c>
      <c r="G1274" s="223">
        <v>2.41E-2</v>
      </c>
      <c r="H1274" s="223">
        <v>2.266E-2</v>
      </c>
      <c r="I1274" s="223">
        <v>2.239E-2</v>
      </c>
      <c r="J1274" s="223">
        <v>2.2780000000000002E-2</v>
      </c>
      <c r="K1274" s="223">
        <v>2.5020000000000001E-2</v>
      </c>
      <c r="L1274" s="223">
        <v>3.0700000000000002E-2</v>
      </c>
      <c r="M1274" s="223">
        <v>6.7404999999999999</v>
      </c>
      <c r="N1274" s="223">
        <v>6.7287999999999997</v>
      </c>
      <c r="O1274" s="223">
        <v>83</v>
      </c>
      <c r="P1274" s="223">
        <v>143</v>
      </c>
    </row>
    <row r="1275" spans="1:16">
      <c r="A1275" s="227">
        <v>36</v>
      </c>
      <c r="B1275" s="225">
        <v>43584</v>
      </c>
      <c r="C1275" s="223">
        <v>98.2</v>
      </c>
      <c r="D1275" s="223">
        <v>1160</v>
      </c>
      <c r="E1275" s="223">
        <v>2482.9299999999998</v>
      </c>
      <c r="F1275" s="223">
        <v>6022.4</v>
      </c>
      <c r="G1275" s="223">
        <v>2.4060000000000002E-2</v>
      </c>
      <c r="H1275" s="223">
        <v>2.2919999999999999E-2</v>
      </c>
      <c r="I1275" s="223">
        <v>2.266E-2</v>
      </c>
      <c r="J1275" s="223">
        <v>2.3120000000000002E-2</v>
      </c>
      <c r="K1275" s="223">
        <v>2.5250000000000002E-2</v>
      </c>
      <c r="L1275" s="223">
        <v>3.0280000000000001E-2</v>
      </c>
      <c r="M1275" s="223">
        <v>6.7500999999999998</v>
      </c>
      <c r="N1275" s="223">
        <v>6.7435</v>
      </c>
      <c r="O1275" s="223">
        <v>76</v>
      </c>
      <c r="P1275" s="223">
        <v>143</v>
      </c>
    </row>
    <row r="1276" spans="1:16">
      <c r="A1276" s="227">
        <v>35</v>
      </c>
      <c r="B1276" s="225">
        <v>43581</v>
      </c>
      <c r="C1276" s="223">
        <v>98.17</v>
      </c>
      <c r="D1276" s="223">
        <v>1160</v>
      </c>
      <c r="E1276" s="223">
        <v>2482.9299999999998</v>
      </c>
      <c r="F1276" s="223">
        <v>6022.4</v>
      </c>
      <c r="G1276" s="223">
        <v>2.409E-2</v>
      </c>
      <c r="H1276" s="223">
        <v>2.282E-2</v>
      </c>
      <c r="I1276" s="223">
        <v>2.247E-2</v>
      </c>
      <c r="J1276" s="223">
        <v>2.2880000000000001E-2</v>
      </c>
      <c r="K1276" s="223">
        <v>2.4979999999999999E-2</v>
      </c>
      <c r="L1276" s="223">
        <v>3.0280000000000001E-2</v>
      </c>
      <c r="M1276" s="223">
        <v>6.7347000000000001</v>
      </c>
      <c r="N1276" s="223">
        <v>6.7218999999999998</v>
      </c>
      <c r="O1276" s="223">
        <v>78</v>
      </c>
      <c r="P1276" s="223">
        <v>143</v>
      </c>
    </row>
    <row r="1277" spans="1:16">
      <c r="A1277" s="227">
        <v>34</v>
      </c>
      <c r="B1277" s="225">
        <v>43580</v>
      </c>
      <c r="C1277" s="223">
        <v>97.64</v>
      </c>
      <c r="D1277" s="223">
        <v>1160</v>
      </c>
      <c r="E1277" s="223">
        <v>2482.9299999999998</v>
      </c>
      <c r="F1277" s="223">
        <v>6022.4</v>
      </c>
      <c r="G1277" s="223">
        <v>2.4119999999999999E-2</v>
      </c>
      <c r="H1277" s="223">
        <v>2.332E-2</v>
      </c>
      <c r="I1277" s="223">
        <v>2.3019999999999999E-2</v>
      </c>
      <c r="J1277" s="223">
        <v>2.3300000000000001E-2</v>
      </c>
      <c r="K1277" s="223">
        <v>2.5319999999999999E-2</v>
      </c>
      <c r="L1277" s="223">
        <v>3.0300000000000001E-2</v>
      </c>
      <c r="M1277" s="223">
        <v>6.7289000000000003</v>
      </c>
      <c r="N1277" s="223">
        <v>6.7259000000000002</v>
      </c>
      <c r="O1277" s="223">
        <v>73</v>
      </c>
      <c r="P1277" s="223">
        <v>143</v>
      </c>
    </row>
    <row r="1278" spans="1:16">
      <c r="A1278" s="227">
        <v>33</v>
      </c>
      <c r="B1278" s="225">
        <v>43579</v>
      </c>
      <c r="C1278" s="223">
        <v>97.29</v>
      </c>
      <c r="D1278" s="223">
        <v>1160</v>
      </c>
      <c r="E1278" s="223">
        <v>2482.9299999999998</v>
      </c>
      <c r="F1278" s="223">
        <v>6022.4</v>
      </c>
      <c r="G1278" s="223">
        <v>2.4170000000000001E-2</v>
      </c>
      <c r="H1278" s="223">
        <v>2.3179999999999999E-2</v>
      </c>
      <c r="I1278" s="223">
        <v>2.283E-2</v>
      </c>
      <c r="J1278" s="223">
        <v>2.3120000000000002E-2</v>
      </c>
      <c r="K1278" s="223">
        <v>2.5180000000000001E-2</v>
      </c>
      <c r="L1278" s="223">
        <v>3.0300000000000001E-2</v>
      </c>
      <c r="M1278" s="223">
        <v>6.7121000000000004</v>
      </c>
      <c r="N1278" s="223">
        <v>6.7121000000000004</v>
      </c>
      <c r="O1278" s="223">
        <v>75</v>
      </c>
      <c r="P1278" s="223">
        <v>143</v>
      </c>
    </row>
    <row r="1279" spans="1:16">
      <c r="A1279" s="227">
        <v>32</v>
      </c>
      <c r="B1279" s="225">
        <v>43578</v>
      </c>
      <c r="C1279" s="223">
        <v>97.38</v>
      </c>
      <c r="D1279" s="223">
        <v>1160</v>
      </c>
      <c r="E1279" s="223">
        <v>2482.9299999999998</v>
      </c>
      <c r="F1279" s="223">
        <v>6022.4</v>
      </c>
      <c r="G1279" s="223">
        <v>2.4230000000000002E-2</v>
      </c>
      <c r="H1279" s="223">
        <v>2.3640000000000001E-2</v>
      </c>
      <c r="I1279" s="223">
        <v>2.332E-2</v>
      </c>
      <c r="J1279" s="223">
        <v>2.359E-2</v>
      </c>
      <c r="K1279" s="223">
        <v>2.5649999999999999E-2</v>
      </c>
      <c r="L1279" s="223">
        <v>3.0300000000000001E-2</v>
      </c>
      <c r="M1279" s="223">
        <v>6.7023999999999999</v>
      </c>
      <c r="N1279" s="223">
        <v>6.7042000000000002</v>
      </c>
      <c r="O1279" s="223">
        <v>70</v>
      </c>
      <c r="P1279" s="223">
        <v>143</v>
      </c>
    </row>
    <row r="1280" spans="1:16">
      <c r="A1280" s="227">
        <v>31</v>
      </c>
      <c r="B1280" s="225">
        <v>43577</v>
      </c>
      <c r="C1280" s="223">
        <v>97.47</v>
      </c>
      <c r="D1280" s="223">
        <v>1160</v>
      </c>
      <c r="E1280" s="223">
        <v>2482.9299999999998</v>
      </c>
      <c r="F1280" s="223">
        <v>6022.4</v>
      </c>
      <c r="G1280" s="223">
        <v>2.4219999999999998E-2</v>
      </c>
      <c r="H1280" s="223">
        <v>2.3869999999999999E-2</v>
      </c>
      <c r="I1280" s="223">
        <v>2.3539999999999998E-2</v>
      </c>
      <c r="J1280" s="223">
        <v>2.3859999999999999E-2</v>
      </c>
      <c r="K1280" s="223">
        <v>2.588E-2</v>
      </c>
      <c r="L1280" s="223">
        <v>3.0099999999999998E-2</v>
      </c>
      <c r="M1280" s="223">
        <v>6.7073999999999998</v>
      </c>
      <c r="N1280" s="223">
        <v>6.7091000000000003</v>
      </c>
      <c r="O1280" s="223">
        <v>66</v>
      </c>
      <c r="P1280" s="223">
        <v>143</v>
      </c>
    </row>
    <row r="1281" spans="1:16">
      <c r="A1281" s="227">
        <v>30</v>
      </c>
      <c r="B1281" s="225">
        <v>43574</v>
      </c>
      <c r="C1281" s="223">
        <v>97.01</v>
      </c>
      <c r="D1281" s="223">
        <v>1160</v>
      </c>
      <c r="E1281" s="223">
        <v>2482.9299999999998</v>
      </c>
      <c r="F1281" s="223">
        <v>6022.4</v>
      </c>
      <c r="G1281" s="223">
        <v>2.4119999999999999E-2</v>
      </c>
      <c r="H1281" s="223">
        <v>2.3800000000000002E-2</v>
      </c>
      <c r="I1281" s="223">
        <v>2.3480000000000001E-2</v>
      </c>
      <c r="J1281" s="223">
        <v>2.3709999999999998E-2</v>
      </c>
      <c r="K1281" s="223">
        <v>2.5600000000000001E-2</v>
      </c>
      <c r="L1281" s="223">
        <v>3.0099999999999998E-2</v>
      </c>
      <c r="M1281" s="223">
        <v>6.6776999999999997</v>
      </c>
      <c r="N1281" s="223">
        <v>6.6881000000000004</v>
      </c>
      <c r="O1281" s="223">
        <v>66</v>
      </c>
      <c r="P1281" s="223">
        <v>143</v>
      </c>
    </row>
    <row r="1282" spans="1:16">
      <c r="A1282" s="227">
        <v>29</v>
      </c>
      <c r="B1282" s="225">
        <v>43573</v>
      </c>
      <c r="C1282" s="223">
        <v>97.04</v>
      </c>
      <c r="D1282" s="223">
        <v>1160</v>
      </c>
      <c r="E1282" s="223">
        <v>2482.9299999999998</v>
      </c>
      <c r="F1282" s="223">
        <v>6022.4</v>
      </c>
      <c r="G1282" s="223">
        <v>2.4119999999999999E-2</v>
      </c>
      <c r="H1282" s="223">
        <v>2.3800000000000002E-2</v>
      </c>
      <c r="I1282" s="223">
        <v>2.3480000000000001E-2</v>
      </c>
      <c r="J1282" s="223">
        <v>2.3709999999999998E-2</v>
      </c>
      <c r="K1282" s="223">
        <v>2.5600000000000001E-2</v>
      </c>
      <c r="L1282" s="223">
        <v>3.056E-2</v>
      </c>
      <c r="M1282" s="223">
        <v>6.7126999999999999</v>
      </c>
      <c r="N1282" s="223">
        <v>6.7122000000000002</v>
      </c>
      <c r="O1282" s="223">
        <v>71</v>
      </c>
      <c r="P1282" s="223">
        <v>143</v>
      </c>
    </row>
    <row r="1283" spans="1:16">
      <c r="A1283" s="227">
        <v>28</v>
      </c>
      <c r="B1283" s="225">
        <v>43572</v>
      </c>
      <c r="C1283" s="223">
        <v>96.94</v>
      </c>
      <c r="D1283" s="223">
        <v>1160</v>
      </c>
      <c r="E1283" s="223">
        <v>2482.9299999999998</v>
      </c>
      <c r="F1283" s="223">
        <v>6022.4</v>
      </c>
      <c r="G1283" s="223">
        <v>2.4279999999999999E-2</v>
      </c>
      <c r="H1283" s="223">
        <v>2.4E-2</v>
      </c>
      <c r="I1283" s="223">
        <v>2.375E-2</v>
      </c>
      <c r="J1283" s="223">
        <v>2.4029999999999999E-2</v>
      </c>
      <c r="K1283" s="223">
        <v>2.5940000000000001E-2</v>
      </c>
      <c r="L1283" s="223">
        <v>3.066E-2</v>
      </c>
      <c r="M1283" s="223">
        <v>6.7074999999999996</v>
      </c>
      <c r="N1283" s="223">
        <v>6.7087000000000003</v>
      </c>
      <c r="O1283" s="223">
        <v>69</v>
      </c>
      <c r="P1283" s="223">
        <v>143</v>
      </c>
    </row>
    <row r="1284" spans="1:16">
      <c r="A1284" s="227">
        <v>27</v>
      </c>
      <c r="B1284" s="225">
        <v>43571</v>
      </c>
      <c r="C1284" s="223">
        <v>96.97</v>
      </c>
      <c r="D1284" s="223">
        <v>1160</v>
      </c>
      <c r="E1284" s="223">
        <v>2482.9299999999998</v>
      </c>
      <c r="F1284" s="223">
        <v>6022.4</v>
      </c>
      <c r="G1284" s="223">
        <v>2.4199999999999999E-2</v>
      </c>
      <c r="H1284" s="223">
        <v>2.4119999999999999E-2</v>
      </c>
      <c r="I1284" s="223">
        <v>2.383E-2</v>
      </c>
      <c r="J1284" s="223">
        <v>2.4060000000000002E-2</v>
      </c>
      <c r="K1284" s="223">
        <v>2.5899999999999999E-2</v>
      </c>
      <c r="L1284" s="223">
        <v>3.015E-2</v>
      </c>
      <c r="M1284" s="223">
        <v>6.7088999999999999</v>
      </c>
      <c r="N1284" s="223">
        <v>6.7035999999999998</v>
      </c>
      <c r="O1284" s="223">
        <v>63</v>
      </c>
      <c r="P1284" s="223">
        <v>143</v>
      </c>
    </row>
    <row r="1285" spans="1:16">
      <c r="A1285" s="227">
        <v>26</v>
      </c>
      <c r="B1285" s="225">
        <v>43570</v>
      </c>
      <c r="C1285" s="223">
        <v>97.18</v>
      </c>
      <c r="D1285" s="223">
        <v>1160</v>
      </c>
      <c r="E1285" s="223">
        <v>2482.9299999999998</v>
      </c>
      <c r="F1285" s="223">
        <v>6022.4</v>
      </c>
      <c r="G1285" s="223">
        <v>2.401E-2</v>
      </c>
      <c r="H1285" s="223">
        <v>2.392E-2</v>
      </c>
      <c r="I1285" s="223">
        <v>2.3560000000000001E-2</v>
      </c>
      <c r="J1285" s="223">
        <v>2.3720000000000001E-2</v>
      </c>
      <c r="K1285" s="223">
        <v>2.554E-2</v>
      </c>
      <c r="L1285" s="223">
        <v>2.981E-2</v>
      </c>
      <c r="M1285" s="223">
        <v>6.7281000000000004</v>
      </c>
      <c r="N1285" s="223">
        <v>6.7194000000000003</v>
      </c>
      <c r="O1285" s="223">
        <v>62</v>
      </c>
      <c r="P1285" s="223">
        <v>143</v>
      </c>
    </row>
    <row r="1286" spans="1:16">
      <c r="A1286" s="227">
        <v>25</v>
      </c>
      <c r="B1286" s="225">
        <v>43567</v>
      </c>
      <c r="C1286" s="223">
        <v>96.95</v>
      </c>
      <c r="D1286" s="223">
        <v>1160</v>
      </c>
      <c r="E1286" s="223">
        <v>2482.9299999999998</v>
      </c>
      <c r="F1286" s="223">
        <v>6022.4</v>
      </c>
      <c r="G1286" s="223">
        <v>2.4219999999999998E-2</v>
      </c>
      <c r="H1286" s="223">
        <v>2.3910000000000001E-2</v>
      </c>
      <c r="I1286" s="223">
        <v>2.3609999999999999E-2</v>
      </c>
      <c r="J1286" s="223">
        <v>2.3800000000000002E-2</v>
      </c>
      <c r="K1286" s="223">
        <v>2.5649999999999999E-2</v>
      </c>
      <c r="L1286" s="223">
        <v>2.946E-2</v>
      </c>
      <c r="M1286" s="223">
        <v>6.7190000000000003</v>
      </c>
      <c r="N1286" s="223">
        <v>6.7160000000000002</v>
      </c>
      <c r="O1286" s="223">
        <v>58</v>
      </c>
      <c r="P1286" s="223">
        <v>143</v>
      </c>
    </row>
    <row r="1287" spans="1:16">
      <c r="A1287" s="227">
        <v>24</v>
      </c>
      <c r="B1287" s="225">
        <v>43566</v>
      </c>
      <c r="C1287" s="223">
        <v>97.01</v>
      </c>
      <c r="D1287" s="223">
        <v>1160</v>
      </c>
      <c r="E1287" s="223">
        <v>2482.9299999999998</v>
      </c>
      <c r="F1287" s="223">
        <v>6022.4</v>
      </c>
      <c r="G1287" s="223">
        <v>2.4170000000000001E-2</v>
      </c>
      <c r="H1287" s="223">
        <v>2.3539999999999998E-2</v>
      </c>
      <c r="I1287" s="223">
        <v>2.3040000000000001E-2</v>
      </c>
      <c r="J1287" s="223">
        <v>2.3109999999999999E-2</v>
      </c>
      <c r="K1287" s="223">
        <v>2.4969999999999999E-2</v>
      </c>
      <c r="L1287" s="223">
        <v>2.9440000000000001E-2</v>
      </c>
      <c r="M1287" s="223">
        <v>6.7190000000000003</v>
      </c>
      <c r="N1287" s="223">
        <v>6.7119</v>
      </c>
      <c r="O1287" s="223">
        <v>64</v>
      </c>
      <c r="P1287" s="223">
        <v>143</v>
      </c>
    </row>
    <row r="1288" spans="1:16">
      <c r="A1288" s="227">
        <v>23</v>
      </c>
      <c r="B1288" s="225">
        <v>43565</v>
      </c>
      <c r="C1288" s="223">
        <v>97.05</v>
      </c>
      <c r="D1288" s="223">
        <v>1160</v>
      </c>
      <c r="E1288" s="223">
        <v>2482.9299999999998</v>
      </c>
      <c r="F1288" s="223">
        <v>6022.4</v>
      </c>
      <c r="G1288" s="223">
        <v>2.41E-2</v>
      </c>
      <c r="H1288" s="223">
        <v>2.3210000000000001E-2</v>
      </c>
      <c r="I1288" s="223">
        <v>2.2689999999999998E-2</v>
      </c>
      <c r="J1288" s="223">
        <v>2.2720000000000001E-2</v>
      </c>
      <c r="K1288" s="223">
        <v>2.4649999999999998E-2</v>
      </c>
      <c r="L1288" s="223">
        <v>2.945E-2</v>
      </c>
      <c r="M1288" s="223">
        <v>6.7173999999999996</v>
      </c>
      <c r="N1288" s="223">
        <v>6.7164000000000001</v>
      </c>
      <c r="O1288" s="223">
        <v>68</v>
      </c>
      <c r="P1288" s="223">
        <v>143</v>
      </c>
    </row>
    <row r="1289" spans="1:16">
      <c r="A1289" s="227">
        <v>22</v>
      </c>
      <c r="B1289" s="225">
        <v>43564</v>
      </c>
      <c r="C1289" s="223">
        <v>97.39</v>
      </c>
      <c r="D1289" s="223">
        <v>1160</v>
      </c>
      <c r="E1289" s="223">
        <v>2482.9299999999998</v>
      </c>
      <c r="F1289" s="223">
        <v>6022.4</v>
      </c>
      <c r="G1289" s="223">
        <v>2.4049999999999998E-2</v>
      </c>
      <c r="H1289" s="223">
        <v>2.35E-2</v>
      </c>
      <c r="I1289" s="223">
        <v>2.2919999999999999E-2</v>
      </c>
      <c r="J1289" s="223">
        <v>2.3050000000000001E-2</v>
      </c>
      <c r="K1289" s="223">
        <v>2.5010000000000001E-2</v>
      </c>
      <c r="L1289" s="223">
        <v>2.928E-2</v>
      </c>
      <c r="M1289" s="223">
        <v>6.7122999999999999</v>
      </c>
      <c r="N1289" s="223">
        <v>6.7169999999999996</v>
      </c>
      <c r="O1289" s="223">
        <v>64</v>
      </c>
      <c r="P1289" s="223">
        <v>143</v>
      </c>
    </row>
    <row r="1290" spans="1:16">
      <c r="A1290" s="227">
        <v>21</v>
      </c>
      <c r="B1290" s="225">
        <v>43563</v>
      </c>
      <c r="C1290" s="223">
        <v>97.31</v>
      </c>
      <c r="D1290" s="223">
        <v>1160</v>
      </c>
      <c r="E1290" s="223">
        <v>2482.9299999999998</v>
      </c>
      <c r="F1290" s="223">
        <v>6022.4</v>
      </c>
      <c r="G1290" s="223">
        <v>2.4119999999999999E-2</v>
      </c>
      <c r="H1290" s="223">
        <v>2.3619999999999999E-2</v>
      </c>
      <c r="I1290" s="223">
        <v>2.3140000000000001E-2</v>
      </c>
      <c r="J1290" s="223">
        <v>2.3269999999999999E-2</v>
      </c>
      <c r="K1290" s="223">
        <v>2.5219999999999999E-2</v>
      </c>
      <c r="L1290" s="223">
        <v>2.7369999999999998E-2</v>
      </c>
      <c r="M1290" s="223">
        <v>6.7171000000000003</v>
      </c>
      <c r="N1290" s="223">
        <v>6.7169999999999996</v>
      </c>
      <c r="O1290" s="223">
        <v>42</v>
      </c>
      <c r="P1290" s="223">
        <v>143</v>
      </c>
    </row>
    <row r="1291" spans="1:16">
      <c r="A1291" s="227">
        <v>20</v>
      </c>
      <c r="B1291" s="225">
        <v>43560</v>
      </c>
      <c r="C1291" s="223">
        <v>97.09</v>
      </c>
      <c r="D1291" s="223">
        <v>1160</v>
      </c>
      <c r="E1291" s="223">
        <v>2482.9299999999998</v>
      </c>
      <c r="F1291" s="223">
        <v>6022.4</v>
      </c>
      <c r="G1291" s="223">
        <v>2.4219999999999998E-2</v>
      </c>
      <c r="H1291" s="223">
        <v>2.3390000000000001E-2</v>
      </c>
      <c r="I1291" s="223">
        <v>2.2890000000000001E-2</v>
      </c>
      <c r="J1291" s="223">
        <v>2.3050000000000001E-2</v>
      </c>
      <c r="K1291" s="223">
        <v>2.495E-2</v>
      </c>
      <c r="L1291" s="223">
        <v>2.7369999999999998E-2</v>
      </c>
      <c r="M1291" s="223">
        <v>6.7141999999999999</v>
      </c>
      <c r="N1291" s="223">
        <v>6.7114000000000003</v>
      </c>
      <c r="O1291" s="223">
        <v>45</v>
      </c>
      <c r="P1291" s="223">
        <v>143</v>
      </c>
    </row>
    <row r="1292" spans="1:16">
      <c r="A1292" s="227">
        <v>19</v>
      </c>
      <c r="B1292" s="225">
        <v>43559</v>
      </c>
      <c r="C1292" s="223">
        <v>97.36</v>
      </c>
      <c r="D1292" s="223">
        <v>1160</v>
      </c>
      <c r="E1292" s="223">
        <v>2482.9299999999998</v>
      </c>
      <c r="F1292" s="223">
        <v>6022.4</v>
      </c>
      <c r="G1292" s="223">
        <v>2.4219999999999998E-2</v>
      </c>
      <c r="H1292" s="223">
        <v>2.3369999999999998E-2</v>
      </c>
      <c r="I1292" s="223">
        <v>2.2919999999999999E-2</v>
      </c>
      <c r="J1292" s="223">
        <v>2.3199999999999998E-2</v>
      </c>
      <c r="K1292" s="223">
        <v>2.5149999999999999E-2</v>
      </c>
      <c r="L1292" s="223">
        <v>2.7369999999999998E-2</v>
      </c>
      <c r="M1292" s="223">
        <v>6.7260999999999997</v>
      </c>
      <c r="N1292" s="223">
        <v>6.7232000000000003</v>
      </c>
      <c r="O1292" s="223">
        <v>44</v>
      </c>
      <c r="P1292" s="223">
        <v>143</v>
      </c>
    </row>
    <row r="1293" spans="1:16">
      <c r="A1293" s="227">
        <v>18</v>
      </c>
      <c r="B1293" s="225">
        <v>43558</v>
      </c>
      <c r="C1293" s="223">
        <v>97.23</v>
      </c>
      <c r="D1293" s="223">
        <v>1160</v>
      </c>
      <c r="E1293" s="223">
        <v>2482.9299999999998</v>
      </c>
      <c r="F1293" s="223">
        <v>6022.4</v>
      </c>
      <c r="G1293" s="223">
        <v>2.4199999999999999E-2</v>
      </c>
      <c r="H1293" s="223">
        <v>2.3349999999999999E-2</v>
      </c>
      <c r="I1293" s="223">
        <v>2.2950000000000002E-2</v>
      </c>
      <c r="J1293" s="223">
        <v>2.3269999999999999E-2</v>
      </c>
      <c r="K1293" s="223">
        <v>2.5239999999999999E-2</v>
      </c>
      <c r="L1293" s="223">
        <v>2.7369999999999998E-2</v>
      </c>
      <c r="M1293" s="223">
        <v>6.7190000000000003</v>
      </c>
      <c r="N1293" s="223">
        <v>6.7115</v>
      </c>
      <c r="O1293" s="223">
        <v>44</v>
      </c>
      <c r="P1293" s="223">
        <v>143</v>
      </c>
    </row>
    <row r="1294" spans="1:16">
      <c r="A1294" s="227">
        <v>17</v>
      </c>
      <c r="B1294" s="225">
        <v>43557</v>
      </c>
      <c r="C1294" s="223">
        <v>97.28</v>
      </c>
      <c r="D1294" s="223">
        <v>1300</v>
      </c>
      <c r="E1294" s="223">
        <v>2487.31</v>
      </c>
      <c r="F1294" s="223">
        <v>6082.7</v>
      </c>
      <c r="G1294" s="223">
        <v>2.41E-2</v>
      </c>
      <c r="H1294" s="223">
        <v>2.3019999999999999E-2</v>
      </c>
      <c r="I1294" s="223">
        <v>2.256E-2</v>
      </c>
      <c r="J1294" s="223">
        <v>2.2859999999999998E-2</v>
      </c>
      <c r="K1294" s="223">
        <v>2.4740000000000002E-2</v>
      </c>
      <c r="L1294" s="223">
        <v>2.7369999999999998E-2</v>
      </c>
      <c r="M1294" s="223">
        <v>6.7232000000000003</v>
      </c>
      <c r="N1294" s="223">
        <v>6.7121000000000004</v>
      </c>
      <c r="O1294" s="223">
        <v>48</v>
      </c>
      <c r="P1294" s="223">
        <v>143</v>
      </c>
    </row>
    <row r="1295" spans="1:16">
      <c r="A1295" s="227">
        <v>16</v>
      </c>
      <c r="B1295" s="225">
        <v>43556</v>
      </c>
      <c r="C1295" s="223">
        <v>97.2</v>
      </c>
      <c r="D1295" s="223">
        <v>1300</v>
      </c>
      <c r="E1295" s="223">
        <v>2487.31</v>
      </c>
      <c r="F1295" s="223">
        <v>6082.7</v>
      </c>
      <c r="G1295" s="223">
        <v>2.3779999999999999E-2</v>
      </c>
      <c r="H1295" s="223">
        <v>2.333E-2</v>
      </c>
      <c r="I1295" s="223">
        <v>2.2919999999999999E-2</v>
      </c>
      <c r="J1295" s="223">
        <v>2.3220000000000001E-2</v>
      </c>
      <c r="K1295" s="223">
        <v>2.5010000000000001E-2</v>
      </c>
      <c r="L1295" s="223">
        <v>2.7199999999999998E-2</v>
      </c>
      <c r="M1295" s="223">
        <v>6.7394999999999996</v>
      </c>
      <c r="N1295" s="223">
        <v>6.7389999999999999</v>
      </c>
      <c r="O1295" s="223">
        <v>43</v>
      </c>
      <c r="P1295" s="223">
        <v>143</v>
      </c>
    </row>
    <row r="1296" spans="1:16">
      <c r="A1296" s="227">
        <v>15</v>
      </c>
      <c r="B1296" s="225">
        <v>43553</v>
      </c>
      <c r="C1296" s="223">
        <v>96.77</v>
      </c>
      <c r="D1296" s="223">
        <v>1300</v>
      </c>
      <c r="E1296" s="223">
        <v>2487.31</v>
      </c>
      <c r="F1296" s="223">
        <v>6082.7</v>
      </c>
      <c r="G1296" s="223">
        <v>2.3810000000000001E-2</v>
      </c>
      <c r="H1296" s="223">
        <v>2.2599999999999999E-2</v>
      </c>
      <c r="I1296" s="223">
        <v>2.2040000000000001E-2</v>
      </c>
      <c r="J1296" s="223">
        <v>2.2329999999999999E-2</v>
      </c>
      <c r="K1296" s="223">
        <v>2.4049999999999998E-2</v>
      </c>
      <c r="L1296" s="223">
        <v>2.7369999999999998E-2</v>
      </c>
      <c r="M1296" s="223">
        <v>6.7382</v>
      </c>
      <c r="N1296" s="223">
        <v>6.7271000000000001</v>
      </c>
      <c r="O1296" s="223">
        <v>53</v>
      </c>
      <c r="P1296" s="223">
        <v>143</v>
      </c>
    </row>
    <row r="1297" spans="1:16">
      <c r="A1297" s="227">
        <v>14</v>
      </c>
      <c r="B1297" s="225">
        <v>43552</v>
      </c>
      <c r="C1297" s="223">
        <v>96.74</v>
      </c>
      <c r="D1297" s="223">
        <v>1300</v>
      </c>
      <c r="E1297" s="223">
        <v>2487.31</v>
      </c>
      <c r="F1297" s="223">
        <v>6082.7</v>
      </c>
      <c r="G1297" s="223">
        <v>2.4150000000000001E-2</v>
      </c>
      <c r="H1297" s="223">
        <v>2.2360000000000001E-2</v>
      </c>
      <c r="I1297" s="223">
        <v>2.1829999999999999E-2</v>
      </c>
      <c r="J1297" s="223">
        <v>2.215E-2</v>
      </c>
      <c r="K1297" s="223">
        <v>2.3949999999999999E-2</v>
      </c>
      <c r="L1297" s="223">
        <v>2.7369999999999998E-2</v>
      </c>
      <c r="M1297" s="223">
        <v>6.7233999999999998</v>
      </c>
      <c r="N1297" s="223">
        <v>6.7157</v>
      </c>
      <c r="O1297" s="223">
        <v>55</v>
      </c>
      <c r="P1297" s="223">
        <v>143</v>
      </c>
    </row>
    <row r="1298" spans="1:16">
      <c r="A1298" s="227">
        <v>13</v>
      </c>
      <c r="B1298" s="225">
        <v>43551</v>
      </c>
      <c r="C1298" s="223">
        <v>96.57</v>
      </c>
      <c r="D1298" s="223">
        <v>1300</v>
      </c>
      <c r="E1298" s="223">
        <v>2487.31</v>
      </c>
      <c r="F1298" s="223">
        <v>6082.7</v>
      </c>
      <c r="G1298" s="223">
        <v>2.4199999999999999E-2</v>
      </c>
      <c r="H1298" s="223">
        <v>2.1999999999999999E-2</v>
      </c>
      <c r="I1298" s="223">
        <v>2.137E-2</v>
      </c>
      <c r="J1298" s="223">
        <v>2.1559999999999999E-2</v>
      </c>
      <c r="K1298" s="223">
        <v>2.366E-2</v>
      </c>
      <c r="L1298" s="223">
        <v>2.7369999999999998E-2</v>
      </c>
      <c r="M1298" s="223">
        <v>6.7171000000000003</v>
      </c>
      <c r="N1298" s="223">
        <v>6.7093999999999996</v>
      </c>
      <c r="O1298" s="223">
        <v>60</v>
      </c>
      <c r="P1298" s="223">
        <v>143</v>
      </c>
    </row>
    <row r="1299" spans="1:16">
      <c r="A1299" s="227">
        <v>12</v>
      </c>
      <c r="B1299" s="225">
        <v>43550</v>
      </c>
      <c r="C1299" s="223">
        <v>96.65</v>
      </c>
      <c r="D1299" s="223">
        <v>1300</v>
      </c>
      <c r="E1299" s="223">
        <v>2487.31</v>
      </c>
      <c r="F1299" s="223">
        <v>6082.7</v>
      </c>
      <c r="G1299" s="223">
        <v>2.4479999999999998E-2</v>
      </c>
      <c r="H1299" s="223">
        <v>2.266E-2</v>
      </c>
      <c r="I1299" s="223">
        <v>2.1919999999999999E-2</v>
      </c>
      <c r="J1299" s="223">
        <v>2.205E-2</v>
      </c>
      <c r="K1299" s="223">
        <v>2.4230000000000002E-2</v>
      </c>
      <c r="L1299" s="223">
        <v>2.7369999999999998E-2</v>
      </c>
      <c r="M1299" s="223">
        <v>6.7229999999999999</v>
      </c>
      <c r="N1299" s="223">
        <v>6.7182000000000004</v>
      </c>
      <c r="O1299" s="223">
        <v>54</v>
      </c>
      <c r="P1299" s="223">
        <v>143</v>
      </c>
    </row>
    <row r="1300" spans="1:16">
      <c r="A1300" s="227">
        <v>11</v>
      </c>
      <c r="B1300" s="225">
        <v>43549</v>
      </c>
      <c r="C1300" s="223">
        <v>96.5</v>
      </c>
      <c r="D1300" s="223">
        <v>1300</v>
      </c>
      <c r="E1300" s="223">
        <v>2487.31</v>
      </c>
      <c r="F1300" s="223">
        <v>6082.7</v>
      </c>
      <c r="G1300" s="223">
        <v>2.4420000000000001E-2</v>
      </c>
      <c r="H1300" s="223">
        <v>2.2419999999999999E-2</v>
      </c>
      <c r="I1300" s="223">
        <v>2.1649999999999999E-2</v>
      </c>
      <c r="J1300" s="223">
        <v>2.1780000000000001E-2</v>
      </c>
      <c r="K1300" s="223">
        <v>2.3980000000000001E-2</v>
      </c>
      <c r="L1300" s="223">
        <v>2.7369999999999998E-2</v>
      </c>
      <c r="M1300" s="223">
        <v>6.7070999999999996</v>
      </c>
      <c r="N1300" s="223">
        <v>6.6993</v>
      </c>
      <c r="O1300" s="223">
        <v>57</v>
      </c>
      <c r="P1300" s="223">
        <v>143</v>
      </c>
    </row>
    <row r="1301" spans="1:16">
      <c r="A1301" s="227">
        <v>10</v>
      </c>
      <c r="B1301" s="225">
        <v>43546</v>
      </c>
      <c r="C1301" s="223">
        <v>95.76</v>
      </c>
      <c r="D1301" s="223">
        <v>1300</v>
      </c>
      <c r="E1301" s="223">
        <v>2487.31</v>
      </c>
      <c r="F1301" s="223">
        <v>6082.7</v>
      </c>
      <c r="G1301" s="223">
        <v>2.4420000000000001E-2</v>
      </c>
      <c r="H1301" s="223">
        <v>2.317E-2</v>
      </c>
      <c r="I1301" s="223">
        <v>2.2409999999999999E-2</v>
      </c>
      <c r="J1301" s="223">
        <v>2.2419999999999999E-2</v>
      </c>
      <c r="K1301" s="223">
        <v>2.4389999999999998E-2</v>
      </c>
      <c r="L1301" s="223">
        <v>2.7369999999999998E-2</v>
      </c>
      <c r="M1301" s="223">
        <v>6.6875999999999998</v>
      </c>
      <c r="N1301" s="223">
        <v>6.6944999999999997</v>
      </c>
      <c r="O1301" s="223">
        <v>50</v>
      </c>
      <c r="P1301" s="223">
        <v>143</v>
      </c>
    </row>
    <row r="1302" spans="1:16">
      <c r="A1302" s="227">
        <v>9</v>
      </c>
      <c r="B1302" s="225">
        <v>43545</v>
      </c>
      <c r="C1302" s="223">
        <v>96.38</v>
      </c>
      <c r="D1302" s="223">
        <v>1300</v>
      </c>
      <c r="E1302" s="223">
        <v>2487.31</v>
      </c>
      <c r="F1302" s="223">
        <v>6082.7</v>
      </c>
      <c r="G1302" s="223">
        <v>2.4580000000000001E-2</v>
      </c>
      <c r="H1302" s="223">
        <v>2.4080000000000001E-2</v>
      </c>
      <c r="I1302" s="223">
        <v>2.342E-2</v>
      </c>
      <c r="J1302" s="223">
        <v>2.341E-2</v>
      </c>
      <c r="K1302" s="223">
        <v>2.537E-2</v>
      </c>
      <c r="L1302" s="223">
        <v>2.7380000000000002E-2</v>
      </c>
      <c r="M1302" s="223">
        <v>6.7176999999999998</v>
      </c>
      <c r="N1302" s="223">
        <v>6.7119</v>
      </c>
      <c r="O1302" s="223">
        <v>40</v>
      </c>
      <c r="P1302" s="223">
        <v>143</v>
      </c>
    </row>
    <row r="1303" spans="1:16">
      <c r="A1303" s="227">
        <v>8</v>
      </c>
      <c r="B1303" s="225">
        <v>43544</v>
      </c>
      <c r="C1303" s="223">
        <v>96.52</v>
      </c>
      <c r="D1303" s="223">
        <v>1300</v>
      </c>
      <c r="E1303" s="223">
        <v>2487.31</v>
      </c>
      <c r="F1303" s="223">
        <v>6082.7</v>
      </c>
      <c r="G1303" s="223">
        <v>2.453E-2</v>
      </c>
      <c r="H1303" s="223">
        <v>2.3959999999999999E-2</v>
      </c>
      <c r="I1303" s="223">
        <v>2.334E-2</v>
      </c>
      <c r="J1303" s="223">
        <v>2.3279999999999999E-2</v>
      </c>
      <c r="K1303" s="223">
        <v>2.5260000000000001E-2</v>
      </c>
      <c r="L1303" s="223">
        <v>2.7380000000000002E-2</v>
      </c>
      <c r="M1303" s="223">
        <v>6.7207999999999997</v>
      </c>
      <c r="N1303" s="223">
        <v>6.7130000000000001</v>
      </c>
      <c r="O1303" s="223">
        <v>40</v>
      </c>
      <c r="P1303" s="223">
        <v>143</v>
      </c>
    </row>
    <row r="1304" spans="1:16">
      <c r="A1304" s="227">
        <v>7</v>
      </c>
      <c r="B1304" s="225">
        <v>43543</v>
      </c>
      <c r="C1304" s="223">
        <v>96.59</v>
      </c>
      <c r="D1304" s="223">
        <v>1300</v>
      </c>
      <c r="E1304" s="223">
        <v>2487.31</v>
      </c>
      <c r="F1304" s="223">
        <v>6082.7</v>
      </c>
      <c r="G1304" s="223">
        <v>2.443E-2</v>
      </c>
      <c r="H1304" s="223">
        <v>2.469E-2</v>
      </c>
      <c r="I1304" s="223">
        <v>2.4209999999999999E-2</v>
      </c>
      <c r="J1304" s="223">
        <v>2.4250000000000001E-2</v>
      </c>
      <c r="K1304" s="223">
        <v>2.6120000000000001E-2</v>
      </c>
      <c r="L1304" s="223">
        <v>2.6599999999999999E-2</v>
      </c>
      <c r="M1304" s="223">
        <v>6.7135999999999996</v>
      </c>
      <c r="N1304" s="223">
        <v>6.7137000000000002</v>
      </c>
      <c r="O1304" s="223">
        <v>24</v>
      </c>
      <c r="P1304" s="223">
        <v>143</v>
      </c>
    </row>
    <row r="1305" spans="1:16">
      <c r="A1305" s="227">
        <v>6</v>
      </c>
      <c r="B1305" s="225">
        <v>43542</v>
      </c>
      <c r="C1305" s="223">
        <v>96.78</v>
      </c>
      <c r="D1305" s="223">
        <v>1300</v>
      </c>
      <c r="E1305" s="223">
        <v>2487.31</v>
      </c>
      <c r="F1305" s="223">
        <v>6082.7</v>
      </c>
      <c r="G1305" s="223">
        <v>2.4320000000000001E-2</v>
      </c>
      <c r="H1305" s="223">
        <v>2.452E-2</v>
      </c>
      <c r="I1305" s="223">
        <v>2.4049999999999998E-2</v>
      </c>
      <c r="J1305" s="223">
        <v>2.4119999999999999E-2</v>
      </c>
      <c r="K1305" s="223">
        <v>2.6030000000000001E-2</v>
      </c>
      <c r="L1305" s="223">
        <v>2.6599999999999999E-2</v>
      </c>
      <c r="M1305" s="223">
        <v>6.7220000000000004</v>
      </c>
      <c r="N1305" s="223">
        <v>6.7229999999999999</v>
      </c>
      <c r="O1305" s="223">
        <v>26</v>
      </c>
      <c r="P1305" s="223">
        <v>143</v>
      </c>
    </row>
    <row r="1306" spans="1:16">
      <c r="A1306" s="227">
        <v>5</v>
      </c>
      <c r="B1306" s="225">
        <v>43539</v>
      </c>
      <c r="C1306" s="223">
        <v>96.55</v>
      </c>
      <c r="D1306" s="223">
        <v>1300</v>
      </c>
      <c r="E1306" s="223">
        <v>2487.31</v>
      </c>
      <c r="F1306" s="223">
        <v>6082.7</v>
      </c>
      <c r="G1306" s="223">
        <v>2.435E-2</v>
      </c>
      <c r="H1306" s="223">
        <v>2.4379999999999999E-2</v>
      </c>
      <c r="I1306" s="223">
        <v>2.3890000000000002E-2</v>
      </c>
      <c r="J1306" s="223">
        <v>2.3949999999999999E-2</v>
      </c>
      <c r="K1306" s="223">
        <v>2.5870000000000001E-2</v>
      </c>
      <c r="L1306" s="223">
        <v>2.6599999999999999E-2</v>
      </c>
      <c r="M1306" s="223">
        <v>6.7012999999999998</v>
      </c>
      <c r="N1306" s="223">
        <v>6.7070999999999996</v>
      </c>
      <c r="O1306" s="223">
        <v>27</v>
      </c>
      <c r="P1306" s="223">
        <v>143</v>
      </c>
    </row>
    <row r="1307" spans="1:16">
      <c r="A1307" s="227">
        <v>4</v>
      </c>
      <c r="B1307" s="225">
        <v>43538</v>
      </c>
      <c r="C1307" s="223">
        <v>96.94</v>
      </c>
      <c r="D1307" s="223">
        <v>1300</v>
      </c>
      <c r="E1307" s="223">
        <v>2487.31</v>
      </c>
      <c r="F1307" s="223">
        <v>6082.7</v>
      </c>
      <c r="G1307" s="223">
        <v>2.435E-2</v>
      </c>
      <c r="H1307" s="223">
        <v>2.461E-2</v>
      </c>
      <c r="I1307" s="223">
        <v>2.418E-2</v>
      </c>
      <c r="J1307" s="223">
        <v>2.4299999999999999E-2</v>
      </c>
      <c r="K1307" s="223">
        <v>2.63E-2</v>
      </c>
      <c r="L1307" s="223">
        <v>2.6599999999999999E-2</v>
      </c>
      <c r="M1307" s="223">
        <v>6.7068000000000003</v>
      </c>
      <c r="N1307" s="223">
        <v>6.7084999999999999</v>
      </c>
      <c r="O1307" s="223">
        <v>24</v>
      </c>
      <c r="P1307" s="223">
        <v>143</v>
      </c>
    </row>
    <row r="1308" spans="1:16">
      <c r="A1308" s="227">
        <v>3</v>
      </c>
      <c r="B1308" s="225">
        <v>43537</v>
      </c>
      <c r="C1308" s="223">
        <v>97.22</v>
      </c>
      <c r="D1308" s="223">
        <v>1300</v>
      </c>
      <c r="E1308" s="223">
        <v>2487.31</v>
      </c>
      <c r="F1308" s="223">
        <v>6082.7</v>
      </c>
      <c r="G1308" s="223">
        <v>2.4379999999999999E-2</v>
      </c>
      <c r="H1308" s="223">
        <v>2.4649999999999998E-2</v>
      </c>
      <c r="I1308" s="223">
        <v>2.427E-2</v>
      </c>
      <c r="J1308" s="223">
        <v>2.4299999999999999E-2</v>
      </c>
      <c r="K1308" s="223">
        <v>2.6210000000000001E-2</v>
      </c>
      <c r="L1308" s="223">
        <v>2.6599999999999999E-2</v>
      </c>
      <c r="M1308" s="223">
        <v>6.7324000000000002</v>
      </c>
      <c r="N1308" s="223">
        <v>6.7264999999999997</v>
      </c>
      <c r="O1308" s="223">
        <v>23</v>
      </c>
      <c r="P1308" s="223">
        <v>143</v>
      </c>
    </row>
    <row r="1309" spans="1:16">
      <c r="A1309" s="227">
        <v>2</v>
      </c>
      <c r="B1309" s="225">
        <v>43536</v>
      </c>
      <c r="C1309" s="223">
        <v>97.31</v>
      </c>
      <c r="D1309" s="223">
        <v>1300</v>
      </c>
      <c r="E1309" s="223">
        <v>2487.31</v>
      </c>
      <c r="F1309" s="223">
        <v>6082.7</v>
      </c>
      <c r="G1309" s="223">
        <v>2.4410000000000001E-2</v>
      </c>
      <c r="H1309" s="223">
        <v>2.4510000000000001E-2</v>
      </c>
      <c r="I1309" s="223">
        <v>2.4080000000000001E-2</v>
      </c>
      <c r="J1309" s="223">
        <v>2.4080000000000001E-2</v>
      </c>
      <c r="K1309" s="223">
        <v>2.6020000000000001E-2</v>
      </c>
      <c r="L1309" s="223">
        <v>2.6599999999999999E-2</v>
      </c>
      <c r="M1309" s="223">
        <v>6.7309000000000001</v>
      </c>
      <c r="N1309" s="223">
        <v>6.7214</v>
      </c>
      <c r="O1309" s="223">
        <v>25</v>
      </c>
      <c r="P1309" s="223">
        <v>143</v>
      </c>
    </row>
    <row r="1310" spans="1:16">
      <c r="A1310" s="227">
        <v>1</v>
      </c>
      <c r="B1310" s="225">
        <v>43535</v>
      </c>
      <c r="C1310" s="223">
        <v>97.67</v>
      </c>
      <c r="D1310" s="223">
        <v>1300</v>
      </c>
      <c r="E1310" s="223">
        <v>2487.31</v>
      </c>
      <c r="F1310" s="223">
        <v>6082.7</v>
      </c>
      <c r="G1310" s="223">
        <v>2.427E-2</v>
      </c>
      <c r="H1310" s="223">
        <v>2.4750000000000001E-2</v>
      </c>
      <c r="I1310" s="223">
        <v>2.4500000000000001E-2</v>
      </c>
      <c r="J1310" s="223">
        <v>2.4420000000000001E-2</v>
      </c>
      <c r="K1310" s="223">
        <v>2.639E-2</v>
      </c>
      <c r="L1310" s="223">
        <v>2.6599999999999999E-2</v>
      </c>
      <c r="M1310" s="223">
        <v>6.7340999999999998</v>
      </c>
      <c r="N1310" s="223">
        <v>6.7149999999999999</v>
      </c>
      <c r="O1310" s="223">
        <v>21</v>
      </c>
      <c r="P1310" s="223">
        <v>143</v>
      </c>
    </row>
  </sheetData>
  <phoneticPr fontId="7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Refresh_Indice">
                <anchor moveWithCells="1">
                  <from>
                    <xdr:col>3</xdr:col>
                    <xdr:colOff>9525</xdr:colOff>
                    <xdr:row>0</xdr:row>
                    <xdr:rowOff>133350</xdr:rowOff>
                  </from>
                  <to>
                    <xdr:col>5</xdr:col>
                    <xdr:colOff>381000</xdr:colOff>
                    <xdr:row>2</xdr:row>
                    <xdr:rowOff>123825</xdr:rowOff>
                  </to>
                </anchor>
              </controlPr>
            </control>
          </mc:Choice>
        </mc:AlternateContent>
      </controls>
    </mc:Choice>
  </mc:AlternateContent>
  <tableParts count="5">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BEE33-687E-4D32-96A5-02F2935E97B7}">
  <sheetPr codeName="Sheet5">
    <tabColor theme="5" tint="0.79998168889431442"/>
  </sheetPr>
  <dimension ref="A1:AH8"/>
  <sheetViews>
    <sheetView zoomScale="85" zoomScaleNormal="85" workbookViewId="0"/>
  </sheetViews>
  <sheetFormatPr defaultRowHeight="14.25"/>
  <cols>
    <col min="1" max="1" width="18" bestFit="1" customWidth="1"/>
    <col min="10" max="10" width="13.625" bestFit="1" customWidth="1"/>
    <col min="21" max="21" width="18" bestFit="1" customWidth="1"/>
    <col min="33" max="33" width="9.5" bestFit="1" customWidth="1"/>
  </cols>
  <sheetData>
    <row r="1" spans="1:34" ht="63" customHeight="1">
      <c r="A1" s="81" t="s">
        <v>543</v>
      </c>
      <c r="T1" s="81" t="s">
        <v>544</v>
      </c>
    </row>
    <row r="3" spans="1:34">
      <c r="J3">
        <v>2</v>
      </c>
      <c r="K3">
        <v>3</v>
      </c>
      <c r="L3">
        <v>4</v>
      </c>
      <c r="M3">
        <v>5</v>
      </c>
      <c r="N3">
        <v>6</v>
      </c>
      <c r="O3">
        <v>7</v>
      </c>
      <c r="P3">
        <v>8</v>
      </c>
      <c r="Q3">
        <v>9</v>
      </c>
      <c r="U3">
        <v>2</v>
      </c>
      <c r="V3">
        <v>3</v>
      </c>
      <c r="W3">
        <v>4</v>
      </c>
      <c r="X3">
        <v>5</v>
      </c>
      <c r="Y3">
        <v>6</v>
      </c>
      <c r="Z3">
        <v>7</v>
      </c>
      <c r="AC3">
        <v>2</v>
      </c>
      <c r="AD3">
        <v>3</v>
      </c>
      <c r="AE3">
        <v>4</v>
      </c>
      <c r="AF3">
        <v>5</v>
      </c>
      <c r="AG3">
        <v>6</v>
      </c>
      <c r="AH3">
        <v>7</v>
      </c>
    </row>
    <row r="4" spans="1:34">
      <c r="I4" t="s">
        <v>1</v>
      </c>
      <c r="J4" t="s">
        <v>8</v>
      </c>
      <c r="K4" t="s">
        <v>567</v>
      </c>
      <c r="L4" t="s">
        <v>3</v>
      </c>
      <c r="M4" t="s">
        <v>4</v>
      </c>
      <c r="N4" t="s">
        <v>5</v>
      </c>
      <c r="O4" t="s">
        <v>185</v>
      </c>
      <c r="P4" t="s">
        <v>6</v>
      </c>
      <c r="Q4" t="s">
        <v>7</v>
      </c>
      <c r="T4" t="s">
        <v>1</v>
      </c>
      <c r="U4" t="s">
        <v>178</v>
      </c>
      <c r="V4" t="s">
        <v>186</v>
      </c>
      <c r="W4" t="s">
        <v>3</v>
      </c>
      <c r="X4" t="s">
        <v>4</v>
      </c>
      <c r="Y4" t="s">
        <v>5</v>
      </c>
      <c r="Z4" t="s">
        <v>6</v>
      </c>
      <c r="AB4" t="s">
        <v>1</v>
      </c>
      <c r="AC4" t="s">
        <v>355</v>
      </c>
      <c r="AD4" t="s">
        <v>356</v>
      </c>
      <c r="AE4" t="s">
        <v>357</v>
      </c>
      <c r="AF4" t="s">
        <v>358</v>
      </c>
      <c r="AG4" t="s">
        <v>359</v>
      </c>
      <c r="AH4" t="s">
        <v>726</v>
      </c>
    </row>
    <row r="5" spans="1:34">
      <c r="I5">
        <v>1</v>
      </c>
      <c r="J5" t="str">
        <f>IFERROR(VLOOKUP(Formatted_Chart_Curve2[[#This Row],[Index]]:Formatted_Chart_Curve2[[#This Row],[Index]],Chart_Curve2[],J$3,FALSE),"")</f>
        <v>22年初</v>
      </c>
      <c r="K5" s="217">
        <f>IFERROR(VLOOKUP(Formatted_Chart_Curve2[[#This Row],[Index]]:Formatted_Chart_Curve2[[#This Row],[Index]],Chart_Curve2[],K$3,FALSE),"")</f>
        <v>5.2999999999999998E-4</v>
      </c>
      <c r="L5" s="217">
        <f>IFERROR(VLOOKUP(Formatted_Chart_Curve2[[#This Row],[Index]]:Formatted_Chart_Curve2[[#This Row],[Index]],Chart_Curve2[],L$3,FALSE),"")</f>
        <v>7.6800000000000002E-3</v>
      </c>
      <c r="M5" s="217">
        <f>IFERROR(VLOOKUP(Formatted_Chart_Curve2[[#This Row],[Index]]:Formatted_Chart_Curve2[[#This Row],[Index]],Chart_Curve2[],M$3,FALSE),"")</f>
        <v>1.0160000000000001E-2</v>
      </c>
      <c r="N5" s="217">
        <f>IFERROR(VLOOKUP(Formatted_Chart_Curve2[[#This Row],[Index]]:Formatted_Chart_Curve2[[#This Row],[Index]],Chart_Curve2[],N$3,FALSE),"")</f>
        <v>1.354E-2</v>
      </c>
      <c r="O5" s="217">
        <f>IFERROR(VLOOKUP(Formatted_Chart_Curve2[[#This Row],[Index]]:Formatted_Chart_Curve2[[#This Row],[Index]],Chart_Curve2[],O$3,FALSE),"")</f>
        <v>1.5480000000000001E-2</v>
      </c>
      <c r="P5" s="217">
        <f>IFERROR(VLOOKUP(Formatted_Chart_Curve2[[#This Row],[Index]]:Formatted_Chart_Curve2[[#This Row],[Index]],Chart_Curve2[],P$3,FALSE),"")</f>
        <v>1.6279999999999999E-2</v>
      </c>
      <c r="Q5" s="217">
        <f>IFERROR(VLOOKUP(Formatted_Chart_Curve2[[#This Row],[Index]]:Formatted_Chart_Curve2[[#This Row],[Index]],Chart_Curve2[],Q$3,FALSE),"")</f>
        <v>2.0240000000000001E-2</v>
      </c>
      <c r="T5">
        <v>1</v>
      </c>
      <c r="V5">
        <f>IFERROR(VLOOKUP($T5,Chart_CNYCNHSPD[],V$3,FALSE),"")</f>
        <v>1.7469999999999999E-2</v>
      </c>
      <c r="W5">
        <f>IFERROR(VLOOKUP($T5,Chart_CNYCNHSPD[],W$3,FALSE),"")</f>
        <v>2.036E-2</v>
      </c>
      <c r="X5">
        <f>IFERROR(VLOOKUP($T5,Chart_CNYCNHSPD[],X$3,FALSE),"")</f>
        <v>2.103E-2</v>
      </c>
      <c r="Y5">
        <f>IFERROR(VLOOKUP($T5,Chart_CNYCNHSPD[],Y$3,FALSE),"")</f>
        <v>2.205E-2</v>
      </c>
      <c r="Z5">
        <f>IFERROR(VLOOKUP($T5,Chart_CNYCNHSPD[],Z$3,FALSE),"")</f>
        <v>2.2929999999999999E-2</v>
      </c>
      <c r="AB5">
        <v>1</v>
      </c>
      <c r="AC5" t="str">
        <f>IFERROR(VLOOKUP($AB5,Table_RMBEstimate[],AC$3,FALSE),"")</f>
        <v>最高预测</v>
      </c>
      <c r="AD5">
        <f>IFERROR(VLOOKUP($AB5,Table_RMBEstimate[],AD$3,FALSE),"")*100</f>
        <v>7.2700000000000005</v>
      </c>
      <c r="AE5">
        <v>7.48</v>
      </c>
      <c r="AF5">
        <v>7.4700000000000006</v>
      </c>
      <c r="AG5">
        <v>7.39</v>
      </c>
      <c r="AH5">
        <v>7.41</v>
      </c>
    </row>
    <row r="6" spans="1:34">
      <c r="I6">
        <v>2</v>
      </c>
      <c r="J6" t="str">
        <f>IFERROR(VLOOKUP(Formatted_Chart_Curve2[[#This Row],[Index]]:Formatted_Chart_Curve2[[#This Row],[Index]],Chart_Curve2[],J$3,FALSE),"")</f>
        <v>23年初</v>
      </c>
      <c r="K6" s="217">
        <f>IFERROR(VLOOKUP(Formatted_Chart_Curve2[[#This Row],[Index]]:Formatted_Chart_Curve2[[#This Row],[Index]],Chart_Curve2[],K$3,FALSE),"")</f>
        <v>4.3430000000000003E-2</v>
      </c>
      <c r="L6" s="217">
        <f>IFERROR(VLOOKUP(Formatted_Chart_Curve2[[#This Row],[Index]]:Formatted_Chart_Curve2[[#This Row],[Index]],Chart_Curve2[],L$3,FALSE),"")</f>
        <v>4.4260000000000001E-2</v>
      </c>
      <c r="M6" s="217">
        <f>IFERROR(VLOOKUP(Formatted_Chart_Curve2[[#This Row],[Index]]:Formatted_Chart_Curve2[[#This Row],[Index]],Chart_Curve2[],M$3,FALSE),"")</f>
        <v>4.224E-2</v>
      </c>
      <c r="N6" s="217">
        <f>IFERROR(VLOOKUP(Formatted_Chart_Curve2[[#This Row],[Index]]:Formatted_Chart_Curve2[[#This Row],[Index]],Chart_Curve2[],N$3,FALSE),"")</f>
        <v>4.0039999999999999E-2</v>
      </c>
      <c r="O6" s="217">
        <f>IFERROR(VLOOKUP(Formatted_Chart_Curve2[[#This Row],[Index]]:Formatted_Chart_Curve2[[#This Row],[Index]],Chart_Curve2[],O$3,FALSE),"")</f>
        <v>3.9649999999999998E-2</v>
      </c>
      <c r="P6" s="217">
        <f>IFERROR(VLOOKUP(Formatted_Chart_Curve2[[#This Row],[Index]]:Formatted_Chart_Curve2[[#This Row],[Index]],Chart_Curve2[],P$3,FALSE),"")</f>
        <v>3.875E-2</v>
      </c>
      <c r="Q6" s="217">
        <f>IFERROR(VLOOKUP(Formatted_Chart_Curve2[[#This Row],[Index]]:Formatted_Chart_Curve2[[#This Row],[Index]],Chart_Curve2[],Q$3,FALSE),"")</f>
        <v>3.9629999999999999E-2</v>
      </c>
      <c r="T6">
        <v>2</v>
      </c>
      <c r="U6" t="str">
        <f>IFERROR(VLOOKUP($T6,Chart_CNYCNHSPD[],U$3,FALSE),"")</f>
        <v>离岸人民币国债利率</v>
      </c>
      <c r="V6">
        <f>IFERROR(VLOOKUP($T6,Chart_CNYCNHSPD[],V$3,FALSE),"")</f>
        <v>2.3720000000000001E-2</v>
      </c>
      <c r="W6">
        <f>IFERROR(VLOOKUP($T6,Chart_CNYCNHSPD[],W$3,FALSE),"")</f>
        <v>2.358E-2</v>
      </c>
      <c r="X6">
        <f>IFERROR(VLOOKUP($T6,Chart_CNYCNHSPD[],X$3,FALSE),"")</f>
        <v>2.3980000000000001E-2</v>
      </c>
      <c r="Y6">
        <f>IFERROR(VLOOKUP($T6,Chart_CNYCNHSPD[],Y$3,FALSE),"")</f>
        <v>2.4580000000000001E-2</v>
      </c>
      <c r="Z6">
        <f>IFERROR(VLOOKUP($T6,Chart_CNYCNHSPD[],Z$3,FALSE),"")</f>
        <v>2.8920000000000001E-2</v>
      </c>
      <c r="AB6">
        <v>2</v>
      </c>
      <c r="AC6" t="str">
        <f>IFERROR(VLOOKUP($AB6,Table_RMBEstimate[],AC$3,FALSE),"")</f>
        <v>中位数</v>
      </c>
      <c r="AD6">
        <f>IFERROR(VLOOKUP($AB6,Table_RMBEstimate[],AD$3,FALSE),"")*100</f>
        <v>7.19</v>
      </c>
      <c r="AE6">
        <v>7.15</v>
      </c>
      <c r="AF6">
        <v>7.1</v>
      </c>
      <c r="AG6">
        <v>7.03</v>
      </c>
      <c r="AH6">
        <v>6.99</v>
      </c>
    </row>
    <row r="7" spans="1:34">
      <c r="I7">
        <v>3</v>
      </c>
      <c r="J7" t="str">
        <f>IFERROR(VLOOKUP(Formatted_Chart_Curve2[[#This Row],[Index]]:Formatted_Chart_Curve2[[#This Row],[Index]],Chart_Curve2[],J$3,FALSE),"")</f>
        <v>2024年3月8日</v>
      </c>
      <c r="K7" s="217">
        <f>IFERROR(VLOOKUP(Formatted_Chart_Curve2[[#This Row],[Index]]:Formatted_Chart_Curve2[[#This Row],[Index]],Chart_Curve2[],K$3,FALSE),"")</f>
        <v>5.3800000000000001E-2</v>
      </c>
      <c r="L7" s="217">
        <f>IFERROR(VLOOKUP(Formatted_Chart_Curve2[[#This Row],[Index]]:Formatted_Chart_Curve2[[#This Row],[Index]],Chart_Curve2[],L$3,FALSE),"")</f>
        <v>4.4729999999999999E-2</v>
      </c>
      <c r="M7" s="217">
        <f>IFERROR(VLOOKUP(Formatted_Chart_Curve2[[#This Row],[Index]]:Formatted_Chart_Curve2[[#This Row],[Index]],Chart_Curve2[],M$3,FALSE),"")</f>
        <v>4.2470000000000001E-2</v>
      </c>
      <c r="N7" s="217">
        <f>IFERROR(VLOOKUP(Formatted_Chart_Curve2[[#This Row],[Index]]:Formatted_Chart_Curve2[[#This Row],[Index]],Chart_Curve2[],N$3,FALSE),"")</f>
        <v>4.0469999999999999E-2</v>
      </c>
      <c r="O7" s="217">
        <f>IFERROR(VLOOKUP(Formatted_Chart_Curve2[[#This Row],[Index]]:Formatted_Chart_Curve2[[#This Row],[Index]],Chart_Curve2[],O$3,FALSE),"")</f>
        <v>4.0629999999999999E-2</v>
      </c>
      <c r="P7" s="217">
        <f>IFERROR(VLOOKUP(Formatted_Chart_Curve2[[#This Row],[Index]]:Formatted_Chart_Curve2[[#This Row],[Index]],Chart_Curve2[],P$3,FALSE),"")</f>
        <v>4.0750000000000001E-2</v>
      </c>
      <c r="Q7" s="217">
        <f>IFERROR(VLOOKUP(Formatted_Chart_Curve2[[#This Row],[Index]]:Formatted_Chart_Curve2[[#This Row],[Index]],Chart_Curve2[],Q$3,FALSE),"")</f>
        <v>4.2529999999999998E-2</v>
      </c>
      <c r="U7" t="s">
        <v>197</v>
      </c>
      <c r="V7">
        <f>ROUND((V5-V6)*10000,0)</f>
        <v>-63</v>
      </c>
      <c r="W7">
        <f>ROUND((W5-W6)*10000,0)</f>
        <v>-32</v>
      </c>
      <c r="X7">
        <f>ROUND((X5-X6)*10000,0)</f>
        <v>-30</v>
      </c>
      <c r="Y7">
        <f>ROUND((Y5-Y6)*10000,0)</f>
        <v>-25</v>
      </c>
      <c r="Z7">
        <f>ROUND((Z5-Z6)*10000,0)</f>
        <v>-60</v>
      </c>
      <c r="AB7">
        <v>3</v>
      </c>
      <c r="AC7" t="str">
        <f>IFERROR(VLOOKUP($AB7,Table_RMBEstimate[],AC$3,FALSE),"")</f>
        <v>平均数</v>
      </c>
      <c r="AD7">
        <f>IFERROR(VLOOKUP($AB7,Table_RMBEstimate[],AD$3,FALSE),"")*100</f>
        <v>7.16</v>
      </c>
      <c r="AE7">
        <v>7.1399999999999988</v>
      </c>
      <c r="AF7">
        <v>7.0900000000000007</v>
      </c>
      <c r="AG7">
        <v>7.04</v>
      </c>
      <c r="AH7">
        <v>6.97</v>
      </c>
    </row>
    <row r="8" spans="1:34">
      <c r="U8" t="s">
        <v>200</v>
      </c>
      <c r="V8" t="str">
        <f>V7&amp;"bps"</f>
        <v>-63bps</v>
      </c>
      <c r="W8" t="str">
        <f>W7&amp;"bps"</f>
        <v>-32bps</v>
      </c>
      <c r="X8" t="str">
        <f>X7&amp;"bps"</f>
        <v>-30bps</v>
      </c>
      <c r="Y8" t="str">
        <f>Y7&amp;"bps"</f>
        <v>-25bps</v>
      </c>
      <c r="Z8" t="str">
        <f>Z7&amp;"bps"</f>
        <v>-60bps</v>
      </c>
      <c r="AB8">
        <v>4</v>
      </c>
      <c r="AC8" t="str">
        <f>IFERROR(VLOOKUP($AB8,Table_RMBEstimate[],AC$3,FALSE),"")</f>
        <v>最低预测</v>
      </c>
      <c r="AD8">
        <f>IFERROR(VLOOKUP($AB8,Table_RMBEstimate[],AD$3,FALSE),"")*100</f>
        <v>6.9</v>
      </c>
      <c r="AE8">
        <v>6.9</v>
      </c>
      <c r="AF8">
        <v>6.7</v>
      </c>
      <c r="AG8">
        <v>6.5</v>
      </c>
      <c r="AH8">
        <v>6.4</v>
      </c>
    </row>
  </sheetData>
  <pageMargins left="0.7" right="0.7" top="0.75" bottom="0.75" header="0.3" footer="0.3"/>
  <pageSetup paperSize="9" orientation="portrait" r:id="rId1"/>
  <drawing r:id="rId2"/>
  <legacyDrawing r:id="rId3"/>
  <tableParts count="3">
    <tablePart r:id="rId4"/>
    <tablePart r:id="rId5"/>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4843D-B28E-4544-997D-5A7CA4310626}">
  <sheetPr codeName="Sheet30">
    <tabColor rgb="FF234473"/>
  </sheetPr>
  <dimension ref="B1:DX66"/>
  <sheetViews>
    <sheetView zoomScale="85" zoomScaleNormal="85" workbookViewId="0"/>
  </sheetViews>
  <sheetFormatPr defaultColWidth="9" defaultRowHeight="14.25"/>
  <cols>
    <col min="1" max="1" width="36.875" customWidth="1"/>
    <col min="2" max="19" width="1.25" customWidth="1"/>
    <col min="20" max="20" width="7.625" bestFit="1" customWidth="1"/>
    <col min="21" max="21" width="9.25" bestFit="1" customWidth="1"/>
    <col min="22" max="22" width="25.125" bestFit="1" customWidth="1"/>
    <col min="23" max="23" width="10.125" bestFit="1" customWidth="1"/>
    <col min="24" max="24" width="13.25" bestFit="1" customWidth="1"/>
    <col min="25" max="26" width="6.625" bestFit="1" customWidth="1"/>
    <col min="27" max="27" width="7.25" bestFit="1" customWidth="1"/>
    <col min="28" max="28" width="10.125" bestFit="1" customWidth="1"/>
    <col min="29" max="29" width="9.625" bestFit="1" customWidth="1"/>
    <col min="30" max="30" width="14.25" bestFit="1" customWidth="1"/>
    <col min="31" max="31" width="8.5" bestFit="1" customWidth="1"/>
    <col min="32" max="32" width="6.625" bestFit="1" customWidth="1"/>
    <col min="33" max="33" width="17.125" bestFit="1" customWidth="1"/>
    <col min="34" max="34" width="17.125" customWidth="1"/>
    <col min="35" max="35" width="7.625" bestFit="1" customWidth="1"/>
    <col min="36" max="36" width="10.25" bestFit="1" customWidth="1"/>
    <col min="37" max="37" width="16.125" bestFit="1" customWidth="1"/>
    <col min="38" max="38" width="12.25" bestFit="1" customWidth="1"/>
    <col min="39" max="39" width="10.125" bestFit="1" customWidth="1"/>
    <col min="40" max="40" width="6.625" bestFit="1" customWidth="1"/>
    <col min="41" max="41" width="13.25" bestFit="1" customWidth="1"/>
    <col min="42" max="42" width="6.625" bestFit="1" customWidth="1"/>
    <col min="43" max="44" width="7.25" bestFit="1" customWidth="1"/>
    <col min="45" max="45" width="10.125" bestFit="1" customWidth="1"/>
    <col min="46" max="46" width="9.625" bestFit="1" customWidth="1"/>
    <col min="47" max="47" width="20" bestFit="1" customWidth="1"/>
    <col min="48" max="48" width="8.5" bestFit="1" customWidth="1"/>
    <col min="49" max="49" width="6.625" bestFit="1" customWidth="1"/>
    <col min="50" max="50" width="17.125" bestFit="1" customWidth="1"/>
    <col min="51" max="51" width="17.125" customWidth="1"/>
    <col min="52" max="52" width="8.25" bestFit="1" customWidth="1"/>
    <col min="54" max="54" width="11" bestFit="1" customWidth="1"/>
    <col min="55" max="56" width="16.75" bestFit="1" customWidth="1"/>
    <col min="59" max="59" width="11" bestFit="1" customWidth="1"/>
    <col min="61" max="61" width="7.625" bestFit="1" customWidth="1"/>
    <col min="62" max="63" width="10.375" bestFit="1" customWidth="1"/>
    <col min="64" max="64" width="20.125" bestFit="1" customWidth="1"/>
    <col min="65" max="65" width="13" bestFit="1" customWidth="1"/>
    <col min="66" max="66" width="20.125" bestFit="1" customWidth="1"/>
    <col min="67" max="67" width="13" bestFit="1" customWidth="1"/>
    <col min="68" max="68" width="14" bestFit="1" customWidth="1"/>
    <col min="70" max="70" width="7.625" bestFit="1" customWidth="1"/>
    <col min="71" max="71" width="14.25" bestFit="1" customWidth="1"/>
    <col min="72" max="75" width="10.375" bestFit="1" customWidth="1"/>
    <col min="76" max="76" width="7.25" bestFit="1" customWidth="1"/>
    <col min="77" max="77" width="7.75" bestFit="1" customWidth="1"/>
    <col min="78" max="78" width="7.125" bestFit="1" customWidth="1"/>
    <col min="80" max="80" width="7.625" bestFit="1" customWidth="1"/>
    <col min="81" max="81" width="12.25" bestFit="1" customWidth="1"/>
    <col min="82" max="82" width="14.625" bestFit="1" customWidth="1"/>
    <col min="83" max="83" width="6.625" bestFit="1" customWidth="1"/>
    <col min="84" max="84" width="10.125" bestFit="1" customWidth="1"/>
    <col min="85" max="85" width="10.25" bestFit="1" customWidth="1"/>
    <col min="86" max="86" width="10.125" bestFit="1" customWidth="1"/>
    <col min="87" max="87" width="8.5" bestFit="1" customWidth="1"/>
    <col min="88" max="88" width="8.375" bestFit="1" customWidth="1"/>
    <col min="89" max="89" width="6.625" bestFit="1" customWidth="1"/>
    <col min="90" max="90" width="10.125" bestFit="1" customWidth="1"/>
    <col min="91" max="91" width="6.625" bestFit="1" customWidth="1"/>
    <col min="92" max="92" width="6.75" bestFit="1" customWidth="1"/>
    <col min="93" max="93" width="8.125" bestFit="1" customWidth="1"/>
    <col min="94" max="94" width="10.75" bestFit="1" customWidth="1"/>
    <col min="95" max="95" width="9.875" bestFit="1" customWidth="1"/>
    <col min="96" max="96" width="8.625" bestFit="1" customWidth="1"/>
    <col min="97" max="97" width="4.25" bestFit="1" customWidth="1"/>
    <col min="98" max="98" width="10.875" bestFit="1" customWidth="1"/>
    <col min="99" max="99" width="4.25" bestFit="1" customWidth="1"/>
    <col min="100" max="100" width="5.375" bestFit="1" customWidth="1"/>
    <col min="101" max="101" width="4.125" customWidth="1"/>
    <col min="102" max="102" width="7.625" bestFit="1" customWidth="1"/>
    <col min="103" max="104" width="10.375" bestFit="1" customWidth="1"/>
    <col min="105" max="107" width="12.125" bestFit="1" customWidth="1"/>
    <col min="108" max="108" width="7.25" bestFit="1" customWidth="1"/>
    <col min="109" max="109" width="8.625" bestFit="1" customWidth="1"/>
    <col min="110" max="110" width="10.5" bestFit="1" customWidth="1"/>
    <col min="111" max="111" width="7.625" bestFit="1" customWidth="1"/>
    <col min="112" max="113" width="10.375" bestFit="1" customWidth="1"/>
    <col min="114" max="114" width="8.375" bestFit="1" customWidth="1"/>
    <col min="115" max="115" width="7.25" bestFit="1" customWidth="1"/>
    <col min="116" max="116" width="8.5" bestFit="1" customWidth="1"/>
    <col min="117" max="117" width="7" bestFit="1" customWidth="1"/>
    <col min="119" max="119" width="7.625" bestFit="1" customWidth="1"/>
    <col min="120" max="120" width="12.25" bestFit="1" customWidth="1"/>
    <col min="121" max="121" width="10" bestFit="1" customWidth="1"/>
    <col min="122" max="122" width="5.875" bestFit="1" customWidth="1"/>
    <col min="123" max="123" width="8.25" bestFit="1" customWidth="1"/>
    <col min="126" max="126" width="8.125" bestFit="1" customWidth="1"/>
    <col min="127" max="127" width="6.75" bestFit="1" customWidth="1"/>
    <col min="128" max="128" width="6.625" bestFit="1" customWidth="1"/>
    <col min="129" max="131" width="8.75" bestFit="1" customWidth="1"/>
    <col min="132" max="132" width="14.625" bestFit="1" customWidth="1"/>
    <col min="133" max="134" width="29.5" bestFit="1" customWidth="1"/>
    <col min="135" max="135" width="12.625" bestFit="1" customWidth="1"/>
  </cols>
  <sheetData>
    <row r="1" spans="2:128" s="81" customFormat="1" ht="34.5">
      <c r="B1" s="210"/>
      <c r="C1" s="210"/>
      <c r="D1" s="210"/>
      <c r="E1" s="210"/>
      <c r="F1" s="210"/>
      <c r="G1" s="210"/>
      <c r="H1" s="210"/>
      <c r="I1" s="210"/>
      <c r="J1" s="210"/>
      <c r="K1" s="210"/>
      <c r="L1" s="210"/>
      <c r="M1" s="210"/>
      <c r="N1" s="210"/>
      <c r="O1" s="210"/>
      <c r="P1" s="210"/>
      <c r="Q1" s="210"/>
      <c r="R1" s="210"/>
      <c r="S1" s="210"/>
      <c r="T1" s="81" t="s">
        <v>531</v>
      </c>
      <c r="AI1" s="81" t="s">
        <v>530</v>
      </c>
      <c r="AZ1" s="81" t="s">
        <v>1261</v>
      </c>
      <c r="BI1" s="81" t="s">
        <v>551</v>
      </c>
      <c r="BR1" s="81" t="s">
        <v>552</v>
      </c>
      <c r="CB1" s="81" t="s">
        <v>553</v>
      </c>
      <c r="CH1" s="81" t="s">
        <v>554</v>
      </c>
      <c r="CP1" s="81" t="s">
        <v>564</v>
      </c>
      <c r="CX1" s="81" t="s">
        <v>555</v>
      </c>
      <c r="DI1" s="81" t="s">
        <v>556</v>
      </c>
      <c r="DO1" s="81" t="s">
        <v>589</v>
      </c>
      <c r="DV1" s="81" t="s">
        <v>638</v>
      </c>
    </row>
    <row r="2" spans="2:128">
      <c r="B2" s="211"/>
      <c r="C2" s="211"/>
      <c r="D2" s="211"/>
      <c r="E2" s="211"/>
      <c r="F2" s="211"/>
      <c r="G2" s="211"/>
      <c r="H2" s="211"/>
      <c r="I2" s="211"/>
      <c r="J2" s="211"/>
      <c r="K2" s="211"/>
      <c r="L2" s="211"/>
      <c r="M2" s="211"/>
      <c r="N2" s="211"/>
      <c r="O2" s="211"/>
      <c r="P2" s="211"/>
      <c r="Q2" s="211"/>
      <c r="R2" s="211"/>
      <c r="S2" s="211"/>
    </row>
    <row r="3" spans="2:128">
      <c r="B3" s="211"/>
      <c r="C3" s="211"/>
      <c r="D3" s="211"/>
      <c r="E3" s="211"/>
      <c r="F3" s="211"/>
      <c r="G3" s="211"/>
      <c r="H3" s="211"/>
      <c r="I3" s="211"/>
      <c r="J3" s="211"/>
      <c r="K3" s="211"/>
      <c r="L3" s="211"/>
      <c r="M3" s="211"/>
      <c r="N3" s="211"/>
      <c r="O3" s="211"/>
      <c r="P3" s="211"/>
      <c r="Q3" s="211"/>
      <c r="R3" s="211"/>
      <c r="S3" s="211"/>
    </row>
    <row r="4" spans="2:128">
      <c r="B4" s="211"/>
      <c r="C4" s="211"/>
      <c r="D4" s="211"/>
      <c r="E4" s="211"/>
      <c r="F4" s="211"/>
      <c r="G4" s="211"/>
      <c r="H4" s="211"/>
      <c r="I4" s="211"/>
      <c r="J4" s="211"/>
      <c r="K4" s="211"/>
      <c r="L4" s="211"/>
      <c r="M4" s="211"/>
      <c r="N4" s="211"/>
      <c r="O4" s="211"/>
      <c r="P4" s="211"/>
      <c r="Q4" s="211"/>
      <c r="R4" s="211"/>
      <c r="S4" s="211"/>
    </row>
    <row r="5" spans="2:128">
      <c r="B5" s="211"/>
      <c r="C5" s="211"/>
      <c r="D5" s="211"/>
      <c r="E5" s="211"/>
      <c r="F5" s="211"/>
      <c r="G5" s="211"/>
      <c r="H5" s="211"/>
      <c r="I5" s="211"/>
      <c r="J5" s="211"/>
      <c r="K5" s="211"/>
      <c r="L5" s="211"/>
      <c r="M5" s="211"/>
      <c r="N5" s="211"/>
      <c r="O5" s="211"/>
      <c r="P5" s="211"/>
      <c r="Q5" s="211"/>
      <c r="R5" s="211"/>
      <c r="S5" s="211"/>
    </row>
    <row r="6" spans="2:128">
      <c r="B6" s="211"/>
      <c r="C6" s="211"/>
      <c r="D6" s="211"/>
      <c r="E6" s="211"/>
      <c r="F6" s="211"/>
      <c r="G6" s="211"/>
      <c r="H6" s="211"/>
      <c r="I6" s="211"/>
      <c r="J6" s="211"/>
      <c r="K6" s="211"/>
      <c r="L6" s="211"/>
      <c r="M6" s="211"/>
      <c r="N6" s="211"/>
      <c r="O6" s="211"/>
      <c r="P6" s="211"/>
      <c r="Q6" s="211"/>
      <c r="R6" s="211"/>
      <c r="S6" s="211"/>
      <c r="T6" t="s">
        <v>1</v>
      </c>
      <c r="U6" t="s">
        <v>50</v>
      </c>
      <c r="V6" t="s">
        <v>56</v>
      </c>
      <c r="W6" t="s">
        <v>57</v>
      </c>
      <c r="X6" t="s">
        <v>58</v>
      </c>
      <c r="Y6" t="s">
        <v>59</v>
      </c>
      <c r="Z6" t="s">
        <v>60</v>
      </c>
      <c r="AA6" t="s">
        <v>61</v>
      </c>
      <c r="AB6" t="s">
        <v>62</v>
      </c>
      <c r="AC6" t="s">
        <v>63</v>
      </c>
      <c r="AD6" t="s">
        <v>64</v>
      </c>
      <c r="AE6" t="s">
        <v>37</v>
      </c>
      <c r="AF6" t="s">
        <v>65</v>
      </c>
      <c r="AG6" t="s">
        <v>66</v>
      </c>
      <c r="AI6" t="s">
        <v>1</v>
      </c>
      <c r="AJ6" t="s">
        <v>50</v>
      </c>
      <c r="AK6" t="s">
        <v>430</v>
      </c>
      <c r="AL6" t="s">
        <v>431</v>
      </c>
      <c r="AM6" t="s">
        <v>57</v>
      </c>
      <c r="AN6" t="s">
        <v>38</v>
      </c>
      <c r="AO6" t="s">
        <v>58</v>
      </c>
      <c r="AP6" t="s">
        <v>59</v>
      </c>
      <c r="AQ6" t="s">
        <v>60</v>
      </c>
      <c r="AR6" t="s">
        <v>61</v>
      </c>
      <c r="AS6" t="s">
        <v>62</v>
      </c>
      <c r="AT6" t="s">
        <v>63</v>
      </c>
      <c r="AU6" t="s">
        <v>64</v>
      </c>
      <c r="AV6" t="s">
        <v>37</v>
      </c>
      <c r="AW6" t="s">
        <v>65</v>
      </c>
      <c r="AX6" t="s">
        <v>66</v>
      </c>
      <c r="AZ6" s="57" t="s">
        <v>1</v>
      </c>
      <c r="BA6" s="57" t="s">
        <v>8</v>
      </c>
      <c r="BB6" s="57" t="s">
        <v>13</v>
      </c>
      <c r="BC6" s="57" t="s">
        <v>67</v>
      </c>
      <c r="BD6" s="57" t="s">
        <v>68</v>
      </c>
      <c r="BE6" t="s">
        <v>692</v>
      </c>
      <c r="BF6" s="57" t="s">
        <v>69</v>
      </c>
      <c r="BI6" t="s">
        <v>1</v>
      </c>
      <c r="BJ6" t="s">
        <v>8</v>
      </c>
      <c r="BK6" t="s">
        <v>13</v>
      </c>
      <c r="BL6" t="s">
        <v>521</v>
      </c>
      <c r="BM6" t="s">
        <v>522</v>
      </c>
      <c r="BN6" t="s">
        <v>523</v>
      </c>
      <c r="BO6" t="s">
        <v>524</v>
      </c>
      <c r="BR6" t="s">
        <v>1</v>
      </c>
      <c r="BS6" t="s">
        <v>8</v>
      </c>
      <c r="BT6" t="s">
        <v>13</v>
      </c>
      <c r="BU6" t="s">
        <v>525</v>
      </c>
      <c r="BV6" t="s">
        <v>526</v>
      </c>
      <c r="BW6" t="s">
        <v>723</v>
      </c>
      <c r="BX6" t="s">
        <v>69</v>
      </c>
      <c r="CB6" t="s">
        <v>1</v>
      </c>
      <c r="CC6" t="s">
        <v>8</v>
      </c>
      <c r="CD6" t="s">
        <v>13</v>
      </c>
      <c r="CE6" t="s">
        <v>42</v>
      </c>
      <c r="CF6" t="s">
        <v>546</v>
      </c>
      <c r="CH6" t="s">
        <v>679</v>
      </c>
      <c r="CI6" t="s">
        <v>431</v>
      </c>
      <c r="CJ6" t="s">
        <v>45</v>
      </c>
      <c r="CK6" t="s">
        <v>42</v>
      </c>
      <c r="CL6" t="s">
        <v>546</v>
      </c>
      <c r="CN6" s="143" t="s">
        <v>1</v>
      </c>
      <c r="CO6" s="144" t="s">
        <v>50</v>
      </c>
      <c r="CP6" s="144" t="s">
        <v>430</v>
      </c>
      <c r="CQ6" s="144" t="s">
        <v>431</v>
      </c>
      <c r="CR6" s="144" t="s">
        <v>57</v>
      </c>
      <c r="CS6" s="144" t="s">
        <v>38</v>
      </c>
      <c r="CT6" s="144" t="s">
        <v>58</v>
      </c>
      <c r="CU6" s="144" t="s">
        <v>59</v>
      </c>
      <c r="CV6" s="144" t="s">
        <v>60</v>
      </c>
      <c r="CX6" t="s">
        <v>1</v>
      </c>
      <c r="CY6" t="s">
        <v>8</v>
      </c>
      <c r="CZ6" t="s">
        <v>13</v>
      </c>
      <c r="DA6" t="s">
        <v>67</v>
      </c>
      <c r="DB6" t="s">
        <v>68</v>
      </c>
      <c r="DC6" t="s">
        <v>692</v>
      </c>
      <c r="DD6" t="s">
        <v>69</v>
      </c>
      <c r="DG6" t="s">
        <v>1</v>
      </c>
      <c r="DH6" t="s">
        <v>8</v>
      </c>
      <c r="DI6" t="s">
        <v>13</v>
      </c>
      <c r="DJ6" t="s">
        <v>45</v>
      </c>
      <c r="DK6" t="s">
        <v>513</v>
      </c>
      <c r="DO6" s="137" t="s">
        <v>1</v>
      </c>
      <c r="DP6" s="137" t="s">
        <v>509</v>
      </c>
      <c r="DQ6" s="137" t="s">
        <v>571</v>
      </c>
      <c r="DR6" s="137" t="s">
        <v>572</v>
      </c>
      <c r="DS6" s="137" t="s">
        <v>573</v>
      </c>
      <c r="DV6" t="s">
        <v>634</v>
      </c>
      <c r="DW6" t="s">
        <v>44</v>
      </c>
      <c r="DX6" t="s">
        <v>46</v>
      </c>
    </row>
    <row r="7" spans="2:128">
      <c r="B7" s="211"/>
      <c r="C7" s="211"/>
      <c r="D7" s="211"/>
      <c r="E7" s="211"/>
      <c r="F7" s="211"/>
      <c r="G7" s="211"/>
      <c r="H7" s="211"/>
      <c r="I7" s="211"/>
      <c r="J7" s="211"/>
      <c r="K7" s="211"/>
      <c r="L7" s="211"/>
      <c r="M7" s="211"/>
      <c r="N7" s="211"/>
      <c r="O7" s="211"/>
      <c r="P7" s="211"/>
      <c r="Q7" s="211"/>
      <c r="R7" s="211"/>
      <c r="S7" s="211"/>
      <c r="T7">
        <v>60</v>
      </c>
      <c r="U7" s="53">
        <v>45359</v>
      </c>
      <c r="V7" t="s">
        <v>2555</v>
      </c>
      <c r="W7" t="s">
        <v>74</v>
      </c>
      <c r="X7">
        <v>1</v>
      </c>
      <c r="Y7" t="s">
        <v>1598</v>
      </c>
      <c r="Z7" t="s">
        <v>402</v>
      </c>
      <c r="AA7" t="s">
        <v>76</v>
      </c>
      <c r="AB7" t="s">
        <v>76</v>
      </c>
      <c r="AC7" t="s">
        <v>91</v>
      </c>
      <c r="AD7" t="s">
        <v>76</v>
      </c>
      <c r="AE7" t="s">
        <v>43</v>
      </c>
      <c r="AF7" t="s">
        <v>124</v>
      </c>
      <c r="AG7" t="s">
        <v>76</v>
      </c>
      <c r="AI7">
        <v>60</v>
      </c>
      <c r="AJ7" s="53">
        <v>45358</v>
      </c>
      <c r="AK7" t="s">
        <v>772</v>
      </c>
      <c r="AL7" t="s">
        <v>441</v>
      </c>
      <c r="AM7" t="s">
        <v>74</v>
      </c>
      <c r="AN7" t="s">
        <v>44</v>
      </c>
      <c r="AO7">
        <v>2.5</v>
      </c>
      <c r="AP7" t="s">
        <v>90</v>
      </c>
      <c r="AQ7" t="s">
        <v>1601</v>
      </c>
      <c r="AR7" t="s">
        <v>76</v>
      </c>
      <c r="AS7" t="s">
        <v>76</v>
      </c>
      <c r="AT7" t="s">
        <v>104</v>
      </c>
      <c r="AU7" t="s">
        <v>72</v>
      </c>
      <c r="AV7" t="s">
        <v>43</v>
      </c>
      <c r="AW7" t="s">
        <v>116</v>
      </c>
      <c r="AX7" t="s">
        <v>76</v>
      </c>
      <c r="AZ7" s="57">
        <v>1</v>
      </c>
      <c r="BA7" s="57" t="s">
        <v>80</v>
      </c>
      <c r="BB7" s="251" t="s">
        <v>81</v>
      </c>
      <c r="BC7" s="57">
        <v>143.16999999999999</v>
      </c>
      <c r="BD7" s="57">
        <v>62.29</v>
      </c>
      <c r="BE7">
        <v>93.24</v>
      </c>
      <c r="BF7" s="82">
        <v>-3.8800000000000001E-2</v>
      </c>
      <c r="BI7">
        <v>1</v>
      </c>
      <c r="BJ7" s="226" t="s">
        <v>432</v>
      </c>
      <c r="BK7" s="226" t="s">
        <v>423</v>
      </c>
      <c r="BL7" s="224">
        <v>609.84</v>
      </c>
      <c r="BM7" s="224">
        <v>30</v>
      </c>
      <c r="BN7" s="224">
        <v>362.35</v>
      </c>
      <c r="BO7" s="224">
        <v>57</v>
      </c>
      <c r="BR7">
        <v>1</v>
      </c>
      <c r="BS7" t="s">
        <v>373</v>
      </c>
      <c r="BT7" t="s">
        <v>384</v>
      </c>
      <c r="BU7">
        <v>20</v>
      </c>
      <c r="BV7">
        <v>48</v>
      </c>
      <c r="BW7">
        <v>12</v>
      </c>
      <c r="BX7" s="56">
        <v>-0.34670000000000001</v>
      </c>
      <c r="CB7">
        <v>1</v>
      </c>
      <c r="CC7" t="s">
        <v>528</v>
      </c>
      <c r="CD7" t="s">
        <v>91</v>
      </c>
      <c r="CE7">
        <v>413</v>
      </c>
      <c r="CF7">
        <v>0.37269999999999998</v>
      </c>
      <c r="CH7">
        <v>1</v>
      </c>
      <c r="CI7" t="s">
        <v>441</v>
      </c>
      <c r="CJ7">
        <v>39.949000000000012</v>
      </c>
      <c r="CK7">
        <v>41</v>
      </c>
      <c r="CL7">
        <v>0.16209999999999999</v>
      </c>
      <c r="CN7" s="143">
        <v>8</v>
      </c>
      <c r="CO7" s="150">
        <v>45197</v>
      </c>
      <c r="CP7" s="144" t="s">
        <v>435</v>
      </c>
      <c r="CQ7" s="144" t="s">
        <v>434</v>
      </c>
      <c r="CR7" s="151" t="s">
        <v>118</v>
      </c>
      <c r="CS7" s="151" t="s">
        <v>46</v>
      </c>
      <c r="CT7" s="151">
        <v>1</v>
      </c>
      <c r="CU7" s="151" t="s">
        <v>90</v>
      </c>
      <c r="CV7" s="151" t="s">
        <v>119</v>
      </c>
      <c r="CX7">
        <v>4</v>
      </c>
      <c r="CY7" t="s">
        <v>38</v>
      </c>
      <c r="CZ7" t="s">
        <v>44</v>
      </c>
      <c r="DA7">
        <v>25.19</v>
      </c>
      <c r="DB7">
        <v>78.12</v>
      </c>
      <c r="DC7">
        <v>17.52</v>
      </c>
      <c r="DD7" s="56">
        <v>0.59350000000000003</v>
      </c>
      <c r="DG7">
        <v>1</v>
      </c>
      <c r="DH7" t="s">
        <v>37</v>
      </c>
      <c r="DI7" t="s">
        <v>43</v>
      </c>
      <c r="DJ7">
        <v>266.48699999999997</v>
      </c>
      <c r="DK7">
        <v>0.91080000000000005</v>
      </c>
      <c r="DO7">
        <v>1</v>
      </c>
      <c r="DP7" t="s">
        <v>434</v>
      </c>
      <c r="DQ7" t="s">
        <v>574</v>
      </c>
      <c r="DR7" t="s">
        <v>575</v>
      </c>
      <c r="DS7" t="s">
        <v>576</v>
      </c>
      <c r="DV7" t="s">
        <v>637</v>
      </c>
      <c r="DW7">
        <v>26</v>
      </c>
      <c r="DX7">
        <v>38</v>
      </c>
    </row>
    <row r="8" spans="2:128">
      <c r="B8" s="211"/>
      <c r="C8" s="211"/>
      <c r="D8" s="211"/>
      <c r="E8" s="211"/>
      <c r="F8" s="211"/>
      <c r="G8" s="211"/>
      <c r="H8" s="211"/>
      <c r="I8" s="211"/>
      <c r="J8" s="211"/>
      <c r="K8" s="211"/>
      <c r="L8" s="211"/>
      <c r="M8" s="211"/>
      <c r="N8" s="211"/>
      <c r="O8" s="211"/>
      <c r="P8" s="211"/>
      <c r="Q8" s="211"/>
      <c r="R8" s="211"/>
      <c r="S8" s="211"/>
      <c r="T8">
        <v>59</v>
      </c>
      <c r="U8" s="53">
        <v>45359</v>
      </c>
      <c r="V8" t="s">
        <v>2556</v>
      </c>
      <c r="W8" t="s">
        <v>74</v>
      </c>
      <c r="X8">
        <v>9.15</v>
      </c>
      <c r="Y8" t="s">
        <v>85</v>
      </c>
      <c r="Z8" t="s">
        <v>472</v>
      </c>
      <c r="AA8" t="s">
        <v>1877</v>
      </c>
      <c r="AB8" t="s">
        <v>76</v>
      </c>
      <c r="AC8" t="s">
        <v>91</v>
      </c>
      <c r="AD8" t="s">
        <v>76</v>
      </c>
      <c r="AE8" t="s">
        <v>43</v>
      </c>
      <c r="AF8" t="s">
        <v>133</v>
      </c>
      <c r="AG8" t="s">
        <v>76</v>
      </c>
      <c r="AI8">
        <v>59</v>
      </c>
      <c r="AJ8" s="53">
        <v>45357</v>
      </c>
      <c r="AK8" t="s">
        <v>2568</v>
      </c>
      <c r="AL8" t="s">
        <v>443</v>
      </c>
      <c r="AM8" t="s">
        <v>74</v>
      </c>
      <c r="AN8" t="s">
        <v>140</v>
      </c>
      <c r="AO8">
        <v>80</v>
      </c>
      <c r="AP8" t="s">
        <v>90</v>
      </c>
      <c r="AQ8" t="s">
        <v>2569</v>
      </c>
      <c r="AR8" t="s">
        <v>2570</v>
      </c>
      <c r="AS8">
        <v>10</v>
      </c>
      <c r="AT8" t="s">
        <v>104</v>
      </c>
      <c r="AU8" t="s">
        <v>76</v>
      </c>
      <c r="AV8" t="s">
        <v>43</v>
      </c>
      <c r="AW8" t="s">
        <v>96</v>
      </c>
      <c r="AX8" t="s">
        <v>76</v>
      </c>
      <c r="AZ8" s="57">
        <v>2</v>
      </c>
      <c r="BA8" s="57" t="s">
        <v>80</v>
      </c>
      <c r="BB8" s="251" t="s">
        <v>89</v>
      </c>
      <c r="BC8" s="57">
        <v>157.91999999999999</v>
      </c>
      <c r="BD8" s="57">
        <v>61.42</v>
      </c>
      <c r="BE8">
        <v>33.5</v>
      </c>
      <c r="BF8" s="82">
        <v>-5.1499999999999997E-2</v>
      </c>
      <c r="BI8">
        <v>2</v>
      </c>
      <c r="BJ8" s="226" t="s">
        <v>432</v>
      </c>
      <c r="BK8" s="226" t="s">
        <v>424</v>
      </c>
      <c r="BL8" s="224">
        <v>1504.77</v>
      </c>
      <c r="BM8" s="224">
        <v>150</v>
      </c>
      <c r="BN8" s="224">
        <v>830.74</v>
      </c>
      <c r="BO8" s="224">
        <v>120</v>
      </c>
      <c r="BR8">
        <v>2</v>
      </c>
      <c r="BS8" t="s">
        <v>373</v>
      </c>
      <c r="BT8" t="s">
        <v>378</v>
      </c>
      <c r="BU8">
        <v>3</v>
      </c>
      <c r="BV8">
        <v>67</v>
      </c>
      <c r="BW8">
        <v>42</v>
      </c>
      <c r="BX8" s="56">
        <v>0.34670000000000001</v>
      </c>
      <c r="CB8">
        <v>2</v>
      </c>
      <c r="CC8" t="s">
        <v>528</v>
      </c>
      <c r="CD8" t="s">
        <v>104</v>
      </c>
      <c r="CE8">
        <v>400</v>
      </c>
      <c r="CF8">
        <v>0.36099999999999999</v>
      </c>
      <c r="CH8">
        <v>2</v>
      </c>
      <c r="CI8" t="s">
        <v>434</v>
      </c>
      <c r="CJ8">
        <v>26.377000000000002</v>
      </c>
      <c r="CK8">
        <v>34</v>
      </c>
      <c r="CL8">
        <v>0.13439999999999999</v>
      </c>
      <c r="CN8" s="143">
        <v>7</v>
      </c>
      <c r="CO8" s="150">
        <v>45189</v>
      </c>
      <c r="CP8" s="144" t="s">
        <v>437</v>
      </c>
      <c r="CQ8" s="144" t="s">
        <v>434</v>
      </c>
      <c r="CR8" s="151" t="s">
        <v>118</v>
      </c>
      <c r="CS8" s="151" t="s">
        <v>44</v>
      </c>
      <c r="CT8" s="151">
        <v>18.600000000000001</v>
      </c>
      <c r="CU8" s="151" t="s">
        <v>90</v>
      </c>
      <c r="CV8" s="151" t="s">
        <v>102</v>
      </c>
      <c r="CX8">
        <v>5</v>
      </c>
      <c r="CY8" t="s">
        <v>38</v>
      </c>
      <c r="CZ8" t="s">
        <v>46</v>
      </c>
      <c r="DA8">
        <v>111.63</v>
      </c>
      <c r="DB8">
        <v>16.21</v>
      </c>
      <c r="DC8">
        <v>5.74</v>
      </c>
      <c r="DD8" s="56">
        <v>-0.53459999999999996</v>
      </c>
      <c r="DG8">
        <v>2</v>
      </c>
      <c r="DH8" t="s">
        <v>37</v>
      </c>
      <c r="DI8" t="s">
        <v>128</v>
      </c>
      <c r="DJ8">
        <v>17.776999999999997</v>
      </c>
      <c r="DK8">
        <v>6.08E-2</v>
      </c>
      <c r="DO8">
        <v>2</v>
      </c>
      <c r="DP8" t="s">
        <v>453</v>
      </c>
      <c r="DQ8" t="s">
        <v>574</v>
      </c>
      <c r="DR8" t="s">
        <v>575</v>
      </c>
      <c r="DS8" t="s">
        <v>575</v>
      </c>
      <c r="DV8" t="s">
        <v>636</v>
      </c>
      <c r="DW8">
        <v>31</v>
      </c>
      <c r="DX8">
        <v>37</v>
      </c>
    </row>
    <row r="9" spans="2:128">
      <c r="B9" s="211"/>
      <c r="C9" s="211"/>
      <c r="D9" s="211"/>
      <c r="E9" s="211"/>
      <c r="F9" s="211"/>
      <c r="G9" s="211"/>
      <c r="H9" s="211"/>
      <c r="I9" s="211"/>
      <c r="J9" s="211"/>
      <c r="K9" s="211"/>
      <c r="L9" s="211"/>
      <c r="M9" s="211"/>
      <c r="N9" s="211"/>
      <c r="O9" s="211"/>
      <c r="P9" s="211"/>
      <c r="Q9" s="211"/>
      <c r="R9" s="211"/>
      <c r="S9" s="211"/>
      <c r="T9">
        <v>58</v>
      </c>
      <c r="U9" s="53">
        <v>45358</v>
      </c>
      <c r="V9" t="s">
        <v>671</v>
      </c>
      <c r="W9" t="s">
        <v>149</v>
      </c>
      <c r="X9">
        <v>7.5</v>
      </c>
      <c r="Y9" t="s">
        <v>90</v>
      </c>
      <c r="Z9" t="s">
        <v>1320</v>
      </c>
      <c r="AA9" t="s">
        <v>132</v>
      </c>
      <c r="AB9">
        <v>65</v>
      </c>
      <c r="AC9" t="s">
        <v>91</v>
      </c>
      <c r="AD9" t="s">
        <v>771</v>
      </c>
      <c r="AE9" t="s">
        <v>43</v>
      </c>
      <c r="AF9" t="s">
        <v>120</v>
      </c>
      <c r="AG9" t="s">
        <v>76</v>
      </c>
      <c r="AI9">
        <v>58</v>
      </c>
      <c r="AJ9" s="53">
        <v>45356</v>
      </c>
      <c r="AK9" t="s">
        <v>2571</v>
      </c>
      <c r="AL9" t="s">
        <v>443</v>
      </c>
      <c r="AM9" t="s">
        <v>74</v>
      </c>
      <c r="AN9" t="s">
        <v>140</v>
      </c>
      <c r="AO9">
        <v>45</v>
      </c>
      <c r="AP9" t="s">
        <v>90</v>
      </c>
      <c r="AQ9" t="s">
        <v>1858</v>
      </c>
      <c r="AR9" t="s">
        <v>2570</v>
      </c>
      <c r="AS9">
        <v>18</v>
      </c>
      <c r="AT9" t="s">
        <v>104</v>
      </c>
      <c r="AU9" t="s">
        <v>76</v>
      </c>
      <c r="AV9" t="s">
        <v>43</v>
      </c>
      <c r="AW9" t="s">
        <v>96</v>
      </c>
      <c r="AX9" t="s">
        <v>76</v>
      </c>
      <c r="AZ9" s="57">
        <v>3</v>
      </c>
      <c r="BA9" s="57" t="s">
        <v>80</v>
      </c>
      <c r="BB9" s="251" t="s">
        <v>95</v>
      </c>
      <c r="BC9" s="57">
        <v>115.48</v>
      </c>
      <c r="BD9" s="57">
        <v>78.62</v>
      </c>
      <c r="BE9">
        <v>19.27</v>
      </c>
      <c r="BF9" s="82">
        <v>2.7000000000000101E-3</v>
      </c>
      <c r="BI9">
        <v>3</v>
      </c>
      <c r="BJ9" s="226" t="s">
        <v>432</v>
      </c>
      <c r="BK9" s="226" t="s">
        <v>693</v>
      </c>
      <c r="BL9" s="224">
        <v>430.85</v>
      </c>
      <c r="BM9" s="224">
        <v>71</v>
      </c>
      <c r="BN9" s="224">
        <v>0</v>
      </c>
      <c r="BO9" s="224">
        <v>0</v>
      </c>
      <c r="BR9">
        <v>3</v>
      </c>
      <c r="BS9" t="s">
        <v>373</v>
      </c>
      <c r="BT9" t="s">
        <v>385</v>
      </c>
      <c r="BU9">
        <v>2</v>
      </c>
      <c r="BV9">
        <v>20</v>
      </c>
      <c r="BW9">
        <v>9</v>
      </c>
      <c r="BX9" s="56">
        <v>6.6600000000000006E-2</v>
      </c>
      <c r="CB9">
        <v>3</v>
      </c>
      <c r="CC9" t="s">
        <v>528</v>
      </c>
      <c r="CD9" t="s">
        <v>127</v>
      </c>
      <c r="CE9">
        <v>240</v>
      </c>
      <c r="CF9">
        <v>0.21659999999999999</v>
      </c>
      <c r="CH9">
        <v>3</v>
      </c>
      <c r="CI9" t="s">
        <v>443</v>
      </c>
      <c r="CJ9">
        <v>24.293999999999997</v>
      </c>
      <c r="CK9">
        <v>33</v>
      </c>
      <c r="CL9">
        <v>0.13039999999999999</v>
      </c>
      <c r="CN9" s="143">
        <v>6</v>
      </c>
      <c r="CO9" s="150">
        <v>45124</v>
      </c>
      <c r="CP9" s="144" t="s">
        <v>446</v>
      </c>
      <c r="CQ9" s="144" t="s">
        <v>451</v>
      </c>
      <c r="CR9" s="151" t="s">
        <v>367</v>
      </c>
      <c r="CS9" s="151" t="s">
        <v>44</v>
      </c>
      <c r="CT9" s="151">
        <v>6.7</v>
      </c>
      <c r="CU9" s="151" t="s">
        <v>90</v>
      </c>
      <c r="CV9" s="151" t="s">
        <v>391</v>
      </c>
      <c r="CX9">
        <v>6</v>
      </c>
      <c r="CY9" t="s">
        <v>38</v>
      </c>
      <c r="CZ9" t="s">
        <v>140</v>
      </c>
      <c r="DB9">
        <v>7.88</v>
      </c>
      <c r="DC9">
        <v>3.31</v>
      </c>
      <c r="DD9" s="56">
        <v>7.5600000000000001E-2</v>
      </c>
      <c r="DG9">
        <v>3</v>
      </c>
      <c r="DH9" t="s">
        <v>37</v>
      </c>
      <c r="DI9" t="s">
        <v>130</v>
      </c>
      <c r="DJ9">
        <v>8.33</v>
      </c>
      <c r="DK9">
        <v>2.8500000000000001E-2</v>
      </c>
      <c r="DO9">
        <v>3</v>
      </c>
      <c r="DP9" t="s">
        <v>451</v>
      </c>
      <c r="DQ9" t="s">
        <v>574</v>
      </c>
      <c r="DR9" t="s">
        <v>575</v>
      </c>
      <c r="DS9" t="s">
        <v>575</v>
      </c>
      <c r="DV9" t="s">
        <v>635</v>
      </c>
      <c r="DW9">
        <v>29</v>
      </c>
      <c r="DX9">
        <v>40</v>
      </c>
    </row>
    <row r="10" spans="2:128">
      <c r="B10" s="211"/>
      <c r="C10" s="211"/>
      <c r="D10" s="211"/>
      <c r="E10" s="211"/>
      <c r="F10" s="211"/>
      <c r="G10" s="211"/>
      <c r="H10" s="211"/>
      <c r="I10" s="211"/>
      <c r="J10" s="211"/>
      <c r="K10" s="211"/>
      <c r="L10" s="211"/>
      <c r="M10" s="211"/>
      <c r="N10" s="211"/>
      <c r="O10" s="211"/>
      <c r="P10" s="211"/>
      <c r="Q10" s="211"/>
      <c r="R10" s="211"/>
      <c r="S10" s="211"/>
      <c r="T10">
        <v>57</v>
      </c>
      <c r="U10" s="53">
        <v>45358</v>
      </c>
      <c r="V10" t="s">
        <v>2557</v>
      </c>
      <c r="W10" t="s">
        <v>74</v>
      </c>
      <c r="X10">
        <v>6.5</v>
      </c>
      <c r="Y10" t="s">
        <v>90</v>
      </c>
      <c r="Z10" t="s">
        <v>2150</v>
      </c>
      <c r="AA10" t="s">
        <v>2558</v>
      </c>
      <c r="AB10">
        <v>90</v>
      </c>
      <c r="AC10" t="s">
        <v>127</v>
      </c>
      <c r="AD10" t="s">
        <v>76</v>
      </c>
      <c r="AE10" t="s">
        <v>43</v>
      </c>
      <c r="AF10" t="s">
        <v>133</v>
      </c>
      <c r="AG10" t="s">
        <v>121</v>
      </c>
      <c r="AI10">
        <v>57</v>
      </c>
      <c r="AJ10" s="53">
        <v>45356</v>
      </c>
      <c r="AK10" t="s">
        <v>2572</v>
      </c>
      <c r="AL10" t="s">
        <v>466</v>
      </c>
      <c r="AM10" t="s">
        <v>74</v>
      </c>
      <c r="AN10" t="s">
        <v>44</v>
      </c>
      <c r="AO10">
        <v>3.16</v>
      </c>
      <c r="AP10" t="s">
        <v>90</v>
      </c>
      <c r="AQ10" t="s">
        <v>1870</v>
      </c>
      <c r="AR10" t="s">
        <v>76</v>
      </c>
      <c r="AS10" t="s">
        <v>76</v>
      </c>
      <c r="AT10" t="s">
        <v>104</v>
      </c>
      <c r="AU10" t="s">
        <v>72</v>
      </c>
      <c r="AV10" t="s">
        <v>43</v>
      </c>
      <c r="AW10" t="s">
        <v>120</v>
      </c>
      <c r="AX10" t="s">
        <v>76</v>
      </c>
      <c r="AZ10" s="57">
        <v>4</v>
      </c>
      <c r="BA10" s="57" t="s">
        <v>80</v>
      </c>
      <c r="BB10" s="251" t="s">
        <v>97</v>
      </c>
      <c r="BC10" s="57">
        <v>108.09</v>
      </c>
      <c r="BD10" s="57">
        <v>43.84</v>
      </c>
      <c r="BF10" s="82">
        <v>-3.3099999999999997E-2</v>
      </c>
      <c r="BI10">
        <v>4</v>
      </c>
      <c r="BJ10" s="226" t="s">
        <v>375</v>
      </c>
      <c r="BK10" s="226" t="s">
        <v>422</v>
      </c>
      <c r="BL10" s="224">
        <v>9.7200000000000006</v>
      </c>
      <c r="BM10" s="224">
        <v>1</v>
      </c>
      <c r="BN10" s="224">
        <v>12.65</v>
      </c>
      <c r="BO10" s="224">
        <v>2</v>
      </c>
      <c r="BR10">
        <v>4</v>
      </c>
      <c r="BS10" t="s">
        <v>373</v>
      </c>
      <c r="BT10" t="s">
        <v>381</v>
      </c>
      <c r="BU10">
        <v>3</v>
      </c>
      <c r="BV10">
        <v>10</v>
      </c>
      <c r="BW10">
        <v>3</v>
      </c>
      <c r="BX10" s="56">
        <v>-3.3300000000000003E-2</v>
      </c>
      <c r="CB10">
        <v>4</v>
      </c>
      <c r="CC10" t="s">
        <v>528</v>
      </c>
      <c r="CD10" t="s">
        <v>86</v>
      </c>
      <c r="CE10">
        <v>50</v>
      </c>
      <c r="CF10">
        <v>4.5100000000000001E-2</v>
      </c>
      <c r="CH10">
        <v>4</v>
      </c>
      <c r="CI10" t="s">
        <v>466</v>
      </c>
      <c r="CJ10">
        <v>17.847000000000001</v>
      </c>
      <c r="CK10">
        <v>27</v>
      </c>
      <c r="CL10">
        <v>0.1067</v>
      </c>
      <c r="CN10" s="143">
        <v>5</v>
      </c>
      <c r="CO10" s="150">
        <v>44810</v>
      </c>
      <c r="CP10" s="144" t="s">
        <v>439</v>
      </c>
      <c r="CQ10" s="144" t="s">
        <v>441</v>
      </c>
      <c r="CR10" s="151" t="s">
        <v>557</v>
      </c>
      <c r="CS10" s="151" t="s">
        <v>46</v>
      </c>
      <c r="CT10" s="151">
        <v>1</v>
      </c>
      <c r="CU10" s="151" t="s">
        <v>90</v>
      </c>
      <c r="CV10" s="151" t="s">
        <v>558</v>
      </c>
      <c r="CX10">
        <v>7</v>
      </c>
      <c r="CY10" t="s">
        <v>38</v>
      </c>
      <c r="CZ10" t="s">
        <v>47</v>
      </c>
      <c r="DA10">
        <v>24.94</v>
      </c>
      <c r="DB10">
        <v>2.06</v>
      </c>
      <c r="DD10" s="56">
        <v>-0.13439999999999999</v>
      </c>
      <c r="DO10">
        <v>4</v>
      </c>
      <c r="DP10" t="s">
        <v>560</v>
      </c>
      <c r="DQ10" t="s">
        <v>577</v>
      </c>
      <c r="DR10" t="s">
        <v>76</v>
      </c>
      <c r="DS10" t="s">
        <v>76</v>
      </c>
      <c r="DV10" t="s">
        <v>735</v>
      </c>
      <c r="DW10">
        <v>29</v>
      </c>
      <c r="DX10">
        <v>42</v>
      </c>
    </row>
    <row r="11" spans="2:128">
      <c r="B11" s="211"/>
      <c r="C11" s="211"/>
      <c r="D11" s="211"/>
      <c r="E11" s="211"/>
      <c r="F11" s="211"/>
      <c r="G11" s="211"/>
      <c r="H11" s="211"/>
      <c r="I11" s="211"/>
      <c r="J11" s="211"/>
      <c r="K11" s="211"/>
      <c r="L11" s="211"/>
      <c r="M11" s="211"/>
      <c r="N11" s="211"/>
      <c r="O11" s="211"/>
      <c r="P11" s="211"/>
      <c r="Q11" s="211"/>
      <c r="R11" s="211"/>
      <c r="S11" s="211"/>
      <c r="T11">
        <v>56</v>
      </c>
      <c r="U11" s="53">
        <v>45358</v>
      </c>
      <c r="V11" t="s">
        <v>1609</v>
      </c>
      <c r="W11" t="s">
        <v>74</v>
      </c>
      <c r="X11">
        <v>3.04</v>
      </c>
      <c r="Y11" t="s">
        <v>397</v>
      </c>
      <c r="Z11" t="s">
        <v>596</v>
      </c>
      <c r="AA11" t="s">
        <v>76</v>
      </c>
      <c r="AB11" t="s">
        <v>76</v>
      </c>
      <c r="AC11" t="s">
        <v>91</v>
      </c>
      <c r="AD11" t="s">
        <v>76</v>
      </c>
      <c r="AE11" t="s">
        <v>43</v>
      </c>
      <c r="AF11" t="s">
        <v>78</v>
      </c>
      <c r="AG11" t="s">
        <v>76</v>
      </c>
      <c r="AI11">
        <v>56</v>
      </c>
      <c r="AJ11" s="53">
        <v>45355</v>
      </c>
      <c r="AK11" t="s">
        <v>2573</v>
      </c>
      <c r="AL11" t="s">
        <v>433</v>
      </c>
      <c r="AM11" t="s">
        <v>74</v>
      </c>
      <c r="AN11" t="s">
        <v>44</v>
      </c>
      <c r="AO11">
        <v>2.0699999999999998</v>
      </c>
      <c r="AP11" t="s">
        <v>90</v>
      </c>
      <c r="AQ11" t="s">
        <v>461</v>
      </c>
      <c r="AR11" t="s">
        <v>76</v>
      </c>
      <c r="AS11" t="s">
        <v>76</v>
      </c>
      <c r="AT11" t="s">
        <v>104</v>
      </c>
      <c r="AU11" t="s">
        <v>72</v>
      </c>
      <c r="AV11" t="s">
        <v>43</v>
      </c>
      <c r="AW11" t="s">
        <v>78</v>
      </c>
      <c r="AX11" t="s">
        <v>76</v>
      </c>
      <c r="AZ11" s="57">
        <v>5</v>
      </c>
      <c r="BA11" s="57" t="s">
        <v>80</v>
      </c>
      <c r="BB11" s="251" t="s">
        <v>100</v>
      </c>
      <c r="BC11" s="57">
        <v>131.75</v>
      </c>
      <c r="BD11" s="57">
        <v>71.45</v>
      </c>
      <c r="BF11" s="82">
        <v>-1.8800000000000001E-2</v>
      </c>
      <c r="BI11">
        <v>5</v>
      </c>
      <c r="BJ11" s="226" t="s">
        <v>375</v>
      </c>
      <c r="BK11" s="226" t="s">
        <v>421</v>
      </c>
      <c r="BL11" s="224">
        <v>13</v>
      </c>
      <c r="BM11" s="224">
        <v>1</v>
      </c>
      <c r="BN11" s="224">
        <v>0</v>
      </c>
      <c r="BO11" s="224">
        <v>0</v>
      </c>
      <c r="BR11">
        <v>5</v>
      </c>
      <c r="BS11" t="s">
        <v>373</v>
      </c>
      <c r="BT11" t="s">
        <v>399</v>
      </c>
      <c r="BU11">
        <v>2</v>
      </c>
      <c r="BV11">
        <v>5</v>
      </c>
      <c r="BW11">
        <v>3</v>
      </c>
      <c r="BX11" s="56">
        <v>-3.3399999999999999E-2</v>
      </c>
      <c r="CB11">
        <v>5</v>
      </c>
      <c r="CC11" t="s">
        <v>528</v>
      </c>
      <c r="CD11" t="s">
        <v>529</v>
      </c>
      <c r="CE11">
        <v>5</v>
      </c>
      <c r="CF11">
        <v>4.4999999999999997E-3</v>
      </c>
      <c r="CH11">
        <v>5</v>
      </c>
      <c r="CI11" t="s">
        <v>444</v>
      </c>
      <c r="CJ11">
        <v>11.629</v>
      </c>
      <c r="CK11">
        <v>25</v>
      </c>
      <c r="CL11">
        <v>9.8799999999999999E-2</v>
      </c>
      <c r="CN11" s="143">
        <v>4</v>
      </c>
      <c r="CO11" s="150">
        <v>44764</v>
      </c>
      <c r="CP11" s="144" t="s">
        <v>559</v>
      </c>
      <c r="CQ11" s="144" t="s">
        <v>560</v>
      </c>
      <c r="CR11" s="151" t="s">
        <v>367</v>
      </c>
      <c r="CS11" s="151" t="s">
        <v>46</v>
      </c>
      <c r="CT11" s="151">
        <v>1</v>
      </c>
      <c r="CU11" s="151" t="s">
        <v>90</v>
      </c>
      <c r="CV11" s="151" t="s">
        <v>203</v>
      </c>
      <c r="DO11">
        <v>5</v>
      </c>
      <c r="DP11" t="s">
        <v>578</v>
      </c>
      <c r="DQ11" t="s">
        <v>788</v>
      </c>
      <c r="DR11" t="s">
        <v>76</v>
      </c>
      <c r="DS11" t="s">
        <v>76</v>
      </c>
    </row>
    <row r="12" spans="2:128">
      <c r="T12">
        <v>55</v>
      </c>
      <c r="U12" s="53">
        <v>45358</v>
      </c>
      <c r="V12" t="s">
        <v>2559</v>
      </c>
      <c r="W12" t="s">
        <v>74</v>
      </c>
      <c r="X12">
        <v>2.5</v>
      </c>
      <c r="Y12" t="s">
        <v>90</v>
      </c>
      <c r="Z12" t="s">
        <v>1601</v>
      </c>
      <c r="AA12" t="s">
        <v>76</v>
      </c>
      <c r="AB12" t="s">
        <v>76</v>
      </c>
      <c r="AC12" t="s">
        <v>104</v>
      </c>
      <c r="AD12" t="s">
        <v>76</v>
      </c>
      <c r="AE12" t="s">
        <v>43</v>
      </c>
      <c r="AF12" t="s">
        <v>116</v>
      </c>
      <c r="AG12" t="s">
        <v>76</v>
      </c>
      <c r="AI12">
        <v>55</v>
      </c>
      <c r="AJ12" s="53">
        <v>45355</v>
      </c>
      <c r="AK12" t="s">
        <v>2574</v>
      </c>
      <c r="AL12" t="s">
        <v>443</v>
      </c>
      <c r="AM12" t="s">
        <v>74</v>
      </c>
      <c r="AN12" t="s">
        <v>46</v>
      </c>
      <c r="AO12">
        <v>0.31</v>
      </c>
      <c r="AP12" t="s">
        <v>90</v>
      </c>
      <c r="AQ12" t="s">
        <v>1615</v>
      </c>
      <c r="AR12" t="s">
        <v>746</v>
      </c>
      <c r="AS12">
        <v>45</v>
      </c>
      <c r="AT12" t="s">
        <v>77</v>
      </c>
      <c r="AU12" t="s">
        <v>76</v>
      </c>
      <c r="AV12" t="s">
        <v>43</v>
      </c>
      <c r="AW12" t="s">
        <v>96</v>
      </c>
      <c r="AX12" t="s">
        <v>76</v>
      </c>
      <c r="AZ12" s="57">
        <v>6</v>
      </c>
      <c r="BA12" s="57" t="s">
        <v>80</v>
      </c>
      <c r="BB12" s="251" t="s">
        <v>106</v>
      </c>
      <c r="BC12" s="57">
        <v>98.48</v>
      </c>
      <c r="BD12" s="57">
        <v>73.56</v>
      </c>
      <c r="BF12" s="82">
        <v>1.01E-2</v>
      </c>
      <c r="BI12">
        <v>6</v>
      </c>
      <c r="BJ12" s="226" t="s">
        <v>375</v>
      </c>
      <c r="BK12" s="226" t="s">
        <v>420</v>
      </c>
      <c r="BL12" s="224">
        <v>43</v>
      </c>
      <c r="BM12" s="224">
        <v>3</v>
      </c>
      <c r="BN12" s="224">
        <v>0</v>
      </c>
      <c r="BO12" s="224">
        <v>0</v>
      </c>
      <c r="BR12">
        <v>6</v>
      </c>
      <c r="BS12" t="s">
        <v>37</v>
      </c>
      <c r="BT12" t="s">
        <v>43</v>
      </c>
      <c r="BU12">
        <v>2</v>
      </c>
      <c r="BV12">
        <v>108</v>
      </c>
      <c r="BW12">
        <v>66</v>
      </c>
      <c r="BX12" s="56">
        <v>0.65329999999999999</v>
      </c>
      <c r="CB12">
        <v>6</v>
      </c>
      <c r="CC12" t="s">
        <v>63</v>
      </c>
      <c r="CD12" t="s">
        <v>104</v>
      </c>
      <c r="CE12">
        <v>305</v>
      </c>
      <c r="CF12">
        <v>0.76249999999999996</v>
      </c>
      <c r="CH12">
        <v>6</v>
      </c>
      <c r="CI12" t="s">
        <v>468</v>
      </c>
      <c r="CJ12">
        <v>17.894999999999996</v>
      </c>
      <c r="CK12">
        <v>22</v>
      </c>
      <c r="CL12">
        <v>8.6999999999999994E-2</v>
      </c>
      <c r="CN12" s="143">
        <v>3</v>
      </c>
      <c r="CO12" s="150">
        <v>44671</v>
      </c>
      <c r="CP12" s="144" t="s">
        <v>561</v>
      </c>
      <c r="CQ12" s="144" t="s">
        <v>468</v>
      </c>
      <c r="CR12" s="151" t="s">
        <v>84</v>
      </c>
      <c r="CS12" s="151" t="s">
        <v>46</v>
      </c>
      <c r="CT12" s="151">
        <v>2</v>
      </c>
      <c r="CU12" s="151" t="s">
        <v>90</v>
      </c>
      <c r="CV12" s="151" t="s">
        <v>455</v>
      </c>
      <c r="DO12">
        <v>6</v>
      </c>
      <c r="DP12" t="s">
        <v>579</v>
      </c>
      <c r="DQ12" t="s">
        <v>577</v>
      </c>
      <c r="DR12" t="s">
        <v>580</v>
      </c>
      <c r="DS12" t="s">
        <v>581</v>
      </c>
    </row>
    <row r="13" spans="2:128">
      <c r="T13">
        <v>54</v>
      </c>
      <c r="U13" s="53">
        <v>45357</v>
      </c>
      <c r="V13" t="s">
        <v>2560</v>
      </c>
      <c r="W13" t="s">
        <v>74</v>
      </c>
      <c r="X13">
        <v>4</v>
      </c>
      <c r="Y13" t="s">
        <v>98</v>
      </c>
      <c r="Z13" t="s">
        <v>2561</v>
      </c>
      <c r="AA13" t="s">
        <v>76</v>
      </c>
      <c r="AB13" t="s">
        <v>76</v>
      </c>
      <c r="AC13" t="s">
        <v>91</v>
      </c>
      <c r="AD13" t="s">
        <v>76</v>
      </c>
      <c r="AE13" t="s">
        <v>43</v>
      </c>
      <c r="AF13" t="s">
        <v>78</v>
      </c>
      <c r="AG13" t="s">
        <v>76</v>
      </c>
      <c r="AI13">
        <v>54</v>
      </c>
      <c r="AJ13" s="53">
        <v>45352</v>
      </c>
      <c r="AK13" t="s">
        <v>690</v>
      </c>
      <c r="AL13" t="s">
        <v>434</v>
      </c>
      <c r="AM13" t="s">
        <v>74</v>
      </c>
      <c r="AN13" t="s">
        <v>44</v>
      </c>
      <c r="AO13">
        <v>3.8</v>
      </c>
      <c r="AP13" t="s">
        <v>101</v>
      </c>
      <c r="AQ13" t="s">
        <v>2145</v>
      </c>
      <c r="AR13" t="s">
        <v>456</v>
      </c>
      <c r="AS13">
        <v>40</v>
      </c>
      <c r="AT13" t="s">
        <v>104</v>
      </c>
      <c r="AU13" t="s">
        <v>2278</v>
      </c>
      <c r="AV13" t="s">
        <v>43</v>
      </c>
      <c r="AW13" t="s">
        <v>139</v>
      </c>
      <c r="AX13" t="s">
        <v>2143</v>
      </c>
      <c r="AZ13" s="57">
        <v>7</v>
      </c>
      <c r="BA13" s="57" t="s">
        <v>80</v>
      </c>
      <c r="BB13" s="251" t="s">
        <v>108</v>
      </c>
      <c r="BC13" s="57">
        <v>76.739999999999995</v>
      </c>
      <c r="BD13" s="57">
        <v>37.049999999999997</v>
      </c>
      <c r="BF13" s="82">
        <v>-1.6400000000000001E-2</v>
      </c>
      <c r="BI13">
        <v>7</v>
      </c>
      <c r="BJ13" s="226" t="s">
        <v>375</v>
      </c>
      <c r="BK13" s="226" t="s">
        <v>429</v>
      </c>
      <c r="BL13" s="224">
        <v>0</v>
      </c>
      <c r="BM13" s="224">
        <v>0</v>
      </c>
      <c r="BN13" s="224">
        <v>6</v>
      </c>
      <c r="BO13" s="224">
        <v>1</v>
      </c>
      <c r="BR13">
        <v>7</v>
      </c>
      <c r="BS13" t="s">
        <v>37</v>
      </c>
      <c r="BT13" t="s">
        <v>41</v>
      </c>
      <c r="BU13">
        <v>8</v>
      </c>
      <c r="BV13">
        <v>16</v>
      </c>
      <c r="BW13">
        <v>2</v>
      </c>
      <c r="BX13" s="56">
        <v>-0.16</v>
      </c>
      <c r="CB13">
        <v>7</v>
      </c>
      <c r="CC13" t="s">
        <v>63</v>
      </c>
      <c r="CD13" t="s">
        <v>77</v>
      </c>
      <c r="CE13">
        <v>67</v>
      </c>
      <c r="CF13">
        <v>0.16750000000000001</v>
      </c>
      <c r="CH13">
        <v>7</v>
      </c>
      <c r="CI13" t="s">
        <v>459</v>
      </c>
      <c r="CJ13">
        <v>18.411000000000001</v>
      </c>
      <c r="CK13">
        <v>22</v>
      </c>
      <c r="CL13">
        <v>8.6999999999999994E-2</v>
      </c>
      <c r="CN13" s="143">
        <v>2</v>
      </c>
      <c r="CO13" s="150">
        <v>44638</v>
      </c>
      <c r="CP13" s="144" t="s">
        <v>559</v>
      </c>
      <c r="CQ13" s="144" t="s">
        <v>468</v>
      </c>
      <c r="CR13" s="151" t="s">
        <v>411</v>
      </c>
      <c r="CS13" s="151" t="s">
        <v>46</v>
      </c>
      <c r="CT13" s="151">
        <v>1</v>
      </c>
      <c r="CU13" s="151" t="s">
        <v>90</v>
      </c>
      <c r="CV13" s="151" t="s">
        <v>562</v>
      </c>
      <c r="DO13">
        <v>7</v>
      </c>
      <c r="DP13" t="s">
        <v>441</v>
      </c>
      <c r="DQ13" t="s">
        <v>582</v>
      </c>
      <c r="DR13" t="s">
        <v>76</v>
      </c>
      <c r="DS13" t="s">
        <v>76</v>
      </c>
    </row>
    <row r="14" spans="2:128">
      <c r="T14">
        <v>53</v>
      </c>
      <c r="U14" s="53">
        <v>45357</v>
      </c>
      <c r="V14" t="s">
        <v>2562</v>
      </c>
      <c r="W14" t="s">
        <v>74</v>
      </c>
      <c r="X14">
        <v>4.524</v>
      </c>
      <c r="Y14" t="s">
        <v>98</v>
      </c>
      <c r="Z14" t="s">
        <v>111</v>
      </c>
      <c r="AA14" t="s">
        <v>76</v>
      </c>
      <c r="AB14" t="s">
        <v>76</v>
      </c>
      <c r="AC14" t="s">
        <v>91</v>
      </c>
      <c r="AD14" t="s">
        <v>76</v>
      </c>
      <c r="AE14" t="s">
        <v>43</v>
      </c>
      <c r="AF14" t="s">
        <v>398</v>
      </c>
      <c r="AG14" t="s">
        <v>76</v>
      </c>
      <c r="AI14">
        <v>53</v>
      </c>
      <c r="AJ14" s="53">
        <v>45352</v>
      </c>
      <c r="AK14" t="s">
        <v>690</v>
      </c>
      <c r="AL14" t="s">
        <v>445</v>
      </c>
      <c r="AM14" t="s">
        <v>74</v>
      </c>
      <c r="AN14" t="s">
        <v>44</v>
      </c>
      <c r="AO14">
        <v>2.6</v>
      </c>
      <c r="AP14" t="s">
        <v>90</v>
      </c>
      <c r="AQ14" t="s">
        <v>390</v>
      </c>
      <c r="AR14" t="s">
        <v>103</v>
      </c>
      <c r="AS14">
        <v>40</v>
      </c>
      <c r="AT14" t="s">
        <v>104</v>
      </c>
      <c r="AU14" t="s">
        <v>2278</v>
      </c>
      <c r="AV14" t="s">
        <v>43</v>
      </c>
      <c r="AW14" t="s">
        <v>139</v>
      </c>
      <c r="AX14" t="s">
        <v>2143</v>
      </c>
      <c r="AZ14" s="57">
        <v>8</v>
      </c>
      <c r="BA14" s="57" t="s">
        <v>80</v>
      </c>
      <c r="BB14" s="251" t="s">
        <v>110</v>
      </c>
      <c r="BC14" s="57">
        <v>83.51</v>
      </c>
      <c r="BD14" s="57">
        <v>111.49</v>
      </c>
      <c r="BF14" s="82">
        <v>6.7299999999999999E-2</v>
      </c>
      <c r="BI14">
        <v>8</v>
      </c>
      <c r="BJ14" s="226" t="s">
        <v>375</v>
      </c>
      <c r="BK14" s="226" t="s">
        <v>419</v>
      </c>
      <c r="BL14" s="224">
        <v>30</v>
      </c>
      <c r="BM14" s="224">
        <v>2</v>
      </c>
      <c r="BN14" s="224">
        <v>0</v>
      </c>
      <c r="BO14" s="224">
        <v>0</v>
      </c>
      <c r="BR14">
        <v>8</v>
      </c>
      <c r="BS14" t="s">
        <v>37</v>
      </c>
      <c r="BT14" t="s">
        <v>125</v>
      </c>
      <c r="BU14">
        <v>16</v>
      </c>
      <c r="BV14">
        <v>18</v>
      </c>
      <c r="BX14" s="56">
        <v>-0.4133</v>
      </c>
      <c r="CB14">
        <v>8</v>
      </c>
      <c r="CC14" t="s">
        <v>63</v>
      </c>
      <c r="CD14" t="s">
        <v>147</v>
      </c>
      <c r="CE14">
        <v>2</v>
      </c>
      <c r="CF14">
        <v>5.0000000000000001E-3</v>
      </c>
      <c r="CH14">
        <v>8</v>
      </c>
      <c r="CI14" t="s">
        <v>433</v>
      </c>
      <c r="CJ14">
        <v>11.287000000000001</v>
      </c>
      <c r="CK14">
        <v>18</v>
      </c>
      <c r="CL14">
        <v>7.1099999999999997E-2</v>
      </c>
      <c r="CN14" s="143">
        <v>1</v>
      </c>
      <c r="CO14" s="150">
        <v>44581</v>
      </c>
      <c r="CP14" s="144" t="s">
        <v>563</v>
      </c>
      <c r="CQ14" s="144" t="s">
        <v>468</v>
      </c>
      <c r="CR14" s="151" t="s">
        <v>411</v>
      </c>
      <c r="CS14" s="151" t="s">
        <v>46</v>
      </c>
      <c r="CT14" s="151">
        <v>4</v>
      </c>
      <c r="CU14" s="151" t="s">
        <v>90</v>
      </c>
      <c r="CV14" s="151" t="s">
        <v>141</v>
      </c>
      <c r="DO14">
        <v>8</v>
      </c>
      <c r="DP14" t="s">
        <v>454</v>
      </c>
      <c r="DQ14" t="s">
        <v>582</v>
      </c>
      <c r="DR14" t="s">
        <v>76</v>
      </c>
      <c r="DS14" t="s">
        <v>76</v>
      </c>
    </row>
    <row r="15" spans="2:128">
      <c r="T15">
        <v>52</v>
      </c>
      <c r="U15" s="53">
        <v>45356</v>
      </c>
      <c r="V15" t="s">
        <v>2563</v>
      </c>
      <c r="W15" t="s">
        <v>411</v>
      </c>
      <c r="X15">
        <v>30</v>
      </c>
      <c r="Y15" t="s">
        <v>98</v>
      </c>
      <c r="Z15" t="s">
        <v>2564</v>
      </c>
      <c r="AA15" t="s">
        <v>2565</v>
      </c>
      <c r="AB15">
        <v>37</v>
      </c>
      <c r="AC15" t="s">
        <v>91</v>
      </c>
      <c r="AD15" t="s">
        <v>92</v>
      </c>
      <c r="AE15" t="s">
        <v>41</v>
      </c>
      <c r="AF15" t="s">
        <v>93</v>
      </c>
      <c r="AG15" t="s">
        <v>94</v>
      </c>
      <c r="AI15">
        <v>52</v>
      </c>
      <c r="AJ15" s="53">
        <v>45350</v>
      </c>
      <c r="AK15" t="s">
        <v>2151</v>
      </c>
      <c r="AL15" t="s">
        <v>451</v>
      </c>
      <c r="AM15" t="s">
        <v>74</v>
      </c>
      <c r="AN15" t="s">
        <v>46</v>
      </c>
      <c r="AO15">
        <v>0.68</v>
      </c>
      <c r="AP15" t="s">
        <v>90</v>
      </c>
      <c r="AQ15" t="s">
        <v>2152</v>
      </c>
      <c r="AR15" t="s">
        <v>2153</v>
      </c>
      <c r="AS15">
        <v>45</v>
      </c>
      <c r="AT15" t="s">
        <v>104</v>
      </c>
      <c r="AU15" t="s">
        <v>76</v>
      </c>
      <c r="AV15" t="s">
        <v>43</v>
      </c>
      <c r="AW15" t="s">
        <v>123</v>
      </c>
      <c r="AX15" t="s">
        <v>76</v>
      </c>
      <c r="AZ15" s="57">
        <v>9</v>
      </c>
      <c r="BA15" s="57" t="s">
        <v>80</v>
      </c>
      <c r="BB15" s="251" t="s">
        <v>112</v>
      </c>
      <c r="BC15" s="57">
        <v>79.33</v>
      </c>
      <c r="BD15" s="57">
        <v>75.05</v>
      </c>
      <c r="BF15" s="82">
        <v>2.7E-2</v>
      </c>
      <c r="BI15">
        <v>9</v>
      </c>
      <c r="BJ15" s="226" t="s">
        <v>375</v>
      </c>
      <c r="BK15" s="226" t="s">
        <v>418</v>
      </c>
      <c r="BL15" s="224">
        <v>100.1</v>
      </c>
      <c r="BM15" s="224">
        <v>4</v>
      </c>
      <c r="BN15" s="224">
        <v>7.95</v>
      </c>
      <c r="BO15" s="224">
        <v>2</v>
      </c>
      <c r="BR15">
        <v>9</v>
      </c>
      <c r="BS15" t="s">
        <v>37</v>
      </c>
      <c r="BT15" t="s">
        <v>128</v>
      </c>
      <c r="BU15">
        <v>2</v>
      </c>
      <c r="BV15">
        <v>4</v>
      </c>
      <c r="BW15">
        <v>2</v>
      </c>
      <c r="BX15" s="56">
        <v>-0.04</v>
      </c>
      <c r="CB15">
        <v>9</v>
      </c>
      <c r="CC15" t="s">
        <v>63</v>
      </c>
      <c r="CD15" t="s">
        <v>392</v>
      </c>
      <c r="CE15">
        <v>26</v>
      </c>
      <c r="CF15">
        <v>6.5000000000000002E-2</v>
      </c>
      <c r="CH15">
        <v>9</v>
      </c>
      <c r="CI15" t="s">
        <v>454</v>
      </c>
      <c r="CJ15">
        <v>16.693999999999999</v>
      </c>
      <c r="CK15">
        <v>17</v>
      </c>
      <c r="CL15">
        <v>6.7199999999999996E-2</v>
      </c>
      <c r="DO15">
        <v>9</v>
      </c>
      <c r="DP15" t="s">
        <v>443</v>
      </c>
      <c r="DQ15" t="s">
        <v>582</v>
      </c>
      <c r="DR15" t="s">
        <v>76</v>
      </c>
      <c r="DS15" t="s">
        <v>76</v>
      </c>
    </row>
    <row r="16" spans="2:128">
      <c r="T16">
        <v>51</v>
      </c>
      <c r="U16" s="53">
        <v>45356</v>
      </c>
      <c r="V16" t="s">
        <v>1607</v>
      </c>
      <c r="W16" t="s">
        <v>74</v>
      </c>
      <c r="X16">
        <v>8.15</v>
      </c>
      <c r="Y16" t="s">
        <v>90</v>
      </c>
      <c r="Z16" t="s">
        <v>111</v>
      </c>
      <c r="AA16" t="s">
        <v>76</v>
      </c>
      <c r="AB16" t="s">
        <v>76</v>
      </c>
      <c r="AC16" t="s">
        <v>91</v>
      </c>
      <c r="AD16" t="s">
        <v>76</v>
      </c>
      <c r="AE16" t="s">
        <v>43</v>
      </c>
      <c r="AF16" t="s">
        <v>124</v>
      </c>
      <c r="AG16" t="s">
        <v>76</v>
      </c>
      <c r="AI16">
        <v>51</v>
      </c>
      <c r="AJ16" s="53">
        <v>45345</v>
      </c>
      <c r="AK16" t="s">
        <v>1878</v>
      </c>
      <c r="AL16" t="s">
        <v>466</v>
      </c>
      <c r="AM16" t="s">
        <v>74</v>
      </c>
      <c r="AN16" t="s">
        <v>44</v>
      </c>
      <c r="AO16">
        <v>4.5</v>
      </c>
      <c r="AP16" t="s">
        <v>90</v>
      </c>
      <c r="AQ16" t="s">
        <v>1870</v>
      </c>
      <c r="AR16" t="s">
        <v>132</v>
      </c>
      <c r="AS16" t="s">
        <v>76</v>
      </c>
      <c r="AT16" t="s">
        <v>392</v>
      </c>
      <c r="AU16" t="s">
        <v>72</v>
      </c>
      <c r="AV16" t="s">
        <v>43</v>
      </c>
      <c r="AW16" t="s">
        <v>78</v>
      </c>
      <c r="AX16" t="s">
        <v>76</v>
      </c>
      <c r="AZ16" s="57">
        <v>10</v>
      </c>
      <c r="BA16" s="57" t="s">
        <v>80</v>
      </c>
      <c r="BB16" s="251" t="s">
        <v>114</v>
      </c>
      <c r="BC16" s="57">
        <v>50.27</v>
      </c>
      <c r="BD16" s="57">
        <v>82.87</v>
      </c>
      <c r="BF16" s="82">
        <v>5.9299999999999999E-2</v>
      </c>
      <c r="BI16">
        <v>10</v>
      </c>
      <c r="BJ16" s="226" t="s">
        <v>375</v>
      </c>
      <c r="BK16" s="226" t="s">
        <v>417</v>
      </c>
      <c r="BL16" s="224">
        <v>50</v>
      </c>
      <c r="BM16" s="224">
        <v>2</v>
      </c>
      <c r="BN16" s="224">
        <v>38.5</v>
      </c>
      <c r="BO16" s="224">
        <v>5</v>
      </c>
      <c r="BR16">
        <v>10</v>
      </c>
      <c r="BS16" t="s">
        <v>37</v>
      </c>
      <c r="BT16" t="s">
        <v>130</v>
      </c>
      <c r="BU16">
        <v>2</v>
      </c>
      <c r="BV16">
        <v>4</v>
      </c>
      <c r="BW16">
        <v>1</v>
      </c>
      <c r="BX16" s="56">
        <v>-0.04</v>
      </c>
      <c r="CB16">
        <v>10</v>
      </c>
      <c r="CC16" t="s">
        <v>519</v>
      </c>
      <c r="CD16" t="s">
        <v>425</v>
      </c>
      <c r="CE16">
        <v>340</v>
      </c>
      <c r="CF16">
        <v>0.85</v>
      </c>
      <c r="CH16">
        <v>10</v>
      </c>
      <c r="CI16" t="s">
        <v>440</v>
      </c>
      <c r="CJ16">
        <v>7.8140000000000001</v>
      </c>
      <c r="CK16">
        <v>14</v>
      </c>
      <c r="CL16">
        <v>5.5300000000000002E-2</v>
      </c>
      <c r="DO16">
        <v>10</v>
      </c>
      <c r="DP16" t="s">
        <v>583</v>
      </c>
      <c r="DQ16" t="s">
        <v>582</v>
      </c>
      <c r="DR16" t="s">
        <v>584</v>
      </c>
      <c r="DS16" t="s">
        <v>584</v>
      </c>
    </row>
    <row r="17" spans="20:123">
      <c r="T17">
        <v>50</v>
      </c>
      <c r="U17" s="53">
        <v>45356</v>
      </c>
      <c r="V17" t="s">
        <v>2566</v>
      </c>
      <c r="W17" t="s">
        <v>74</v>
      </c>
      <c r="X17">
        <v>3.16</v>
      </c>
      <c r="Y17" t="s">
        <v>90</v>
      </c>
      <c r="Z17" t="s">
        <v>1870</v>
      </c>
      <c r="AA17" t="s">
        <v>76</v>
      </c>
      <c r="AB17" t="s">
        <v>76</v>
      </c>
      <c r="AC17" t="s">
        <v>104</v>
      </c>
      <c r="AD17" t="s">
        <v>76</v>
      </c>
      <c r="AE17" t="s">
        <v>43</v>
      </c>
      <c r="AF17" t="s">
        <v>120</v>
      </c>
      <c r="AG17" t="s">
        <v>76</v>
      </c>
      <c r="AI17">
        <v>50</v>
      </c>
      <c r="AJ17" s="53">
        <v>45344</v>
      </c>
      <c r="AK17" t="s">
        <v>1879</v>
      </c>
      <c r="AL17" t="s">
        <v>449</v>
      </c>
      <c r="AM17" t="s">
        <v>74</v>
      </c>
      <c r="AN17" t="s">
        <v>44</v>
      </c>
      <c r="AO17">
        <v>2</v>
      </c>
      <c r="AP17" t="s">
        <v>90</v>
      </c>
      <c r="AQ17" t="s">
        <v>75</v>
      </c>
      <c r="AR17" t="s">
        <v>76</v>
      </c>
      <c r="AS17" t="s">
        <v>76</v>
      </c>
      <c r="AT17" t="s">
        <v>104</v>
      </c>
      <c r="AU17" t="s">
        <v>72</v>
      </c>
      <c r="AV17" t="s">
        <v>43</v>
      </c>
      <c r="AW17" t="s">
        <v>398</v>
      </c>
      <c r="AX17" t="s">
        <v>76</v>
      </c>
      <c r="AZ17" s="57">
        <v>11</v>
      </c>
      <c r="BA17" s="57" t="s">
        <v>80</v>
      </c>
      <c r="BB17" s="251" t="s">
        <v>117</v>
      </c>
      <c r="BC17" s="57">
        <v>113.1</v>
      </c>
      <c r="BD17" s="57">
        <v>80.83</v>
      </c>
      <c r="BF17" s="82">
        <v>7.1999999999999998E-3</v>
      </c>
      <c r="BI17">
        <v>11</v>
      </c>
      <c r="BJ17" s="226" t="s">
        <v>375</v>
      </c>
      <c r="BK17" s="226" t="s">
        <v>416</v>
      </c>
      <c r="BL17" s="224">
        <v>60</v>
      </c>
      <c r="BM17" s="224">
        <v>2</v>
      </c>
      <c r="BN17" s="224">
        <v>17</v>
      </c>
      <c r="BO17" s="224">
        <v>3</v>
      </c>
      <c r="BR17">
        <v>11</v>
      </c>
      <c r="BS17" t="s">
        <v>369</v>
      </c>
      <c r="BT17" t="s">
        <v>376</v>
      </c>
      <c r="BU17">
        <v>24</v>
      </c>
      <c r="BV17">
        <v>84</v>
      </c>
      <c r="BW17">
        <v>38</v>
      </c>
      <c r="BX17" s="56">
        <v>-0.24</v>
      </c>
      <c r="CB17">
        <v>11</v>
      </c>
      <c r="CC17" t="s">
        <v>519</v>
      </c>
      <c r="CD17" t="s">
        <v>520</v>
      </c>
      <c r="CE17">
        <v>26</v>
      </c>
      <c r="CF17">
        <v>6.5000000000000002E-2</v>
      </c>
      <c r="DO17">
        <v>11</v>
      </c>
      <c r="DP17" t="s">
        <v>452</v>
      </c>
      <c r="DQ17" t="s">
        <v>582</v>
      </c>
      <c r="DR17" t="s">
        <v>76</v>
      </c>
      <c r="DS17" t="s">
        <v>76</v>
      </c>
    </row>
    <row r="18" spans="20:123">
      <c r="T18">
        <v>49</v>
      </c>
      <c r="U18" s="53">
        <v>45355</v>
      </c>
      <c r="V18" t="s">
        <v>2567</v>
      </c>
      <c r="W18" t="s">
        <v>74</v>
      </c>
      <c r="X18">
        <v>2.0699999999999998</v>
      </c>
      <c r="Y18" t="s">
        <v>90</v>
      </c>
      <c r="Z18" t="s">
        <v>461</v>
      </c>
      <c r="AA18" t="s">
        <v>76</v>
      </c>
      <c r="AB18" t="s">
        <v>76</v>
      </c>
      <c r="AC18" t="s">
        <v>104</v>
      </c>
      <c r="AD18" t="s">
        <v>76</v>
      </c>
      <c r="AE18" t="s">
        <v>43</v>
      </c>
      <c r="AF18" t="s">
        <v>78</v>
      </c>
      <c r="AG18" t="s">
        <v>76</v>
      </c>
      <c r="AI18">
        <v>49</v>
      </c>
      <c r="AJ18" s="53">
        <v>45343</v>
      </c>
      <c r="AK18" t="s">
        <v>1880</v>
      </c>
      <c r="AL18" t="s">
        <v>459</v>
      </c>
      <c r="AM18" t="s">
        <v>74</v>
      </c>
      <c r="AN18" t="s">
        <v>140</v>
      </c>
      <c r="AO18">
        <v>155</v>
      </c>
      <c r="AP18" t="s">
        <v>90</v>
      </c>
      <c r="AQ18" t="s">
        <v>1858</v>
      </c>
      <c r="AR18" t="s">
        <v>1328</v>
      </c>
      <c r="AS18">
        <v>25</v>
      </c>
      <c r="AT18" t="s">
        <v>104</v>
      </c>
      <c r="AU18" t="s">
        <v>76</v>
      </c>
      <c r="AV18" t="s">
        <v>43</v>
      </c>
      <c r="AW18" t="s">
        <v>87</v>
      </c>
      <c r="AX18" t="s">
        <v>121</v>
      </c>
      <c r="AZ18" s="57">
        <v>12</v>
      </c>
      <c r="BA18" s="57" t="s">
        <v>80</v>
      </c>
      <c r="BB18" s="251" t="s">
        <v>122</v>
      </c>
      <c r="BC18" s="57">
        <v>105.85</v>
      </c>
      <c r="BD18" s="57">
        <v>57.39</v>
      </c>
      <c r="BF18" s="82">
        <v>-1.5100000000000001E-2</v>
      </c>
      <c r="BI18">
        <v>12</v>
      </c>
      <c r="BJ18" s="226" t="s">
        <v>375</v>
      </c>
      <c r="BK18" s="226" t="s">
        <v>415</v>
      </c>
      <c r="BL18" s="224">
        <v>94.3</v>
      </c>
      <c r="BM18" s="224">
        <v>4</v>
      </c>
      <c r="BN18" s="224">
        <v>18</v>
      </c>
      <c r="BO18" s="224">
        <v>2</v>
      </c>
      <c r="BR18">
        <v>12</v>
      </c>
      <c r="BS18" t="s">
        <v>369</v>
      </c>
      <c r="BT18" t="s">
        <v>383</v>
      </c>
      <c r="BU18">
        <v>3</v>
      </c>
      <c r="BV18">
        <v>60</v>
      </c>
      <c r="BW18">
        <v>30</v>
      </c>
      <c r="BX18" s="56">
        <v>0.3</v>
      </c>
      <c r="CB18">
        <v>12</v>
      </c>
      <c r="CC18" t="s">
        <v>519</v>
      </c>
      <c r="CD18" t="s">
        <v>428</v>
      </c>
      <c r="CE18">
        <v>14</v>
      </c>
      <c r="CF18">
        <v>3.5000000000000003E-2</v>
      </c>
      <c r="DO18">
        <v>12</v>
      </c>
      <c r="DP18" t="s">
        <v>444</v>
      </c>
      <c r="DQ18" t="s">
        <v>585</v>
      </c>
      <c r="DR18" t="s">
        <v>76</v>
      </c>
      <c r="DS18" t="s">
        <v>76</v>
      </c>
    </row>
    <row r="19" spans="20:123">
      <c r="T19">
        <v>48</v>
      </c>
      <c r="U19" s="53">
        <v>45352</v>
      </c>
      <c r="V19" t="s">
        <v>2142</v>
      </c>
      <c r="W19" t="s">
        <v>74</v>
      </c>
      <c r="X19">
        <v>2.6</v>
      </c>
      <c r="Y19" t="s">
        <v>90</v>
      </c>
      <c r="Z19" t="s">
        <v>390</v>
      </c>
      <c r="AA19" t="s">
        <v>103</v>
      </c>
      <c r="AB19">
        <v>40</v>
      </c>
      <c r="AC19" t="s">
        <v>104</v>
      </c>
      <c r="AD19" t="s">
        <v>2278</v>
      </c>
      <c r="AE19" t="s">
        <v>43</v>
      </c>
      <c r="AF19" t="s">
        <v>139</v>
      </c>
      <c r="AG19" t="s">
        <v>2143</v>
      </c>
      <c r="AI19">
        <v>48</v>
      </c>
      <c r="AJ19" s="53">
        <v>45342</v>
      </c>
      <c r="AK19" t="s">
        <v>1881</v>
      </c>
      <c r="AL19" t="s">
        <v>742</v>
      </c>
      <c r="AM19" t="s">
        <v>74</v>
      </c>
      <c r="AN19" t="s">
        <v>44</v>
      </c>
      <c r="AO19">
        <v>8.5</v>
      </c>
      <c r="AP19" t="s">
        <v>90</v>
      </c>
      <c r="AQ19" t="s">
        <v>1876</v>
      </c>
      <c r="AR19" t="s">
        <v>1877</v>
      </c>
      <c r="AS19">
        <v>15</v>
      </c>
      <c r="AT19" t="s">
        <v>104</v>
      </c>
      <c r="AU19" t="s">
        <v>72</v>
      </c>
      <c r="AV19" t="s">
        <v>43</v>
      </c>
      <c r="AW19" t="s">
        <v>120</v>
      </c>
      <c r="AX19" t="s">
        <v>76</v>
      </c>
      <c r="AZ19" s="57">
        <v>13</v>
      </c>
      <c r="BA19" s="57" t="s">
        <v>54</v>
      </c>
      <c r="BB19" s="251" t="s">
        <v>83</v>
      </c>
      <c r="BC19" s="57">
        <v>938.03</v>
      </c>
      <c r="BD19" s="57">
        <v>484.6</v>
      </c>
      <c r="BE19">
        <v>78.489999999999995</v>
      </c>
      <c r="BF19" s="82">
        <v>-0.16250000000000001</v>
      </c>
      <c r="BI19">
        <v>13</v>
      </c>
      <c r="BJ19" s="226" t="s">
        <v>375</v>
      </c>
      <c r="BK19" s="226" t="s">
        <v>414</v>
      </c>
      <c r="BL19" s="224">
        <v>155</v>
      </c>
      <c r="BM19" s="224">
        <v>8</v>
      </c>
      <c r="BN19" s="224">
        <v>37.75</v>
      </c>
      <c r="BO19" s="224">
        <v>6</v>
      </c>
      <c r="BR19">
        <v>13</v>
      </c>
      <c r="BS19" t="s">
        <v>369</v>
      </c>
      <c r="BT19" t="s">
        <v>2277</v>
      </c>
      <c r="BU19">
        <v>3</v>
      </c>
      <c r="BV19">
        <v>5</v>
      </c>
      <c r="BW19">
        <v>2</v>
      </c>
      <c r="BX19" s="56">
        <v>-6.6699999999999995E-2</v>
      </c>
      <c r="CB19">
        <v>13</v>
      </c>
      <c r="CC19" t="s">
        <v>519</v>
      </c>
      <c r="CD19" t="s">
        <v>469</v>
      </c>
      <c r="CE19">
        <v>20</v>
      </c>
      <c r="CF19">
        <v>0.05</v>
      </c>
      <c r="DO19">
        <v>13</v>
      </c>
      <c r="DP19" t="s">
        <v>468</v>
      </c>
      <c r="DQ19" t="s">
        <v>585</v>
      </c>
      <c r="DR19" t="s">
        <v>586</v>
      </c>
      <c r="DS19" t="s">
        <v>76</v>
      </c>
    </row>
    <row r="20" spans="20:123">
      <c r="T20">
        <v>47</v>
      </c>
      <c r="U20" s="53">
        <v>45352</v>
      </c>
      <c r="V20" t="s">
        <v>2144</v>
      </c>
      <c r="W20" t="s">
        <v>74</v>
      </c>
      <c r="X20">
        <v>3.8</v>
      </c>
      <c r="Y20" t="s">
        <v>101</v>
      </c>
      <c r="Z20" t="s">
        <v>2145</v>
      </c>
      <c r="AA20" t="s">
        <v>456</v>
      </c>
      <c r="AB20">
        <v>40</v>
      </c>
      <c r="AC20" t="s">
        <v>104</v>
      </c>
      <c r="AD20" t="s">
        <v>2278</v>
      </c>
      <c r="AE20" t="s">
        <v>43</v>
      </c>
      <c r="AF20" t="s">
        <v>139</v>
      </c>
      <c r="AG20" t="s">
        <v>2143</v>
      </c>
      <c r="AI20">
        <v>47</v>
      </c>
      <c r="AJ20" s="53">
        <v>45329</v>
      </c>
      <c r="AK20" t="s">
        <v>1770</v>
      </c>
      <c r="AL20" t="s">
        <v>466</v>
      </c>
      <c r="AM20" t="s">
        <v>74</v>
      </c>
      <c r="AN20" t="s">
        <v>44</v>
      </c>
      <c r="AO20">
        <v>4</v>
      </c>
      <c r="AP20" t="s">
        <v>101</v>
      </c>
      <c r="AQ20" t="s">
        <v>461</v>
      </c>
      <c r="AR20" t="s">
        <v>394</v>
      </c>
      <c r="AS20">
        <v>9.9</v>
      </c>
      <c r="AT20" t="s">
        <v>104</v>
      </c>
      <c r="AU20" t="s">
        <v>72</v>
      </c>
      <c r="AV20" t="s">
        <v>43</v>
      </c>
      <c r="AW20" t="s">
        <v>120</v>
      </c>
      <c r="AX20" t="s">
        <v>121</v>
      </c>
      <c r="AZ20" s="57">
        <v>14</v>
      </c>
      <c r="BA20" s="57" t="s">
        <v>54</v>
      </c>
      <c r="BB20" s="251" t="s">
        <v>126</v>
      </c>
      <c r="BC20" s="57">
        <v>53.38</v>
      </c>
      <c r="BD20" s="57">
        <v>120.39</v>
      </c>
      <c r="BF20" s="82">
        <v>0.1018</v>
      </c>
      <c r="BI20">
        <v>14</v>
      </c>
      <c r="BJ20" s="226" t="s">
        <v>375</v>
      </c>
      <c r="BK20" s="226" t="s">
        <v>413</v>
      </c>
      <c r="BL20" s="224">
        <v>14.2</v>
      </c>
      <c r="BM20" s="224">
        <v>1</v>
      </c>
      <c r="BN20" s="224">
        <v>94</v>
      </c>
      <c r="BO20" s="224">
        <v>17</v>
      </c>
      <c r="BR20">
        <v>14</v>
      </c>
      <c r="BS20" t="s">
        <v>369</v>
      </c>
      <c r="BT20" t="s">
        <v>404</v>
      </c>
      <c r="BV20">
        <v>1</v>
      </c>
      <c r="BW20">
        <v>1</v>
      </c>
      <c r="BX20" s="56">
        <v>6.7000000000000002E-3</v>
      </c>
      <c r="DO20">
        <v>14</v>
      </c>
      <c r="DP20" t="s">
        <v>466</v>
      </c>
      <c r="DQ20" t="s">
        <v>585</v>
      </c>
      <c r="DR20" t="s">
        <v>586</v>
      </c>
      <c r="DS20" t="s">
        <v>76</v>
      </c>
    </row>
    <row r="21" spans="20:123">
      <c r="T21">
        <v>46</v>
      </c>
      <c r="U21" s="53">
        <v>45352</v>
      </c>
      <c r="V21" t="s">
        <v>1311</v>
      </c>
      <c r="W21" t="s">
        <v>74</v>
      </c>
      <c r="X21">
        <v>4</v>
      </c>
      <c r="Y21" t="s">
        <v>90</v>
      </c>
      <c r="Z21" t="s">
        <v>111</v>
      </c>
      <c r="AA21" t="s">
        <v>76</v>
      </c>
      <c r="AB21" t="s">
        <v>76</v>
      </c>
      <c r="AC21" t="s">
        <v>91</v>
      </c>
      <c r="AD21" t="s">
        <v>76</v>
      </c>
      <c r="AE21" t="s">
        <v>43</v>
      </c>
      <c r="AF21" t="s">
        <v>78</v>
      </c>
      <c r="AG21" t="s">
        <v>76</v>
      </c>
      <c r="AI21">
        <v>46</v>
      </c>
      <c r="AJ21" s="53">
        <v>45328</v>
      </c>
      <c r="AK21" t="s">
        <v>649</v>
      </c>
      <c r="AL21" t="s">
        <v>434</v>
      </c>
      <c r="AM21" t="s">
        <v>74</v>
      </c>
      <c r="AN21" t="s">
        <v>44</v>
      </c>
      <c r="AO21">
        <v>4.5999999999999996</v>
      </c>
      <c r="AP21" t="s">
        <v>90</v>
      </c>
      <c r="AQ21" t="s">
        <v>467</v>
      </c>
      <c r="AR21" t="s">
        <v>1602</v>
      </c>
      <c r="AS21">
        <v>40</v>
      </c>
      <c r="AT21" t="s">
        <v>77</v>
      </c>
      <c r="AU21" t="s">
        <v>72</v>
      </c>
      <c r="AV21" t="s">
        <v>43</v>
      </c>
      <c r="AW21" t="s">
        <v>78</v>
      </c>
      <c r="AX21" t="s">
        <v>76</v>
      </c>
      <c r="AZ21" s="57">
        <v>15</v>
      </c>
      <c r="BA21" s="57" t="s">
        <v>54</v>
      </c>
      <c r="BB21" s="251" t="s">
        <v>72</v>
      </c>
      <c r="BC21" s="57">
        <v>272.26</v>
      </c>
      <c r="BD21" s="57">
        <v>230.87</v>
      </c>
      <c r="BE21">
        <v>67.53</v>
      </c>
      <c r="BF21" s="82">
        <v>6.0699999999999997E-2</v>
      </c>
      <c r="BI21">
        <v>15</v>
      </c>
      <c r="BJ21" s="226" t="s">
        <v>375</v>
      </c>
      <c r="BK21" s="226" t="s">
        <v>412</v>
      </c>
      <c r="BL21" s="224">
        <v>40.520000000000003</v>
      </c>
      <c r="BM21" s="224">
        <v>2</v>
      </c>
      <c r="BN21" s="224">
        <v>130.5</v>
      </c>
      <c r="BO21" s="224">
        <v>19</v>
      </c>
      <c r="BR21">
        <v>15</v>
      </c>
      <c r="BS21" t="s">
        <v>518</v>
      </c>
      <c r="BT21" t="s">
        <v>425</v>
      </c>
      <c r="BU21">
        <v>12</v>
      </c>
      <c r="BV21">
        <v>96</v>
      </c>
      <c r="BW21">
        <v>45</v>
      </c>
      <c r="BX21" s="56">
        <v>0.24</v>
      </c>
      <c r="DO21">
        <v>15</v>
      </c>
      <c r="DP21" t="s">
        <v>445</v>
      </c>
      <c r="DQ21" t="s">
        <v>76</v>
      </c>
      <c r="DR21" t="s">
        <v>76</v>
      </c>
      <c r="DS21" t="s">
        <v>587</v>
      </c>
    </row>
    <row r="22" spans="20:123">
      <c r="T22">
        <v>45</v>
      </c>
      <c r="U22" s="53">
        <v>45351</v>
      </c>
      <c r="V22" t="s">
        <v>2146</v>
      </c>
      <c r="W22" t="s">
        <v>74</v>
      </c>
      <c r="X22">
        <v>10</v>
      </c>
      <c r="Y22" t="s">
        <v>90</v>
      </c>
      <c r="Z22" t="s">
        <v>390</v>
      </c>
      <c r="AA22" t="s">
        <v>103</v>
      </c>
      <c r="AB22">
        <v>40</v>
      </c>
      <c r="AC22" t="s">
        <v>91</v>
      </c>
      <c r="AD22" t="s">
        <v>76</v>
      </c>
      <c r="AE22" t="s">
        <v>43</v>
      </c>
      <c r="AF22" t="s">
        <v>96</v>
      </c>
      <c r="AG22" t="s">
        <v>76</v>
      </c>
      <c r="AI22">
        <v>45</v>
      </c>
      <c r="AJ22" s="53">
        <v>45327</v>
      </c>
      <c r="AK22" t="s">
        <v>1771</v>
      </c>
      <c r="AL22" t="s">
        <v>445</v>
      </c>
      <c r="AM22" t="s">
        <v>74</v>
      </c>
      <c r="AN22" t="s">
        <v>44</v>
      </c>
      <c r="AO22">
        <v>5.3</v>
      </c>
      <c r="AP22" t="s">
        <v>90</v>
      </c>
      <c r="AQ22" t="s">
        <v>1601</v>
      </c>
      <c r="AR22" t="s">
        <v>456</v>
      </c>
      <c r="AS22">
        <v>30</v>
      </c>
      <c r="AT22" t="s">
        <v>104</v>
      </c>
      <c r="AU22" t="s">
        <v>72</v>
      </c>
      <c r="AV22" t="s">
        <v>43</v>
      </c>
      <c r="AW22" t="s">
        <v>1766</v>
      </c>
      <c r="AX22" t="s">
        <v>76</v>
      </c>
      <c r="AZ22" s="57">
        <v>16</v>
      </c>
      <c r="BA22" s="57" t="s">
        <v>37</v>
      </c>
      <c r="BB22" s="251" t="s">
        <v>125</v>
      </c>
      <c r="BC22" s="57">
        <v>236.87</v>
      </c>
      <c r="BD22" s="57">
        <v>85.02</v>
      </c>
      <c r="BF22" s="82">
        <v>-8.5699999999999998E-2</v>
      </c>
      <c r="BI22">
        <v>16</v>
      </c>
      <c r="BJ22" s="226" t="s">
        <v>375</v>
      </c>
      <c r="BK22" s="226" t="s">
        <v>410</v>
      </c>
      <c r="BL22" s="224">
        <v>74.28</v>
      </c>
      <c r="BM22" s="224">
        <v>4</v>
      </c>
      <c r="BN22" s="224">
        <v>135.47999999999999</v>
      </c>
      <c r="BO22" s="224">
        <v>15</v>
      </c>
      <c r="BR22">
        <v>16</v>
      </c>
      <c r="BS22" t="s">
        <v>518</v>
      </c>
      <c r="BT22" t="s">
        <v>426</v>
      </c>
      <c r="BU22">
        <v>12</v>
      </c>
      <c r="BV22">
        <v>22</v>
      </c>
      <c r="BW22">
        <v>15</v>
      </c>
      <c r="BX22" s="56">
        <v>-0.25330000000000003</v>
      </c>
      <c r="DO22">
        <v>16</v>
      </c>
      <c r="DP22" t="s">
        <v>588</v>
      </c>
      <c r="DQ22" t="s">
        <v>76</v>
      </c>
      <c r="DR22" t="s">
        <v>586</v>
      </c>
      <c r="DS22" t="s">
        <v>587</v>
      </c>
    </row>
    <row r="23" spans="20:123">
      <c r="T23">
        <v>44</v>
      </c>
      <c r="U23" s="53">
        <v>45351</v>
      </c>
      <c r="V23" t="s">
        <v>662</v>
      </c>
      <c r="W23" t="s">
        <v>74</v>
      </c>
      <c r="X23">
        <v>8.15</v>
      </c>
      <c r="Y23" t="s">
        <v>90</v>
      </c>
      <c r="Z23" t="s">
        <v>111</v>
      </c>
      <c r="AA23" t="s">
        <v>76</v>
      </c>
      <c r="AB23" t="s">
        <v>76</v>
      </c>
      <c r="AC23" t="s">
        <v>91</v>
      </c>
      <c r="AD23" t="s">
        <v>76</v>
      </c>
      <c r="AE23" t="s">
        <v>43</v>
      </c>
      <c r="AF23" t="s">
        <v>124</v>
      </c>
      <c r="AG23" t="s">
        <v>76</v>
      </c>
      <c r="AI23">
        <v>44</v>
      </c>
      <c r="AJ23" s="53">
        <v>45327</v>
      </c>
      <c r="AK23" t="s">
        <v>724</v>
      </c>
      <c r="AL23" t="s">
        <v>444</v>
      </c>
      <c r="AM23" t="s">
        <v>74</v>
      </c>
      <c r="AN23" t="s">
        <v>44</v>
      </c>
      <c r="AO23">
        <v>1.895</v>
      </c>
      <c r="AP23" t="s">
        <v>90</v>
      </c>
      <c r="AQ23" t="s">
        <v>1601</v>
      </c>
      <c r="AR23" t="s">
        <v>1602</v>
      </c>
      <c r="AS23">
        <v>20</v>
      </c>
      <c r="AT23" t="s">
        <v>104</v>
      </c>
      <c r="AU23" t="s">
        <v>72</v>
      </c>
      <c r="AV23" t="s">
        <v>43</v>
      </c>
      <c r="AW23" t="s">
        <v>96</v>
      </c>
      <c r="AX23" t="s">
        <v>76</v>
      </c>
      <c r="AZ23" s="57">
        <v>17</v>
      </c>
      <c r="BA23" s="57" t="s">
        <v>37</v>
      </c>
      <c r="BB23" s="251" t="s">
        <v>41</v>
      </c>
      <c r="BC23" s="57">
        <v>348.75</v>
      </c>
      <c r="BD23" s="57">
        <v>391.56</v>
      </c>
      <c r="BE23">
        <v>64.569999999999993</v>
      </c>
      <c r="BF23" s="82">
        <v>0.19239999999999999</v>
      </c>
      <c r="BI23">
        <v>17</v>
      </c>
      <c r="BJ23" s="226" t="s">
        <v>375</v>
      </c>
      <c r="BK23" s="226" t="s">
        <v>409</v>
      </c>
      <c r="BL23" s="224">
        <v>38</v>
      </c>
      <c r="BM23" s="224">
        <v>1</v>
      </c>
      <c r="BN23" s="224">
        <v>77.33</v>
      </c>
      <c r="BO23" s="224">
        <v>15</v>
      </c>
      <c r="BR23">
        <v>17</v>
      </c>
      <c r="BS23" t="s">
        <v>518</v>
      </c>
      <c r="BT23" t="s">
        <v>428</v>
      </c>
      <c r="BU23">
        <v>2</v>
      </c>
      <c r="BV23">
        <v>27</v>
      </c>
      <c r="BW23">
        <v>11</v>
      </c>
      <c r="BX23" s="56">
        <v>0.1133</v>
      </c>
      <c r="DO23">
        <v>17</v>
      </c>
      <c r="DP23" t="s">
        <v>459</v>
      </c>
      <c r="DQ23" t="s">
        <v>76</v>
      </c>
      <c r="DR23" t="s">
        <v>76</v>
      </c>
      <c r="DS23" t="s">
        <v>76</v>
      </c>
    </row>
    <row r="24" spans="20:123">
      <c r="T24">
        <v>43</v>
      </c>
      <c r="U24" s="53">
        <v>45351</v>
      </c>
      <c r="V24" t="s">
        <v>2147</v>
      </c>
      <c r="W24" t="s">
        <v>74</v>
      </c>
      <c r="X24">
        <v>14.2</v>
      </c>
      <c r="Y24" t="s">
        <v>90</v>
      </c>
      <c r="Z24" t="s">
        <v>2148</v>
      </c>
      <c r="AA24" t="s">
        <v>1877</v>
      </c>
      <c r="AB24">
        <v>35</v>
      </c>
      <c r="AC24" t="s">
        <v>91</v>
      </c>
      <c r="AD24" t="s">
        <v>92</v>
      </c>
      <c r="AE24" t="s">
        <v>43</v>
      </c>
      <c r="AF24" t="s">
        <v>144</v>
      </c>
      <c r="AG24" t="s">
        <v>76</v>
      </c>
      <c r="AI24">
        <v>43</v>
      </c>
      <c r="AJ24" s="53">
        <v>45327</v>
      </c>
      <c r="AK24" t="s">
        <v>1772</v>
      </c>
      <c r="AL24" t="s">
        <v>643</v>
      </c>
      <c r="AM24" t="s">
        <v>74</v>
      </c>
      <c r="AN24" t="s">
        <v>44</v>
      </c>
      <c r="AO24">
        <v>1.1100000000000001</v>
      </c>
      <c r="AP24" t="s">
        <v>90</v>
      </c>
      <c r="AQ24" t="s">
        <v>388</v>
      </c>
      <c r="AR24" t="s">
        <v>76</v>
      </c>
      <c r="AS24" t="s">
        <v>76</v>
      </c>
      <c r="AT24" t="s">
        <v>392</v>
      </c>
      <c r="AU24" t="s">
        <v>72</v>
      </c>
      <c r="AV24" t="s">
        <v>43</v>
      </c>
      <c r="AW24" t="s">
        <v>87</v>
      </c>
      <c r="AX24" t="s">
        <v>76</v>
      </c>
      <c r="AZ24" s="57">
        <v>18</v>
      </c>
      <c r="BA24" s="57" t="s">
        <v>37</v>
      </c>
      <c r="BB24" s="251" t="s">
        <v>43</v>
      </c>
      <c r="BC24" s="57">
        <v>440.32</v>
      </c>
      <c r="BD24" s="57">
        <v>312.67</v>
      </c>
      <c r="BE24">
        <v>78.599999999999994</v>
      </c>
      <c r="BF24" s="82">
        <v>2.5700000000000001E-2</v>
      </c>
      <c r="BI24">
        <v>18</v>
      </c>
      <c r="BJ24" s="226" t="s">
        <v>375</v>
      </c>
      <c r="BK24" s="226" t="s">
        <v>408</v>
      </c>
      <c r="BL24" s="224">
        <v>20.5</v>
      </c>
      <c r="BM24" s="224">
        <v>2</v>
      </c>
      <c r="BN24" s="224">
        <v>219.36</v>
      </c>
      <c r="BO24" s="224">
        <v>34</v>
      </c>
      <c r="BR24">
        <v>18</v>
      </c>
      <c r="BS24" t="s">
        <v>518</v>
      </c>
      <c r="BT24" t="s">
        <v>427</v>
      </c>
      <c r="BU24">
        <v>4</v>
      </c>
      <c r="BV24">
        <v>5</v>
      </c>
      <c r="BX24" s="56">
        <v>-0.1</v>
      </c>
      <c r="DO24">
        <v>18</v>
      </c>
      <c r="DP24" t="s">
        <v>433</v>
      </c>
      <c r="DQ24" t="s">
        <v>76</v>
      </c>
      <c r="DR24" t="s">
        <v>76</v>
      </c>
      <c r="DS24" t="s">
        <v>76</v>
      </c>
    </row>
    <row r="25" spans="20:123">
      <c r="T25">
        <v>42</v>
      </c>
      <c r="U25" s="53">
        <v>45350</v>
      </c>
      <c r="V25" t="s">
        <v>2149</v>
      </c>
      <c r="W25" t="s">
        <v>74</v>
      </c>
      <c r="X25">
        <v>12.6</v>
      </c>
      <c r="Y25" t="s">
        <v>90</v>
      </c>
      <c r="Z25" t="s">
        <v>2150</v>
      </c>
      <c r="AA25" t="s">
        <v>1877</v>
      </c>
      <c r="AB25">
        <v>10</v>
      </c>
      <c r="AC25" t="s">
        <v>91</v>
      </c>
      <c r="AD25" t="s">
        <v>76</v>
      </c>
      <c r="AE25" t="s">
        <v>43</v>
      </c>
      <c r="AF25" t="s">
        <v>398</v>
      </c>
      <c r="AG25" t="s">
        <v>76</v>
      </c>
      <c r="AI25">
        <v>42</v>
      </c>
      <c r="AJ25" s="53">
        <v>45323</v>
      </c>
      <c r="AK25" t="s">
        <v>1611</v>
      </c>
      <c r="AL25" t="s">
        <v>438</v>
      </c>
      <c r="AM25" t="s">
        <v>74</v>
      </c>
      <c r="AN25" t="s">
        <v>44</v>
      </c>
      <c r="AO25">
        <v>2.86</v>
      </c>
      <c r="AP25" t="s">
        <v>90</v>
      </c>
      <c r="AQ25" t="s">
        <v>460</v>
      </c>
      <c r="AR25" t="s">
        <v>76</v>
      </c>
      <c r="AS25" t="s">
        <v>76</v>
      </c>
      <c r="AT25" t="s">
        <v>392</v>
      </c>
      <c r="AU25" t="s">
        <v>72</v>
      </c>
      <c r="AV25" t="s">
        <v>43</v>
      </c>
      <c r="AW25" t="s">
        <v>78</v>
      </c>
      <c r="AX25" t="s">
        <v>76</v>
      </c>
      <c r="AZ25" s="57">
        <v>19</v>
      </c>
      <c r="BA25" s="57" t="s">
        <v>37</v>
      </c>
      <c r="BB25" s="251" t="s">
        <v>128</v>
      </c>
      <c r="BC25" s="57">
        <v>119.82</v>
      </c>
      <c r="BD25" s="57">
        <v>22.46</v>
      </c>
      <c r="BE25">
        <v>1.87</v>
      </c>
      <c r="BF25" s="82">
        <v>-6.7900000000000002E-2</v>
      </c>
      <c r="BI25">
        <v>19</v>
      </c>
      <c r="BJ25" s="226" t="s">
        <v>375</v>
      </c>
      <c r="BK25" s="226" t="s">
        <v>407</v>
      </c>
      <c r="BL25" s="224">
        <v>40</v>
      </c>
      <c r="BM25" s="224">
        <v>4</v>
      </c>
      <c r="BN25" s="224">
        <v>145.24</v>
      </c>
      <c r="BO25" s="224">
        <v>18</v>
      </c>
      <c r="DO25">
        <v>19</v>
      </c>
      <c r="DP25" t="s">
        <v>458</v>
      </c>
      <c r="DQ25" t="s">
        <v>76</v>
      </c>
      <c r="DR25" t="s">
        <v>76</v>
      </c>
      <c r="DS25" t="s">
        <v>76</v>
      </c>
    </row>
    <row r="26" spans="20:123">
      <c r="T26">
        <v>41</v>
      </c>
      <c r="U26" s="53">
        <v>45345</v>
      </c>
      <c r="V26" t="s">
        <v>1869</v>
      </c>
      <c r="W26" t="s">
        <v>74</v>
      </c>
      <c r="X26">
        <v>4.5</v>
      </c>
      <c r="Y26" t="s">
        <v>90</v>
      </c>
      <c r="Z26" t="s">
        <v>1870</v>
      </c>
      <c r="AA26" t="s">
        <v>132</v>
      </c>
      <c r="AB26" t="s">
        <v>76</v>
      </c>
      <c r="AC26" t="s">
        <v>392</v>
      </c>
      <c r="AD26" t="s">
        <v>76</v>
      </c>
      <c r="AE26" t="s">
        <v>43</v>
      </c>
      <c r="AF26" t="s">
        <v>78</v>
      </c>
      <c r="AG26" t="s">
        <v>76</v>
      </c>
      <c r="AI26">
        <v>41</v>
      </c>
      <c r="AJ26" s="53">
        <v>45323</v>
      </c>
      <c r="AK26" t="s">
        <v>1612</v>
      </c>
      <c r="AL26" t="s">
        <v>434</v>
      </c>
      <c r="AM26" t="s">
        <v>74</v>
      </c>
      <c r="AN26" t="s">
        <v>44</v>
      </c>
      <c r="AO26">
        <v>3.7</v>
      </c>
      <c r="AP26" t="s">
        <v>90</v>
      </c>
      <c r="AQ26" t="s">
        <v>1601</v>
      </c>
      <c r="AR26" t="s">
        <v>1602</v>
      </c>
      <c r="AS26">
        <v>20</v>
      </c>
      <c r="AT26" t="s">
        <v>104</v>
      </c>
      <c r="AU26" t="s">
        <v>72</v>
      </c>
      <c r="AV26" t="s">
        <v>43</v>
      </c>
      <c r="AW26" t="s">
        <v>1603</v>
      </c>
      <c r="AX26" t="s">
        <v>76</v>
      </c>
      <c r="AZ26" s="57">
        <v>20</v>
      </c>
      <c r="BA26" s="57" t="s">
        <v>37</v>
      </c>
      <c r="BB26" s="251" t="s">
        <v>130</v>
      </c>
      <c r="BC26" s="57">
        <v>117.9</v>
      </c>
      <c r="BD26" s="57">
        <v>24.16</v>
      </c>
      <c r="BE26">
        <v>0.98</v>
      </c>
      <c r="BF26" s="82">
        <v>-6.4399999999999999E-2</v>
      </c>
      <c r="BI26">
        <v>20</v>
      </c>
      <c r="BJ26" s="226" t="s">
        <v>375</v>
      </c>
      <c r="BK26" s="226" t="s">
        <v>403</v>
      </c>
      <c r="BL26" s="224">
        <v>71.5</v>
      </c>
      <c r="BM26" s="224">
        <v>4</v>
      </c>
      <c r="BN26" s="224">
        <v>153.88999999999999</v>
      </c>
      <c r="BO26" s="224">
        <v>23</v>
      </c>
    </row>
    <row r="27" spans="20:123">
      <c r="T27">
        <v>40</v>
      </c>
      <c r="U27" s="53">
        <v>45344</v>
      </c>
      <c r="V27" t="s">
        <v>1871</v>
      </c>
      <c r="W27" t="s">
        <v>1872</v>
      </c>
      <c r="X27">
        <v>35</v>
      </c>
      <c r="Y27" t="s">
        <v>90</v>
      </c>
      <c r="Z27" t="s">
        <v>467</v>
      </c>
      <c r="AA27" t="s">
        <v>1873</v>
      </c>
      <c r="AB27">
        <v>30</v>
      </c>
      <c r="AC27" t="s">
        <v>127</v>
      </c>
      <c r="AD27" t="s">
        <v>1945</v>
      </c>
      <c r="AE27" t="s">
        <v>41</v>
      </c>
      <c r="AF27" t="s">
        <v>405</v>
      </c>
      <c r="AG27" t="s">
        <v>94</v>
      </c>
      <c r="AI27">
        <v>40</v>
      </c>
      <c r="AJ27" s="53">
        <v>45322</v>
      </c>
      <c r="AK27" t="s">
        <v>1613</v>
      </c>
      <c r="AL27" t="s">
        <v>466</v>
      </c>
      <c r="AM27" t="s">
        <v>74</v>
      </c>
      <c r="AN27" t="s">
        <v>44</v>
      </c>
      <c r="AO27">
        <v>5.36</v>
      </c>
      <c r="AP27" t="s">
        <v>90</v>
      </c>
      <c r="AQ27" t="s">
        <v>460</v>
      </c>
      <c r="AR27" t="s">
        <v>76</v>
      </c>
      <c r="AS27" t="s">
        <v>76</v>
      </c>
      <c r="AT27" t="s">
        <v>104</v>
      </c>
      <c r="AU27" t="s">
        <v>72</v>
      </c>
      <c r="AV27" t="s">
        <v>43</v>
      </c>
      <c r="AW27" t="s">
        <v>120</v>
      </c>
      <c r="AX27" t="s">
        <v>76</v>
      </c>
      <c r="AZ27" s="57">
        <v>21</v>
      </c>
      <c r="BA27" s="57" t="s">
        <v>53</v>
      </c>
      <c r="BB27" s="251" t="s">
        <v>82</v>
      </c>
      <c r="BC27" s="57">
        <v>201.94</v>
      </c>
      <c r="BD27" s="57">
        <v>91.7</v>
      </c>
      <c r="BE27">
        <v>14.24</v>
      </c>
      <c r="BF27" s="82">
        <v>-5.0099999999999999E-2</v>
      </c>
      <c r="BI27">
        <v>21</v>
      </c>
      <c r="BJ27" s="226" t="s">
        <v>375</v>
      </c>
      <c r="BK27" s="226" t="s">
        <v>401</v>
      </c>
      <c r="BL27" s="224">
        <v>119.7</v>
      </c>
      <c r="BM27" s="224">
        <v>7</v>
      </c>
      <c r="BN27" s="224">
        <v>93.44</v>
      </c>
      <c r="BO27" s="224">
        <v>14</v>
      </c>
    </row>
    <row r="28" spans="20:123">
      <c r="T28">
        <v>39</v>
      </c>
      <c r="U28" s="53">
        <v>45344</v>
      </c>
      <c r="V28" t="s">
        <v>1874</v>
      </c>
      <c r="W28" t="s">
        <v>74</v>
      </c>
      <c r="X28">
        <v>2</v>
      </c>
      <c r="Y28" t="s">
        <v>90</v>
      </c>
      <c r="Z28" t="s">
        <v>75</v>
      </c>
      <c r="AA28" t="s">
        <v>76</v>
      </c>
      <c r="AB28" t="s">
        <v>76</v>
      </c>
      <c r="AC28" t="s">
        <v>104</v>
      </c>
      <c r="AD28" t="s">
        <v>76</v>
      </c>
      <c r="AE28" t="s">
        <v>43</v>
      </c>
      <c r="AF28" t="s">
        <v>398</v>
      </c>
      <c r="AG28" t="s">
        <v>76</v>
      </c>
      <c r="AI28">
        <v>39</v>
      </c>
      <c r="AJ28" s="53">
        <v>45321</v>
      </c>
      <c r="AK28" t="s">
        <v>447</v>
      </c>
      <c r="AL28" t="s">
        <v>434</v>
      </c>
      <c r="AM28" t="s">
        <v>74</v>
      </c>
      <c r="AN28" t="s">
        <v>44</v>
      </c>
      <c r="AO28">
        <v>3.36</v>
      </c>
      <c r="AP28" t="s">
        <v>90</v>
      </c>
      <c r="AQ28" t="s">
        <v>390</v>
      </c>
      <c r="AR28" t="s">
        <v>76</v>
      </c>
      <c r="AS28" t="s">
        <v>76</v>
      </c>
      <c r="AT28" t="s">
        <v>104</v>
      </c>
      <c r="AU28" t="s">
        <v>72</v>
      </c>
      <c r="AV28" t="s">
        <v>128</v>
      </c>
      <c r="AW28" t="s">
        <v>116</v>
      </c>
      <c r="AX28" t="s">
        <v>76</v>
      </c>
      <c r="AZ28" s="57">
        <v>22</v>
      </c>
      <c r="BA28" s="57" t="s">
        <v>53</v>
      </c>
      <c r="BB28" s="251" t="s">
        <v>71</v>
      </c>
      <c r="BC28" s="57">
        <v>744.45</v>
      </c>
      <c r="BD28" s="57">
        <v>630.07000000000005</v>
      </c>
      <c r="BE28">
        <v>121.74</v>
      </c>
      <c r="BF28" s="82">
        <v>0.16470000000000001</v>
      </c>
      <c r="BI28">
        <v>22</v>
      </c>
      <c r="BJ28" s="226" t="s">
        <v>375</v>
      </c>
      <c r="BK28" s="226" t="s">
        <v>400</v>
      </c>
      <c r="BL28" s="224">
        <v>53.98</v>
      </c>
      <c r="BM28" s="224">
        <v>7</v>
      </c>
      <c r="BN28" s="224">
        <v>0</v>
      </c>
      <c r="BO28" s="224">
        <v>0</v>
      </c>
    </row>
    <row r="29" spans="20:123">
      <c r="T29">
        <v>38</v>
      </c>
      <c r="U29" s="53">
        <v>45342</v>
      </c>
      <c r="V29" t="s">
        <v>1875</v>
      </c>
      <c r="W29" t="s">
        <v>74</v>
      </c>
      <c r="X29">
        <v>8.5</v>
      </c>
      <c r="Y29" t="s">
        <v>90</v>
      </c>
      <c r="Z29" t="s">
        <v>1876</v>
      </c>
      <c r="AA29" t="s">
        <v>1877</v>
      </c>
      <c r="AB29">
        <v>15</v>
      </c>
      <c r="AC29" t="s">
        <v>104</v>
      </c>
      <c r="AD29" t="s">
        <v>76</v>
      </c>
      <c r="AE29" t="s">
        <v>43</v>
      </c>
      <c r="AF29" t="s">
        <v>120</v>
      </c>
      <c r="AG29" t="s">
        <v>76</v>
      </c>
      <c r="AI29">
        <v>38</v>
      </c>
      <c r="AJ29" s="53">
        <v>45320</v>
      </c>
      <c r="AK29" t="s">
        <v>1614</v>
      </c>
      <c r="AL29" t="s">
        <v>434</v>
      </c>
      <c r="AM29" t="s">
        <v>74</v>
      </c>
      <c r="AN29" t="s">
        <v>46</v>
      </c>
      <c r="AO29">
        <v>1.5</v>
      </c>
      <c r="AP29" t="s">
        <v>90</v>
      </c>
      <c r="AQ29" t="s">
        <v>1615</v>
      </c>
      <c r="AR29" t="s">
        <v>666</v>
      </c>
      <c r="AS29">
        <v>35</v>
      </c>
      <c r="AT29" t="s">
        <v>77</v>
      </c>
      <c r="AU29" t="s">
        <v>92</v>
      </c>
      <c r="AV29" t="s">
        <v>43</v>
      </c>
      <c r="AW29" t="s">
        <v>96</v>
      </c>
      <c r="AX29" t="s">
        <v>76</v>
      </c>
      <c r="AZ29" s="57">
        <v>23</v>
      </c>
      <c r="BA29" s="57" t="s">
        <v>53</v>
      </c>
      <c r="BB29" s="251" t="s">
        <v>134</v>
      </c>
      <c r="BC29" s="57">
        <v>138.44999999999999</v>
      </c>
      <c r="BD29" s="57">
        <v>47.32</v>
      </c>
      <c r="BE29">
        <v>5.04</v>
      </c>
      <c r="BF29" s="82">
        <v>-5.2999999999999999E-2</v>
      </c>
      <c r="BI29">
        <v>23</v>
      </c>
      <c r="BJ29" s="226" t="s">
        <v>375</v>
      </c>
      <c r="BK29" s="226" t="s">
        <v>393</v>
      </c>
      <c r="BL29" s="224">
        <v>220.22</v>
      </c>
      <c r="BM29" s="224">
        <v>19</v>
      </c>
      <c r="BN29" s="224">
        <v>0</v>
      </c>
      <c r="BO29" s="224">
        <v>0</v>
      </c>
    </row>
    <row r="30" spans="20:123">
      <c r="T30">
        <v>37</v>
      </c>
      <c r="U30" s="53">
        <v>45329</v>
      </c>
      <c r="V30" t="s">
        <v>1764</v>
      </c>
      <c r="W30" t="s">
        <v>74</v>
      </c>
      <c r="X30">
        <v>4</v>
      </c>
      <c r="Y30" t="s">
        <v>101</v>
      </c>
      <c r="Z30" t="s">
        <v>461</v>
      </c>
      <c r="AA30" t="s">
        <v>394</v>
      </c>
      <c r="AB30">
        <v>9.9</v>
      </c>
      <c r="AC30" t="s">
        <v>104</v>
      </c>
      <c r="AD30" t="s">
        <v>76</v>
      </c>
      <c r="AE30" t="s">
        <v>43</v>
      </c>
      <c r="AF30" t="s">
        <v>120</v>
      </c>
      <c r="AG30" t="s">
        <v>121</v>
      </c>
      <c r="AI30">
        <v>37</v>
      </c>
      <c r="AJ30" s="53">
        <v>45320</v>
      </c>
      <c r="AK30" t="s">
        <v>773</v>
      </c>
      <c r="AL30" t="s">
        <v>466</v>
      </c>
      <c r="AM30" t="s">
        <v>74</v>
      </c>
      <c r="AN30" t="s">
        <v>44</v>
      </c>
      <c r="AO30">
        <v>7.7</v>
      </c>
      <c r="AP30" t="s">
        <v>90</v>
      </c>
      <c r="AQ30" t="s">
        <v>460</v>
      </c>
      <c r="AR30" t="s">
        <v>463</v>
      </c>
      <c r="AS30">
        <v>0</v>
      </c>
      <c r="AT30" t="s">
        <v>104</v>
      </c>
      <c r="AU30" t="s">
        <v>72</v>
      </c>
      <c r="AV30" t="s">
        <v>43</v>
      </c>
      <c r="AW30" t="s">
        <v>116</v>
      </c>
      <c r="AX30" t="s">
        <v>76</v>
      </c>
      <c r="AZ30" s="57">
        <v>24</v>
      </c>
      <c r="BA30" s="57" t="s">
        <v>53</v>
      </c>
      <c r="BB30" s="251" t="s">
        <v>131</v>
      </c>
      <c r="BC30" s="57">
        <v>132.13999999999999</v>
      </c>
      <c r="BD30" s="57">
        <v>9.11</v>
      </c>
      <c r="BF30" s="82">
        <v>-9.3700000000000006E-2</v>
      </c>
      <c r="BI30">
        <v>24</v>
      </c>
      <c r="BJ30" s="226" t="s">
        <v>375</v>
      </c>
      <c r="BK30" s="226" t="s">
        <v>386</v>
      </c>
      <c r="BL30" s="224">
        <v>246.46</v>
      </c>
      <c r="BM30" s="224">
        <v>21</v>
      </c>
      <c r="BN30" s="224">
        <v>0</v>
      </c>
      <c r="BO30" s="224">
        <v>0</v>
      </c>
    </row>
    <row r="31" spans="20:123">
      <c r="T31">
        <v>36</v>
      </c>
      <c r="U31" s="53">
        <v>45328</v>
      </c>
      <c r="V31" t="s">
        <v>1245</v>
      </c>
      <c r="W31" t="s">
        <v>74</v>
      </c>
      <c r="X31">
        <v>4.5999999999999996</v>
      </c>
      <c r="Y31" t="s">
        <v>90</v>
      </c>
      <c r="Z31" t="s">
        <v>467</v>
      </c>
      <c r="AA31" t="s">
        <v>1602</v>
      </c>
      <c r="AB31">
        <v>40</v>
      </c>
      <c r="AC31" t="s">
        <v>77</v>
      </c>
      <c r="AD31" t="s">
        <v>76</v>
      </c>
      <c r="AE31" t="s">
        <v>43</v>
      </c>
      <c r="AF31" t="s">
        <v>78</v>
      </c>
      <c r="AG31" t="s">
        <v>76</v>
      </c>
      <c r="AI31">
        <v>36</v>
      </c>
      <c r="AJ31" s="53">
        <v>45316</v>
      </c>
      <c r="AK31" t="s">
        <v>1324</v>
      </c>
      <c r="AL31" t="s">
        <v>440</v>
      </c>
      <c r="AM31" t="s">
        <v>74</v>
      </c>
      <c r="AN31" t="s">
        <v>44</v>
      </c>
      <c r="AO31">
        <v>6.9450000000000003</v>
      </c>
      <c r="AP31" t="s">
        <v>90</v>
      </c>
      <c r="AQ31" t="s">
        <v>75</v>
      </c>
      <c r="AR31" t="s">
        <v>76</v>
      </c>
      <c r="AS31" t="s">
        <v>76</v>
      </c>
      <c r="AT31" t="s">
        <v>104</v>
      </c>
      <c r="AU31" t="s">
        <v>72</v>
      </c>
      <c r="AV31" t="s">
        <v>43</v>
      </c>
      <c r="AW31" t="s">
        <v>116</v>
      </c>
      <c r="AX31" t="s">
        <v>76</v>
      </c>
      <c r="AZ31" s="57">
        <v>25</v>
      </c>
      <c r="BA31" s="57" t="s">
        <v>53</v>
      </c>
      <c r="BB31" s="251" t="s">
        <v>136</v>
      </c>
      <c r="BC31" s="57">
        <v>46.69</v>
      </c>
      <c r="BD31" s="57">
        <v>57.67</v>
      </c>
      <c r="BE31">
        <v>5</v>
      </c>
      <c r="BF31" s="82">
        <v>3.2099999999999997E-2</v>
      </c>
      <c r="BI31">
        <v>25</v>
      </c>
      <c r="BJ31" s="226" t="s">
        <v>375</v>
      </c>
      <c r="BK31" s="226" t="s">
        <v>379</v>
      </c>
      <c r="BL31" s="224">
        <v>286.64999999999998</v>
      </c>
      <c r="BM31" s="224">
        <v>19</v>
      </c>
      <c r="BN31" s="224">
        <v>6</v>
      </c>
      <c r="BO31" s="224">
        <v>1</v>
      </c>
    </row>
    <row r="32" spans="20:123">
      <c r="T32">
        <v>35</v>
      </c>
      <c r="U32" s="53">
        <v>45327</v>
      </c>
      <c r="V32" t="s">
        <v>1765</v>
      </c>
      <c r="W32" t="s">
        <v>74</v>
      </c>
      <c r="X32">
        <v>5.3</v>
      </c>
      <c r="Y32" t="s">
        <v>90</v>
      </c>
      <c r="Z32" t="s">
        <v>1601</v>
      </c>
      <c r="AA32" t="s">
        <v>456</v>
      </c>
      <c r="AB32">
        <v>30</v>
      </c>
      <c r="AC32" t="s">
        <v>104</v>
      </c>
      <c r="AD32" t="s">
        <v>76</v>
      </c>
      <c r="AE32" t="s">
        <v>43</v>
      </c>
      <c r="AF32" t="s">
        <v>1766</v>
      </c>
      <c r="AG32" t="s">
        <v>76</v>
      </c>
      <c r="AI32">
        <v>35</v>
      </c>
      <c r="AJ32" s="53">
        <v>45316</v>
      </c>
      <c r="AK32" t="s">
        <v>659</v>
      </c>
      <c r="AL32" t="s">
        <v>443</v>
      </c>
      <c r="AM32" t="s">
        <v>74</v>
      </c>
      <c r="AN32" t="s">
        <v>46</v>
      </c>
      <c r="AO32">
        <v>0.5</v>
      </c>
      <c r="AP32" t="s">
        <v>90</v>
      </c>
      <c r="AQ32" t="s">
        <v>137</v>
      </c>
      <c r="AR32" t="s">
        <v>746</v>
      </c>
      <c r="AS32">
        <v>40</v>
      </c>
      <c r="AT32" t="s">
        <v>104</v>
      </c>
      <c r="AU32" t="s">
        <v>76</v>
      </c>
      <c r="AV32" t="s">
        <v>43</v>
      </c>
      <c r="AW32" t="s">
        <v>96</v>
      </c>
      <c r="AX32" t="s">
        <v>76</v>
      </c>
      <c r="AZ32" s="57">
        <v>26</v>
      </c>
      <c r="BA32" s="57" t="s">
        <v>52</v>
      </c>
      <c r="BB32" s="251" t="s">
        <v>70</v>
      </c>
      <c r="BC32" s="57">
        <v>685.64</v>
      </c>
      <c r="BD32" s="57">
        <v>525.41</v>
      </c>
      <c r="BE32">
        <v>79.58</v>
      </c>
      <c r="BF32" s="82">
        <v>8.1600000000000006E-2</v>
      </c>
      <c r="BI32">
        <v>26</v>
      </c>
      <c r="BJ32" s="226" t="s">
        <v>375</v>
      </c>
      <c r="BK32" s="226" t="s">
        <v>594</v>
      </c>
      <c r="BL32" s="224">
        <v>118.39</v>
      </c>
      <c r="BM32" s="224">
        <v>23</v>
      </c>
      <c r="BN32" s="224">
        <v>0</v>
      </c>
      <c r="BO32" s="224">
        <v>0</v>
      </c>
    </row>
    <row r="33" spans="20:67">
      <c r="T33">
        <v>34</v>
      </c>
      <c r="U33" s="53">
        <v>45327</v>
      </c>
      <c r="V33" t="s">
        <v>1767</v>
      </c>
      <c r="W33" t="s">
        <v>74</v>
      </c>
      <c r="X33">
        <v>1.895</v>
      </c>
      <c r="Y33" t="s">
        <v>90</v>
      </c>
      <c r="Z33" t="s">
        <v>1601</v>
      </c>
      <c r="AA33" t="s">
        <v>1602</v>
      </c>
      <c r="AB33">
        <v>20</v>
      </c>
      <c r="AC33" t="s">
        <v>104</v>
      </c>
      <c r="AD33" t="s">
        <v>76</v>
      </c>
      <c r="AE33" t="s">
        <v>43</v>
      </c>
      <c r="AF33" t="s">
        <v>96</v>
      </c>
      <c r="AG33" t="s">
        <v>76</v>
      </c>
      <c r="AI33">
        <v>34</v>
      </c>
      <c r="AJ33" s="53">
        <v>45316</v>
      </c>
      <c r="AK33" t="s">
        <v>1325</v>
      </c>
      <c r="AL33" t="s">
        <v>449</v>
      </c>
      <c r="AM33" t="s">
        <v>74</v>
      </c>
      <c r="AN33" t="s">
        <v>44</v>
      </c>
      <c r="AO33">
        <v>4.2</v>
      </c>
      <c r="AP33" t="s">
        <v>780</v>
      </c>
      <c r="AQ33" t="s">
        <v>75</v>
      </c>
      <c r="AR33" t="s">
        <v>76</v>
      </c>
      <c r="AS33" t="s">
        <v>76</v>
      </c>
      <c r="AT33" t="s">
        <v>104</v>
      </c>
      <c r="AU33" t="s">
        <v>72</v>
      </c>
      <c r="AV33" t="s">
        <v>43</v>
      </c>
      <c r="AW33" t="s">
        <v>398</v>
      </c>
      <c r="AX33" t="s">
        <v>76</v>
      </c>
      <c r="AZ33" s="57">
        <v>27</v>
      </c>
      <c r="BA33" s="57" t="s">
        <v>52</v>
      </c>
      <c r="BB33" s="251" t="s">
        <v>79</v>
      </c>
      <c r="BC33" s="57">
        <v>539.96</v>
      </c>
      <c r="BD33" s="57">
        <v>297.45</v>
      </c>
      <c r="BE33">
        <v>66.430000000000007</v>
      </c>
      <c r="BF33" s="82">
        <v>-7.51E-2</v>
      </c>
      <c r="BI33">
        <v>27</v>
      </c>
      <c r="BJ33" s="226" t="s">
        <v>375</v>
      </c>
      <c r="BK33" s="226" t="s">
        <v>647</v>
      </c>
      <c r="BL33" s="224">
        <v>215.08</v>
      </c>
      <c r="BM33" s="224">
        <v>39</v>
      </c>
      <c r="BN33" s="224">
        <v>0</v>
      </c>
      <c r="BO33" s="224">
        <v>0</v>
      </c>
    </row>
    <row r="34" spans="20:67">
      <c r="T34">
        <v>33</v>
      </c>
      <c r="U34" s="53">
        <v>45327</v>
      </c>
      <c r="V34" t="s">
        <v>1768</v>
      </c>
      <c r="W34" t="s">
        <v>74</v>
      </c>
      <c r="X34">
        <v>1.1100000000000001</v>
      </c>
      <c r="Y34" t="s">
        <v>90</v>
      </c>
      <c r="Z34" t="s">
        <v>388</v>
      </c>
      <c r="AA34" t="s">
        <v>76</v>
      </c>
      <c r="AB34" t="s">
        <v>76</v>
      </c>
      <c r="AC34" t="s">
        <v>392</v>
      </c>
      <c r="AD34" t="s">
        <v>76</v>
      </c>
      <c r="AE34" t="s">
        <v>43</v>
      </c>
      <c r="AF34" t="s">
        <v>87</v>
      </c>
      <c r="AG34" t="s">
        <v>76</v>
      </c>
      <c r="AI34">
        <v>33</v>
      </c>
      <c r="AJ34" s="53">
        <v>45315</v>
      </c>
      <c r="AK34" t="s">
        <v>1326</v>
      </c>
      <c r="AL34" t="s">
        <v>459</v>
      </c>
      <c r="AM34" t="s">
        <v>74</v>
      </c>
      <c r="AN34" t="s">
        <v>140</v>
      </c>
      <c r="AO34">
        <v>120</v>
      </c>
      <c r="AP34" t="s">
        <v>90</v>
      </c>
      <c r="AQ34" t="s">
        <v>1327</v>
      </c>
      <c r="AR34" t="s">
        <v>1328</v>
      </c>
      <c r="AS34">
        <v>30</v>
      </c>
      <c r="AT34" t="s">
        <v>104</v>
      </c>
      <c r="AU34" t="s">
        <v>92</v>
      </c>
      <c r="AV34" t="s">
        <v>43</v>
      </c>
      <c r="AW34" t="s">
        <v>87</v>
      </c>
      <c r="AX34" t="s">
        <v>121</v>
      </c>
      <c r="AZ34" s="57">
        <v>28</v>
      </c>
      <c r="BA34" s="57" t="s">
        <v>52</v>
      </c>
      <c r="BB34" s="251" t="s">
        <v>138</v>
      </c>
      <c r="BC34" s="57">
        <v>26.17</v>
      </c>
      <c r="BD34" s="57">
        <v>12</v>
      </c>
      <c r="BF34" s="82">
        <v>-6.4999999999999997E-3</v>
      </c>
      <c r="BI34">
        <v>28</v>
      </c>
      <c r="BJ34" s="226" t="s">
        <v>375</v>
      </c>
      <c r="BK34" s="226" t="s">
        <v>694</v>
      </c>
      <c r="BL34" s="224">
        <v>210.46</v>
      </c>
      <c r="BM34" s="224">
        <v>37</v>
      </c>
      <c r="BN34" s="224">
        <v>0</v>
      </c>
      <c r="BO34" s="224">
        <v>0</v>
      </c>
    </row>
    <row r="35" spans="20:67">
      <c r="T35">
        <v>32</v>
      </c>
      <c r="U35" s="53">
        <v>45324</v>
      </c>
      <c r="V35" t="s">
        <v>1769</v>
      </c>
      <c r="W35" t="s">
        <v>74</v>
      </c>
      <c r="X35">
        <v>1.5</v>
      </c>
      <c r="Y35" t="s">
        <v>98</v>
      </c>
      <c r="Z35" t="s">
        <v>1606</v>
      </c>
      <c r="AA35" t="s">
        <v>76</v>
      </c>
      <c r="AB35" t="s">
        <v>76</v>
      </c>
      <c r="AC35" t="s">
        <v>91</v>
      </c>
      <c r="AD35" t="s">
        <v>76</v>
      </c>
      <c r="AE35" t="s">
        <v>43</v>
      </c>
      <c r="AF35" t="s">
        <v>124</v>
      </c>
      <c r="AG35" t="s">
        <v>76</v>
      </c>
      <c r="AI35">
        <v>32</v>
      </c>
      <c r="AJ35" s="53">
        <v>45309</v>
      </c>
      <c r="AK35" t="s">
        <v>1329</v>
      </c>
      <c r="AL35" t="s">
        <v>443</v>
      </c>
      <c r="AM35" t="s">
        <v>74</v>
      </c>
      <c r="AN35" t="s">
        <v>140</v>
      </c>
      <c r="AO35">
        <v>72</v>
      </c>
      <c r="AP35" t="s">
        <v>90</v>
      </c>
      <c r="AQ35" t="s">
        <v>1330</v>
      </c>
      <c r="AR35" t="s">
        <v>442</v>
      </c>
      <c r="AS35">
        <v>12</v>
      </c>
      <c r="AT35" t="s">
        <v>104</v>
      </c>
      <c r="AU35" t="s">
        <v>92</v>
      </c>
      <c r="AV35" t="s">
        <v>43</v>
      </c>
      <c r="AW35" t="s">
        <v>96</v>
      </c>
      <c r="AX35" t="s">
        <v>76</v>
      </c>
      <c r="BI35">
        <v>29</v>
      </c>
      <c r="BJ35" s="226" t="s">
        <v>375</v>
      </c>
      <c r="BK35" s="226" t="s">
        <v>1595</v>
      </c>
      <c r="BL35" s="224">
        <v>128.4</v>
      </c>
      <c r="BM35" s="224">
        <v>19</v>
      </c>
      <c r="BN35" s="224">
        <v>0</v>
      </c>
      <c r="BO35" s="224">
        <v>0</v>
      </c>
    </row>
    <row r="36" spans="20:67">
      <c r="T36">
        <v>31</v>
      </c>
      <c r="U36" s="53">
        <v>45324</v>
      </c>
      <c r="V36" t="s">
        <v>1597</v>
      </c>
      <c r="W36" t="s">
        <v>74</v>
      </c>
      <c r="X36">
        <v>1.1000000000000001</v>
      </c>
      <c r="Y36" t="s">
        <v>1598</v>
      </c>
      <c r="Z36" t="s">
        <v>402</v>
      </c>
      <c r="AA36" t="s">
        <v>76</v>
      </c>
      <c r="AB36" t="s">
        <v>76</v>
      </c>
      <c r="AC36" t="s">
        <v>91</v>
      </c>
      <c r="AD36" t="s">
        <v>76</v>
      </c>
      <c r="AE36" t="s">
        <v>43</v>
      </c>
      <c r="AF36" t="s">
        <v>124</v>
      </c>
      <c r="AG36" t="s">
        <v>76</v>
      </c>
      <c r="AI36">
        <v>31</v>
      </c>
      <c r="AJ36" s="53">
        <v>45309</v>
      </c>
      <c r="AK36" t="s">
        <v>1331</v>
      </c>
      <c r="AL36" t="s">
        <v>433</v>
      </c>
      <c r="AM36" t="s">
        <v>74</v>
      </c>
      <c r="AN36" t="s">
        <v>44</v>
      </c>
      <c r="AO36">
        <v>9</v>
      </c>
      <c r="AP36" t="s">
        <v>90</v>
      </c>
      <c r="AQ36" t="s">
        <v>1320</v>
      </c>
      <c r="AR36" t="s">
        <v>394</v>
      </c>
      <c r="AS36">
        <v>45</v>
      </c>
      <c r="AT36" t="s">
        <v>392</v>
      </c>
      <c r="AU36" t="s">
        <v>72</v>
      </c>
      <c r="AV36" t="s">
        <v>43</v>
      </c>
      <c r="AW36" t="s">
        <v>78</v>
      </c>
      <c r="AX36" t="s">
        <v>76</v>
      </c>
      <c r="BI36">
        <v>30</v>
      </c>
      <c r="BJ36" s="226" t="s">
        <v>375</v>
      </c>
      <c r="BK36" s="226" t="s">
        <v>2141</v>
      </c>
      <c r="BL36" s="224">
        <v>91.99</v>
      </c>
      <c r="BM36" s="224">
        <v>15</v>
      </c>
      <c r="BN36" s="224">
        <v>0</v>
      </c>
      <c r="BO36" s="224">
        <v>0</v>
      </c>
    </row>
    <row r="37" spans="20:67">
      <c r="T37">
        <v>30</v>
      </c>
      <c r="U37" s="53">
        <v>45324</v>
      </c>
      <c r="V37" t="s">
        <v>1596</v>
      </c>
      <c r="W37" t="s">
        <v>74</v>
      </c>
      <c r="X37">
        <v>2.98</v>
      </c>
      <c r="Y37" t="s">
        <v>90</v>
      </c>
      <c r="Z37" t="s">
        <v>645</v>
      </c>
      <c r="AA37" t="s">
        <v>76</v>
      </c>
      <c r="AB37" t="s">
        <v>76</v>
      </c>
      <c r="AC37" t="s">
        <v>127</v>
      </c>
      <c r="AD37" t="s">
        <v>76</v>
      </c>
      <c r="AE37" t="s">
        <v>43</v>
      </c>
      <c r="AF37" t="s">
        <v>78</v>
      </c>
      <c r="AG37" t="s">
        <v>76</v>
      </c>
      <c r="AI37">
        <v>30</v>
      </c>
      <c r="AJ37" s="53">
        <v>45308</v>
      </c>
      <c r="AK37" t="s">
        <v>677</v>
      </c>
      <c r="AL37" t="s">
        <v>443</v>
      </c>
      <c r="AM37" t="s">
        <v>74</v>
      </c>
      <c r="AN37" t="s">
        <v>44</v>
      </c>
      <c r="AO37">
        <v>7.5</v>
      </c>
      <c r="AP37" t="s">
        <v>90</v>
      </c>
      <c r="AQ37" t="s">
        <v>391</v>
      </c>
      <c r="AR37" t="s">
        <v>103</v>
      </c>
      <c r="AS37">
        <v>42</v>
      </c>
      <c r="AT37" t="s">
        <v>77</v>
      </c>
      <c r="AU37" t="s">
        <v>72</v>
      </c>
      <c r="AV37" t="s">
        <v>43</v>
      </c>
      <c r="AW37" t="s">
        <v>96</v>
      </c>
      <c r="AX37" t="s">
        <v>76</v>
      </c>
    </row>
    <row r="38" spans="20:67">
      <c r="T38">
        <v>29</v>
      </c>
      <c r="U38" s="53">
        <v>45323</v>
      </c>
      <c r="V38" t="s">
        <v>1599</v>
      </c>
      <c r="W38" t="s">
        <v>74</v>
      </c>
      <c r="X38">
        <v>2.86</v>
      </c>
      <c r="Y38" t="s">
        <v>90</v>
      </c>
      <c r="Z38" t="s">
        <v>460</v>
      </c>
      <c r="AA38" t="s">
        <v>76</v>
      </c>
      <c r="AB38" t="s">
        <v>76</v>
      </c>
      <c r="AC38" t="s">
        <v>392</v>
      </c>
      <c r="AD38" t="s">
        <v>76</v>
      </c>
      <c r="AE38" t="s">
        <v>43</v>
      </c>
      <c r="AF38" t="s">
        <v>78</v>
      </c>
      <c r="AG38" t="s">
        <v>76</v>
      </c>
      <c r="AI38">
        <v>29</v>
      </c>
      <c r="AJ38" s="53">
        <v>45308</v>
      </c>
      <c r="AK38" t="s">
        <v>680</v>
      </c>
      <c r="AL38" t="s">
        <v>434</v>
      </c>
      <c r="AM38" t="s">
        <v>74</v>
      </c>
      <c r="AN38" t="s">
        <v>44</v>
      </c>
      <c r="AO38">
        <v>1.9790000000000001</v>
      </c>
      <c r="AP38" t="s">
        <v>90</v>
      </c>
      <c r="AQ38" t="s">
        <v>391</v>
      </c>
      <c r="AR38" t="s">
        <v>76</v>
      </c>
      <c r="AS38" t="s">
        <v>76</v>
      </c>
      <c r="AT38" t="s">
        <v>104</v>
      </c>
      <c r="AU38" t="s">
        <v>72</v>
      </c>
      <c r="AV38" t="s">
        <v>43</v>
      </c>
      <c r="AW38" t="s">
        <v>96</v>
      </c>
      <c r="AX38" t="s">
        <v>76</v>
      </c>
    </row>
    <row r="39" spans="20:67">
      <c r="T39">
        <v>28</v>
      </c>
      <c r="U39" s="53">
        <v>45323</v>
      </c>
      <c r="V39" t="s">
        <v>1600</v>
      </c>
      <c r="W39" t="s">
        <v>74</v>
      </c>
      <c r="X39">
        <v>3.7</v>
      </c>
      <c r="Y39" t="s">
        <v>90</v>
      </c>
      <c r="Z39" t="s">
        <v>1601</v>
      </c>
      <c r="AA39" t="s">
        <v>1602</v>
      </c>
      <c r="AB39">
        <v>20</v>
      </c>
      <c r="AC39" t="s">
        <v>104</v>
      </c>
      <c r="AD39" t="s">
        <v>76</v>
      </c>
      <c r="AE39" t="s">
        <v>43</v>
      </c>
      <c r="AF39" t="s">
        <v>1603</v>
      </c>
      <c r="AG39" t="s">
        <v>76</v>
      </c>
      <c r="AI39">
        <v>28</v>
      </c>
      <c r="AJ39" s="53">
        <v>45303</v>
      </c>
      <c r="AK39" t="s">
        <v>741</v>
      </c>
      <c r="AL39" t="s">
        <v>742</v>
      </c>
      <c r="AM39" t="s">
        <v>74</v>
      </c>
      <c r="AN39" t="s">
        <v>44</v>
      </c>
      <c r="AO39">
        <v>12.6</v>
      </c>
      <c r="AP39" t="s">
        <v>90</v>
      </c>
      <c r="AQ39" t="s">
        <v>461</v>
      </c>
      <c r="AR39" t="s">
        <v>462</v>
      </c>
      <c r="AS39">
        <v>0</v>
      </c>
      <c r="AT39" t="s">
        <v>104</v>
      </c>
      <c r="AU39" t="s">
        <v>72</v>
      </c>
      <c r="AV39" t="s">
        <v>43</v>
      </c>
      <c r="AW39" t="s">
        <v>120</v>
      </c>
      <c r="AX39" t="s">
        <v>76</v>
      </c>
    </row>
    <row r="40" spans="20:67">
      <c r="T40">
        <v>27</v>
      </c>
      <c r="U40" s="53">
        <v>45323</v>
      </c>
      <c r="V40" t="s">
        <v>1604</v>
      </c>
      <c r="W40" t="s">
        <v>74</v>
      </c>
      <c r="X40">
        <v>4.4000000000000004</v>
      </c>
      <c r="Y40" t="s">
        <v>85</v>
      </c>
      <c r="Z40" t="s">
        <v>596</v>
      </c>
      <c r="AA40" t="s">
        <v>76</v>
      </c>
      <c r="AB40" t="s">
        <v>76</v>
      </c>
      <c r="AC40" t="s">
        <v>127</v>
      </c>
      <c r="AD40" t="s">
        <v>76</v>
      </c>
      <c r="AE40" t="s">
        <v>43</v>
      </c>
      <c r="AF40" t="s">
        <v>78</v>
      </c>
      <c r="AG40" t="s">
        <v>76</v>
      </c>
      <c r="AI40">
        <v>27</v>
      </c>
      <c r="AJ40" s="53">
        <v>45303</v>
      </c>
      <c r="AK40" t="s">
        <v>595</v>
      </c>
      <c r="AL40" t="s">
        <v>743</v>
      </c>
      <c r="AM40" t="s">
        <v>74</v>
      </c>
      <c r="AN40" t="s">
        <v>44</v>
      </c>
      <c r="AO40">
        <v>4.5999999999999996</v>
      </c>
      <c r="AP40" t="s">
        <v>90</v>
      </c>
      <c r="AQ40" t="s">
        <v>387</v>
      </c>
      <c r="AR40" t="s">
        <v>115</v>
      </c>
      <c r="AS40">
        <v>10</v>
      </c>
      <c r="AT40" t="s">
        <v>104</v>
      </c>
      <c r="AU40" t="s">
        <v>99</v>
      </c>
      <c r="AV40" t="s">
        <v>43</v>
      </c>
      <c r="AW40" t="s">
        <v>116</v>
      </c>
      <c r="AX40" t="s">
        <v>121</v>
      </c>
    </row>
    <row r="41" spans="20:67">
      <c r="T41">
        <v>26</v>
      </c>
      <c r="U41" s="53">
        <v>45322</v>
      </c>
      <c r="V41" t="s">
        <v>1605</v>
      </c>
      <c r="W41" t="s">
        <v>74</v>
      </c>
      <c r="X41">
        <v>5.9</v>
      </c>
      <c r="Y41" t="s">
        <v>98</v>
      </c>
      <c r="Z41" t="s">
        <v>1606</v>
      </c>
      <c r="AA41" t="s">
        <v>76</v>
      </c>
      <c r="AB41" t="s">
        <v>76</v>
      </c>
      <c r="AC41" t="s">
        <v>91</v>
      </c>
      <c r="AD41" t="s">
        <v>76</v>
      </c>
      <c r="AE41" t="s">
        <v>43</v>
      </c>
      <c r="AF41" t="s">
        <v>124</v>
      </c>
      <c r="AG41" t="s">
        <v>76</v>
      </c>
      <c r="AI41">
        <v>26</v>
      </c>
      <c r="AJ41" s="53">
        <v>45302</v>
      </c>
      <c r="AK41" t="s">
        <v>652</v>
      </c>
      <c r="AL41" t="s">
        <v>434</v>
      </c>
      <c r="AM41" t="s">
        <v>74</v>
      </c>
      <c r="AN41" t="s">
        <v>46</v>
      </c>
      <c r="AO41">
        <v>0.6</v>
      </c>
      <c r="AP41" t="s">
        <v>90</v>
      </c>
      <c r="AQ41" t="s">
        <v>744</v>
      </c>
      <c r="AR41" t="s">
        <v>666</v>
      </c>
      <c r="AS41">
        <v>25</v>
      </c>
      <c r="AT41" t="s">
        <v>77</v>
      </c>
      <c r="AU41" t="s">
        <v>76</v>
      </c>
      <c r="AV41" t="s">
        <v>43</v>
      </c>
      <c r="AW41" t="s">
        <v>96</v>
      </c>
      <c r="AX41" t="s">
        <v>76</v>
      </c>
    </row>
    <row r="42" spans="20:67">
      <c r="T42">
        <v>25</v>
      </c>
      <c r="U42" s="53">
        <v>45322</v>
      </c>
      <c r="V42" t="s">
        <v>670</v>
      </c>
      <c r="W42" t="s">
        <v>74</v>
      </c>
      <c r="X42">
        <v>4.0999999999999996</v>
      </c>
      <c r="Y42" t="s">
        <v>90</v>
      </c>
      <c r="Z42" t="s">
        <v>464</v>
      </c>
      <c r="AA42" t="s">
        <v>1310</v>
      </c>
      <c r="AB42">
        <v>10</v>
      </c>
      <c r="AC42" t="s">
        <v>91</v>
      </c>
      <c r="AD42" t="s">
        <v>76</v>
      </c>
      <c r="AE42" t="s">
        <v>43</v>
      </c>
      <c r="AF42" t="s">
        <v>133</v>
      </c>
      <c r="AG42" t="s">
        <v>76</v>
      </c>
      <c r="AI42">
        <v>25</v>
      </c>
      <c r="AJ42" s="53">
        <v>45300</v>
      </c>
      <c r="AK42" t="s">
        <v>745</v>
      </c>
      <c r="AL42" t="s">
        <v>434</v>
      </c>
      <c r="AM42" t="s">
        <v>74</v>
      </c>
      <c r="AN42" t="s">
        <v>46</v>
      </c>
      <c r="AO42">
        <v>0.96299999999999997</v>
      </c>
      <c r="AP42" t="s">
        <v>90</v>
      </c>
      <c r="AQ42" t="s">
        <v>744</v>
      </c>
      <c r="AR42" t="s">
        <v>746</v>
      </c>
      <c r="AS42">
        <v>35</v>
      </c>
      <c r="AT42" t="s">
        <v>104</v>
      </c>
      <c r="AU42" t="s">
        <v>92</v>
      </c>
      <c r="AV42" t="s">
        <v>43</v>
      </c>
      <c r="AW42" t="s">
        <v>123</v>
      </c>
      <c r="AX42" t="s">
        <v>121</v>
      </c>
    </row>
    <row r="43" spans="20:67">
      <c r="T43">
        <v>24</v>
      </c>
      <c r="U43" s="53">
        <v>45322</v>
      </c>
      <c r="V43" t="s">
        <v>1607</v>
      </c>
      <c r="W43" t="s">
        <v>74</v>
      </c>
      <c r="X43">
        <v>1.3660000000000001</v>
      </c>
      <c r="Y43" t="s">
        <v>90</v>
      </c>
      <c r="Z43" t="s">
        <v>148</v>
      </c>
      <c r="AA43" t="s">
        <v>76</v>
      </c>
      <c r="AB43" t="s">
        <v>76</v>
      </c>
      <c r="AC43" t="s">
        <v>91</v>
      </c>
      <c r="AD43" t="s">
        <v>76</v>
      </c>
      <c r="AE43" t="s">
        <v>43</v>
      </c>
      <c r="AF43" t="s">
        <v>124</v>
      </c>
      <c r="AG43" t="s">
        <v>76</v>
      </c>
      <c r="AI43">
        <v>24</v>
      </c>
      <c r="AJ43" s="53">
        <v>45296</v>
      </c>
      <c r="AK43" t="s">
        <v>680</v>
      </c>
      <c r="AL43" t="s">
        <v>444</v>
      </c>
      <c r="AM43" t="s">
        <v>74</v>
      </c>
      <c r="AN43" t="s">
        <v>44</v>
      </c>
      <c r="AO43">
        <v>3.6</v>
      </c>
      <c r="AP43" t="s">
        <v>90</v>
      </c>
      <c r="AQ43" t="s">
        <v>472</v>
      </c>
      <c r="AR43" t="s">
        <v>76</v>
      </c>
      <c r="AS43" t="s">
        <v>76</v>
      </c>
      <c r="AT43" t="s">
        <v>104</v>
      </c>
      <c r="AU43" t="s">
        <v>72</v>
      </c>
      <c r="AV43" t="s">
        <v>43</v>
      </c>
      <c r="AW43" t="s">
        <v>96</v>
      </c>
      <c r="AX43" t="s">
        <v>76</v>
      </c>
    </row>
    <row r="44" spans="20:67">
      <c r="T44">
        <v>23</v>
      </c>
      <c r="U44" s="53">
        <v>45322</v>
      </c>
      <c r="V44" t="s">
        <v>1608</v>
      </c>
      <c r="W44" t="s">
        <v>74</v>
      </c>
      <c r="X44">
        <v>5.36</v>
      </c>
      <c r="Y44" t="s">
        <v>90</v>
      </c>
      <c r="Z44" t="s">
        <v>460</v>
      </c>
      <c r="AA44" t="s">
        <v>76</v>
      </c>
      <c r="AB44" t="s">
        <v>76</v>
      </c>
      <c r="AC44" t="s">
        <v>104</v>
      </c>
      <c r="AD44" t="s">
        <v>76</v>
      </c>
      <c r="AE44" t="s">
        <v>43</v>
      </c>
      <c r="AF44" t="s">
        <v>120</v>
      </c>
      <c r="AG44" t="s">
        <v>76</v>
      </c>
      <c r="AI44">
        <v>23</v>
      </c>
      <c r="AJ44" s="53">
        <v>45295</v>
      </c>
      <c r="AK44" t="s">
        <v>660</v>
      </c>
      <c r="AL44" t="s">
        <v>583</v>
      </c>
      <c r="AM44" t="s">
        <v>74</v>
      </c>
      <c r="AN44" t="s">
        <v>46</v>
      </c>
      <c r="AO44">
        <v>1.1879999999999999</v>
      </c>
      <c r="AP44" t="s">
        <v>683</v>
      </c>
      <c r="AQ44" t="s">
        <v>684</v>
      </c>
      <c r="AR44" t="s">
        <v>653</v>
      </c>
      <c r="AS44">
        <v>29.3</v>
      </c>
      <c r="AT44" t="s">
        <v>77</v>
      </c>
      <c r="AU44" t="s">
        <v>76</v>
      </c>
      <c r="AV44" t="s">
        <v>43</v>
      </c>
      <c r="AW44" t="s">
        <v>78</v>
      </c>
      <c r="AX44" t="s">
        <v>121</v>
      </c>
    </row>
    <row r="45" spans="20:67">
      <c r="T45">
        <v>22</v>
      </c>
      <c r="U45" s="53">
        <v>45322</v>
      </c>
      <c r="V45" t="s">
        <v>1609</v>
      </c>
      <c r="W45" t="s">
        <v>74</v>
      </c>
      <c r="X45">
        <v>2.3050000000000002</v>
      </c>
      <c r="Y45" t="s">
        <v>98</v>
      </c>
      <c r="Z45" t="s">
        <v>596</v>
      </c>
      <c r="AA45" t="s">
        <v>76</v>
      </c>
      <c r="AB45" t="s">
        <v>76</v>
      </c>
      <c r="AC45" t="s">
        <v>91</v>
      </c>
      <c r="AD45" t="s">
        <v>76</v>
      </c>
      <c r="AE45" t="s">
        <v>43</v>
      </c>
      <c r="AF45" t="s">
        <v>78</v>
      </c>
      <c r="AG45" t="s">
        <v>76</v>
      </c>
      <c r="AI45">
        <v>22</v>
      </c>
      <c r="AJ45" s="53">
        <v>45294</v>
      </c>
      <c r="AK45" t="s">
        <v>724</v>
      </c>
      <c r="AL45" t="s">
        <v>434</v>
      </c>
      <c r="AM45" t="s">
        <v>74</v>
      </c>
      <c r="AN45" t="s">
        <v>44</v>
      </c>
      <c r="AO45">
        <v>2.87</v>
      </c>
      <c r="AP45" t="s">
        <v>90</v>
      </c>
      <c r="AQ45" t="s">
        <v>390</v>
      </c>
      <c r="AR45" t="s">
        <v>456</v>
      </c>
      <c r="AS45">
        <v>20</v>
      </c>
      <c r="AT45" t="s">
        <v>104</v>
      </c>
      <c r="AU45" t="s">
        <v>72</v>
      </c>
      <c r="AV45" t="s">
        <v>43</v>
      </c>
      <c r="AW45" t="s">
        <v>96</v>
      </c>
      <c r="AX45" t="s">
        <v>76</v>
      </c>
    </row>
    <row r="46" spans="20:67">
      <c r="T46">
        <v>21</v>
      </c>
      <c r="U46" s="53">
        <v>45321</v>
      </c>
      <c r="V46" t="s">
        <v>1253</v>
      </c>
      <c r="W46" t="s">
        <v>74</v>
      </c>
      <c r="X46">
        <v>3.36</v>
      </c>
      <c r="Y46" t="s">
        <v>90</v>
      </c>
      <c r="Z46" t="s">
        <v>390</v>
      </c>
      <c r="AA46" t="s">
        <v>76</v>
      </c>
      <c r="AB46" t="s">
        <v>76</v>
      </c>
      <c r="AC46" t="s">
        <v>104</v>
      </c>
      <c r="AD46" t="s">
        <v>76</v>
      </c>
      <c r="AE46" t="s">
        <v>128</v>
      </c>
      <c r="AF46" t="s">
        <v>116</v>
      </c>
      <c r="AG46" t="s">
        <v>76</v>
      </c>
      <c r="AI46">
        <v>21</v>
      </c>
      <c r="AJ46" s="53">
        <v>45294</v>
      </c>
      <c r="AK46" t="s">
        <v>725</v>
      </c>
      <c r="AL46" t="s">
        <v>438</v>
      </c>
      <c r="AM46" t="s">
        <v>74</v>
      </c>
      <c r="AN46" t="s">
        <v>44</v>
      </c>
      <c r="AO46">
        <v>3</v>
      </c>
      <c r="AP46" t="s">
        <v>90</v>
      </c>
      <c r="AQ46" t="s">
        <v>406</v>
      </c>
      <c r="AR46" t="s">
        <v>132</v>
      </c>
      <c r="AS46">
        <v>20</v>
      </c>
      <c r="AT46" t="s">
        <v>392</v>
      </c>
      <c r="AU46" t="s">
        <v>72</v>
      </c>
      <c r="AV46" t="s">
        <v>43</v>
      </c>
      <c r="AW46" t="s">
        <v>78</v>
      </c>
      <c r="AX46" t="s">
        <v>76</v>
      </c>
    </row>
    <row r="47" spans="20:67">
      <c r="T47">
        <v>20</v>
      </c>
      <c r="U47" s="53">
        <v>45320</v>
      </c>
      <c r="V47" t="s">
        <v>1610</v>
      </c>
      <c r="W47" t="s">
        <v>74</v>
      </c>
      <c r="X47">
        <v>7.7</v>
      </c>
      <c r="Y47" t="s">
        <v>90</v>
      </c>
      <c r="Z47" t="s">
        <v>460</v>
      </c>
      <c r="AA47" t="s">
        <v>463</v>
      </c>
      <c r="AB47">
        <v>0</v>
      </c>
      <c r="AC47" t="s">
        <v>104</v>
      </c>
      <c r="AD47" t="s">
        <v>76</v>
      </c>
      <c r="AE47" t="s">
        <v>43</v>
      </c>
      <c r="AF47" t="s">
        <v>116</v>
      </c>
      <c r="AG47" t="s">
        <v>76</v>
      </c>
      <c r="AI47">
        <v>20</v>
      </c>
      <c r="AJ47" s="53">
        <v>45289</v>
      </c>
      <c r="AK47" t="s">
        <v>652</v>
      </c>
      <c r="AL47" t="s">
        <v>443</v>
      </c>
      <c r="AM47" t="s">
        <v>74</v>
      </c>
      <c r="AN47" t="s">
        <v>46</v>
      </c>
      <c r="AO47">
        <v>0.53500000000000003</v>
      </c>
      <c r="AP47" t="s">
        <v>90</v>
      </c>
      <c r="AQ47" t="s">
        <v>665</v>
      </c>
      <c r="AR47" t="s">
        <v>746</v>
      </c>
      <c r="AS47">
        <v>30</v>
      </c>
      <c r="AT47" t="s">
        <v>392</v>
      </c>
      <c r="AU47" t="s">
        <v>76</v>
      </c>
      <c r="AV47" t="s">
        <v>43</v>
      </c>
      <c r="AW47" t="s">
        <v>96</v>
      </c>
      <c r="AX47" t="s">
        <v>76</v>
      </c>
    </row>
    <row r="48" spans="20:67">
      <c r="T48">
        <v>19</v>
      </c>
      <c r="U48" s="53">
        <v>45317</v>
      </c>
      <c r="V48" t="s">
        <v>471</v>
      </c>
      <c r="W48" t="s">
        <v>74</v>
      </c>
      <c r="X48">
        <v>3</v>
      </c>
      <c r="Y48" t="s">
        <v>98</v>
      </c>
      <c r="Z48" t="s">
        <v>1303</v>
      </c>
      <c r="AA48" t="s">
        <v>76</v>
      </c>
      <c r="AB48" t="s">
        <v>76</v>
      </c>
      <c r="AC48" t="s">
        <v>91</v>
      </c>
      <c r="AD48" t="s">
        <v>76</v>
      </c>
      <c r="AE48" t="s">
        <v>43</v>
      </c>
      <c r="AF48" t="s">
        <v>116</v>
      </c>
      <c r="AG48" t="s">
        <v>76</v>
      </c>
      <c r="AI48">
        <v>19</v>
      </c>
      <c r="AJ48" s="53">
        <v>45289</v>
      </c>
      <c r="AK48" t="s">
        <v>772</v>
      </c>
      <c r="AL48" t="s">
        <v>440</v>
      </c>
      <c r="AM48" t="s">
        <v>74</v>
      </c>
      <c r="AN48" t="s">
        <v>44</v>
      </c>
      <c r="AO48">
        <v>6.1</v>
      </c>
      <c r="AP48" t="s">
        <v>90</v>
      </c>
      <c r="AQ48" t="s">
        <v>75</v>
      </c>
      <c r="AR48" t="s">
        <v>76</v>
      </c>
      <c r="AS48" t="s">
        <v>76</v>
      </c>
      <c r="AT48" t="s">
        <v>104</v>
      </c>
      <c r="AU48" t="s">
        <v>72</v>
      </c>
      <c r="AV48" t="s">
        <v>43</v>
      </c>
      <c r="AW48" t="s">
        <v>116</v>
      </c>
      <c r="AX48" t="s">
        <v>76</v>
      </c>
    </row>
    <row r="49" spans="20:50">
      <c r="T49">
        <v>18</v>
      </c>
      <c r="U49" s="53">
        <v>45316</v>
      </c>
      <c r="V49" t="s">
        <v>770</v>
      </c>
      <c r="W49" t="s">
        <v>74</v>
      </c>
      <c r="X49">
        <v>0.48</v>
      </c>
      <c r="Y49" t="s">
        <v>98</v>
      </c>
      <c r="Z49" t="s">
        <v>402</v>
      </c>
      <c r="AA49" t="s">
        <v>76</v>
      </c>
      <c r="AB49" t="s">
        <v>76</v>
      </c>
      <c r="AC49" t="s">
        <v>127</v>
      </c>
      <c r="AD49" t="s">
        <v>76</v>
      </c>
      <c r="AE49" t="s">
        <v>43</v>
      </c>
      <c r="AF49" t="s">
        <v>78</v>
      </c>
      <c r="AG49" t="s">
        <v>76</v>
      </c>
      <c r="AI49">
        <v>18</v>
      </c>
      <c r="AJ49" s="53">
        <v>45288</v>
      </c>
      <c r="AK49" t="s">
        <v>659</v>
      </c>
      <c r="AL49" t="s">
        <v>434</v>
      </c>
      <c r="AM49" t="s">
        <v>74</v>
      </c>
      <c r="AN49" t="s">
        <v>46</v>
      </c>
      <c r="AO49">
        <v>0.56999999999999995</v>
      </c>
      <c r="AP49" t="s">
        <v>90</v>
      </c>
      <c r="AQ49" t="s">
        <v>665</v>
      </c>
      <c r="AR49" t="s">
        <v>146</v>
      </c>
      <c r="AS49" t="s">
        <v>76</v>
      </c>
      <c r="AT49" t="s">
        <v>104</v>
      </c>
      <c r="AU49" t="s">
        <v>76</v>
      </c>
      <c r="AV49" t="s">
        <v>43</v>
      </c>
      <c r="AW49" t="s">
        <v>96</v>
      </c>
      <c r="AX49" t="s">
        <v>76</v>
      </c>
    </row>
    <row r="50" spans="20:50">
      <c r="T50">
        <v>17</v>
      </c>
      <c r="U50" s="53">
        <v>45316</v>
      </c>
      <c r="V50" t="s">
        <v>1304</v>
      </c>
      <c r="W50" t="s">
        <v>74</v>
      </c>
      <c r="X50">
        <v>6.9450000000000003</v>
      </c>
      <c r="Y50" t="s">
        <v>90</v>
      </c>
      <c r="Z50" t="s">
        <v>75</v>
      </c>
      <c r="AA50" t="s">
        <v>76</v>
      </c>
      <c r="AB50" t="s">
        <v>76</v>
      </c>
      <c r="AC50" t="s">
        <v>104</v>
      </c>
      <c r="AD50" t="s">
        <v>76</v>
      </c>
      <c r="AE50" t="s">
        <v>43</v>
      </c>
      <c r="AF50" t="s">
        <v>116</v>
      </c>
      <c r="AG50" t="s">
        <v>76</v>
      </c>
      <c r="AI50">
        <v>17</v>
      </c>
      <c r="AJ50" s="53">
        <v>45288</v>
      </c>
      <c r="AK50" t="s">
        <v>773</v>
      </c>
      <c r="AL50" t="s">
        <v>440</v>
      </c>
      <c r="AM50" t="s">
        <v>74</v>
      </c>
      <c r="AN50" t="s">
        <v>44</v>
      </c>
      <c r="AO50">
        <v>3</v>
      </c>
      <c r="AP50" t="s">
        <v>90</v>
      </c>
      <c r="AQ50" t="s">
        <v>75</v>
      </c>
      <c r="AR50" t="s">
        <v>76</v>
      </c>
      <c r="AS50" t="s">
        <v>76</v>
      </c>
      <c r="AT50" t="s">
        <v>104</v>
      </c>
      <c r="AU50" t="s">
        <v>72</v>
      </c>
      <c r="AV50" t="s">
        <v>43</v>
      </c>
      <c r="AW50" t="s">
        <v>116</v>
      </c>
      <c r="AX50" t="s">
        <v>76</v>
      </c>
    </row>
    <row r="51" spans="20:50">
      <c r="T51">
        <v>16</v>
      </c>
      <c r="U51" s="53">
        <v>45316</v>
      </c>
      <c r="V51" t="s">
        <v>1305</v>
      </c>
      <c r="W51" t="s">
        <v>74</v>
      </c>
      <c r="X51">
        <v>4.2</v>
      </c>
      <c r="Y51" t="s">
        <v>780</v>
      </c>
      <c r="Z51" t="s">
        <v>75</v>
      </c>
      <c r="AA51" t="s">
        <v>76</v>
      </c>
      <c r="AB51" t="s">
        <v>76</v>
      </c>
      <c r="AC51" t="s">
        <v>104</v>
      </c>
      <c r="AD51" t="s">
        <v>76</v>
      </c>
      <c r="AE51" t="s">
        <v>43</v>
      </c>
      <c r="AF51" t="s">
        <v>398</v>
      </c>
      <c r="AG51" t="s">
        <v>76</v>
      </c>
      <c r="AI51">
        <v>16</v>
      </c>
      <c r="AJ51" s="53">
        <v>45287</v>
      </c>
      <c r="AK51" t="s">
        <v>659</v>
      </c>
      <c r="AL51" t="s">
        <v>466</v>
      </c>
      <c r="AM51" t="s">
        <v>74</v>
      </c>
      <c r="AN51" t="s">
        <v>46</v>
      </c>
      <c r="AO51">
        <v>0.43</v>
      </c>
      <c r="AP51" t="s">
        <v>90</v>
      </c>
      <c r="AQ51" t="s">
        <v>781</v>
      </c>
      <c r="AR51" t="s">
        <v>76</v>
      </c>
      <c r="AS51" t="s">
        <v>76</v>
      </c>
      <c r="AT51" t="s">
        <v>104</v>
      </c>
      <c r="AU51" t="s">
        <v>76</v>
      </c>
      <c r="AV51" t="s">
        <v>43</v>
      </c>
      <c r="AW51" t="s">
        <v>96</v>
      </c>
      <c r="AX51" t="s">
        <v>76</v>
      </c>
    </row>
    <row r="52" spans="20:50">
      <c r="T52">
        <v>15</v>
      </c>
      <c r="U52" s="53">
        <v>45316</v>
      </c>
      <c r="V52" t="s">
        <v>1306</v>
      </c>
      <c r="W52" t="s">
        <v>74</v>
      </c>
      <c r="X52">
        <v>1.4</v>
      </c>
      <c r="Y52" t="s">
        <v>90</v>
      </c>
      <c r="Z52" t="s">
        <v>402</v>
      </c>
      <c r="AA52" t="s">
        <v>76</v>
      </c>
      <c r="AB52" t="s">
        <v>76</v>
      </c>
      <c r="AC52" t="s">
        <v>127</v>
      </c>
      <c r="AD52" t="s">
        <v>76</v>
      </c>
      <c r="AE52" t="s">
        <v>43</v>
      </c>
      <c r="AF52" t="s">
        <v>78</v>
      </c>
      <c r="AG52" t="s">
        <v>76</v>
      </c>
      <c r="AI52">
        <v>15</v>
      </c>
      <c r="AJ52" s="53">
        <v>45287</v>
      </c>
      <c r="AK52" t="s">
        <v>782</v>
      </c>
      <c r="AL52" t="s">
        <v>466</v>
      </c>
      <c r="AM52" t="s">
        <v>74</v>
      </c>
      <c r="AN52" t="s">
        <v>44</v>
      </c>
      <c r="AO52">
        <v>3.34</v>
      </c>
      <c r="AP52" t="s">
        <v>90</v>
      </c>
      <c r="AQ52" t="s">
        <v>460</v>
      </c>
      <c r="AR52" t="s">
        <v>76</v>
      </c>
      <c r="AS52" t="s">
        <v>76</v>
      </c>
      <c r="AT52" t="s">
        <v>104</v>
      </c>
      <c r="AU52" t="s">
        <v>72</v>
      </c>
      <c r="AV52" t="s">
        <v>43</v>
      </c>
      <c r="AW52" t="s">
        <v>120</v>
      </c>
      <c r="AX52" t="s">
        <v>76</v>
      </c>
    </row>
    <row r="53" spans="20:50">
      <c r="T53">
        <v>14</v>
      </c>
      <c r="U53" s="53">
        <v>45315</v>
      </c>
      <c r="V53" t="s">
        <v>450</v>
      </c>
      <c r="W53" t="s">
        <v>74</v>
      </c>
      <c r="X53">
        <v>3.35</v>
      </c>
      <c r="Y53" t="s">
        <v>98</v>
      </c>
      <c r="Z53" t="s">
        <v>738</v>
      </c>
      <c r="AA53" t="s">
        <v>76</v>
      </c>
      <c r="AB53" t="s">
        <v>76</v>
      </c>
      <c r="AC53" t="s">
        <v>91</v>
      </c>
      <c r="AD53" t="s">
        <v>76</v>
      </c>
      <c r="AE53" t="s">
        <v>43</v>
      </c>
      <c r="AF53" t="s">
        <v>116</v>
      </c>
      <c r="AG53" t="s">
        <v>76</v>
      </c>
      <c r="AI53">
        <v>14</v>
      </c>
      <c r="AJ53" s="53">
        <v>45282</v>
      </c>
      <c r="AK53" t="s">
        <v>664</v>
      </c>
      <c r="AL53" t="s">
        <v>673</v>
      </c>
      <c r="AM53" t="s">
        <v>74</v>
      </c>
      <c r="AN53" t="s">
        <v>44</v>
      </c>
      <c r="AO53">
        <v>2</v>
      </c>
      <c r="AP53" t="s">
        <v>90</v>
      </c>
      <c r="AQ53" t="s">
        <v>465</v>
      </c>
      <c r="AR53" t="s">
        <v>76</v>
      </c>
      <c r="AS53" t="s">
        <v>76</v>
      </c>
      <c r="AT53" t="s">
        <v>104</v>
      </c>
      <c r="AU53" t="s">
        <v>72</v>
      </c>
      <c r="AV53" t="s">
        <v>43</v>
      </c>
      <c r="AW53" t="s">
        <v>133</v>
      </c>
      <c r="AX53" t="s">
        <v>76</v>
      </c>
    </row>
    <row r="54" spans="20:50">
      <c r="T54">
        <v>13</v>
      </c>
      <c r="U54" s="53">
        <v>45314</v>
      </c>
      <c r="V54" t="s">
        <v>1307</v>
      </c>
      <c r="W54" t="s">
        <v>74</v>
      </c>
      <c r="X54">
        <v>3.66</v>
      </c>
      <c r="Y54" t="s">
        <v>85</v>
      </c>
      <c r="Z54" t="s">
        <v>111</v>
      </c>
      <c r="AA54" t="s">
        <v>76</v>
      </c>
      <c r="AB54" t="s">
        <v>76</v>
      </c>
      <c r="AC54" t="s">
        <v>91</v>
      </c>
      <c r="AD54" t="s">
        <v>76</v>
      </c>
      <c r="AE54" t="s">
        <v>43</v>
      </c>
      <c r="AF54" t="s">
        <v>124</v>
      </c>
      <c r="AG54" t="s">
        <v>76</v>
      </c>
      <c r="AI54">
        <v>13</v>
      </c>
      <c r="AJ54" s="53">
        <v>45280</v>
      </c>
      <c r="AK54" t="s">
        <v>674</v>
      </c>
      <c r="AL54" t="s">
        <v>441</v>
      </c>
      <c r="AM54" t="s">
        <v>74</v>
      </c>
      <c r="AN54" t="s">
        <v>44</v>
      </c>
      <c r="AO54">
        <v>10</v>
      </c>
      <c r="AP54" t="s">
        <v>90</v>
      </c>
      <c r="AQ54" t="s">
        <v>461</v>
      </c>
      <c r="AR54" t="s">
        <v>76</v>
      </c>
      <c r="AS54" t="s">
        <v>76</v>
      </c>
      <c r="AT54" t="s">
        <v>104</v>
      </c>
      <c r="AU54" t="s">
        <v>774</v>
      </c>
      <c r="AV54" t="s">
        <v>128</v>
      </c>
      <c r="AW54" t="s">
        <v>116</v>
      </c>
      <c r="AX54" t="s">
        <v>76</v>
      </c>
    </row>
    <row r="55" spans="20:50">
      <c r="T55">
        <v>12</v>
      </c>
      <c r="U55" s="53">
        <v>45314</v>
      </c>
      <c r="V55" t="s">
        <v>662</v>
      </c>
      <c r="W55" t="s">
        <v>74</v>
      </c>
      <c r="X55">
        <v>1.3660000000000001</v>
      </c>
      <c r="Y55" t="s">
        <v>90</v>
      </c>
      <c r="Z55" t="s">
        <v>148</v>
      </c>
      <c r="AA55" t="s">
        <v>76</v>
      </c>
      <c r="AB55" t="s">
        <v>76</v>
      </c>
      <c r="AC55" t="s">
        <v>91</v>
      </c>
      <c r="AD55" t="s">
        <v>76</v>
      </c>
      <c r="AE55" t="s">
        <v>43</v>
      </c>
      <c r="AF55" t="s">
        <v>124</v>
      </c>
      <c r="AG55" t="s">
        <v>121</v>
      </c>
      <c r="AI55">
        <v>12</v>
      </c>
      <c r="AJ55" s="53">
        <v>45279</v>
      </c>
      <c r="AK55" t="s">
        <v>661</v>
      </c>
      <c r="AL55" t="s">
        <v>466</v>
      </c>
      <c r="AM55" t="s">
        <v>74</v>
      </c>
      <c r="AN55" t="s">
        <v>44</v>
      </c>
      <c r="AO55">
        <v>5</v>
      </c>
      <c r="AP55" t="s">
        <v>90</v>
      </c>
      <c r="AQ55" t="s">
        <v>460</v>
      </c>
      <c r="AR55" t="s">
        <v>76</v>
      </c>
      <c r="AS55" t="s">
        <v>76</v>
      </c>
      <c r="AT55" t="s">
        <v>104</v>
      </c>
      <c r="AU55" t="s">
        <v>72</v>
      </c>
      <c r="AV55" t="s">
        <v>43</v>
      </c>
      <c r="AW55" t="s">
        <v>116</v>
      </c>
      <c r="AX55" t="s">
        <v>76</v>
      </c>
    </row>
    <row r="56" spans="20:50">
      <c r="T56">
        <v>11</v>
      </c>
      <c r="U56" s="53">
        <v>45313</v>
      </c>
      <c r="V56" t="s">
        <v>475</v>
      </c>
      <c r="W56" t="s">
        <v>74</v>
      </c>
      <c r="X56">
        <v>20</v>
      </c>
      <c r="Y56" t="s">
        <v>90</v>
      </c>
      <c r="Z56" t="s">
        <v>455</v>
      </c>
      <c r="AA56" t="s">
        <v>129</v>
      </c>
      <c r="AB56">
        <v>30</v>
      </c>
      <c r="AC56" t="s">
        <v>91</v>
      </c>
      <c r="AD56" t="s">
        <v>76</v>
      </c>
      <c r="AE56" t="s">
        <v>43</v>
      </c>
      <c r="AF56" t="s">
        <v>78</v>
      </c>
      <c r="AG56" t="s">
        <v>88</v>
      </c>
      <c r="AI56">
        <v>11</v>
      </c>
      <c r="AJ56" s="53">
        <v>45278</v>
      </c>
      <c r="AK56" t="s">
        <v>675</v>
      </c>
      <c r="AL56" t="s">
        <v>676</v>
      </c>
      <c r="AM56" t="s">
        <v>74</v>
      </c>
      <c r="AN56" t="s">
        <v>46</v>
      </c>
      <c r="AO56">
        <v>0.39</v>
      </c>
      <c r="AP56" t="s">
        <v>90</v>
      </c>
      <c r="AQ56" t="s">
        <v>646</v>
      </c>
      <c r="AR56" t="s">
        <v>448</v>
      </c>
      <c r="AS56">
        <v>20</v>
      </c>
      <c r="AT56" t="s">
        <v>104</v>
      </c>
      <c r="AU56" t="s">
        <v>76</v>
      </c>
      <c r="AV56" t="s">
        <v>43</v>
      </c>
      <c r="AW56" t="s">
        <v>116</v>
      </c>
      <c r="AX56" t="s">
        <v>121</v>
      </c>
    </row>
    <row r="57" spans="20:50">
      <c r="T57">
        <v>10</v>
      </c>
      <c r="U57" s="53">
        <v>45310</v>
      </c>
      <c r="V57" t="s">
        <v>663</v>
      </c>
      <c r="W57" t="s">
        <v>74</v>
      </c>
      <c r="X57">
        <v>5.27</v>
      </c>
      <c r="Y57" t="s">
        <v>98</v>
      </c>
      <c r="Z57" t="s">
        <v>402</v>
      </c>
      <c r="AA57" t="s">
        <v>76</v>
      </c>
      <c r="AB57" t="s">
        <v>76</v>
      </c>
      <c r="AC57" t="s">
        <v>91</v>
      </c>
      <c r="AD57" t="s">
        <v>76</v>
      </c>
      <c r="AE57" t="s">
        <v>43</v>
      </c>
      <c r="AF57" t="s">
        <v>78</v>
      </c>
      <c r="AG57" t="s">
        <v>76</v>
      </c>
      <c r="AI57">
        <v>10</v>
      </c>
      <c r="AJ57" s="53">
        <v>45278</v>
      </c>
      <c r="AK57" t="s">
        <v>677</v>
      </c>
      <c r="AL57" t="s">
        <v>444</v>
      </c>
      <c r="AM57" t="s">
        <v>74</v>
      </c>
      <c r="AN57" t="s">
        <v>44</v>
      </c>
      <c r="AO57">
        <v>3.5</v>
      </c>
      <c r="AP57" t="s">
        <v>90</v>
      </c>
      <c r="AQ57" t="s">
        <v>472</v>
      </c>
      <c r="AR57" t="s">
        <v>129</v>
      </c>
      <c r="AS57">
        <v>35</v>
      </c>
      <c r="AT57" t="s">
        <v>77</v>
      </c>
      <c r="AU57" t="s">
        <v>72</v>
      </c>
      <c r="AV57" t="s">
        <v>43</v>
      </c>
      <c r="AW57" t="s">
        <v>96</v>
      </c>
      <c r="AX57" t="s">
        <v>76</v>
      </c>
    </row>
    <row r="58" spans="20:50">
      <c r="T58">
        <v>9</v>
      </c>
      <c r="U58" s="53">
        <v>45310</v>
      </c>
      <c r="V58" t="s">
        <v>1308</v>
      </c>
      <c r="W58" t="s">
        <v>74</v>
      </c>
      <c r="X58">
        <v>10.5</v>
      </c>
      <c r="Y58" t="s">
        <v>98</v>
      </c>
      <c r="Z58" t="s">
        <v>1309</v>
      </c>
      <c r="AA58" t="s">
        <v>1310</v>
      </c>
      <c r="AB58">
        <v>15</v>
      </c>
      <c r="AC58" t="s">
        <v>91</v>
      </c>
      <c r="AD58" t="s">
        <v>76</v>
      </c>
      <c r="AE58" t="s">
        <v>43</v>
      </c>
      <c r="AF58" t="s">
        <v>133</v>
      </c>
      <c r="AG58" t="s">
        <v>76</v>
      </c>
      <c r="AI58">
        <v>9</v>
      </c>
      <c r="AJ58" s="53">
        <v>45275</v>
      </c>
      <c r="AK58" t="s">
        <v>659</v>
      </c>
      <c r="AL58" t="s">
        <v>444</v>
      </c>
      <c r="AM58" t="s">
        <v>74</v>
      </c>
      <c r="AN58" t="s">
        <v>46</v>
      </c>
      <c r="AO58">
        <v>0.5</v>
      </c>
      <c r="AP58" t="s">
        <v>90</v>
      </c>
      <c r="AQ58" t="s">
        <v>658</v>
      </c>
      <c r="AR58" t="s">
        <v>653</v>
      </c>
      <c r="AS58">
        <v>50</v>
      </c>
      <c r="AT58" t="s">
        <v>104</v>
      </c>
      <c r="AU58" t="s">
        <v>76</v>
      </c>
      <c r="AV58" t="s">
        <v>43</v>
      </c>
      <c r="AW58" t="s">
        <v>96</v>
      </c>
      <c r="AX58" t="s">
        <v>76</v>
      </c>
    </row>
    <row r="59" spans="20:50">
      <c r="T59">
        <v>8</v>
      </c>
      <c r="U59" s="53">
        <v>45310</v>
      </c>
      <c r="V59" t="s">
        <v>1311</v>
      </c>
      <c r="W59" t="s">
        <v>74</v>
      </c>
      <c r="X59">
        <v>2.56</v>
      </c>
      <c r="Y59" t="s">
        <v>98</v>
      </c>
      <c r="Z59" t="s">
        <v>1312</v>
      </c>
      <c r="AA59" t="s">
        <v>76</v>
      </c>
      <c r="AB59" t="s">
        <v>76</v>
      </c>
      <c r="AC59" t="s">
        <v>91</v>
      </c>
      <c r="AD59" t="s">
        <v>76</v>
      </c>
      <c r="AE59" t="s">
        <v>43</v>
      </c>
      <c r="AF59" t="s">
        <v>78</v>
      </c>
      <c r="AG59" t="s">
        <v>76</v>
      </c>
      <c r="AI59">
        <v>8</v>
      </c>
      <c r="AJ59" s="53">
        <v>45275</v>
      </c>
      <c r="AK59" t="s">
        <v>667</v>
      </c>
      <c r="AL59" t="s">
        <v>466</v>
      </c>
      <c r="AM59" t="s">
        <v>74</v>
      </c>
      <c r="AN59" t="s">
        <v>44</v>
      </c>
      <c r="AO59">
        <v>5.36</v>
      </c>
      <c r="AP59" t="s">
        <v>90</v>
      </c>
      <c r="AQ59" t="s">
        <v>460</v>
      </c>
      <c r="AR59" t="s">
        <v>463</v>
      </c>
      <c r="AS59">
        <v>0</v>
      </c>
      <c r="AT59" t="s">
        <v>104</v>
      </c>
      <c r="AU59" t="s">
        <v>72</v>
      </c>
      <c r="AV59" t="s">
        <v>43</v>
      </c>
      <c r="AW59" t="s">
        <v>120</v>
      </c>
      <c r="AX59" t="s">
        <v>76</v>
      </c>
    </row>
    <row r="60" spans="20:50">
      <c r="T60">
        <v>7</v>
      </c>
      <c r="U60" s="53">
        <v>45310</v>
      </c>
      <c r="V60" t="s">
        <v>1313</v>
      </c>
      <c r="W60" t="s">
        <v>74</v>
      </c>
      <c r="X60">
        <v>7.57</v>
      </c>
      <c r="Y60" t="s">
        <v>98</v>
      </c>
      <c r="Z60" t="s">
        <v>111</v>
      </c>
      <c r="AA60" t="s">
        <v>76</v>
      </c>
      <c r="AB60" t="s">
        <v>76</v>
      </c>
      <c r="AC60" t="s">
        <v>91</v>
      </c>
      <c r="AD60" t="s">
        <v>76</v>
      </c>
      <c r="AE60" t="s">
        <v>43</v>
      </c>
      <c r="AF60" t="s">
        <v>105</v>
      </c>
      <c r="AG60" t="s">
        <v>76</v>
      </c>
      <c r="AI60">
        <v>7</v>
      </c>
      <c r="AJ60" s="53">
        <v>45266</v>
      </c>
      <c r="AK60" t="s">
        <v>649</v>
      </c>
      <c r="AL60" t="s">
        <v>434</v>
      </c>
      <c r="AM60" t="s">
        <v>74</v>
      </c>
      <c r="AN60" t="s">
        <v>44</v>
      </c>
      <c r="AO60">
        <v>5</v>
      </c>
      <c r="AP60" t="s">
        <v>90</v>
      </c>
      <c r="AQ60" t="s">
        <v>472</v>
      </c>
      <c r="AR60" t="s">
        <v>129</v>
      </c>
      <c r="AS60">
        <v>35</v>
      </c>
      <c r="AT60" t="s">
        <v>77</v>
      </c>
      <c r="AU60" t="s">
        <v>72</v>
      </c>
      <c r="AV60" t="s">
        <v>43</v>
      </c>
      <c r="AW60" t="s">
        <v>78</v>
      </c>
      <c r="AX60" t="s">
        <v>76</v>
      </c>
    </row>
    <row r="61" spans="20:50">
      <c r="T61">
        <v>6</v>
      </c>
      <c r="U61" s="53">
        <v>45309</v>
      </c>
      <c r="V61" t="s">
        <v>1314</v>
      </c>
      <c r="W61" t="s">
        <v>1315</v>
      </c>
      <c r="X61">
        <v>10</v>
      </c>
      <c r="Y61" t="s">
        <v>98</v>
      </c>
      <c r="Z61" t="s">
        <v>1316</v>
      </c>
      <c r="AA61" t="s">
        <v>1317</v>
      </c>
      <c r="AB61">
        <v>40</v>
      </c>
      <c r="AC61" t="s">
        <v>127</v>
      </c>
      <c r="AD61" t="s">
        <v>76</v>
      </c>
      <c r="AE61" t="s">
        <v>128</v>
      </c>
      <c r="AF61" t="s">
        <v>93</v>
      </c>
      <c r="AG61" t="s">
        <v>94</v>
      </c>
      <c r="AI61">
        <v>6</v>
      </c>
      <c r="AJ61" s="53">
        <v>45266</v>
      </c>
      <c r="AK61" t="s">
        <v>650</v>
      </c>
      <c r="AL61" t="s">
        <v>466</v>
      </c>
      <c r="AM61" t="s">
        <v>74</v>
      </c>
      <c r="AN61" t="s">
        <v>44</v>
      </c>
      <c r="AO61">
        <v>3.8</v>
      </c>
      <c r="AP61" t="s">
        <v>90</v>
      </c>
      <c r="AQ61" t="s">
        <v>387</v>
      </c>
      <c r="AR61" t="s">
        <v>76</v>
      </c>
      <c r="AS61" t="s">
        <v>76</v>
      </c>
      <c r="AT61" t="s">
        <v>104</v>
      </c>
      <c r="AU61" t="s">
        <v>72</v>
      </c>
      <c r="AV61" t="s">
        <v>43</v>
      </c>
      <c r="AW61" t="s">
        <v>116</v>
      </c>
      <c r="AX61" t="s">
        <v>121</v>
      </c>
    </row>
    <row r="62" spans="20:50">
      <c r="T62">
        <v>5</v>
      </c>
      <c r="U62" s="53">
        <v>45309</v>
      </c>
      <c r="V62" t="s">
        <v>1318</v>
      </c>
      <c r="W62" t="s">
        <v>74</v>
      </c>
      <c r="X62">
        <v>1.075</v>
      </c>
      <c r="Y62" t="s">
        <v>85</v>
      </c>
      <c r="Z62" t="s">
        <v>596</v>
      </c>
      <c r="AA62" t="s">
        <v>76</v>
      </c>
      <c r="AB62" t="s">
        <v>76</v>
      </c>
      <c r="AC62" t="s">
        <v>91</v>
      </c>
      <c r="AD62" t="s">
        <v>76</v>
      </c>
      <c r="AE62" t="s">
        <v>43</v>
      </c>
      <c r="AF62" t="s">
        <v>78</v>
      </c>
      <c r="AG62" t="s">
        <v>121</v>
      </c>
      <c r="AI62">
        <v>5</v>
      </c>
      <c r="AJ62" s="53">
        <v>45266</v>
      </c>
      <c r="AK62" t="s">
        <v>651</v>
      </c>
      <c r="AL62" t="s">
        <v>436</v>
      </c>
      <c r="AM62" t="s">
        <v>74</v>
      </c>
      <c r="AN62" t="s">
        <v>44</v>
      </c>
      <c r="AO62">
        <v>7</v>
      </c>
      <c r="AP62" t="s">
        <v>90</v>
      </c>
      <c r="AQ62" t="s">
        <v>648</v>
      </c>
      <c r="AR62" t="s">
        <v>132</v>
      </c>
      <c r="AS62">
        <v>2</v>
      </c>
      <c r="AT62" t="s">
        <v>104</v>
      </c>
      <c r="AU62" t="s">
        <v>72</v>
      </c>
      <c r="AV62" t="s">
        <v>43</v>
      </c>
      <c r="AW62" t="s">
        <v>113</v>
      </c>
      <c r="AX62" t="s">
        <v>76</v>
      </c>
    </row>
    <row r="63" spans="20:50">
      <c r="T63">
        <v>4</v>
      </c>
      <c r="U63" s="53">
        <v>45309</v>
      </c>
      <c r="V63" t="s">
        <v>1319</v>
      </c>
      <c r="W63" t="s">
        <v>74</v>
      </c>
      <c r="X63">
        <v>9</v>
      </c>
      <c r="Y63" t="s">
        <v>90</v>
      </c>
      <c r="Z63" t="s">
        <v>1320</v>
      </c>
      <c r="AA63" t="s">
        <v>394</v>
      </c>
      <c r="AB63">
        <v>45</v>
      </c>
      <c r="AC63" t="s">
        <v>392</v>
      </c>
      <c r="AD63" t="s">
        <v>76</v>
      </c>
      <c r="AE63" t="s">
        <v>43</v>
      </c>
      <c r="AF63" t="s">
        <v>78</v>
      </c>
      <c r="AG63" t="s">
        <v>76</v>
      </c>
      <c r="AI63">
        <v>4</v>
      </c>
      <c r="AJ63" s="53">
        <v>45265</v>
      </c>
      <c r="AK63" t="s">
        <v>652</v>
      </c>
      <c r="AL63" t="s">
        <v>444</v>
      </c>
      <c r="AM63" t="s">
        <v>74</v>
      </c>
      <c r="AN63" t="s">
        <v>46</v>
      </c>
      <c r="AO63">
        <v>0.42</v>
      </c>
      <c r="AP63" t="s">
        <v>90</v>
      </c>
      <c r="AQ63" t="s">
        <v>107</v>
      </c>
      <c r="AR63" t="s">
        <v>653</v>
      </c>
      <c r="AS63">
        <v>20</v>
      </c>
      <c r="AT63" t="s">
        <v>392</v>
      </c>
      <c r="AU63" t="s">
        <v>76</v>
      </c>
      <c r="AV63" t="s">
        <v>43</v>
      </c>
      <c r="AW63" t="s">
        <v>96</v>
      </c>
      <c r="AX63" t="s">
        <v>76</v>
      </c>
    </row>
    <row r="64" spans="20:50">
      <c r="T64">
        <v>3</v>
      </c>
      <c r="U64" s="53">
        <v>45308</v>
      </c>
      <c r="V64" t="s">
        <v>1321</v>
      </c>
      <c r="W64" t="s">
        <v>74</v>
      </c>
      <c r="X64">
        <v>7.5</v>
      </c>
      <c r="Y64" t="s">
        <v>90</v>
      </c>
      <c r="Z64" t="s">
        <v>391</v>
      </c>
      <c r="AA64" t="s">
        <v>103</v>
      </c>
      <c r="AB64">
        <v>42</v>
      </c>
      <c r="AC64" t="s">
        <v>77</v>
      </c>
      <c r="AD64" t="s">
        <v>76</v>
      </c>
      <c r="AE64" t="s">
        <v>43</v>
      </c>
      <c r="AF64" t="s">
        <v>96</v>
      </c>
      <c r="AG64" t="s">
        <v>76</v>
      </c>
      <c r="AI64">
        <v>3</v>
      </c>
      <c r="AJ64" s="53">
        <v>45265</v>
      </c>
      <c r="AK64" t="s">
        <v>654</v>
      </c>
      <c r="AL64" t="s">
        <v>443</v>
      </c>
      <c r="AM64" t="s">
        <v>74</v>
      </c>
      <c r="AN64" t="s">
        <v>46</v>
      </c>
      <c r="AO64">
        <v>0.28399999999999997</v>
      </c>
      <c r="AP64" t="s">
        <v>90</v>
      </c>
      <c r="AQ64" t="s">
        <v>655</v>
      </c>
      <c r="AR64" t="s">
        <v>448</v>
      </c>
      <c r="AS64">
        <v>35</v>
      </c>
      <c r="AT64" t="s">
        <v>104</v>
      </c>
      <c r="AU64" t="s">
        <v>76</v>
      </c>
      <c r="AV64" t="s">
        <v>43</v>
      </c>
      <c r="AW64" t="s">
        <v>87</v>
      </c>
      <c r="AX64" t="s">
        <v>76</v>
      </c>
    </row>
    <row r="65" spans="20:50">
      <c r="T65">
        <v>2</v>
      </c>
      <c r="U65" s="53">
        <v>45308</v>
      </c>
      <c r="V65" t="s">
        <v>2793</v>
      </c>
      <c r="W65" t="s">
        <v>74</v>
      </c>
      <c r="X65">
        <v>1.9790000000000001</v>
      </c>
      <c r="Y65" t="s">
        <v>90</v>
      </c>
      <c r="Z65" t="s">
        <v>391</v>
      </c>
      <c r="AA65" t="s">
        <v>76</v>
      </c>
      <c r="AB65" t="s">
        <v>76</v>
      </c>
      <c r="AC65" t="s">
        <v>104</v>
      </c>
      <c r="AD65" t="s">
        <v>76</v>
      </c>
      <c r="AE65" t="s">
        <v>43</v>
      </c>
      <c r="AF65" t="s">
        <v>96</v>
      </c>
      <c r="AG65" t="s">
        <v>76</v>
      </c>
      <c r="AI65">
        <v>2</v>
      </c>
      <c r="AJ65" s="53">
        <v>45264</v>
      </c>
      <c r="AK65" t="s">
        <v>447</v>
      </c>
      <c r="AL65" t="s">
        <v>434</v>
      </c>
      <c r="AM65" t="s">
        <v>74</v>
      </c>
      <c r="AN65" t="s">
        <v>44</v>
      </c>
      <c r="AO65">
        <v>4.83</v>
      </c>
      <c r="AP65" t="s">
        <v>90</v>
      </c>
      <c r="AQ65" t="s">
        <v>102</v>
      </c>
      <c r="AR65" t="s">
        <v>129</v>
      </c>
      <c r="AS65">
        <v>20</v>
      </c>
      <c r="AT65" t="s">
        <v>104</v>
      </c>
      <c r="AU65" t="s">
        <v>72</v>
      </c>
      <c r="AV65" t="s">
        <v>128</v>
      </c>
      <c r="AW65" t="s">
        <v>116</v>
      </c>
      <c r="AX65" t="s">
        <v>76</v>
      </c>
    </row>
    <row r="66" spans="20:50">
      <c r="T66">
        <v>1</v>
      </c>
      <c r="U66" s="53">
        <v>45308</v>
      </c>
      <c r="V66" t="s">
        <v>1322</v>
      </c>
      <c r="W66" t="s">
        <v>74</v>
      </c>
      <c r="X66">
        <v>20</v>
      </c>
      <c r="Y66" t="s">
        <v>90</v>
      </c>
      <c r="Z66" t="s">
        <v>1323</v>
      </c>
      <c r="AA66" t="s">
        <v>678</v>
      </c>
      <c r="AB66">
        <v>14</v>
      </c>
      <c r="AC66" t="s">
        <v>91</v>
      </c>
      <c r="AD66" t="s">
        <v>76</v>
      </c>
      <c r="AE66" t="s">
        <v>43</v>
      </c>
      <c r="AF66" t="s">
        <v>120</v>
      </c>
      <c r="AG66" t="s">
        <v>76</v>
      </c>
      <c r="AI66">
        <v>1</v>
      </c>
      <c r="AJ66" s="53">
        <v>45264</v>
      </c>
      <c r="AK66" t="s">
        <v>2791</v>
      </c>
      <c r="AL66" t="s">
        <v>445</v>
      </c>
      <c r="AM66" t="s">
        <v>74</v>
      </c>
      <c r="AN66" t="s">
        <v>44</v>
      </c>
      <c r="AO66">
        <v>3.85</v>
      </c>
      <c r="AP66" t="s">
        <v>90</v>
      </c>
      <c r="AQ66" t="s">
        <v>2792</v>
      </c>
      <c r="AR66" t="s">
        <v>129</v>
      </c>
      <c r="AS66">
        <v>25</v>
      </c>
      <c r="AT66" t="s">
        <v>104</v>
      </c>
      <c r="AU66" t="s">
        <v>72</v>
      </c>
      <c r="AV66" t="s">
        <v>43</v>
      </c>
      <c r="AW66" t="s">
        <v>96</v>
      </c>
      <c r="AX66" t="s">
        <v>76</v>
      </c>
    </row>
  </sheetData>
  <conditionalFormatting sqref="BF7:BF34">
    <cfRule type="dataBar" priority="99">
      <dataBar>
        <cfvo type="min"/>
        <cfvo type="max"/>
        <color theme="6"/>
      </dataBar>
      <extLst>
        <ext xmlns:x14="http://schemas.microsoft.com/office/spreadsheetml/2009/9/main" uri="{B025F937-C7B1-47D3-B67F-A62EFF666E3E}">
          <x14:id>{340EBEA0-5F39-4F27-B7AE-994AC285EF63}</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Refresh_Deal">
                <anchor moveWithCells="1">
                  <from>
                    <xdr:col>0</xdr:col>
                    <xdr:colOff>438150</xdr:colOff>
                    <xdr:row>0</xdr:row>
                    <xdr:rowOff>104775</xdr:rowOff>
                  </from>
                  <to>
                    <xdr:col>0</xdr:col>
                    <xdr:colOff>2771775</xdr:colOff>
                    <xdr:row>13</xdr:row>
                    <xdr:rowOff>57150</xdr:rowOff>
                  </to>
                </anchor>
              </controlPr>
            </control>
          </mc:Choice>
        </mc:AlternateContent>
      </controls>
    </mc:Choice>
  </mc:AlternateContent>
  <tableParts count="12">
    <tablePart r:id="rId5"/>
    <tablePart r:id="rId6"/>
    <tablePart r:id="rId7"/>
    <tablePart r:id="rId8"/>
    <tablePart r:id="rId9"/>
    <tablePart r:id="rId10"/>
    <tablePart r:id="rId11"/>
    <tablePart r:id="rId12"/>
    <tablePart r:id="rId13"/>
    <tablePart r:id="rId14"/>
    <tablePart r:id="rId15"/>
    <tablePart r:id="rId16"/>
  </tableParts>
  <extLst>
    <ext xmlns:x14="http://schemas.microsoft.com/office/spreadsheetml/2009/9/main" uri="{78C0D931-6437-407d-A8EE-F0AAD7539E65}">
      <x14:conditionalFormattings>
        <x14:conditionalFormatting xmlns:xm="http://schemas.microsoft.com/office/excel/2006/main">
          <x14:cfRule type="iconSet" priority="4" id="{57D102F3-7CF3-4DB0-A023-11571A7082BA}">
            <x14:iconSet iconSet="3Triangles">
              <x14:cfvo type="percent">
                <xm:f>0</xm:f>
              </x14:cfvo>
              <x14:cfvo type="num">
                <xm:f>-0.15</xm:f>
              </x14:cfvo>
              <x14:cfvo type="num">
                <xm:f>0.15</xm:f>
              </x14:cfvo>
            </x14:iconSet>
          </x14:cfRule>
          <xm:sqref>BX7:BX24</xm:sqref>
        </x14:conditionalFormatting>
        <x14:conditionalFormatting xmlns:xm="http://schemas.microsoft.com/office/excel/2006/main">
          <x14:cfRule type="iconSet" priority="3" id="{4987B41A-D56C-45D1-A085-D17695F2D2FE}">
            <x14:iconSet iconSet="3Triangles">
              <x14:cfvo type="percent">
                <xm:f>0</xm:f>
              </x14:cfvo>
              <x14:cfvo type="num">
                <xm:f>-0.15</xm:f>
              </x14:cfvo>
              <x14:cfvo type="num">
                <xm:f>0.15</xm:f>
              </x14:cfvo>
            </x14:iconSet>
          </x14:cfRule>
          <xm:sqref>DD7:DD10</xm:sqref>
        </x14:conditionalFormatting>
        <x14:conditionalFormatting xmlns:xm="http://schemas.microsoft.com/office/excel/2006/main">
          <x14:cfRule type="dataBar" id="{340EBEA0-5F39-4F27-B7AE-994AC285EF63}">
            <x14:dataBar minLength="0" maxLength="100">
              <x14:cfvo type="autoMin"/>
              <x14:cfvo type="autoMax"/>
              <x14:negativeFillColor rgb="FFF8BEC7"/>
              <x14:axisColor theme="0"/>
            </x14:dataBar>
          </x14:cfRule>
          <xm:sqref>BF7:BF34</xm:sqref>
        </x14:conditionalFormatting>
        <x14:conditionalFormatting xmlns:xm="http://schemas.microsoft.com/office/excel/2006/main">
          <x14:cfRule type="iconSet" priority="101" id="{07D428C0-F0CC-48C6-A7EE-A2BC5B285510}">
            <x14:iconSet iconSet="3Triangles">
              <x14:cfvo type="percent">
                <xm:f>0</xm:f>
              </x14:cfvo>
              <x14:cfvo type="num">
                <xm:f>-0.15</xm:f>
              </x14:cfvo>
              <x14:cfvo type="num">
                <xm:f>0.15</xm:f>
              </x14:cfvo>
            </x14:iconSet>
          </x14:cfRule>
          <xm:sqref>BF7:BF34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A8601-BE72-4D2D-80C8-D8885DA56B58}">
  <sheetPr codeName="Sheet6">
    <tabColor theme="5" tint="0.79998168889431442"/>
  </sheetPr>
  <dimension ref="B1:CD63"/>
  <sheetViews>
    <sheetView showGridLines="0" zoomScale="85" zoomScaleNormal="85" workbookViewId="0"/>
  </sheetViews>
  <sheetFormatPr defaultColWidth="9" defaultRowHeight="14.25"/>
  <cols>
    <col min="1" max="1" width="7.5" bestFit="1" customWidth="1"/>
    <col min="2" max="2" width="28" style="57" bestFit="1" customWidth="1"/>
    <col min="3" max="3" width="15.625" style="57" bestFit="1" customWidth="1"/>
    <col min="4" max="5" width="14.375" style="57" bestFit="1" customWidth="1"/>
    <col min="6" max="7" width="16.75" style="57" bestFit="1" customWidth="1"/>
    <col min="8" max="9" width="16" style="57" customWidth="1"/>
    <col min="16" max="16" width="9.875" customWidth="1"/>
    <col min="17" max="17" width="10.625" bestFit="1" customWidth="1"/>
    <col min="18" max="18" width="20.375" bestFit="1" customWidth="1"/>
    <col min="19" max="19" width="13.25" bestFit="1" customWidth="1"/>
    <col min="20" max="20" width="20.375" bestFit="1" customWidth="1"/>
    <col min="21" max="21" width="13.25" bestFit="1" customWidth="1"/>
    <col min="36" max="36" width="15.625" customWidth="1"/>
    <col min="37" max="37" width="14.375" customWidth="1"/>
    <col min="42" max="43" width="10.5" customWidth="1"/>
    <col min="44" max="45" width="12.25" customWidth="1"/>
    <col min="46" max="47" width="10.375" customWidth="1"/>
    <col min="50" max="50" width="11.375" customWidth="1"/>
    <col min="51" max="51" width="11.875" customWidth="1"/>
    <col min="73" max="73" width="7.25" customWidth="1"/>
    <col min="74" max="74" width="19.75" customWidth="1"/>
    <col min="75" max="75" width="23.625" customWidth="1"/>
    <col min="76" max="76" width="14.5" customWidth="1"/>
    <col min="77" max="77" width="21" customWidth="1"/>
  </cols>
  <sheetData>
    <row r="1" spans="2:82" ht="62.25" customHeight="1">
      <c r="B1" s="81" t="s">
        <v>543</v>
      </c>
      <c r="K1" s="81" t="s">
        <v>544</v>
      </c>
      <c r="AI1" s="81" t="s">
        <v>565</v>
      </c>
    </row>
    <row r="5" spans="2:82" ht="12" customHeight="1">
      <c r="L5">
        <v>2</v>
      </c>
      <c r="M5">
        <v>3</v>
      </c>
      <c r="N5">
        <v>4</v>
      </c>
      <c r="O5">
        <v>5</v>
      </c>
      <c r="P5">
        <v>6</v>
      </c>
      <c r="Q5">
        <v>7</v>
      </c>
      <c r="Y5">
        <v>2</v>
      </c>
      <c r="Z5">
        <v>3</v>
      </c>
      <c r="AA5">
        <v>4</v>
      </c>
      <c r="AB5">
        <v>5</v>
      </c>
      <c r="AC5">
        <v>6</v>
      </c>
      <c r="AD5">
        <v>7</v>
      </c>
      <c r="AE5">
        <v>8</v>
      </c>
    </row>
    <row r="6" spans="2:82" ht="34.5" customHeight="1">
      <c r="B6" s="57" t="s">
        <v>1</v>
      </c>
      <c r="C6" s="57" t="s">
        <v>305</v>
      </c>
      <c r="D6" s="57" t="s">
        <v>67</v>
      </c>
      <c r="E6" s="57" t="s">
        <v>68</v>
      </c>
      <c r="F6" s="57" t="s">
        <v>692</v>
      </c>
      <c r="G6" s="57" t="s">
        <v>306</v>
      </c>
      <c r="H6" s="57" t="s">
        <v>307</v>
      </c>
      <c r="I6" s="57" t="s">
        <v>695</v>
      </c>
      <c r="K6" t="s">
        <v>1</v>
      </c>
      <c r="L6" t="s">
        <v>8</v>
      </c>
      <c r="M6" t="s">
        <v>13</v>
      </c>
      <c r="N6" t="s">
        <v>521</v>
      </c>
      <c r="O6" t="s">
        <v>522</v>
      </c>
      <c r="P6" t="s">
        <v>523</v>
      </c>
      <c r="Q6" t="s">
        <v>524</v>
      </c>
      <c r="R6" t="s">
        <v>547</v>
      </c>
      <c r="S6" t="s">
        <v>548</v>
      </c>
      <c r="T6" t="s">
        <v>549</v>
      </c>
      <c r="U6" t="s">
        <v>550</v>
      </c>
      <c r="X6" t="s">
        <v>1</v>
      </c>
      <c r="Y6" t="s">
        <v>8</v>
      </c>
      <c r="Z6" t="s">
        <v>13</v>
      </c>
      <c r="AA6" t="s">
        <v>525</v>
      </c>
      <c r="AB6" t="s">
        <v>526</v>
      </c>
      <c r="AC6" t="s">
        <v>723</v>
      </c>
      <c r="AD6" t="s">
        <v>510</v>
      </c>
      <c r="AE6" t="s">
        <v>514</v>
      </c>
      <c r="AI6" t="s">
        <v>1</v>
      </c>
      <c r="AJ6" t="s">
        <v>8</v>
      </c>
      <c r="AK6" t="s">
        <v>13</v>
      </c>
      <c r="AL6" t="s">
        <v>42</v>
      </c>
      <c r="AM6" t="s">
        <v>546</v>
      </c>
      <c r="AP6" t="s">
        <v>1</v>
      </c>
      <c r="AQ6" t="s">
        <v>8</v>
      </c>
      <c r="AR6" t="s">
        <v>13</v>
      </c>
      <c r="AS6" t="s">
        <v>67</v>
      </c>
      <c r="AT6" t="s">
        <v>68</v>
      </c>
      <c r="AU6" t="s">
        <v>692</v>
      </c>
      <c r="AV6" t="s">
        <v>727</v>
      </c>
      <c r="AW6" t="s">
        <v>514</v>
      </c>
      <c r="AY6" t="s">
        <v>1</v>
      </c>
      <c r="AZ6" t="s">
        <v>8</v>
      </c>
      <c r="BA6" t="s">
        <v>13</v>
      </c>
      <c r="BB6" t="s">
        <v>45</v>
      </c>
      <c r="BC6" t="s">
        <v>513</v>
      </c>
      <c r="BF6" t="s">
        <v>1</v>
      </c>
      <c r="BG6" t="s">
        <v>431</v>
      </c>
      <c r="BH6" t="s">
        <v>45</v>
      </c>
      <c r="BI6" t="s">
        <v>42</v>
      </c>
      <c r="BJ6" t="s">
        <v>546</v>
      </c>
      <c r="BU6" s="147" t="s">
        <v>1</v>
      </c>
      <c r="BV6" s="148" t="s">
        <v>590</v>
      </c>
      <c r="BW6" s="148" t="s">
        <v>591</v>
      </c>
      <c r="BX6" s="148" t="s">
        <v>592</v>
      </c>
      <c r="BY6" s="148" t="s">
        <v>593</v>
      </c>
      <c r="CB6" t="s">
        <v>634</v>
      </c>
      <c r="CC6" t="s">
        <v>46</v>
      </c>
      <c r="CD6" t="s">
        <v>44</v>
      </c>
    </row>
    <row r="7" spans="2:82" ht="18" customHeight="1">
      <c r="B7" s="57">
        <v>1</v>
      </c>
      <c r="C7" s="57" t="s">
        <v>308</v>
      </c>
      <c r="D7" s="57">
        <f>IFERROR(VLOOKUP(B7,USDCNH_Pie[],COLUMN(),FALSE),"")</f>
        <v>143.16999999999999</v>
      </c>
      <c r="E7" s="57">
        <f>IFERROR(VLOOKUP(B7,USDCNH_Pie[],COLUMN(),FALSE),"")</f>
        <v>62.29</v>
      </c>
      <c r="F7" s="57">
        <f>IFERROR(VLOOKUP(B7,USDCNH_Pie[],COLUMN(),FALSE),"")</f>
        <v>93.24</v>
      </c>
      <c r="G7" s="57" t="str">
        <f t="shared" ref="G7:G18" si="0">IF(D7=0,"",FIXED(D7,0)&amp;"亿")</f>
        <v>143亿</v>
      </c>
      <c r="H7" s="57" t="str">
        <f t="shared" ref="H7:H18" si="1">IF(E7=0,"",FIXED(E7,0)&amp;"亿")</f>
        <v>62亿</v>
      </c>
      <c r="I7" s="57" t="str">
        <f t="shared" ref="I7:I18" si="2">IF(F7=0,"",FIXED(F7,0)&amp;"亿")</f>
        <v>93亿</v>
      </c>
      <c r="K7">
        <v>1</v>
      </c>
      <c r="L7" t="str">
        <f>IFERROR(VLOOKUP($K7,CNH_Pie[],L$5,FALSE),"")</f>
        <v>年</v>
      </c>
      <c r="M7" t="str">
        <f>IFERROR(VLOOKUP($K7,CNH_Pie[],M$5,FALSE),"")</f>
        <v>22年</v>
      </c>
      <c r="N7">
        <f>IFERROR(VLOOKUP($K7,CNH_Pie[],N$5,FALSE),"")</f>
        <v>609.84</v>
      </c>
      <c r="O7">
        <f>IFERROR(VLOOKUP($K7,CNH_Pie[],O$5,FALSE),"")</f>
        <v>30</v>
      </c>
      <c r="P7">
        <f>IFERROR(VLOOKUP($K7,CNH_Pie[],P$5,FALSE),"")</f>
        <v>362.35</v>
      </c>
      <c r="Q7">
        <f>IFERROR(VLOOKUP($K7,CNH_Pie[],Q$5,FALSE),"")</f>
        <v>57</v>
      </c>
      <c r="R7" t="str">
        <f>IF(Table12[[#This Row],[点心债_发行规模(亿)]]=0,"",ROUND(Table12[[#This Row],[点心债_发行规模(亿)]],0)&amp;"亿")</f>
        <v>610亿</v>
      </c>
      <c r="S7" t="str">
        <f>IF(Table12[[#This Row],[点心债_笔数]]=0,"",ROUND(Table12[[#This Row],[点心债_笔数]]+1,0)&amp;"笔")</f>
        <v>31笔</v>
      </c>
      <c r="T7" t="str">
        <f>IF(Table12[[#This Row],[自贸债_发行规模(亿)]]=0,"",ROUND(Table12[[#This Row],[自贸债_发行规模(亿)]],0)&amp;"亿")</f>
        <v>362亿</v>
      </c>
      <c r="U7" t="str">
        <f>IF(Table12[[#This Row],[自贸债_笔数]]=0,"",ROUND(Table12[[#This Row],[自贸债_笔数]],0)&amp;"笔")</f>
        <v>57笔</v>
      </c>
      <c r="V7" t="s">
        <v>510</v>
      </c>
      <c r="X7">
        <f>【3】Deal!BR7</f>
        <v>1</v>
      </c>
      <c r="Y7" t="str">
        <f>IFERROR(VLOOKUP($X7,DimSum_Pie[],Y$5,FALSE),"")</f>
        <v>上市分类</v>
      </c>
      <c r="Z7" t="str">
        <f>IFERROR(VLOOKUP($X7,DimSum_Pie[],Z$5,FALSE),"")</f>
        <v>港交所</v>
      </c>
      <c r="AA7">
        <f>IFERROR(VLOOKUP($X7,DimSum_Pie[],AA$5,FALSE),"")</f>
        <v>20</v>
      </c>
      <c r="AB7">
        <f>IFERROR(VLOOKUP($X7,DimSum_Pie[],AB$5,FALSE),"")</f>
        <v>48</v>
      </c>
      <c r="AC7">
        <f>IFERROR(VLOOKUP($X7,DimSum_Pie[],AC$5,FALSE),"")</f>
        <v>12</v>
      </c>
      <c r="AD7">
        <f>Table18[[#This Row],[23年笔数]]+Table18[[#This Row],[24年笔数]]</f>
        <v>60</v>
      </c>
      <c r="AE7" s="56"/>
      <c r="AI7">
        <f>【3】Deal!CB7</f>
        <v>1</v>
      </c>
      <c r="AJ7" t="str">
        <f>VLOOKUP(Table6[[#This Row],[Index]],SBLC_Pie_Count[#All],2,0)</f>
        <v>结构分类</v>
      </c>
      <c r="AK7" t="str">
        <f>VLOOKUP(Table6[[#This Row],[Index]],SBLC_Pie_Count[#All],3,0)</f>
        <v>直发</v>
      </c>
      <c r="AL7" s="103">
        <f>VLOOKUP(Table6[[#This Row],[Index]],SBLC_Pie_Count[#All],4,0)</f>
        <v>413</v>
      </c>
      <c r="AM7" s="56">
        <f>Table6[[#This Row],[笔数]]/SUM($AL$7:$AL$11)</f>
        <v>0.37274368231046934</v>
      </c>
      <c r="AP7">
        <v>4</v>
      </c>
      <c r="AQ7" t="str">
        <f>VLOOKUP(Formatted_SBLC_Pie_SizeNYr[[#This Row],[Index]],SBLC_Pie_SizeNYr[#All],2,0)</f>
        <v>货币</v>
      </c>
      <c r="AR7" t="str">
        <f>VLOOKUP(Formatted_SBLC_Pie_SizeNYr[[#This Row],[Index]],SBLC_Pie_SizeNYr[#All],3,0)</f>
        <v>CNH</v>
      </c>
      <c r="AS7">
        <f>VLOOKUP(Formatted_SBLC_Pie_SizeNYr[[#This Row],[Index]],SBLC_Pie_SizeNYr[#All],4,0)</f>
        <v>25.19</v>
      </c>
      <c r="AT7">
        <f>VLOOKUP(Formatted_SBLC_Pie_SizeNYr[[#This Row],[Index]],SBLC_Pie_SizeNYr[#All],5,0)</f>
        <v>78.12</v>
      </c>
      <c r="AU7">
        <f>VLOOKUP(Formatted_SBLC_Pie_SizeNYr[[#This Row],[Index]],SBLC_Pie_SizeNYr[#All],6,0)</f>
        <v>17.52</v>
      </c>
      <c r="AV7">
        <f>Formatted_SBLC_Pie_SizeNYr[[#This Row],[23年亿美元]]+Formatted_SBLC_Pie_SizeNYr[[#This Row],[24年亿美元]]</f>
        <v>95.64</v>
      </c>
      <c r="AW7" s="56"/>
      <c r="AY7">
        <v>1</v>
      </c>
      <c r="AZ7" t="str">
        <f>VLOOKUP(Formatted_SBLC_Pie_Size[[#This Row],[Index]],SBLC_Pie_Size[#All],2,0)</f>
        <v>板块</v>
      </c>
      <c r="BA7" t="str">
        <f>SBLC_Pie_Size[[#This Row],[Column2]]</f>
        <v>地方平台</v>
      </c>
      <c r="BB7">
        <f>SBLC_Pie_Size[[#This Row],[亿美元]]</f>
        <v>266.48699999999997</v>
      </c>
      <c r="BC7" s="56">
        <f>SBLC_Pie_Size[[#This Row],[占比]]</f>
        <v>0.91080000000000005</v>
      </c>
      <c r="BF7">
        <f>SBLCBankLEAG[[#This Row],[笔数排名]]</f>
        <v>1</v>
      </c>
      <c r="BG7" t="str">
        <f>VLOOKUP(Table9[[#This Row],[Index]],SBLCBankLEAG[],2,0)</f>
        <v>上海银行</v>
      </c>
      <c r="BH7">
        <f>VLOOKUP(Table9[[#This Row],[Index]],SBLCBankLEAG[],3,0)</f>
        <v>39.949000000000012</v>
      </c>
      <c r="BI7">
        <f>VLOOKUP(Table9[[#This Row],[Index]],SBLCBankLEAG[],4,0)</f>
        <v>41</v>
      </c>
      <c r="BJ7" s="56">
        <f>VLOOKUP(Table9[[#This Row],[Index]],SBLCBankLEAG[],5,0)</f>
        <v>0.16209999999999999</v>
      </c>
      <c r="BU7" s="145">
        <v>1</v>
      </c>
      <c r="BV7" s="146" t="str">
        <f>VLOOKUP(BU7,SBLC_Bank[],2,0)</f>
        <v>邮储银行</v>
      </c>
      <c r="BW7" s="149" t="str">
        <f>VLOOKUP(BU7,SBLC_Bank[],3,0)</f>
        <v>A1</v>
      </c>
      <c r="BX7" s="149" t="str">
        <f>VLOOKUP(BU7,SBLC_Bank[],4,0)</f>
        <v>A</v>
      </c>
      <c r="BY7" s="149" t="str">
        <f>VLOOKUP(BU7,SBLC_Bank[],5,0)</f>
        <v>A+</v>
      </c>
      <c r="CB7" t="s">
        <v>637</v>
      </c>
      <c r="CC7">
        <f>INDEX(USDCNH_Tighten[USD],MATCH(Table42[[#This Row],[YYQQ]],USDCNH_Tighten[YYQQ],0))</f>
        <v>38</v>
      </c>
      <c r="CD7">
        <f>INDEX(USDCNH_Tighten[CNH],MATCH(Table42[[#This Row],[YYQQ]],USDCNH_Tighten[YYQQ],0))</f>
        <v>26</v>
      </c>
    </row>
    <row r="8" spans="2:82" ht="18" customHeight="1">
      <c r="B8" s="57">
        <v>2</v>
      </c>
      <c r="C8" s="57" t="s">
        <v>309</v>
      </c>
      <c r="D8" s="57">
        <f>IFERROR(VLOOKUP(B8,USDCNH_Pie[],COLUMN(),FALSE),"")</f>
        <v>157.91999999999999</v>
      </c>
      <c r="E8" s="57">
        <f>IFERROR(VLOOKUP(B8,USDCNH_Pie[],COLUMN(),FALSE),"")</f>
        <v>61.42</v>
      </c>
      <c r="F8" s="57">
        <f>IFERROR(VLOOKUP(B8,USDCNH_Pie[],COLUMN(),FALSE),"")</f>
        <v>33.5</v>
      </c>
      <c r="G8" s="57" t="str">
        <f t="shared" si="0"/>
        <v>158亿</v>
      </c>
      <c r="H8" s="57" t="str">
        <f t="shared" si="1"/>
        <v>61亿</v>
      </c>
      <c r="I8" s="57" t="str">
        <f t="shared" si="2"/>
        <v>34亿</v>
      </c>
      <c r="K8">
        <v>2</v>
      </c>
      <c r="L8" t="str">
        <f>IFERROR(VLOOKUP($K8,CNH_Pie[],L$5,FALSE),"")</f>
        <v>年</v>
      </c>
      <c r="M8" t="str">
        <f>IFERROR(VLOOKUP($K8,CNH_Pie[],M$5,FALSE),"")</f>
        <v>23年</v>
      </c>
      <c r="N8">
        <f>IFERROR(VLOOKUP($K8,CNH_Pie[],N$5,FALSE),"")</f>
        <v>1504.77</v>
      </c>
      <c r="O8">
        <f>IFERROR(VLOOKUP($K8,CNH_Pie[],O$5,FALSE),"")</f>
        <v>150</v>
      </c>
      <c r="P8">
        <f>IFERROR(VLOOKUP($K8,CNH_Pie[],P$5,FALSE),"")</f>
        <v>830.74</v>
      </c>
      <c r="Q8">
        <f>IFERROR(VLOOKUP($K8,CNH_Pie[],Q$5,FALSE),"")</f>
        <v>120</v>
      </c>
      <c r="R8" t="str">
        <f>IF(Table12[[#This Row],[点心债_发行规模(亿)]]=0,"",ROUND(Table12[[#This Row],[点心债_发行规模(亿)]],0)&amp;"亿")</f>
        <v>1505亿</v>
      </c>
      <c r="S8" t="str">
        <f>IF(Table12[[#This Row],[点心债_笔数]]=0,"",ROUND(Table12[[#This Row],[点心债_笔数]]+1,0)&amp;"笔")</f>
        <v>151笔</v>
      </c>
      <c r="T8" t="str">
        <f>IF(Table12[[#This Row],[自贸债_发行规模(亿)]]=0,"",ROUND(Table12[[#This Row],[自贸债_发行规模(亿)]],0)&amp;"亿")</f>
        <v>831亿</v>
      </c>
      <c r="U8" t="str">
        <f>IF(Table12[[#This Row],[自贸债_笔数]]=0,"",ROUND(Table12[[#This Row],[自贸债_笔数]],0)&amp;"笔")</f>
        <v>120笔</v>
      </c>
      <c r="X8">
        <f>【3】Deal!BR8</f>
        <v>2</v>
      </c>
      <c r="Y8" t="str">
        <f>IFERROR(VLOOKUP($X8,DimSum_Pie[],Y$5,FALSE),"")</f>
        <v>上市分类</v>
      </c>
      <c r="Z8" t="str">
        <f>IFERROR(VLOOKUP($X8,DimSum_Pie[],Z$5,FALSE),"")</f>
        <v>澳交所</v>
      </c>
      <c r="AA8">
        <f>IFERROR(VLOOKUP($X8,DimSum_Pie[],AA$5,FALSE),"")</f>
        <v>3</v>
      </c>
      <c r="AB8">
        <f>IFERROR(VLOOKUP($X8,DimSum_Pie[],AB$5,FALSE),"")</f>
        <v>67</v>
      </c>
      <c r="AC8">
        <f>IFERROR(VLOOKUP($X8,DimSum_Pie[],AC$5,FALSE),"")</f>
        <v>42</v>
      </c>
      <c r="AD8">
        <f>Table18[[#This Row],[23年笔数]]+Table18[[#This Row],[24年笔数]]</f>
        <v>109</v>
      </c>
      <c r="AE8" s="56"/>
      <c r="AI8">
        <f>【3】Deal!CB8</f>
        <v>2</v>
      </c>
      <c r="AJ8" t="str">
        <f>VLOOKUP(Table6[[#This Row],[Index]],SBLC_Pie_Count[#All],2,0)</f>
        <v>结构分类</v>
      </c>
      <c r="AK8" t="str">
        <f>VLOOKUP(Table6[[#This Row],[Index]],SBLC_Pie_Count[#All],3,0)</f>
        <v>备证</v>
      </c>
      <c r="AL8" s="103">
        <f>VLOOKUP(Table6[[#This Row],[Index]],SBLC_Pie_Count[#All],4,0)</f>
        <v>400</v>
      </c>
      <c r="AM8" s="56">
        <f>Table6[[#This Row],[笔数]]/SUM($AL$7:$AL$11)</f>
        <v>0.36101083032490977</v>
      </c>
      <c r="AP8">
        <v>5</v>
      </c>
      <c r="AQ8" t="str">
        <f>VLOOKUP(Formatted_SBLC_Pie_SizeNYr[[#This Row],[Index]],SBLC_Pie_SizeNYr[#All],2,0)</f>
        <v>货币</v>
      </c>
      <c r="AR8" t="str">
        <f>VLOOKUP(Formatted_SBLC_Pie_SizeNYr[[#This Row],[Index]],SBLC_Pie_SizeNYr[#All],3,0)</f>
        <v>USD</v>
      </c>
      <c r="AS8">
        <f>VLOOKUP(Formatted_SBLC_Pie_SizeNYr[[#This Row],[Index]],SBLC_Pie_SizeNYr[#All],4,0)</f>
        <v>111.63</v>
      </c>
      <c r="AT8">
        <f>VLOOKUP(Formatted_SBLC_Pie_SizeNYr[[#This Row],[Index]],SBLC_Pie_SizeNYr[#All],5,0)</f>
        <v>16.21</v>
      </c>
      <c r="AU8">
        <f>VLOOKUP(Formatted_SBLC_Pie_SizeNYr[[#This Row],[Index]],SBLC_Pie_SizeNYr[#All],6,0)</f>
        <v>5.74</v>
      </c>
      <c r="AV8">
        <f>Formatted_SBLC_Pie_SizeNYr[[#This Row],[23年亿美元]]+Formatted_SBLC_Pie_SizeNYr[[#This Row],[24年亿美元]]</f>
        <v>21.950000000000003</v>
      </c>
      <c r="AW8" s="56"/>
      <c r="AY8">
        <v>2</v>
      </c>
      <c r="AZ8" t="str">
        <f>VLOOKUP(Formatted_SBLC_Pie_Size[[#This Row],[Index]],SBLC_Pie_Size[#All],2,0)</f>
        <v>板块</v>
      </c>
      <c r="BA8" t="str">
        <f>SBLC_Pie_Size[[#This Row],[Column2]]</f>
        <v>产业</v>
      </c>
      <c r="BB8">
        <f>SBLC_Pie_Size[[#This Row],[亿美元]]</f>
        <v>17.776999999999997</v>
      </c>
      <c r="BC8" s="56">
        <f>SBLC_Pie_Size[[#This Row],[占比]]</f>
        <v>6.08E-2</v>
      </c>
      <c r="BF8">
        <f>SBLCBankLEAG[[#This Row],[笔数排名]]</f>
        <v>2</v>
      </c>
      <c r="BG8" t="str">
        <f>VLOOKUP(Table9[[#This Row],[Index]],SBLCBankLEAG[],2,0)</f>
        <v>邮储银行</v>
      </c>
      <c r="BH8">
        <f>VLOOKUP(Table9[[#This Row],[Index]],SBLCBankLEAG[],3,0)</f>
        <v>26.377000000000002</v>
      </c>
      <c r="BI8">
        <f>VLOOKUP(Table9[[#This Row],[Index]],SBLCBankLEAG[],4,0)</f>
        <v>34</v>
      </c>
      <c r="BJ8" s="56">
        <f>VLOOKUP(Table9[[#This Row],[Index]],SBLCBankLEAG[],5,0)</f>
        <v>0.13439999999999999</v>
      </c>
      <c r="BU8" s="145">
        <v>2</v>
      </c>
      <c r="BV8" s="146" t="str">
        <f>VLOOKUP(BU8,SBLC_Bank[],2,0)</f>
        <v>中国银行</v>
      </c>
      <c r="BW8" s="149" t="str">
        <f>VLOOKUP(BU8,SBLC_Bank[],3,0)</f>
        <v>A1</v>
      </c>
      <c r="BX8" s="149" t="str">
        <f>VLOOKUP(BU8,SBLC_Bank[],4,0)</f>
        <v>A</v>
      </c>
      <c r="BY8" s="149" t="str">
        <f>VLOOKUP(BU8,SBLC_Bank[],5,0)</f>
        <v>A</v>
      </c>
      <c r="CB8" t="s">
        <v>636</v>
      </c>
      <c r="CC8">
        <f>INDEX(USDCNH_Tighten[USD],MATCH(Table42[[#This Row],[YYQQ]],USDCNH_Tighten[YYQQ],0))</f>
        <v>37</v>
      </c>
      <c r="CD8">
        <f>INDEX(USDCNH_Tighten[CNH],MATCH(Table42[[#This Row],[YYQQ]],USDCNH_Tighten[YYQQ],0))</f>
        <v>31</v>
      </c>
    </row>
    <row r="9" spans="2:82" ht="18" customHeight="1">
      <c r="B9" s="57">
        <v>3</v>
      </c>
      <c r="C9" s="57" t="s">
        <v>310</v>
      </c>
      <c r="D9" s="57">
        <f>IFERROR(VLOOKUP(B9,USDCNH_Pie[],COLUMN(),FALSE),"")</f>
        <v>115.48</v>
      </c>
      <c r="E9" s="57">
        <f>IFERROR(VLOOKUP(B9,USDCNH_Pie[],COLUMN(),FALSE),"")</f>
        <v>78.62</v>
      </c>
      <c r="F9" s="57">
        <f>IFERROR(VLOOKUP(B9,USDCNH_Pie[],COLUMN(),FALSE),"")</f>
        <v>19.27</v>
      </c>
      <c r="G9" s="57" t="str">
        <f t="shared" si="0"/>
        <v>115亿</v>
      </c>
      <c r="H9" s="57" t="str">
        <f t="shared" si="1"/>
        <v>79亿</v>
      </c>
      <c r="I9" s="57" t="str">
        <f t="shared" si="2"/>
        <v>19亿</v>
      </c>
      <c r="K9">
        <v>3</v>
      </c>
      <c r="L9" t="str">
        <f>IFERROR(VLOOKUP($K9,CNH_Pie[],L$5,FALSE),"")</f>
        <v>年</v>
      </c>
      <c r="M9" t="str">
        <f>IFERROR(VLOOKUP($K9,CNH_Pie[],M$5,FALSE),"")</f>
        <v>24年</v>
      </c>
      <c r="N9">
        <f>IFERROR(VLOOKUP($K9,CNH_Pie[],N$5,FALSE),"")</f>
        <v>430.85</v>
      </c>
      <c r="O9">
        <f>IFERROR(VLOOKUP($K9,CNH_Pie[],O$5,FALSE),"")</f>
        <v>71</v>
      </c>
      <c r="P9">
        <f>IFERROR(VLOOKUP($K9,CNH_Pie[],P$5,FALSE),"")</f>
        <v>0</v>
      </c>
      <c r="Q9">
        <f>IFERROR(VLOOKUP($K9,CNH_Pie[],Q$5,FALSE),"")</f>
        <v>0</v>
      </c>
      <c r="R9" t="str">
        <f>IF(Table12[[#This Row],[点心债_发行规模(亿)]]=0,"",ROUND(Table12[[#This Row],[点心债_发行规模(亿)]],0)&amp;"亿")</f>
        <v>431亿</v>
      </c>
      <c r="S9" t="str">
        <f>IF(Table12[[#This Row],[点心债_笔数]]=0,"",ROUND(Table12[[#This Row],[点心债_笔数]]+1,0)&amp;"笔")</f>
        <v>72笔</v>
      </c>
      <c r="T9" t="str">
        <f>IF(Table12[[#This Row],[自贸债_发行规模(亿)]]=0,"",ROUND(Table12[[#This Row],[自贸债_发行规模(亿)]],0)&amp;"亿")</f>
        <v/>
      </c>
      <c r="U9" t="str">
        <f>IF(Table12[[#This Row],[自贸债_笔数]]=0,"",ROUND(Table12[[#This Row],[自贸债_笔数]],0)&amp;"笔")</f>
        <v/>
      </c>
      <c r="X9">
        <f>【3】Deal!BR9</f>
        <v>3</v>
      </c>
      <c r="Y9" t="str">
        <f>IFERROR(VLOOKUP($X9,DimSum_Pie[],Y$5,FALSE),"")</f>
        <v>上市分类</v>
      </c>
      <c r="Z9" t="str">
        <f>IFERROR(VLOOKUP($X9,DimSum_Pie[],Z$5,FALSE),"")</f>
        <v>未上市</v>
      </c>
      <c r="AA9">
        <f>IFERROR(VLOOKUP($X9,DimSum_Pie[],AA$5,FALSE),"")</f>
        <v>2</v>
      </c>
      <c r="AB9">
        <f>IFERROR(VLOOKUP($X9,DimSum_Pie[],AB$5,FALSE),"")</f>
        <v>20</v>
      </c>
      <c r="AC9">
        <f>IFERROR(VLOOKUP($X9,DimSum_Pie[],AC$5,FALSE),"")</f>
        <v>9</v>
      </c>
      <c r="AD9">
        <f>Table18[[#This Row],[23年笔数]]+Table18[[#This Row],[24年笔数]]</f>
        <v>29</v>
      </c>
      <c r="AE9" s="56"/>
      <c r="AI9">
        <f>【3】Deal!CB9</f>
        <v>3</v>
      </c>
      <c r="AJ9" t="str">
        <f>VLOOKUP(Table6[[#This Row],[Index]],SBLC_Pie_Count[#All],2,0)</f>
        <v>结构分类</v>
      </c>
      <c r="AK9" t="str">
        <f>VLOOKUP(Table6[[#This Row],[Index]],SBLC_Pie_Count[#All],3,0)</f>
        <v>担保</v>
      </c>
      <c r="AL9" s="103">
        <f>VLOOKUP(Table6[[#This Row],[Index]],SBLC_Pie_Count[#All],4,0)</f>
        <v>240</v>
      </c>
      <c r="AM9" s="56">
        <f>Table6[[#This Row],[笔数]]/SUM($AL$7:$AL$11)</f>
        <v>0.21660649819494585</v>
      </c>
      <c r="AP9">
        <v>6</v>
      </c>
      <c r="AQ9" t="str">
        <f>VLOOKUP(Formatted_SBLC_Pie_SizeNYr[[#This Row],[Index]],SBLC_Pie_SizeNYr[#All],2,0)</f>
        <v>货币</v>
      </c>
      <c r="AR9" t="str">
        <f>VLOOKUP(Formatted_SBLC_Pie_SizeNYr[[#This Row],[Index]],SBLC_Pie_SizeNYr[#All],3,0)</f>
        <v>JPY</v>
      </c>
      <c r="AS9">
        <f>VLOOKUP(Formatted_SBLC_Pie_SizeNYr[[#This Row],[Index]],SBLC_Pie_SizeNYr[#All],4,0)</f>
        <v>0</v>
      </c>
      <c r="AT9">
        <f>VLOOKUP(Formatted_SBLC_Pie_SizeNYr[[#This Row],[Index]],SBLC_Pie_SizeNYr[#All],5,0)</f>
        <v>7.88</v>
      </c>
      <c r="AU9">
        <f>VLOOKUP(Formatted_SBLC_Pie_SizeNYr[[#This Row],[Index]],SBLC_Pie_SizeNYr[#All],6,0)</f>
        <v>3.31</v>
      </c>
      <c r="AV9">
        <f>Formatted_SBLC_Pie_SizeNYr[[#This Row],[23年亿美元]]+Formatted_SBLC_Pie_SizeNYr[[#This Row],[24年亿美元]]</f>
        <v>11.19</v>
      </c>
      <c r="AW9" s="56"/>
      <c r="AY9">
        <v>3</v>
      </c>
      <c r="AZ9" t="str">
        <f>VLOOKUP(Formatted_SBLC_Pie_Size[[#This Row],[Index]],SBLC_Pie_Size[#All],2,0)</f>
        <v>板块</v>
      </c>
      <c r="BA9" t="str">
        <f>SBLC_Pie_Size[[#This Row],[Column2]]</f>
        <v>房地产</v>
      </c>
      <c r="BB9">
        <f>SBLC_Pie_Size[[#This Row],[亿美元]]</f>
        <v>8.33</v>
      </c>
      <c r="BC9" s="56">
        <f>SBLC_Pie_Size[[#This Row],[占比]]</f>
        <v>2.8500000000000001E-2</v>
      </c>
      <c r="BF9">
        <f>SBLCBankLEAG[[#This Row],[笔数排名]]</f>
        <v>3</v>
      </c>
      <c r="BG9" t="str">
        <f>VLOOKUP(Table9[[#This Row],[Index]],SBLCBankLEAG[],2,0)</f>
        <v>江苏银行</v>
      </c>
      <c r="BH9">
        <f>VLOOKUP(Table9[[#This Row],[Index]],SBLCBankLEAG[],3,0)</f>
        <v>24.293999999999997</v>
      </c>
      <c r="BI9">
        <f>VLOOKUP(Table9[[#This Row],[Index]],SBLCBankLEAG[],4,0)</f>
        <v>33</v>
      </c>
      <c r="BJ9" s="56">
        <f>VLOOKUP(Table9[[#This Row],[Index]],SBLCBankLEAG[],5,0)</f>
        <v>0.13039999999999999</v>
      </c>
      <c r="BU9" s="145">
        <v>3</v>
      </c>
      <c r="BV9" s="146" t="str">
        <f>VLOOKUP(BU9,SBLC_Bank[],2,0)</f>
        <v>工商银行</v>
      </c>
      <c r="BW9" s="149" t="str">
        <f>VLOOKUP(BU9,SBLC_Bank[],3,0)</f>
        <v>A1</v>
      </c>
      <c r="BX9" s="149" t="str">
        <f>VLOOKUP(BU9,SBLC_Bank[],4,0)</f>
        <v>A</v>
      </c>
      <c r="BY9" s="149" t="str">
        <f>VLOOKUP(BU9,SBLC_Bank[],5,0)</f>
        <v>A</v>
      </c>
      <c r="CB9" t="s">
        <v>635</v>
      </c>
      <c r="CC9">
        <f>INDEX(USDCNH_Tighten[USD],MATCH(Table42[[#This Row],[YYQQ]],USDCNH_Tighten[YYQQ],0))</f>
        <v>40</v>
      </c>
      <c r="CD9">
        <f>INDEX(USDCNH_Tighten[CNH],MATCH(Table42[[#This Row],[YYQQ]],USDCNH_Tighten[YYQQ],0))</f>
        <v>29</v>
      </c>
    </row>
    <row r="10" spans="2:82" ht="18" customHeight="1">
      <c r="B10" s="57">
        <v>4</v>
      </c>
      <c r="C10" s="57" t="s">
        <v>311</v>
      </c>
      <c r="D10" s="57">
        <f>IFERROR(VLOOKUP(B10,USDCNH_Pie[],COLUMN(),FALSE),"")</f>
        <v>108.09</v>
      </c>
      <c r="E10" s="57">
        <f>IFERROR(VLOOKUP(B10,USDCNH_Pie[],COLUMN(),FALSE),"")</f>
        <v>43.84</v>
      </c>
      <c r="F10" s="57">
        <f>IFERROR(VLOOKUP(B10,USDCNH_Pie[],COLUMN(),FALSE),"")</f>
        <v>0</v>
      </c>
      <c r="G10" s="57" t="str">
        <f t="shared" si="0"/>
        <v>108亿</v>
      </c>
      <c r="H10" s="57" t="str">
        <f t="shared" si="1"/>
        <v>44亿</v>
      </c>
      <c r="I10" s="57" t="str">
        <f t="shared" si="2"/>
        <v/>
      </c>
      <c r="K10">
        <v>4</v>
      </c>
      <c r="L10" t="str">
        <f>IFERROR(VLOOKUP($K10,CNH_Pie[],L$5,FALSE),"")</f>
        <v>年月</v>
      </c>
      <c r="M10" t="str">
        <f>IFERROR(VLOOKUP($K10,CNH_Pie[],M$5,FALSE),"")</f>
        <v>22年01月</v>
      </c>
      <c r="N10">
        <f>IFERROR(VLOOKUP($K10,CNH_Pie[],N$5,FALSE),"")</f>
        <v>9.7200000000000006</v>
      </c>
      <c r="O10">
        <f>IFERROR(VLOOKUP($K10,CNH_Pie[],O$5,FALSE),"")</f>
        <v>1</v>
      </c>
      <c r="P10">
        <f>IFERROR(VLOOKUP($K10,CNH_Pie[],P$5,FALSE),"")</f>
        <v>12.65</v>
      </c>
      <c r="Q10">
        <f>IFERROR(VLOOKUP($K10,CNH_Pie[],Q$5,FALSE),"")</f>
        <v>2</v>
      </c>
      <c r="R10" t="str">
        <f>IF(Table12[[#This Row],[点心债_发行规模(亿)]]=0,"",ROUND(Table12[[#This Row],[点心债_发行规模(亿)]],0)&amp;"亿")</f>
        <v>10亿</v>
      </c>
      <c r="S10" t="str">
        <f>IF(Table12[[#This Row],[点心债_笔数]]=0,"",ROUND(Table12[[#This Row],[点心债_笔数]]+1,0)&amp;"笔")</f>
        <v>2笔</v>
      </c>
      <c r="T10" t="str">
        <f>IF(Table12[[#This Row],[自贸债_发行规模(亿)]]=0,"",ROUND(Table12[[#This Row],[自贸债_发行规模(亿)]],0)&amp;"亿")</f>
        <v>13亿</v>
      </c>
      <c r="U10" t="str">
        <f>IF(Table12[[#This Row],[自贸债_笔数]]=0,"",ROUND(Table12[[#This Row],[自贸债_笔数]],0)&amp;"笔")</f>
        <v>2笔</v>
      </c>
      <c r="X10">
        <f>【3】Deal!BR10</f>
        <v>4</v>
      </c>
      <c r="Y10" t="str">
        <f>IFERROR(VLOOKUP($X10,DimSum_Pie[],Y$5,FALSE),"")</f>
        <v>上市分类</v>
      </c>
      <c r="Z10" t="str">
        <f>IFERROR(VLOOKUP($X10,DimSum_Pie[],Z$5,FALSE),"")</f>
        <v>多地上市</v>
      </c>
      <c r="AA10">
        <f>IFERROR(VLOOKUP($X10,DimSum_Pie[],AA$5,FALSE),"")</f>
        <v>3</v>
      </c>
      <c r="AB10">
        <f>IFERROR(VLOOKUP($X10,DimSum_Pie[],AB$5,FALSE),"")</f>
        <v>10</v>
      </c>
      <c r="AC10">
        <f>IFERROR(VLOOKUP($X10,DimSum_Pie[],AC$5,FALSE),"")</f>
        <v>3</v>
      </c>
      <c r="AD10">
        <f>Table18[[#This Row],[23年笔数]]+Table18[[#This Row],[24年笔数]]</f>
        <v>13</v>
      </c>
      <c r="AE10" s="56"/>
      <c r="AI10">
        <f>【3】Deal!CB10</f>
        <v>4</v>
      </c>
      <c r="AJ10" t="str">
        <f>VLOOKUP(Table6[[#This Row],[Index]],SBLC_Pie_Count[#All],2,0)</f>
        <v>结构分类</v>
      </c>
      <c r="AK10" t="str">
        <f>VLOOKUP(Table6[[#This Row],[Index]],SBLC_Pie_Count[#All],3,0)</f>
        <v>维好</v>
      </c>
      <c r="AL10" s="103">
        <f>VLOOKUP(Table6[[#This Row],[Index]],SBLC_Pie_Count[#All],4,0)</f>
        <v>50</v>
      </c>
      <c r="AM10" s="56">
        <f>Table6[[#This Row],[笔数]]/SUM($AL$7:$AL$11)</f>
        <v>4.5126353790613721E-2</v>
      </c>
      <c r="AP10">
        <v>7</v>
      </c>
      <c r="AQ10" t="str">
        <f>VLOOKUP(Formatted_SBLC_Pie_SizeNYr[[#This Row],[Index]],SBLC_Pie_SizeNYr[#All],2,0)</f>
        <v>货币</v>
      </c>
      <c r="AR10" t="str">
        <f>VLOOKUP(Formatted_SBLC_Pie_SizeNYr[[#This Row],[Index]],SBLC_Pie_SizeNYr[#All],3,0)</f>
        <v>EUR</v>
      </c>
      <c r="AS10">
        <f>VLOOKUP(Formatted_SBLC_Pie_SizeNYr[[#This Row],[Index]],SBLC_Pie_SizeNYr[#All],4,0)</f>
        <v>24.94</v>
      </c>
      <c r="AT10">
        <f>VLOOKUP(Formatted_SBLC_Pie_SizeNYr[[#This Row],[Index]],SBLC_Pie_SizeNYr[#All],5,0)</f>
        <v>2.06</v>
      </c>
      <c r="AU10">
        <f>VLOOKUP(Formatted_SBLC_Pie_SizeNYr[[#This Row],[Index]],SBLC_Pie_SizeNYr[#All],6,0)</f>
        <v>0</v>
      </c>
      <c r="AV10">
        <f>Formatted_SBLC_Pie_SizeNYr[[#This Row],[23年亿美元]]+Formatted_SBLC_Pie_SizeNYr[[#This Row],[24年亿美元]]</f>
        <v>2.06</v>
      </c>
      <c r="AW10" s="56"/>
      <c r="BF10">
        <f>SBLCBankLEAG[[#This Row],[笔数排名]]</f>
        <v>4</v>
      </c>
      <c r="BG10" t="str">
        <f>VLOOKUP(Table9[[#This Row],[Index]],SBLCBankLEAG[],2,0)</f>
        <v>渤海银行</v>
      </c>
      <c r="BH10">
        <f>VLOOKUP(Table9[[#This Row],[Index]],SBLCBankLEAG[],3,0)</f>
        <v>17.847000000000001</v>
      </c>
      <c r="BI10">
        <f>VLOOKUP(Table9[[#This Row],[Index]],SBLCBankLEAG[],4,0)</f>
        <v>27</v>
      </c>
      <c r="BJ10" s="56">
        <f>VLOOKUP(Table9[[#This Row],[Index]],SBLCBankLEAG[],5,0)</f>
        <v>0.1067</v>
      </c>
      <c r="BU10" s="145">
        <v>4</v>
      </c>
      <c r="BV10" s="146" t="str">
        <f>VLOOKUP(BU10,SBLC_Bank[],2,0)</f>
        <v>招商永隆银行</v>
      </c>
      <c r="BW10" s="149" t="str">
        <f>VLOOKUP(BU10,SBLC_Bank[],3,0)</f>
        <v>A2</v>
      </c>
      <c r="BX10" s="149" t="str">
        <f>VLOOKUP(BU10,SBLC_Bank[],4,0)</f>
        <v>--</v>
      </c>
      <c r="BY10" s="149" t="str">
        <f>VLOOKUP(BU10,SBLC_Bank[],5,0)</f>
        <v>--</v>
      </c>
      <c r="CB10" s="159" t="s">
        <v>735</v>
      </c>
      <c r="CC10">
        <f>INDEX(USDCNH_Tighten[USD],MATCH(Table42[[#This Row],[YYQQ]],USDCNH_Tighten[YYQQ],0))</f>
        <v>42</v>
      </c>
      <c r="CD10">
        <f>INDEX(USDCNH_Tighten[CNH],MATCH(Table42[[#This Row],[YYQQ]],USDCNH_Tighten[YYQQ],0))</f>
        <v>29</v>
      </c>
    </row>
    <row r="11" spans="2:82" ht="18" customHeight="1">
      <c r="B11" s="57">
        <v>5</v>
      </c>
      <c r="C11" s="57" t="s">
        <v>312</v>
      </c>
      <c r="D11" s="57">
        <f>IFERROR(VLOOKUP(B11,USDCNH_Pie[],COLUMN(),FALSE),"")</f>
        <v>131.75</v>
      </c>
      <c r="E11" s="57">
        <f>IFERROR(VLOOKUP(B11,USDCNH_Pie[],COLUMN(),FALSE),"")</f>
        <v>71.45</v>
      </c>
      <c r="F11" s="57">
        <f>IFERROR(VLOOKUP(B11,USDCNH_Pie[],COLUMN(),FALSE),"")</f>
        <v>0</v>
      </c>
      <c r="G11" s="57" t="str">
        <f t="shared" si="0"/>
        <v>132亿</v>
      </c>
      <c r="H11" s="57" t="str">
        <f t="shared" si="1"/>
        <v>71亿</v>
      </c>
      <c r="I11" s="57" t="str">
        <f t="shared" si="2"/>
        <v/>
      </c>
      <c r="K11">
        <v>5</v>
      </c>
      <c r="L11" t="str">
        <f>IFERROR(VLOOKUP($K11,CNH_Pie[],L$5,FALSE),"")</f>
        <v>年月</v>
      </c>
      <c r="M11" t="str">
        <f>IFERROR(VLOOKUP($K11,CNH_Pie[],M$5,FALSE),"")</f>
        <v>22年02月</v>
      </c>
      <c r="N11">
        <f>IFERROR(VLOOKUP($K11,CNH_Pie[],N$5,FALSE),"")</f>
        <v>13</v>
      </c>
      <c r="O11">
        <f>IFERROR(VLOOKUP($K11,CNH_Pie[],O$5,FALSE),"")</f>
        <v>1</v>
      </c>
      <c r="P11">
        <f>IFERROR(VLOOKUP($K11,CNH_Pie[],P$5,FALSE),"")</f>
        <v>0</v>
      </c>
      <c r="Q11">
        <f>IFERROR(VLOOKUP($K11,CNH_Pie[],Q$5,FALSE),"")</f>
        <v>0</v>
      </c>
      <c r="R11" t="str">
        <f>IF(Table12[[#This Row],[点心债_发行规模(亿)]]=0,"",ROUND(Table12[[#This Row],[点心债_发行规模(亿)]],0)&amp;"亿")</f>
        <v>13亿</v>
      </c>
      <c r="S11" t="str">
        <f>IF(Table12[[#This Row],[点心债_笔数]]=0,"",ROUND(Table12[[#This Row],[点心债_笔数]]+1,0)&amp;"笔")</f>
        <v>2笔</v>
      </c>
      <c r="T11" t="str">
        <f>IF(Table12[[#This Row],[自贸债_发行规模(亿)]]=0,"",ROUND(Table12[[#This Row],[自贸债_发行规模(亿)]],0)&amp;"亿")</f>
        <v/>
      </c>
      <c r="U11" t="str">
        <f>IF(Table12[[#This Row],[自贸债_笔数]]=0,"",ROUND(Table12[[#This Row],[自贸债_笔数]],0)&amp;"笔")</f>
        <v/>
      </c>
      <c r="X11">
        <f>【3】Deal!BR11</f>
        <v>5</v>
      </c>
      <c r="Y11" t="str">
        <f>IFERROR(VLOOKUP($X11,DimSum_Pie[],Y$5,FALSE),"")</f>
        <v>上市分类</v>
      </c>
      <c r="Z11" t="str">
        <f>IFERROR(VLOOKUP($X11,DimSum_Pie[],Z$5,FALSE),"")</f>
        <v>新交所</v>
      </c>
      <c r="AA11">
        <f>IFERROR(VLOOKUP($X11,DimSum_Pie[],AA$5,FALSE),"")</f>
        <v>2</v>
      </c>
      <c r="AB11">
        <f>IFERROR(VLOOKUP($X11,DimSum_Pie[],AB$5,FALSE),"")</f>
        <v>5</v>
      </c>
      <c r="AC11">
        <f>IFERROR(VLOOKUP($X11,DimSum_Pie[],AC$5,FALSE),"")</f>
        <v>3</v>
      </c>
      <c r="AD11">
        <f>Table18[[#This Row],[23年笔数]]+Table18[[#This Row],[24年笔数]]</f>
        <v>8</v>
      </c>
      <c r="AE11" s="56"/>
      <c r="AI11">
        <f>【3】Deal!CB11</f>
        <v>5</v>
      </c>
      <c r="AJ11" t="str">
        <f>VLOOKUP(Table6[[#This Row],[Index]],SBLC_Pie_Count[#All],2,0)</f>
        <v>结构分类</v>
      </c>
      <c r="AK11" t="str">
        <f>VLOOKUP(Table6[[#This Row],[Index]],SBLC_Pie_Count[#All],3,0)</f>
        <v>红筹</v>
      </c>
      <c r="AL11" s="103">
        <f>VLOOKUP(Table6[[#This Row],[Index]],SBLC_Pie_Count[#All],4,0)</f>
        <v>5</v>
      </c>
      <c r="AM11" s="56">
        <f>Table6[[#This Row],[笔数]]/SUM($AL$7:$AL$11)</f>
        <v>4.5126353790613718E-3</v>
      </c>
      <c r="BF11">
        <f>SBLCBankLEAG[[#This Row],[笔数排名]]</f>
        <v>5</v>
      </c>
      <c r="BG11" t="str">
        <f>VLOOKUP(Table9[[#This Row],[Index]],SBLCBankLEAG[],2,0)</f>
        <v>南京银行</v>
      </c>
      <c r="BH11">
        <f>VLOOKUP(Table9[[#This Row],[Index]],SBLCBankLEAG[],3,0)</f>
        <v>11.629</v>
      </c>
      <c r="BI11">
        <f>VLOOKUP(Table9[[#This Row],[Index]],SBLCBankLEAG[],4,0)</f>
        <v>25</v>
      </c>
      <c r="BJ11" s="56">
        <f>VLOOKUP(Table9[[#This Row],[Index]],SBLCBankLEAG[],5,0)</f>
        <v>9.8799999999999999E-2</v>
      </c>
      <c r="BU11" s="145">
        <v>6</v>
      </c>
      <c r="BV11" s="146" t="str">
        <f>VLOOKUP(BU11,SBLC_Bank[],2,0)</f>
        <v>招商银行</v>
      </c>
      <c r="BW11" s="149" t="str">
        <f>VLOOKUP(BU11,SBLC_Bank[],3,0)</f>
        <v>A2</v>
      </c>
      <c r="BX11" s="149" t="str">
        <f>VLOOKUP(BU11,SBLC_Bank[],4,0)</f>
        <v>BBB+</v>
      </c>
      <c r="BY11" s="149" t="str">
        <f>VLOOKUP(BU11,SBLC_Bank[],5,0)</f>
        <v>A-</v>
      </c>
    </row>
    <row r="12" spans="2:82" ht="18" customHeight="1">
      <c r="B12" s="57">
        <v>6</v>
      </c>
      <c r="C12" s="57" t="s">
        <v>313</v>
      </c>
      <c r="D12" s="57">
        <f>IFERROR(VLOOKUP(B12,USDCNH_Pie[],COLUMN(),FALSE),"")</f>
        <v>98.48</v>
      </c>
      <c r="E12" s="57">
        <f>IFERROR(VLOOKUP(B12,USDCNH_Pie[],COLUMN(),FALSE),"")</f>
        <v>73.56</v>
      </c>
      <c r="F12" s="57">
        <f>IFERROR(VLOOKUP(B12,USDCNH_Pie[],COLUMN(),FALSE),"")</f>
        <v>0</v>
      </c>
      <c r="G12" s="57" t="str">
        <f t="shared" si="0"/>
        <v>98亿</v>
      </c>
      <c r="H12" s="57" t="str">
        <f t="shared" si="1"/>
        <v>74亿</v>
      </c>
      <c r="I12" s="57" t="str">
        <f>IF(F12=0,"",FIXED(F12,0)&amp;"亿")</f>
        <v/>
      </c>
      <c r="K12">
        <v>6</v>
      </c>
      <c r="L12" t="str">
        <f>IFERROR(VLOOKUP($K12,CNH_Pie[],L$5,FALSE),"")</f>
        <v>年月</v>
      </c>
      <c r="M12" t="str">
        <f>IFERROR(VLOOKUP($K12,CNH_Pie[],M$5,FALSE),"")</f>
        <v>22年03月</v>
      </c>
      <c r="N12">
        <f>IFERROR(VLOOKUP($K12,CNH_Pie[],N$5,FALSE),"")</f>
        <v>43</v>
      </c>
      <c r="O12">
        <f>IFERROR(VLOOKUP($K12,CNH_Pie[],O$5,FALSE),"")</f>
        <v>3</v>
      </c>
      <c r="P12">
        <f>IFERROR(VLOOKUP($K12,CNH_Pie[],P$5,FALSE),"")</f>
        <v>0</v>
      </c>
      <c r="Q12">
        <f>IFERROR(VLOOKUP($K12,CNH_Pie[],Q$5,FALSE),"")</f>
        <v>0</v>
      </c>
      <c r="R12" t="str">
        <f>IF(Table12[[#This Row],[点心债_发行规模(亿)]]=0,"",ROUND(Table12[[#This Row],[点心债_发行规模(亿)]],0)&amp;"亿")</f>
        <v>43亿</v>
      </c>
      <c r="S12" t="str">
        <f>IF(Table12[[#This Row],[点心债_笔数]]=0,"",ROUND(Table12[[#This Row],[点心债_笔数]]+1,0)&amp;"笔")</f>
        <v>4笔</v>
      </c>
      <c r="T12" t="str">
        <f>IF(Table12[[#This Row],[自贸债_发行规模(亿)]]=0,"",ROUND(Table12[[#This Row],[自贸债_发行规模(亿)]],0)&amp;"亿")</f>
        <v/>
      </c>
      <c r="U12" t="str">
        <f>IF(Table12[[#This Row],[自贸债_笔数]]=0,"",ROUND(Table12[[#This Row],[自贸债_笔数]],0)&amp;"笔")</f>
        <v/>
      </c>
      <c r="X12">
        <f>【3】Deal!BR12</f>
        <v>6</v>
      </c>
      <c r="Y12" t="str">
        <f>IFERROR(VLOOKUP($X12,DimSum_Pie[],Y$5,FALSE),"")</f>
        <v>板块</v>
      </c>
      <c r="Z12" t="str">
        <f>IFERROR(VLOOKUP($X12,DimSum_Pie[],Z$5,FALSE),"")</f>
        <v>地方平台</v>
      </c>
      <c r="AA12">
        <f>IFERROR(VLOOKUP($X12,DimSum_Pie[],AA$5,FALSE),"")</f>
        <v>2</v>
      </c>
      <c r="AB12">
        <f>IFERROR(VLOOKUP($X12,DimSum_Pie[],AB$5,FALSE),"")</f>
        <v>108</v>
      </c>
      <c r="AC12">
        <f>IFERROR(VLOOKUP($X12,DimSum_Pie[],AC$5,FALSE),"")</f>
        <v>66</v>
      </c>
      <c r="AD12">
        <f>Table18[[#This Row],[23年笔数]]+Table18[[#This Row],[24年笔数]]</f>
        <v>174</v>
      </c>
      <c r="AE12" s="56"/>
      <c r="AI12">
        <f>【3】Deal!CB12</f>
        <v>6</v>
      </c>
      <c r="AJ12" t="str">
        <f>VLOOKUP(Table6[[#This Row],[Index]],SBLC_Pie_Count[#All],2,0)</f>
        <v>结构</v>
      </c>
      <c r="AK12" t="str">
        <f>VLOOKUP(Table6[[#This Row],[Index]],SBLC_Pie_Count[#All],3,0)</f>
        <v>备证</v>
      </c>
      <c r="AL12" s="103">
        <f>VLOOKUP(Table6[[#This Row],[Index]],SBLC_Pie_Count[#All],4,0)</f>
        <v>305</v>
      </c>
      <c r="AM12" s="56">
        <f>Table6[[#This Row],[笔数]]/SUM($AL$12:$AL$15)</f>
        <v>0.76249999999999996</v>
      </c>
      <c r="BF12">
        <f>SBLCBankLEAG[[#This Row],[笔数排名]]</f>
        <v>6</v>
      </c>
      <c r="BG12" t="str">
        <f>VLOOKUP(Table9[[#This Row],[Index]],SBLCBankLEAG[],2,0)</f>
        <v>浙商银行</v>
      </c>
      <c r="BH12">
        <f>VLOOKUP(Table9[[#This Row],[Index]],SBLCBankLEAG[],3,0)</f>
        <v>17.894999999999996</v>
      </c>
      <c r="BI12">
        <f>VLOOKUP(Table9[[#This Row],[Index]],SBLCBankLEAG[],4,0)</f>
        <v>22</v>
      </c>
      <c r="BJ12" s="56">
        <f>VLOOKUP(Table9[[#This Row],[Index]],SBLCBankLEAG[],5,0)</f>
        <v>8.6999999999999994E-2</v>
      </c>
      <c r="BU12" s="145">
        <v>5</v>
      </c>
      <c r="BV12" s="146" t="str">
        <f>VLOOKUP(BU12,SBLC_Bank[],2,0)</f>
        <v>南洋商业银行</v>
      </c>
      <c r="BW12" s="149" t="str">
        <f>VLOOKUP(BU12,SBLC_Bank[],3,0)</f>
        <v>Baa1</v>
      </c>
      <c r="BX12" s="149" t="str">
        <f>VLOOKUP(BU12,SBLC_Bank[],4,0)</f>
        <v>--</v>
      </c>
      <c r="BY12" s="149" t="str">
        <f>VLOOKUP(BU12,SBLC_Bank[],5,0)</f>
        <v>--</v>
      </c>
    </row>
    <row r="13" spans="2:82" ht="18" customHeight="1">
      <c r="B13" s="57">
        <v>7</v>
      </c>
      <c r="C13" s="57" t="s">
        <v>314</v>
      </c>
      <c r="D13" s="57">
        <f>IFERROR(VLOOKUP(B13,USDCNH_Pie[],COLUMN(),FALSE),"")</f>
        <v>76.739999999999995</v>
      </c>
      <c r="E13" s="57">
        <f>IFERROR(VLOOKUP(B13,USDCNH_Pie[],COLUMN(),FALSE),"")</f>
        <v>37.049999999999997</v>
      </c>
      <c r="F13" s="57">
        <f>IFERROR(VLOOKUP(B13,USDCNH_Pie[],COLUMN(),FALSE),"")</f>
        <v>0</v>
      </c>
      <c r="G13" s="57" t="str">
        <f t="shared" si="0"/>
        <v>77亿</v>
      </c>
      <c r="H13" s="57" t="str">
        <f t="shared" si="1"/>
        <v>37亿</v>
      </c>
      <c r="I13" s="57" t="str">
        <f t="shared" si="2"/>
        <v/>
      </c>
      <c r="K13">
        <v>7</v>
      </c>
      <c r="L13" t="str">
        <f>IFERROR(VLOOKUP($K13,CNH_Pie[],L$5,FALSE),"")</f>
        <v>年月</v>
      </c>
      <c r="M13" t="str">
        <f>IFERROR(VLOOKUP($K13,CNH_Pie[],M$5,FALSE),"")</f>
        <v>22年04月</v>
      </c>
      <c r="N13">
        <f>IFERROR(VLOOKUP($K13,CNH_Pie[],N$5,FALSE),"")</f>
        <v>0</v>
      </c>
      <c r="O13">
        <f>IFERROR(VLOOKUP($K13,CNH_Pie[],O$5,FALSE),"")</f>
        <v>0</v>
      </c>
      <c r="P13">
        <f>IFERROR(VLOOKUP($K13,CNH_Pie[],P$5,FALSE),"")</f>
        <v>6</v>
      </c>
      <c r="Q13">
        <f>IFERROR(VLOOKUP($K13,CNH_Pie[],Q$5,FALSE),"")</f>
        <v>1</v>
      </c>
      <c r="R13" t="str">
        <f>IF(Table12[[#This Row],[点心债_发行规模(亿)]]=0,"",ROUND(Table12[[#This Row],[点心债_发行规模(亿)]],0)&amp;"亿")</f>
        <v/>
      </c>
      <c r="S13" t="str">
        <f>IF(Table12[[#This Row],[点心债_笔数]]=0,"",ROUND(Table12[[#This Row],[点心债_笔数]]+1,0)&amp;"笔")</f>
        <v/>
      </c>
      <c r="T13" t="str">
        <f>IF(Table12[[#This Row],[自贸债_发行规模(亿)]]=0,"",ROUND(Table12[[#This Row],[自贸债_发行规模(亿)]],0)&amp;"亿")</f>
        <v>6亿</v>
      </c>
      <c r="U13" t="str">
        <f>IF(Table12[[#This Row],[自贸债_笔数]]=0,"",ROUND(Table12[[#This Row],[自贸债_笔数]],0)&amp;"笔")</f>
        <v>1笔</v>
      </c>
      <c r="X13">
        <f>【3】Deal!BR13</f>
        <v>7</v>
      </c>
      <c r="Y13" t="str">
        <f>IFERROR(VLOOKUP($X13,DimSum_Pie[],Y$5,FALSE),"")</f>
        <v>板块</v>
      </c>
      <c r="Z13" t="str">
        <f>IFERROR(VLOOKUP($X13,DimSum_Pie[],Z$5,FALSE),"")</f>
        <v>金融机构</v>
      </c>
      <c r="AA13">
        <f>IFERROR(VLOOKUP($X13,DimSum_Pie[],AA$5,FALSE),"")</f>
        <v>8</v>
      </c>
      <c r="AB13">
        <f>IFERROR(VLOOKUP($X13,DimSum_Pie[],AB$5,FALSE),"")</f>
        <v>16</v>
      </c>
      <c r="AC13">
        <f>IFERROR(VLOOKUP($X13,DimSum_Pie[],AC$5,FALSE),"")</f>
        <v>2</v>
      </c>
      <c r="AD13">
        <f>Table18[[#This Row],[23年笔数]]+Table18[[#This Row],[24年笔数]]</f>
        <v>18</v>
      </c>
      <c r="AE13" s="56"/>
      <c r="AI13">
        <f>【3】Deal!CB13</f>
        <v>7</v>
      </c>
      <c r="AJ13" t="str">
        <f>VLOOKUP(Table6[[#This Row],[Index]],SBLC_Pie_Count[#All],2,0)</f>
        <v>结构</v>
      </c>
      <c r="AK13" t="str">
        <f>VLOOKUP(Table6[[#This Row],[Index]],SBLC_Pie_Count[#All],3,0)</f>
        <v>备证+担保</v>
      </c>
      <c r="AL13" s="103">
        <f>VLOOKUP(Table6[[#This Row],[Index]],SBLC_Pie_Count[#All],4,0)</f>
        <v>67</v>
      </c>
      <c r="AM13" s="56">
        <f>Table6[[#This Row],[笔数]]/SUM($AL$12:$AL$15)</f>
        <v>0.16750000000000001</v>
      </c>
      <c r="BF13">
        <f>SBLCBankLEAG[[#This Row],[笔数排名]]</f>
        <v>7</v>
      </c>
      <c r="BG13" t="str">
        <f>VLOOKUP(Table9[[#This Row],[Index]],SBLCBankLEAG[],2,0)</f>
        <v>杭州银行</v>
      </c>
      <c r="BH13">
        <f>VLOOKUP(Table9[[#This Row],[Index]],SBLCBankLEAG[],3,0)</f>
        <v>18.411000000000001</v>
      </c>
      <c r="BI13">
        <f>VLOOKUP(Table9[[#This Row],[Index]],SBLCBankLEAG[],4,0)</f>
        <v>22</v>
      </c>
      <c r="BJ13" s="56">
        <f>VLOOKUP(Table9[[#This Row],[Index]],SBLCBankLEAG[],5,0)</f>
        <v>8.6999999999999994E-2</v>
      </c>
      <c r="BU13" s="145">
        <v>7</v>
      </c>
      <c r="BV13" s="146" t="str">
        <f>VLOOKUP(BU13,SBLC_Bank[],2,0)</f>
        <v>上海银行</v>
      </c>
      <c r="BW13" s="149" t="str">
        <f>VLOOKUP(BU13,SBLC_Bank[],3,0)</f>
        <v>Baa2</v>
      </c>
      <c r="BX13" s="149" t="str">
        <f>VLOOKUP(BU13,SBLC_Bank[],4,0)</f>
        <v>--</v>
      </c>
      <c r="BY13" s="149" t="str">
        <f>VLOOKUP(BU13,SBLC_Bank[],5,0)</f>
        <v>--</v>
      </c>
    </row>
    <row r="14" spans="2:82" ht="18" customHeight="1">
      <c r="B14" s="57">
        <v>8</v>
      </c>
      <c r="C14" s="57" t="s">
        <v>315</v>
      </c>
      <c r="D14" s="57">
        <f>IFERROR(VLOOKUP(B14,USDCNH_Pie[],COLUMN(),FALSE),"")</f>
        <v>83.51</v>
      </c>
      <c r="E14" s="57">
        <f>IFERROR(VLOOKUP(B14,USDCNH_Pie[],COLUMN(),FALSE),"")</f>
        <v>111.49</v>
      </c>
      <c r="F14" s="57">
        <f>IFERROR(VLOOKUP(B14,USDCNH_Pie[],COLUMN(),FALSE),"")</f>
        <v>0</v>
      </c>
      <c r="G14" s="57" t="str">
        <f t="shared" si="0"/>
        <v>84亿</v>
      </c>
      <c r="H14" s="57" t="str">
        <f t="shared" si="1"/>
        <v>111亿</v>
      </c>
      <c r="I14" s="57" t="str">
        <f t="shared" si="2"/>
        <v/>
      </c>
      <c r="K14">
        <v>8</v>
      </c>
      <c r="L14" t="str">
        <f>IFERROR(VLOOKUP($K14,CNH_Pie[],L$5,FALSE),"")</f>
        <v>年月</v>
      </c>
      <c r="M14" t="str">
        <f>IFERROR(VLOOKUP($K14,CNH_Pie[],M$5,FALSE),"")</f>
        <v>22年05月</v>
      </c>
      <c r="N14">
        <f>IFERROR(VLOOKUP($K14,CNH_Pie[],N$5,FALSE),"")</f>
        <v>30</v>
      </c>
      <c r="O14">
        <f>IFERROR(VLOOKUP($K14,CNH_Pie[],O$5,FALSE),"")</f>
        <v>2</v>
      </c>
      <c r="P14">
        <f>IFERROR(VLOOKUP($K14,CNH_Pie[],P$5,FALSE),"")</f>
        <v>0</v>
      </c>
      <c r="Q14">
        <f>IFERROR(VLOOKUP($K14,CNH_Pie[],Q$5,FALSE),"")</f>
        <v>0</v>
      </c>
      <c r="R14" t="str">
        <f>IF(Table12[[#This Row],[点心债_发行规模(亿)]]=0,"",ROUND(Table12[[#This Row],[点心债_发行规模(亿)]],0)&amp;"亿")</f>
        <v>30亿</v>
      </c>
      <c r="S14" t="str">
        <f>IF(Table12[[#This Row],[点心债_笔数]]=0,"",ROUND(Table12[[#This Row],[点心债_笔数]]+1,0)&amp;"笔")</f>
        <v>3笔</v>
      </c>
      <c r="T14" t="str">
        <f>IF(Table12[[#This Row],[自贸债_发行规模(亿)]]=0,"",ROUND(Table12[[#This Row],[自贸债_发行规模(亿)]],0)&amp;"亿")</f>
        <v/>
      </c>
      <c r="U14" t="str">
        <f>IF(Table12[[#This Row],[自贸债_笔数]]=0,"",ROUND(Table12[[#This Row],[自贸债_笔数]],0)&amp;"笔")</f>
        <v/>
      </c>
      <c r="X14">
        <f>【3】Deal!BR14</f>
        <v>8</v>
      </c>
      <c r="Y14" t="str">
        <f>IFERROR(VLOOKUP($X14,DimSum_Pie[],Y$5,FALSE),"")</f>
        <v>板块</v>
      </c>
      <c r="Z14" t="str">
        <f>IFERROR(VLOOKUP($X14,DimSum_Pie[],Z$5,FALSE),"")</f>
        <v>主权/政府</v>
      </c>
      <c r="AA14">
        <f>IFERROR(VLOOKUP($X14,DimSum_Pie[],AA$5,FALSE),"")</f>
        <v>16</v>
      </c>
      <c r="AB14">
        <f>IFERROR(VLOOKUP($X14,DimSum_Pie[],AB$5,FALSE),"")</f>
        <v>18</v>
      </c>
      <c r="AC14">
        <f>IFERROR(VLOOKUP($X14,DimSum_Pie[],AC$5,FALSE),"")</f>
        <v>0</v>
      </c>
      <c r="AD14">
        <f>Table18[[#This Row],[23年笔数]]+Table18[[#This Row],[24年笔数]]</f>
        <v>18</v>
      </c>
      <c r="AE14" s="56"/>
      <c r="AI14">
        <f>【3】Deal!CB14</f>
        <v>8</v>
      </c>
      <c r="AJ14" t="str">
        <f>VLOOKUP(Table6[[#This Row],[Index]],SBLC_Pie_Count[#All],2,0)</f>
        <v>结构</v>
      </c>
      <c r="AK14" t="str">
        <f>VLOOKUP(Table6[[#This Row],[Index]],SBLC_Pie_Count[#All],3,0)</f>
        <v>备证+担保+维好</v>
      </c>
      <c r="AL14" s="103">
        <f>VLOOKUP(Table6[[#This Row],[Index]],SBLC_Pie_Count[#All],4,0)</f>
        <v>2</v>
      </c>
      <c r="AM14" s="56">
        <f>Table6[[#This Row],[笔数]]/SUM($AL$12:$AL$15)</f>
        <v>5.0000000000000001E-3</v>
      </c>
      <c r="BF14">
        <f>SBLCBankLEAG[[#This Row],[笔数排名]]</f>
        <v>8</v>
      </c>
      <c r="BG14" t="str">
        <f>VLOOKUP(Table9[[#This Row],[Index]],SBLCBankLEAG[],2,0)</f>
        <v>恒丰银行</v>
      </c>
      <c r="BH14">
        <f>VLOOKUP(Table9[[#This Row],[Index]],SBLCBankLEAG[],3,0)</f>
        <v>11.287000000000001</v>
      </c>
      <c r="BI14">
        <f>VLOOKUP(Table9[[#This Row],[Index]],SBLCBankLEAG[],4,0)</f>
        <v>18</v>
      </c>
      <c r="BJ14" s="56">
        <f>VLOOKUP(Table9[[#This Row],[Index]],SBLCBankLEAG[],5,0)</f>
        <v>7.1099999999999997E-2</v>
      </c>
      <c r="BU14" s="145">
        <v>8</v>
      </c>
      <c r="BV14" s="146" t="str">
        <f>VLOOKUP(BU14,SBLC_Bank[],2,0)</f>
        <v>宁波银行</v>
      </c>
      <c r="BW14" s="149" t="str">
        <f>VLOOKUP(BU14,SBLC_Bank[],3,0)</f>
        <v>Baa2</v>
      </c>
      <c r="BX14" s="149" t="str">
        <f>VLOOKUP(BU14,SBLC_Bank[],4,0)</f>
        <v>--</v>
      </c>
      <c r="BY14" s="149" t="str">
        <f>VLOOKUP(BU14,SBLC_Bank[],5,0)</f>
        <v>--</v>
      </c>
    </row>
    <row r="15" spans="2:82" ht="18" customHeight="1">
      <c r="B15" s="57">
        <v>9</v>
      </c>
      <c r="C15" s="57" t="s">
        <v>302</v>
      </c>
      <c r="D15" s="57">
        <f>IFERROR(VLOOKUP(B15,USDCNH_Pie[],COLUMN(),FALSE),"")</f>
        <v>79.33</v>
      </c>
      <c r="E15" s="57">
        <f>IFERROR(VLOOKUP(B15,USDCNH_Pie[],COLUMN(),FALSE),"")</f>
        <v>75.05</v>
      </c>
      <c r="F15" s="57">
        <f>IFERROR(VLOOKUP(B15,USDCNH_Pie[],COLUMN(),FALSE),"")</f>
        <v>0</v>
      </c>
      <c r="G15" s="57" t="str">
        <f t="shared" si="0"/>
        <v>79亿</v>
      </c>
      <c r="H15" s="57" t="str">
        <f t="shared" si="1"/>
        <v>75亿</v>
      </c>
      <c r="I15" s="57" t="str">
        <f t="shared" si="2"/>
        <v/>
      </c>
      <c r="K15">
        <v>9</v>
      </c>
      <c r="L15" t="str">
        <f>IFERROR(VLOOKUP($K15,CNH_Pie[],L$5,FALSE),"")</f>
        <v>年月</v>
      </c>
      <c r="M15" t="str">
        <f>IFERROR(VLOOKUP($K15,CNH_Pie[],M$5,FALSE),"")</f>
        <v>22年06月</v>
      </c>
      <c r="N15">
        <f>IFERROR(VLOOKUP($K15,CNH_Pie[],N$5,FALSE),"")</f>
        <v>100.1</v>
      </c>
      <c r="O15">
        <f>IFERROR(VLOOKUP($K15,CNH_Pie[],O$5,FALSE),"")</f>
        <v>4</v>
      </c>
      <c r="P15">
        <f>IFERROR(VLOOKUP($K15,CNH_Pie[],P$5,FALSE),"")</f>
        <v>7.95</v>
      </c>
      <c r="Q15">
        <f>IFERROR(VLOOKUP($K15,CNH_Pie[],Q$5,FALSE),"")</f>
        <v>2</v>
      </c>
      <c r="R15" t="str">
        <f>IF(Table12[[#This Row],[点心债_发行规模(亿)]]=0,"",ROUND(Table12[[#This Row],[点心债_发行规模(亿)]],0)&amp;"亿")</f>
        <v>100亿</v>
      </c>
      <c r="S15" t="str">
        <f>IF(Table12[[#This Row],[点心债_笔数]]=0,"",ROUND(Table12[[#This Row],[点心债_笔数]]+1,0)&amp;"笔")</f>
        <v>5笔</v>
      </c>
      <c r="T15" t="str">
        <f>IF(Table12[[#This Row],[自贸债_发行规模(亿)]]=0,"",ROUND(Table12[[#This Row],[自贸债_发行规模(亿)]],0)&amp;"亿")</f>
        <v>8亿</v>
      </c>
      <c r="U15" t="str">
        <f>IF(Table12[[#This Row],[自贸债_笔数]]=0,"",ROUND(Table12[[#This Row],[自贸债_笔数]],0)&amp;"笔")</f>
        <v>2笔</v>
      </c>
      <c r="X15">
        <f>【3】Deal!BR15</f>
        <v>9</v>
      </c>
      <c r="Y15" t="str">
        <f>IFERROR(VLOOKUP($X15,DimSum_Pie[],Y$5,FALSE),"")</f>
        <v>板块</v>
      </c>
      <c r="Z15" t="str">
        <f>IFERROR(VLOOKUP($X15,DimSum_Pie[],Z$5,FALSE),"")</f>
        <v>产业</v>
      </c>
      <c r="AA15">
        <f>IFERROR(VLOOKUP($X15,DimSum_Pie[],AA$5,FALSE),"")</f>
        <v>2</v>
      </c>
      <c r="AB15">
        <f>IFERROR(VLOOKUP($X15,DimSum_Pie[],AB$5,FALSE),"")</f>
        <v>4</v>
      </c>
      <c r="AC15">
        <f>IFERROR(VLOOKUP($X15,DimSum_Pie[],AC$5,FALSE),"")</f>
        <v>2</v>
      </c>
      <c r="AD15">
        <f>Table18[[#This Row],[23年笔数]]+Table18[[#This Row],[24年笔数]]</f>
        <v>6</v>
      </c>
      <c r="AE15" s="56"/>
      <c r="AI15">
        <f>【3】Deal!CB15</f>
        <v>9</v>
      </c>
      <c r="AJ15" t="str">
        <f>VLOOKUP(Table6[[#This Row],[Index]],SBLC_Pie_Count[#All],2,0)</f>
        <v>结构</v>
      </c>
      <c r="AK15" t="str">
        <f>VLOOKUP(Table6[[#This Row],[Index]],SBLC_Pie_Count[#All],3,0)</f>
        <v>备证+维好</v>
      </c>
      <c r="AL15" s="103">
        <f>VLOOKUP(Table6[[#This Row],[Index]],SBLC_Pie_Count[#All],4,0)</f>
        <v>26</v>
      </c>
      <c r="AM15" s="56">
        <f>Table6[[#This Row],[笔数]]/SUM($AL$12:$AL$15)</f>
        <v>6.5000000000000002E-2</v>
      </c>
      <c r="BF15">
        <f>SBLCBankLEAG[[#This Row],[笔数排名]]</f>
        <v>9</v>
      </c>
      <c r="BG15" t="str">
        <f>VLOOKUP(Table9[[#This Row],[Index]],SBLCBankLEAG[],2,0)</f>
        <v>宁波银行</v>
      </c>
      <c r="BH15">
        <f>VLOOKUP(Table9[[#This Row],[Index]],SBLCBankLEAG[],3,0)</f>
        <v>16.693999999999999</v>
      </c>
      <c r="BI15">
        <f>VLOOKUP(Table9[[#This Row],[Index]],SBLCBankLEAG[],4,0)</f>
        <v>17</v>
      </c>
      <c r="BJ15" s="56">
        <f>VLOOKUP(Table9[[#This Row],[Index]],SBLCBankLEAG[],5,0)</f>
        <v>6.7199999999999996E-2</v>
      </c>
      <c r="BU15" s="145">
        <v>9</v>
      </c>
      <c r="BV15" s="146" t="str">
        <f>VLOOKUP(BU15,SBLC_Bank[],2,0)</f>
        <v>江苏银行</v>
      </c>
      <c r="BW15" s="149" t="str">
        <f>VLOOKUP(BU15,SBLC_Bank[],3,0)</f>
        <v>Baa2</v>
      </c>
      <c r="BX15" s="149" t="str">
        <f>VLOOKUP(BU15,SBLC_Bank[],4,0)</f>
        <v>--</v>
      </c>
      <c r="BY15" s="149" t="str">
        <f>VLOOKUP(BU15,SBLC_Bank[],5,0)</f>
        <v>--</v>
      </c>
    </row>
    <row r="16" spans="2:82" ht="18" customHeight="1">
      <c r="B16" s="57">
        <v>10</v>
      </c>
      <c r="C16" s="57" t="s">
        <v>304</v>
      </c>
      <c r="D16" s="57">
        <f>IFERROR(VLOOKUP(B16,USDCNH_Pie[],COLUMN(),FALSE),"")</f>
        <v>50.27</v>
      </c>
      <c r="E16" s="57">
        <f>IFERROR(VLOOKUP(B16,USDCNH_Pie[],COLUMN(),FALSE),"")</f>
        <v>82.87</v>
      </c>
      <c r="F16" s="57">
        <f>IFERROR(VLOOKUP(B16,USDCNH_Pie[],COLUMN(),FALSE),"")</f>
        <v>0</v>
      </c>
      <c r="G16" s="57" t="str">
        <f t="shared" si="0"/>
        <v>50亿</v>
      </c>
      <c r="H16" s="57" t="str">
        <f t="shared" si="1"/>
        <v>83亿</v>
      </c>
      <c r="I16" s="57" t="str">
        <f t="shared" si="2"/>
        <v/>
      </c>
      <c r="K16">
        <v>10</v>
      </c>
      <c r="L16" t="str">
        <f>IFERROR(VLOOKUP($K16,CNH_Pie[],L$5,FALSE),"")</f>
        <v>年月</v>
      </c>
      <c r="M16" t="str">
        <f>IFERROR(VLOOKUP($K16,CNH_Pie[],M$5,FALSE),"")</f>
        <v>22年07月</v>
      </c>
      <c r="N16">
        <f>IFERROR(VLOOKUP($K16,CNH_Pie[],N$5,FALSE),"")</f>
        <v>50</v>
      </c>
      <c r="O16">
        <f>IFERROR(VLOOKUP($K16,CNH_Pie[],O$5,FALSE),"")</f>
        <v>2</v>
      </c>
      <c r="P16">
        <f>IFERROR(VLOOKUP($K16,CNH_Pie[],P$5,FALSE),"")</f>
        <v>38.5</v>
      </c>
      <c r="Q16">
        <f>IFERROR(VLOOKUP($K16,CNH_Pie[],Q$5,FALSE),"")</f>
        <v>5</v>
      </c>
      <c r="R16" t="str">
        <f>IF(Table12[[#This Row],[点心债_发行规模(亿)]]=0,"",ROUND(Table12[[#This Row],[点心债_发行规模(亿)]],0)&amp;"亿")</f>
        <v>50亿</v>
      </c>
      <c r="S16" t="str">
        <f>IF(Table12[[#This Row],[点心债_笔数]]=0,"",ROUND(Table12[[#This Row],[点心债_笔数]]+1,0)&amp;"笔")</f>
        <v>3笔</v>
      </c>
      <c r="T16" t="str">
        <f>IF(Table12[[#This Row],[自贸债_发行规模(亿)]]=0,"",ROUND(Table12[[#This Row],[自贸债_发行规模(亿)]],0)&amp;"亿")</f>
        <v>39亿</v>
      </c>
      <c r="U16" t="str">
        <f>IF(Table12[[#This Row],[自贸债_笔数]]=0,"",ROUND(Table12[[#This Row],[自贸债_笔数]],0)&amp;"笔")</f>
        <v>5笔</v>
      </c>
      <c r="X16">
        <f>【3】Deal!BR16</f>
        <v>10</v>
      </c>
      <c r="Y16" t="str">
        <f>IFERROR(VLOOKUP($X16,DimSum_Pie[],Y$5,FALSE),"")</f>
        <v>板块</v>
      </c>
      <c r="Z16" t="str">
        <f>IFERROR(VLOOKUP($X16,DimSum_Pie[],Z$5,FALSE),"")</f>
        <v>房地产</v>
      </c>
      <c r="AA16">
        <f>IFERROR(VLOOKUP($X16,DimSum_Pie[],AA$5,FALSE),"")</f>
        <v>2</v>
      </c>
      <c r="AB16">
        <f>IFERROR(VLOOKUP($X16,DimSum_Pie[],AB$5,FALSE),"")</f>
        <v>4</v>
      </c>
      <c r="AC16">
        <f>IFERROR(VLOOKUP($X16,DimSum_Pie[],AC$5,FALSE),"")</f>
        <v>1</v>
      </c>
      <c r="AD16">
        <f>Table18[[#This Row],[23年笔数]]+Table18[[#This Row],[24年笔数]]</f>
        <v>5</v>
      </c>
      <c r="AE16" s="56"/>
      <c r="AI16">
        <f>【3】Deal!CB16</f>
        <v>10</v>
      </c>
      <c r="AJ16" t="str">
        <f>VLOOKUP(Table6[[#This Row],[Index]],SBLC_Pie_Count[#All],2,0)</f>
        <v>备证年期分类</v>
      </c>
      <c r="AK16" t="str">
        <f>VLOOKUP(Table6[[#This Row],[Index]],SBLC_Pie_Count[#All],3,0)</f>
        <v>3年</v>
      </c>
      <c r="AL16" s="103">
        <f>VLOOKUP(Table6[[#This Row],[Index]],SBLC_Pie_Count[#All],4,0)</f>
        <v>340</v>
      </c>
      <c r="AM16" s="56">
        <f>Table6[[#This Row],[笔数]]/SUM($AL$16:$AL$19)</f>
        <v>0.85</v>
      </c>
      <c r="BF16">
        <f>SBLCBankLEAG[[#This Row],[笔数排名]]</f>
        <v>10</v>
      </c>
      <c r="BG16" t="str">
        <f>VLOOKUP(Table9[[#This Row],[Index]],SBLCBankLEAG[],2,0)</f>
        <v>天津银行</v>
      </c>
      <c r="BH16">
        <f>VLOOKUP(Table9[[#This Row],[Index]],SBLCBankLEAG[],3,0)</f>
        <v>7.8140000000000001</v>
      </c>
      <c r="BI16">
        <f>VLOOKUP(Table9[[#This Row],[Index]],SBLCBankLEAG[],4,0)</f>
        <v>14</v>
      </c>
      <c r="BJ16" s="56">
        <f>VLOOKUP(Table9[[#This Row],[Index]],SBLCBankLEAG[],5,0)</f>
        <v>5.5300000000000002E-2</v>
      </c>
      <c r="BU16" s="145">
        <v>10</v>
      </c>
      <c r="BV16" s="146" t="str">
        <f>VLOOKUP(BU16,SBLC_Bank[],2,0)</f>
        <v>浦发银行</v>
      </c>
      <c r="BW16" s="149" t="str">
        <f>VLOOKUP(BU16,SBLC_Bank[],3,0)</f>
        <v>Baa2</v>
      </c>
      <c r="BX16" s="149" t="str">
        <f>VLOOKUP(BU16,SBLC_Bank[],4,0)</f>
        <v>BBB</v>
      </c>
      <c r="BY16" s="149" t="str">
        <f>VLOOKUP(BU16,SBLC_Bank[],5,0)</f>
        <v>BBB</v>
      </c>
    </row>
    <row r="17" spans="2:77" ht="18" customHeight="1">
      <c r="B17" s="57">
        <v>11</v>
      </c>
      <c r="C17" s="57" t="s">
        <v>316</v>
      </c>
      <c r="D17" s="57">
        <f>IFERROR(VLOOKUP(B17,USDCNH_Pie[],COLUMN(),FALSE),"")</f>
        <v>113.1</v>
      </c>
      <c r="E17" s="57">
        <f>IFERROR(VLOOKUP(B17,USDCNH_Pie[],COLUMN(),FALSE),"")</f>
        <v>80.83</v>
      </c>
      <c r="F17" s="57">
        <f>IFERROR(VLOOKUP(B17,USDCNH_Pie[],COLUMN(),FALSE),"")</f>
        <v>0</v>
      </c>
      <c r="G17" s="57" t="str">
        <f t="shared" si="0"/>
        <v>113亿</v>
      </c>
      <c r="H17" s="57" t="str">
        <f t="shared" si="1"/>
        <v>81亿</v>
      </c>
      <c r="I17" s="57" t="str">
        <f t="shared" si="2"/>
        <v/>
      </c>
      <c r="K17">
        <v>11</v>
      </c>
      <c r="L17" t="str">
        <f>IFERROR(VLOOKUP($K17,CNH_Pie[],L$5,FALSE),"")</f>
        <v>年月</v>
      </c>
      <c r="M17" t="str">
        <f>IFERROR(VLOOKUP($K17,CNH_Pie[],M$5,FALSE),"")</f>
        <v>22年08月</v>
      </c>
      <c r="N17">
        <f>IFERROR(VLOOKUP($K17,CNH_Pie[],N$5,FALSE),"")</f>
        <v>60</v>
      </c>
      <c r="O17">
        <f>IFERROR(VLOOKUP($K17,CNH_Pie[],O$5,FALSE),"")</f>
        <v>2</v>
      </c>
      <c r="P17">
        <f>IFERROR(VLOOKUP($K17,CNH_Pie[],P$5,FALSE),"")</f>
        <v>17</v>
      </c>
      <c r="Q17">
        <f>IFERROR(VLOOKUP($K17,CNH_Pie[],Q$5,FALSE),"")</f>
        <v>3</v>
      </c>
      <c r="R17" t="str">
        <f>IF(Table12[[#This Row],[点心债_发行规模(亿)]]=0,"",ROUND(Table12[[#This Row],[点心债_发行规模(亿)]],0)&amp;"亿")</f>
        <v>60亿</v>
      </c>
      <c r="S17" t="str">
        <f>IF(Table12[[#This Row],[点心债_笔数]]=0,"",ROUND(Table12[[#This Row],[点心债_笔数]]+1,0)&amp;"笔")</f>
        <v>3笔</v>
      </c>
      <c r="T17" t="str">
        <f>IF(Table12[[#This Row],[自贸债_发行规模(亿)]]=0,"",ROUND(Table12[[#This Row],[自贸债_发行规模(亿)]],0)&amp;"亿")</f>
        <v>17亿</v>
      </c>
      <c r="U17" t="str">
        <f>IF(Table12[[#This Row],[自贸债_笔数]]=0,"",ROUND(Table12[[#This Row],[自贸债_笔数]],0)&amp;"笔")</f>
        <v>3笔</v>
      </c>
      <c r="X17">
        <f>【3】Deal!BR17</f>
        <v>11</v>
      </c>
      <c r="Y17" t="str">
        <f>IFERROR(VLOOKUP($X17,DimSum_Pie[],Y$5,FALSE),"")</f>
        <v>清算地</v>
      </c>
      <c r="Z17" t="str">
        <f>IFERROR(VLOOKUP($X17,DimSum_Pie[],Z$5,FALSE),"")</f>
        <v>CMU</v>
      </c>
      <c r="AA17">
        <f>IFERROR(VLOOKUP($X17,DimSum_Pie[],AA$5,FALSE),"")</f>
        <v>24</v>
      </c>
      <c r="AB17">
        <f>IFERROR(VLOOKUP($X17,DimSum_Pie[],AB$5,FALSE),"")</f>
        <v>84</v>
      </c>
      <c r="AC17">
        <f>IFERROR(VLOOKUP($X17,DimSum_Pie[],AC$5,FALSE),"")</f>
        <v>38</v>
      </c>
      <c r="AD17">
        <f>Table18[[#This Row],[23年笔数]]+Table18[[#This Row],[24年笔数]]</f>
        <v>122</v>
      </c>
      <c r="AE17" s="56"/>
      <c r="AI17">
        <f>【3】Deal!CB17</f>
        <v>11</v>
      </c>
      <c r="AJ17" t="str">
        <f>VLOOKUP(Table6[[#This Row],[Index]],SBLC_Pie_Count[#All],2,0)</f>
        <v>备证年期分类</v>
      </c>
      <c r="AK17" t="str">
        <f>VLOOKUP(Table6[[#This Row],[Index]],SBLC_Pie_Count[#All],3,0)</f>
        <v>2.9年</v>
      </c>
      <c r="AL17" s="103">
        <f>VLOOKUP(Table6[[#This Row],[Index]],SBLC_Pie_Count[#All],4,0)</f>
        <v>26</v>
      </c>
      <c r="AM17" s="56">
        <f>Table6[[#This Row],[笔数]]/SUM($AL$16:$AL$19)</f>
        <v>6.5000000000000002E-2</v>
      </c>
      <c r="BU17" s="145">
        <v>11</v>
      </c>
      <c r="BV17" s="146" t="str">
        <f>VLOOKUP(BU17,SBLC_Bank[],2,0)</f>
        <v>重庆农商行</v>
      </c>
      <c r="BW17" s="149" t="str">
        <f>VLOOKUP(BU17,SBLC_Bank[],3,0)</f>
        <v>Baa2</v>
      </c>
      <c r="BX17" s="149" t="str">
        <f>VLOOKUP(BU17,SBLC_Bank[],4,0)</f>
        <v>--</v>
      </c>
      <c r="BY17" s="149" t="str">
        <f>VLOOKUP(BU17,SBLC_Bank[],5,0)</f>
        <v>--</v>
      </c>
    </row>
    <row r="18" spans="2:77" ht="18" customHeight="1">
      <c r="B18" s="57">
        <v>12</v>
      </c>
      <c r="C18" s="57" t="s">
        <v>317</v>
      </c>
      <c r="D18" s="57">
        <f>IFERROR(VLOOKUP(B18,USDCNH_Pie[],COLUMN(),FALSE),"")</f>
        <v>105.85</v>
      </c>
      <c r="E18" s="57">
        <f>IFERROR(VLOOKUP(B18,USDCNH_Pie[],COLUMN(),FALSE),"")</f>
        <v>57.39</v>
      </c>
      <c r="F18" s="57">
        <f>IFERROR(VLOOKUP(B18,USDCNH_Pie[],COLUMN(),FALSE),"")</f>
        <v>0</v>
      </c>
      <c r="G18" s="57" t="str">
        <f t="shared" si="0"/>
        <v>106亿</v>
      </c>
      <c r="H18" s="57" t="str">
        <f t="shared" si="1"/>
        <v>57亿</v>
      </c>
      <c r="I18" s="57" t="str">
        <f t="shared" si="2"/>
        <v/>
      </c>
      <c r="K18">
        <v>12</v>
      </c>
      <c r="L18" t="str">
        <f>IFERROR(VLOOKUP($K18,CNH_Pie[],L$5,FALSE),"")</f>
        <v>年月</v>
      </c>
      <c r="M18" t="str">
        <f>IFERROR(VLOOKUP($K18,CNH_Pie[],M$5,FALSE),"")</f>
        <v>22年09月</v>
      </c>
      <c r="N18">
        <f>IFERROR(VLOOKUP($K18,CNH_Pie[],N$5,FALSE),"")</f>
        <v>94.3</v>
      </c>
      <c r="O18">
        <f>IFERROR(VLOOKUP($K18,CNH_Pie[],O$5,FALSE),"")</f>
        <v>4</v>
      </c>
      <c r="P18">
        <f>IFERROR(VLOOKUP($K18,CNH_Pie[],P$5,FALSE),"")</f>
        <v>18</v>
      </c>
      <c r="Q18">
        <f>IFERROR(VLOOKUP($K18,CNH_Pie[],Q$5,FALSE),"")</f>
        <v>2</v>
      </c>
      <c r="R18" t="str">
        <f>IF(Table12[[#This Row],[点心债_发行规模(亿)]]=0,"",ROUND(Table12[[#This Row],[点心债_发行规模(亿)]],0)&amp;"亿")</f>
        <v>94亿</v>
      </c>
      <c r="S18" t="str">
        <f>IF(Table12[[#This Row],[点心债_笔数]]=0,"",ROUND(Table12[[#This Row],[点心债_笔数]]+1,0)&amp;"笔")</f>
        <v>5笔</v>
      </c>
      <c r="T18" t="str">
        <f>IF(Table12[[#This Row],[自贸债_发行规模(亿)]]=0,"",ROUND(Table12[[#This Row],[自贸债_发行规模(亿)]],0)&amp;"亿")</f>
        <v>18亿</v>
      </c>
      <c r="U18" t="str">
        <f>IF(Table12[[#This Row],[自贸债_笔数]]=0,"",ROUND(Table12[[#This Row],[自贸债_笔数]],0)&amp;"笔")</f>
        <v>2笔</v>
      </c>
      <c r="X18">
        <f>【3】Deal!BR18</f>
        <v>12</v>
      </c>
      <c r="Y18" t="str">
        <f>IFERROR(VLOOKUP($X18,DimSum_Pie[],Y$5,FALSE),"")</f>
        <v>清算地</v>
      </c>
      <c r="Z18" t="str">
        <f>IFERROR(VLOOKUP($X18,DimSum_Pie[],Z$5,FALSE),"")</f>
        <v>欧清/明讯</v>
      </c>
      <c r="AA18">
        <f>IFERROR(VLOOKUP($X18,DimSum_Pie[],AA$5,FALSE),"")</f>
        <v>3</v>
      </c>
      <c r="AB18">
        <f>IFERROR(VLOOKUP($X18,DimSum_Pie[],AB$5,FALSE),"")</f>
        <v>60</v>
      </c>
      <c r="AC18">
        <f>IFERROR(VLOOKUP($X18,DimSum_Pie[],AC$5,FALSE),"")</f>
        <v>30</v>
      </c>
      <c r="AD18">
        <f>Table18[[#This Row],[23年笔数]]+Table18[[#This Row],[24年笔数]]</f>
        <v>90</v>
      </c>
      <c r="AE18" s="56"/>
      <c r="AI18">
        <f>【3】Deal!CB18</f>
        <v>12</v>
      </c>
      <c r="AJ18" t="str">
        <f>VLOOKUP(Table6[[#This Row],[Index]],SBLC_Pie_Count[#All],2,0)</f>
        <v>备证年期分类</v>
      </c>
      <c r="AK18" t="str">
        <f>VLOOKUP(Table6[[#This Row],[Index]],SBLC_Pie_Count[#All],3,0)</f>
        <v>其他</v>
      </c>
      <c r="AL18" s="103">
        <f>VLOOKUP(Table6[[#This Row],[Index]],SBLC_Pie_Count[#All],4,0)</f>
        <v>14</v>
      </c>
      <c r="AM18" s="56">
        <f>Table6[[#This Row],[笔数]]/SUM($AL$16:$AL$19)</f>
        <v>3.5000000000000003E-2</v>
      </c>
      <c r="BU18" s="145">
        <v>12</v>
      </c>
      <c r="BV18" s="146" t="str">
        <f>VLOOKUP(BU18,SBLC_Bank[],2,0)</f>
        <v>南京银行</v>
      </c>
      <c r="BW18" s="149" t="str">
        <f>VLOOKUP(BU18,SBLC_Bank[],3,0)</f>
        <v>Baa3</v>
      </c>
      <c r="BX18" s="149" t="str">
        <f>VLOOKUP(BU18,SBLC_Bank[],4,0)</f>
        <v>--</v>
      </c>
      <c r="BY18" s="149" t="str">
        <f>VLOOKUP(BU18,SBLC_Bank[],5,0)</f>
        <v>--</v>
      </c>
    </row>
    <row r="19" spans="2:77" ht="18" customHeight="1">
      <c r="K19">
        <v>13</v>
      </c>
      <c r="L19" t="str">
        <f>IFERROR(VLOOKUP($K19,CNH_Pie[],L$5,FALSE),"")</f>
        <v>年月</v>
      </c>
      <c r="M19" t="str">
        <f>IFERROR(VLOOKUP($K19,CNH_Pie[],M$5,FALSE),"")</f>
        <v>22年10月</v>
      </c>
      <c r="N19">
        <f>IFERROR(VLOOKUP($K19,CNH_Pie[],N$5,FALSE),"")</f>
        <v>155</v>
      </c>
      <c r="O19">
        <f>IFERROR(VLOOKUP($K19,CNH_Pie[],O$5,FALSE),"")</f>
        <v>8</v>
      </c>
      <c r="P19">
        <f>IFERROR(VLOOKUP($K19,CNH_Pie[],P$5,FALSE),"")</f>
        <v>37.75</v>
      </c>
      <c r="Q19">
        <f>IFERROR(VLOOKUP($K19,CNH_Pie[],Q$5,FALSE),"")</f>
        <v>6</v>
      </c>
      <c r="R19" t="str">
        <f>IF(Table12[[#This Row],[点心债_发行规模(亿)]]=0,"",ROUND(Table12[[#This Row],[点心债_发行规模(亿)]],0)&amp;"亿")</f>
        <v>155亿</v>
      </c>
      <c r="S19" t="str">
        <f>IF(Table12[[#This Row],[点心债_笔数]]=0,"",ROUND(Table12[[#This Row],[点心债_笔数]]+1,0)&amp;"笔")</f>
        <v>9笔</v>
      </c>
      <c r="T19" t="str">
        <f>IF(Table12[[#This Row],[自贸债_发行规模(亿)]]=0,"",ROUND(Table12[[#This Row],[自贸债_发行规模(亿)]],0)&amp;"亿")</f>
        <v>38亿</v>
      </c>
      <c r="U19" t="str">
        <f>IF(Table12[[#This Row],[自贸债_笔数]]=0,"",ROUND(Table12[[#This Row],[自贸债_笔数]],0)&amp;"笔")</f>
        <v>6笔</v>
      </c>
      <c r="X19">
        <f>【3】Deal!BR19</f>
        <v>13</v>
      </c>
      <c r="Y19" t="str">
        <f>IFERROR(VLOOKUP($X19,DimSum_Pie[],Y$5,FALSE),"")</f>
        <v>清算地</v>
      </c>
      <c r="Z19" t="str">
        <f>IFERROR(VLOOKUP($X19,DimSum_Pie[],Z$5,FALSE),"")</f>
        <v>MCSD</v>
      </c>
      <c r="AA19">
        <f>IFERROR(VLOOKUP($X19,DimSum_Pie[],AA$5,FALSE),"")</f>
        <v>3</v>
      </c>
      <c r="AB19">
        <f>IFERROR(VLOOKUP($X19,DimSum_Pie[],AB$5,FALSE),"")</f>
        <v>5</v>
      </c>
      <c r="AC19">
        <f>IFERROR(VLOOKUP($X19,DimSum_Pie[],AC$5,FALSE),"")</f>
        <v>2</v>
      </c>
      <c r="AD19">
        <f>Table18[[#This Row],[23年笔数]]+Table18[[#This Row],[24年笔数]]</f>
        <v>7</v>
      </c>
      <c r="AE19" s="56"/>
      <c r="AI19">
        <f>【3】Deal!CB19</f>
        <v>13</v>
      </c>
      <c r="AJ19" t="str">
        <f>VLOOKUP(Table6[[#This Row],[Index]],SBLC_Pie_Count[#All],2,0)</f>
        <v>备证年期分类</v>
      </c>
      <c r="AK19" t="str">
        <f>VLOOKUP(Table6[[#This Row],[Index]],SBLC_Pie_Count[#All],3,0)</f>
        <v>1年</v>
      </c>
      <c r="AL19" s="103">
        <f>VLOOKUP(Table6[[#This Row],[Index]],SBLC_Pie_Count[#All],4,0)</f>
        <v>20</v>
      </c>
      <c r="AM19" s="56">
        <f>Table6[[#This Row],[笔数]]/SUM($AL$16:$AL$19)</f>
        <v>0.05</v>
      </c>
      <c r="BU19" s="145">
        <v>13</v>
      </c>
      <c r="BV19" s="146" t="str">
        <f>VLOOKUP(BU19,SBLC_Bank[],2,0)</f>
        <v>浙商银行</v>
      </c>
      <c r="BW19" s="149" t="str">
        <f>VLOOKUP(BU19,SBLC_Bank[],3,0)</f>
        <v>Baa3</v>
      </c>
      <c r="BX19" s="149" t="str">
        <f>VLOOKUP(BU19,SBLC_Bank[],4,0)</f>
        <v>BBB-</v>
      </c>
      <c r="BY19" s="149" t="str">
        <f>VLOOKUP(BU19,SBLC_Bank[],5,0)</f>
        <v>--</v>
      </c>
    </row>
    <row r="20" spans="2:77" ht="18" customHeight="1">
      <c r="B20" s="57" t="s">
        <v>1</v>
      </c>
      <c r="C20" s="57" t="s">
        <v>318</v>
      </c>
      <c r="D20" s="57" t="s">
        <v>67</v>
      </c>
      <c r="E20" s="57" t="s">
        <v>68</v>
      </c>
      <c r="F20" s="57" t="s">
        <v>692</v>
      </c>
      <c r="G20" s="57" t="s">
        <v>727</v>
      </c>
      <c r="K20">
        <v>14</v>
      </c>
      <c r="L20" t="str">
        <f>IFERROR(VLOOKUP($K20,CNH_Pie[],L$5,FALSE),"")</f>
        <v>年月</v>
      </c>
      <c r="M20" t="str">
        <f>IFERROR(VLOOKUP($K20,CNH_Pie[],M$5,FALSE),"")</f>
        <v>22年11月</v>
      </c>
      <c r="N20">
        <f>IFERROR(VLOOKUP($K20,CNH_Pie[],N$5,FALSE),"")</f>
        <v>14.2</v>
      </c>
      <c r="O20">
        <f>IFERROR(VLOOKUP($K20,CNH_Pie[],O$5,FALSE),"")</f>
        <v>1</v>
      </c>
      <c r="P20">
        <f>IFERROR(VLOOKUP($K20,CNH_Pie[],P$5,FALSE),"")</f>
        <v>94</v>
      </c>
      <c r="Q20">
        <f>IFERROR(VLOOKUP($K20,CNH_Pie[],Q$5,FALSE),"")</f>
        <v>17</v>
      </c>
      <c r="R20" t="str">
        <f>IF(Table12[[#This Row],[点心债_发行规模(亿)]]=0,"",ROUND(Table12[[#This Row],[点心债_发行规模(亿)]],0)&amp;"亿")</f>
        <v>14亿</v>
      </c>
      <c r="S20" t="str">
        <f>IF(Table12[[#This Row],[点心债_笔数]]=0,"",ROUND(Table12[[#This Row],[点心债_笔数]]+1,0)&amp;"笔")</f>
        <v>2笔</v>
      </c>
      <c r="T20" t="str">
        <f>IF(Table12[[#This Row],[自贸债_发行规模(亿)]]=0,"",ROUND(Table12[[#This Row],[自贸债_发行规模(亿)]],0)&amp;"亿")</f>
        <v>94亿</v>
      </c>
      <c r="U20" t="str">
        <f>IF(Table12[[#This Row],[自贸债_笔数]]=0,"",ROUND(Table12[[#This Row],[自贸债_笔数]],0)&amp;"笔")</f>
        <v>17笔</v>
      </c>
      <c r="X20">
        <f>【3】Deal!BR20</f>
        <v>14</v>
      </c>
      <c r="Y20" t="str">
        <f>IFERROR(VLOOKUP($X20,DimSum_Pie[],Y$5,FALSE),"")</f>
        <v>清算地</v>
      </c>
      <c r="Z20" t="str">
        <f>IFERROR(VLOOKUP($X20,DimSum_Pie[],Z$5,FALSE),"")</f>
        <v>上清所</v>
      </c>
      <c r="AA20">
        <f>IFERROR(VLOOKUP($X20,DimSum_Pie[],AA$5,FALSE),"")</f>
        <v>0</v>
      </c>
      <c r="AB20">
        <f>IFERROR(VLOOKUP($X20,DimSum_Pie[],AB$5,FALSE),"")</f>
        <v>1</v>
      </c>
      <c r="AC20">
        <f>IFERROR(VLOOKUP($X20,DimSum_Pie[],AC$5,FALSE),"")</f>
        <v>1</v>
      </c>
      <c r="AD20">
        <f>Table18[[#This Row],[23年笔数]]+Table18[[#This Row],[24年笔数]]</f>
        <v>2</v>
      </c>
      <c r="AE20" s="56"/>
      <c r="BU20" s="145">
        <v>14</v>
      </c>
      <c r="BV20" s="146" t="str">
        <f>VLOOKUP(BU20,SBLC_Bank[],2,0)</f>
        <v>渤海银行</v>
      </c>
      <c r="BW20" s="149" t="str">
        <f>VLOOKUP(BU20,SBLC_Bank[],3,0)</f>
        <v>Baa3</v>
      </c>
      <c r="BX20" s="149" t="str">
        <f>VLOOKUP(BU20,SBLC_Bank[],4,0)</f>
        <v>BBB-</v>
      </c>
      <c r="BY20" s="149" t="str">
        <f>VLOOKUP(BU20,SBLC_Bank[],5,0)</f>
        <v>--</v>
      </c>
    </row>
    <row r="21" spans="2:77" ht="18" customHeight="1">
      <c r="B21" s="57">
        <v>13</v>
      </c>
      <c r="C21" s="57" t="str">
        <f>IFERROR(VLOOKUP(B21,USDCNH_Pie[],COLUMN(),FALSE),"")</f>
        <v>美元债</v>
      </c>
      <c r="D21" s="57">
        <f>IFERROR(VLOOKUP(B21,USDCNH_Pie[],COLUMN(),FALSE),"")</f>
        <v>938.03</v>
      </c>
      <c r="E21" s="57">
        <f>IFERROR(VLOOKUP(B21,USDCNH_Pie[],COLUMN(),FALSE),"")</f>
        <v>484.6</v>
      </c>
      <c r="F21" s="57">
        <f>IFERROR(VLOOKUP(B21,USDCNH_Pie[],COLUMN(),FALSE),"")</f>
        <v>78.489999999999995</v>
      </c>
      <c r="G21" s="57">
        <f>Formatted_wPie[[#This Row],[23年亿美元]]+Formatted_wPie[[#This Row],[24年亿美元]]</f>
        <v>563.09</v>
      </c>
      <c r="K21">
        <v>15</v>
      </c>
      <c r="L21" t="str">
        <f>IFERROR(VLOOKUP($K21,CNH_Pie[],L$5,FALSE),"")</f>
        <v>年月</v>
      </c>
      <c r="M21" t="str">
        <f>IFERROR(VLOOKUP($K21,CNH_Pie[],M$5,FALSE),"")</f>
        <v>22年12月</v>
      </c>
      <c r="N21">
        <f>IFERROR(VLOOKUP($K21,CNH_Pie[],N$5,FALSE),"")</f>
        <v>40.520000000000003</v>
      </c>
      <c r="O21">
        <f>IFERROR(VLOOKUP($K21,CNH_Pie[],O$5,FALSE),"")</f>
        <v>2</v>
      </c>
      <c r="P21">
        <f>IFERROR(VLOOKUP($K21,CNH_Pie[],P$5,FALSE),"")</f>
        <v>130.5</v>
      </c>
      <c r="Q21">
        <f>IFERROR(VLOOKUP($K21,CNH_Pie[],Q$5,FALSE),"")</f>
        <v>19</v>
      </c>
      <c r="R21" t="str">
        <f>IF(Table12[[#This Row],[点心债_发行规模(亿)]]=0,"",ROUND(Table12[[#This Row],[点心债_发行规模(亿)]],0)&amp;"亿")</f>
        <v>41亿</v>
      </c>
      <c r="S21" t="str">
        <f>IF(Table12[[#This Row],[点心债_笔数]]=0,"",ROUND(Table12[[#This Row],[点心债_笔数]]+1,0)&amp;"笔")</f>
        <v>3笔</v>
      </c>
      <c r="T21" t="str">
        <f>IF(Table12[[#This Row],[自贸债_发行规模(亿)]]=0,"",ROUND(Table12[[#This Row],[自贸债_发行规模(亿)]],0)&amp;"亿")</f>
        <v>131亿</v>
      </c>
      <c r="U21" t="str">
        <f>IF(Table12[[#This Row],[自贸债_笔数]]=0,"",ROUND(Table12[[#This Row],[自贸债_笔数]],0)&amp;"笔")</f>
        <v>19笔</v>
      </c>
      <c r="X21">
        <f>【3】Deal!BR21</f>
        <v>15</v>
      </c>
      <c r="Y21" t="str">
        <f>IFERROR(VLOOKUP($X21,DimSum_Pie[],Y$5,FALSE),"")</f>
        <v>点心债年期分类</v>
      </c>
      <c r="Z21" t="str">
        <f>IFERROR(VLOOKUP($X21,DimSum_Pie[],Z$5,FALSE),"")</f>
        <v>3年</v>
      </c>
      <c r="AA21">
        <f>IFERROR(VLOOKUP($X21,DimSum_Pie[],AA$5,FALSE),"")</f>
        <v>12</v>
      </c>
      <c r="AB21">
        <f>IFERROR(VLOOKUP($X21,DimSum_Pie[],AB$5,FALSE),"")</f>
        <v>96</v>
      </c>
      <c r="AC21">
        <f>IFERROR(VLOOKUP($X21,DimSum_Pie[],AC$5,FALSE),"")</f>
        <v>45</v>
      </c>
      <c r="AD21">
        <f>Table18[[#This Row],[23年笔数]]+Table18[[#This Row],[24年笔数]]</f>
        <v>141</v>
      </c>
      <c r="AE21" s="56"/>
      <c r="BU21" s="145">
        <v>15</v>
      </c>
      <c r="BV21" s="146" t="str">
        <f>VLOOKUP(BU21,SBLC_Bank[],2,0)</f>
        <v>北京银行</v>
      </c>
      <c r="BW21" s="149" t="str">
        <f>VLOOKUP(BU21,SBLC_Bank[],3,0)</f>
        <v>--</v>
      </c>
      <c r="BX21" s="149" t="str">
        <f>VLOOKUP(BU21,SBLC_Bank[],4,0)</f>
        <v>--</v>
      </c>
      <c r="BY21" s="149" t="str">
        <f>VLOOKUP(BU21,SBLC_Bank[],5,0)</f>
        <v>BB+</v>
      </c>
    </row>
    <row r="22" spans="2:77" ht="18" customHeight="1">
      <c r="B22" s="57">
        <v>14</v>
      </c>
      <c r="C22" s="57" t="str">
        <f>IFERROR(VLOOKUP(B22,USDCNH_Pie[],COLUMN(),FALSE),"")</f>
        <v>自贸债</v>
      </c>
      <c r="D22" s="57">
        <f>IFERROR(VLOOKUP(B22,USDCNH_Pie[],COLUMN(),FALSE),"")</f>
        <v>53.38</v>
      </c>
      <c r="E22" s="57">
        <f>IFERROR(VLOOKUP(B22,USDCNH_Pie[],COLUMN(),FALSE),"")</f>
        <v>120.39</v>
      </c>
      <c r="F22" s="57">
        <f>IFERROR(VLOOKUP(B22,USDCNH_Pie[],COLUMN(),FALSE),"")</f>
        <v>0</v>
      </c>
      <c r="G22" s="57">
        <f>Formatted_wPie[[#This Row],[23年亿美元]]+Formatted_wPie[[#This Row],[24年亿美元]]</f>
        <v>120.39</v>
      </c>
      <c r="K22">
        <v>16</v>
      </c>
      <c r="L22" t="str">
        <f>IFERROR(VLOOKUP($K22,CNH_Pie[],L$5,FALSE),"")</f>
        <v>年月</v>
      </c>
      <c r="M22" t="str">
        <f>IFERROR(VLOOKUP($K22,CNH_Pie[],M$5,FALSE),"")</f>
        <v>23年01月</v>
      </c>
      <c r="N22">
        <f>IFERROR(VLOOKUP($K22,CNH_Pie[],N$5,FALSE),"")</f>
        <v>74.28</v>
      </c>
      <c r="O22">
        <f>IFERROR(VLOOKUP($K22,CNH_Pie[],O$5,FALSE),"")</f>
        <v>4</v>
      </c>
      <c r="P22">
        <f>IFERROR(VLOOKUP($K22,CNH_Pie[],P$5,FALSE),"")</f>
        <v>135.47999999999999</v>
      </c>
      <c r="Q22">
        <f>IFERROR(VLOOKUP($K22,CNH_Pie[],Q$5,FALSE),"")</f>
        <v>15</v>
      </c>
      <c r="R22" t="str">
        <f>IF(Table12[[#This Row],[点心债_发行规模(亿)]]=0,"",ROUND(Table12[[#This Row],[点心债_发行规模(亿)]],0)&amp;"亿")</f>
        <v>74亿</v>
      </c>
      <c r="S22" t="str">
        <f>IF(Table12[[#This Row],[点心债_笔数]]=0,"",ROUND(Table12[[#This Row],[点心债_笔数]]+1,0)&amp;"笔")</f>
        <v>5笔</v>
      </c>
      <c r="T22" t="str">
        <f>IF(Table12[[#This Row],[自贸债_发行规模(亿)]]=0,"",ROUND(Table12[[#This Row],[自贸债_发行规模(亿)]],0)&amp;"亿")</f>
        <v>135亿</v>
      </c>
      <c r="U22" t="str">
        <f>IF(Table12[[#This Row],[自贸债_笔数]]=0,"",ROUND(Table12[[#This Row],[自贸债_笔数]],0)&amp;"笔")</f>
        <v>15笔</v>
      </c>
      <c r="X22">
        <f>【3】Deal!BR22</f>
        <v>16</v>
      </c>
      <c r="Y22" t="str">
        <f>IFERROR(VLOOKUP($X22,DimSum_Pie[],Y$5,FALSE),"")</f>
        <v>点心债年期分类</v>
      </c>
      <c r="Z22" t="str">
        <f>IFERROR(VLOOKUP($X22,DimSum_Pie[],Z$5,FALSE),"")</f>
        <v>2年</v>
      </c>
      <c r="AA22">
        <f>IFERROR(VLOOKUP($X22,DimSum_Pie[],AA$5,FALSE),"")</f>
        <v>12</v>
      </c>
      <c r="AB22">
        <f>IFERROR(VLOOKUP($X22,DimSum_Pie[],AB$5,FALSE),"")</f>
        <v>22</v>
      </c>
      <c r="AC22">
        <f>IFERROR(VLOOKUP($X22,DimSum_Pie[],AC$5,FALSE),"")</f>
        <v>15</v>
      </c>
      <c r="AD22">
        <f>Table18[[#This Row],[23年笔数]]+Table18[[#This Row],[24年笔数]]</f>
        <v>37</v>
      </c>
      <c r="AE22" s="56"/>
      <c r="BU22" s="145">
        <v>16</v>
      </c>
      <c r="BV22" s="146" t="str">
        <f>VLOOKUP(BU22,SBLC_Bank[],2,0)</f>
        <v>华夏银行</v>
      </c>
      <c r="BW22" s="149" t="str">
        <f>VLOOKUP(BU22,SBLC_Bank[],3,0)</f>
        <v>--</v>
      </c>
      <c r="BX22" s="149" t="str">
        <f>VLOOKUP(BU22,SBLC_Bank[],4,0)</f>
        <v>BBB-</v>
      </c>
      <c r="BY22" s="149" t="str">
        <f>VLOOKUP(BU22,SBLC_Bank[],5,0)</f>
        <v>BB+</v>
      </c>
    </row>
    <row r="23" spans="2:77" ht="18" customHeight="1">
      <c r="B23" s="57">
        <v>15</v>
      </c>
      <c r="C23" s="57" t="str">
        <f>IFERROR(VLOOKUP(B23,USDCNH_Pie[],COLUMN(),FALSE),"")</f>
        <v>点心债</v>
      </c>
      <c r="D23" s="57">
        <f>IFERROR(VLOOKUP(B23,USDCNH_Pie[],COLUMN(),FALSE),"")</f>
        <v>272.26</v>
      </c>
      <c r="E23" s="57">
        <f>IFERROR(VLOOKUP(B23,USDCNH_Pie[],COLUMN(),FALSE),"")</f>
        <v>230.87</v>
      </c>
      <c r="F23" s="57">
        <f>IFERROR(VLOOKUP(B23,USDCNH_Pie[],COLUMN(),FALSE),"")</f>
        <v>67.53</v>
      </c>
      <c r="G23" s="57">
        <f>Formatted_wPie[[#This Row],[23年亿美元]]+Formatted_wPie[[#This Row],[24年亿美元]]</f>
        <v>298.39999999999998</v>
      </c>
      <c r="K23">
        <v>17</v>
      </c>
      <c r="L23" t="str">
        <f>IFERROR(VLOOKUP($K23,CNH_Pie[],L$5,FALSE),"")</f>
        <v>年月</v>
      </c>
      <c r="M23" t="str">
        <f>IFERROR(VLOOKUP($K23,CNH_Pie[],M$5,FALSE),"")</f>
        <v>23年02月</v>
      </c>
      <c r="N23">
        <f>IFERROR(VLOOKUP($K23,CNH_Pie[],N$5,FALSE),"")</f>
        <v>38</v>
      </c>
      <c r="O23">
        <f>IFERROR(VLOOKUP($K23,CNH_Pie[],O$5,FALSE),"")</f>
        <v>1</v>
      </c>
      <c r="P23">
        <f>IFERROR(VLOOKUP($K23,CNH_Pie[],P$5,FALSE),"")</f>
        <v>77.33</v>
      </c>
      <c r="Q23">
        <f>IFERROR(VLOOKUP($K23,CNH_Pie[],Q$5,FALSE),"")</f>
        <v>15</v>
      </c>
      <c r="R23" t="str">
        <f>IF(Table12[[#This Row],[点心债_发行规模(亿)]]=0,"",ROUND(Table12[[#This Row],[点心债_发行规模(亿)]],0)&amp;"亿")</f>
        <v>38亿</v>
      </c>
      <c r="S23" t="str">
        <f>IF(Table12[[#This Row],[点心债_笔数]]=0,"",ROUND(Table12[[#This Row],[点心债_笔数]]+1,0)&amp;"笔")</f>
        <v>2笔</v>
      </c>
      <c r="T23" t="str">
        <f>IF(Table12[[#This Row],[自贸债_发行规模(亿)]]=0,"",ROUND(Table12[[#This Row],[自贸债_发行规模(亿)]],0)&amp;"亿")</f>
        <v>77亿</v>
      </c>
      <c r="U23" t="str">
        <f>IF(Table12[[#This Row],[自贸债_笔数]]=0,"",ROUND(Table12[[#This Row],[自贸债_笔数]],0)&amp;"笔")</f>
        <v>15笔</v>
      </c>
      <c r="X23">
        <f>【3】Deal!BR23</f>
        <v>17</v>
      </c>
      <c r="Y23" t="str">
        <f>IFERROR(VLOOKUP($X23,DimSum_Pie[],Y$5,FALSE),"")</f>
        <v>点心债年期分类</v>
      </c>
      <c r="Z23" t="str">
        <f>IFERROR(VLOOKUP($X23,DimSum_Pie[],Z$5,FALSE),"")</f>
        <v>其他</v>
      </c>
      <c r="AA23">
        <f>IFERROR(VLOOKUP($X23,DimSum_Pie[],AA$5,FALSE),"")</f>
        <v>2</v>
      </c>
      <c r="AB23">
        <f>IFERROR(VLOOKUP($X23,DimSum_Pie[],AB$5,FALSE),"")</f>
        <v>27</v>
      </c>
      <c r="AC23">
        <f>IFERROR(VLOOKUP($X23,DimSum_Pie[],AC$5,FALSE),"")</f>
        <v>11</v>
      </c>
      <c r="AD23">
        <f>Table18[[#This Row],[23年笔数]]+Table18[[#This Row],[24年笔数]]</f>
        <v>38</v>
      </c>
      <c r="AE23" s="56"/>
      <c r="BU23" s="145">
        <v>17</v>
      </c>
      <c r="BV23" s="146" t="str">
        <f>VLOOKUP(BU23,SBLC_Bank[],2,0)</f>
        <v>杭州银行</v>
      </c>
      <c r="BW23" s="149" t="str">
        <f>VLOOKUP(BU23,SBLC_Bank[],3,0)</f>
        <v>--</v>
      </c>
      <c r="BX23" s="149" t="str">
        <f>VLOOKUP(BU23,SBLC_Bank[],4,0)</f>
        <v>--</v>
      </c>
      <c r="BY23" s="149" t="str">
        <f>VLOOKUP(BU23,SBLC_Bank[],5,0)</f>
        <v>--</v>
      </c>
    </row>
    <row r="24" spans="2:77" ht="18" customHeight="1">
      <c r="B24" s="57">
        <v>16</v>
      </c>
      <c r="C24" s="57" t="str">
        <f>IFERROR(VLOOKUP(B24,USDCNH_Pie[],COLUMN(),FALSE),"")</f>
        <v>主权/政府</v>
      </c>
      <c r="D24" s="57">
        <f>IFERROR(VLOOKUP(B24,USDCNH_Pie[],COLUMN(),FALSE),"")</f>
        <v>236.87</v>
      </c>
      <c r="E24" s="57">
        <f>IFERROR(VLOOKUP(B24,USDCNH_Pie[],COLUMN(),FALSE),"")</f>
        <v>85.02</v>
      </c>
      <c r="F24" s="57">
        <f>IFERROR(VLOOKUP(B24,USDCNH_Pie[],COLUMN(),FALSE),"")</f>
        <v>0</v>
      </c>
      <c r="G24" s="57">
        <f>Formatted_wPie[[#This Row],[23年亿美元]]+Formatted_wPie[[#This Row],[24年亿美元]]</f>
        <v>85.02</v>
      </c>
      <c r="K24">
        <v>18</v>
      </c>
      <c r="L24" t="str">
        <f>IFERROR(VLOOKUP($K24,CNH_Pie[],L$5,FALSE),"")</f>
        <v>年月</v>
      </c>
      <c r="M24" t="str">
        <f>IFERROR(VLOOKUP($K24,CNH_Pie[],M$5,FALSE),"")</f>
        <v>23年03月</v>
      </c>
      <c r="N24">
        <f>IFERROR(VLOOKUP($K24,CNH_Pie[],N$5,FALSE),"")</f>
        <v>20.5</v>
      </c>
      <c r="O24">
        <f>IFERROR(VLOOKUP($K24,CNH_Pie[],O$5,FALSE),"")</f>
        <v>2</v>
      </c>
      <c r="P24">
        <f>IFERROR(VLOOKUP($K24,CNH_Pie[],P$5,FALSE),"")</f>
        <v>219.36</v>
      </c>
      <c r="Q24">
        <f>IFERROR(VLOOKUP($K24,CNH_Pie[],Q$5,FALSE),"")</f>
        <v>34</v>
      </c>
      <c r="R24" t="str">
        <f>IF(Table12[[#This Row],[点心债_发行规模(亿)]]=0,"",ROUND(Table12[[#This Row],[点心债_发行规模(亿)]],0)&amp;"亿")</f>
        <v>21亿</v>
      </c>
      <c r="S24" t="str">
        <f>IF(Table12[[#This Row],[点心债_笔数]]=0,"",ROUND(Table12[[#This Row],[点心债_笔数]]+1,0)&amp;"笔")</f>
        <v>3笔</v>
      </c>
      <c r="T24" t="str">
        <f>IF(Table12[[#This Row],[自贸债_发行规模(亿)]]=0,"",ROUND(Table12[[#This Row],[自贸债_发行规模(亿)]],0)&amp;"亿")</f>
        <v>219亿</v>
      </c>
      <c r="U24" t="str">
        <f>IF(Table12[[#This Row],[自贸债_笔数]]=0,"",ROUND(Table12[[#This Row],[自贸债_笔数]],0)&amp;"笔")</f>
        <v>34笔</v>
      </c>
      <c r="X24">
        <f>【3】Deal!BR24</f>
        <v>18</v>
      </c>
      <c r="Y24" t="str">
        <f>IFERROR(VLOOKUP($X24,DimSum_Pie[],Y$5,FALSE),"")</f>
        <v>点心债年期分类</v>
      </c>
      <c r="Z24" t="str">
        <f>IFERROR(VLOOKUP($X24,DimSum_Pie[],Z$5,FALSE),"")</f>
        <v>5年</v>
      </c>
      <c r="AA24">
        <f>IFERROR(VLOOKUP($X24,DimSum_Pie[],AA$5,FALSE),"")</f>
        <v>4</v>
      </c>
      <c r="AB24">
        <f>IFERROR(VLOOKUP($X24,DimSum_Pie[],AB$5,FALSE),"")</f>
        <v>5</v>
      </c>
      <c r="AC24">
        <f>IFERROR(VLOOKUP($X24,DimSum_Pie[],AC$5,FALSE),"")</f>
        <v>0</v>
      </c>
      <c r="AD24">
        <f>Table18[[#This Row],[23年笔数]]+Table18[[#This Row],[24年笔数]]</f>
        <v>5</v>
      </c>
      <c r="AE24" s="56"/>
      <c r="BU24" s="145">
        <v>18</v>
      </c>
      <c r="BV24" s="146" t="str">
        <f>VLOOKUP(BU24,SBLC_Bank[],2,0)</f>
        <v>恒丰银行</v>
      </c>
      <c r="BW24" s="149" t="str">
        <f>VLOOKUP(BU24,SBLC_Bank[],3,0)</f>
        <v>--</v>
      </c>
      <c r="BX24" s="149" t="str">
        <f>VLOOKUP(BU24,SBLC_Bank[],4,0)</f>
        <v>--</v>
      </c>
      <c r="BY24" s="149" t="str">
        <f>VLOOKUP(BU24,SBLC_Bank[],5,0)</f>
        <v>--</v>
      </c>
    </row>
    <row r="25" spans="2:77" ht="18" customHeight="1">
      <c r="B25" s="57">
        <v>17</v>
      </c>
      <c r="C25" s="57" t="str">
        <f>IFERROR(VLOOKUP(B25,USDCNH_Pie[],COLUMN(),FALSE),"")</f>
        <v>金融机构</v>
      </c>
      <c r="D25" s="57">
        <f>IFERROR(VLOOKUP(B25,USDCNH_Pie[],COLUMN(),FALSE),"")</f>
        <v>348.75</v>
      </c>
      <c r="E25" s="57">
        <f>IFERROR(VLOOKUP(B25,USDCNH_Pie[],COLUMN(),FALSE),"")</f>
        <v>391.56</v>
      </c>
      <c r="F25" s="57">
        <f>IFERROR(VLOOKUP(B25,USDCNH_Pie[],COLUMN(),FALSE),"")</f>
        <v>64.569999999999993</v>
      </c>
      <c r="G25" s="57">
        <f>Formatted_wPie[[#This Row],[23年亿美元]]+Formatted_wPie[[#This Row],[24年亿美元]]</f>
        <v>456.13</v>
      </c>
      <c r="K25">
        <v>19</v>
      </c>
      <c r="L25" t="str">
        <f>IFERROR(VLOOKUP($K25,CNH_Pie[],L$5,FALSE),"")</f>
        <v>年月</v>
      </c>
      <c r="M25" t="str">
        <f>IFERROR(VLOOKUP($K25,CNH_Pie[],M$5,FALSE),"")</f>
        <v>23年04月</v>
      </c>
      <c r="N25">
        <f>IFERROR(VLOOKUP($K25,CNH_Pie[],N$5,FALSE),"")</f>
        <v>40</v>
      </c>
      <c r="O25">
        <f>IFERROR(VLOOKUP($K25,CNH_Pie[],O$5,FALSE),"")</f>
        <v>4</v>
      </c>
      <c r="P25">
        <f>IFERROR(VLOOKUP($K25,CNH_Pie[],P$5,FALSE),"")</f>
        <v>145.24</v>
      </c>
      <c r="Q25">
        <f>IFERROR(VLOOKUP($K25,CNH_Pie[],Q$5,FALSE),"")</f>
        <v>18</v>
      </c>
      <c r="R25" t="str">
        <f>IF(Table12[[#This Row],[点心债_发行规模(亿)]]=0,"",ROUND(Table12[[#This Row],[点心债_发行规模(亿)]],0)&amp;"亿")</f>
        <v>40亿</v>
      </c>
      <c r="S25" t="str">
        <f>IF(Table12[[#This Row],[点心债_笔数]]=0,"",ROUND(Table12[[#This Row],[点心债_笔数]]+1,0)&amp;"笔")</f>
        <v>5笔</v>
      </c>
      <c r="T25" t="str">
        <f>IF(Table12[[#This Row],[自贸债_发行规模(亿)]]=0,"",ROUND(Table12[[#This Row],[自贸债_发行规模(亿)]],0)&amp;"亿")</f>
        <v>145亿</v>
      </c>
      <c r="U25" t="str">
        <f>IF(Table12[[#This Row],[自贸债_笔数]]=0,"",ROUND(Table12[[#This Row],[自贸债_笔数]],0)&amp;"笔")</f>
        <v>18笔</v>
      </c>
      <c r="AC25" s="94"/>
      <c r="AD25" s="94"/>
      <c r="AE25" s="94"/>
      <c r="BU25" s="145">
        <v>19</v>
      </c>
      <c r="BV25" s="146" t="str">
        <f>VLOOKUP(BU25,SBLC_Bank[],2,0)</f>
        <v>徽商银行</v>
      </c>
      <c r="BW25" s="149" t="str">
        <f>VLOOKUP(BU25,SBLC_Bank[],3,0)</f>
        <v>--</v>
      </c>
      <c r="BX25" s="149" t="str">
        <f>VLOOKUP(BU25,SBLC_Bank[],4,0)</f>
        <v>--</v>
      </c>
      <c r="BY25" s="149" t="str">
        <f>VLOOKUP(BU25,SBLC_Bank[],5,0)</f>
        <v>--</v>
      </c>
    </row>
    <row r="26" spans="2:77" ht="18" customHeight="1">
      <c r="B26" s="57">
        <v>18</v>
      </c>
      <c r="C26" s="57" t="str">
        <f>IFERROR(VLOOKUP(B26,USDCNH_Pie[],COLUMN(),FALSE),"")</f>
        <v>地方平台</v>
      </c>
      <c r="D26" s="57">
        <f>IFERROR(VLOOKUP(B26,USDCNH_Pie[],COLUMN(),FALSE),"")</f>
        <v>440.32</v>
      </c>
      <c r="E26" s="57">
        <f>IFERROR(VLOOKUP(B26,USDCNH_Pie[],COLUMN(),FALSE),"")</f>
        <v>312.67</v>
      </c>
      <c r="F26" s="57">
        <f>IFERROR(VLOOKUP(B26,USDCNH_Pie[],COLUMN(),FALSE),"")</f>
        <v>78.599999999999994</v>
      </c>
      <c r="G26" s="57">
        <f>Formatted_wPie[[#This Row],[23年亿美元]]+Formatted_wPie[[#This Row],[24年亿美元]]</f>
        <v>391.27</v>
      </c>
      <c r="K26">
        <v>20</v>
      </c>
      <c r="L26" t="str">
        <f>IFERROR(VLOOKUP($K26,CNH_Pie[],L$5,FALSE),"")</f>
        <v>年月</v>
      </c>
      <c r="M26" t="str">
        <f>IFERROR(VLOOKUP($K26,CNH_Pie[],M$5,FALSE),"")</f>
        <v>23年05月</v>
      </c>
      <c r="N26">
        <f>IFERROR(VLOOKUP($K26,CNH_Pie[],N$5,FALSE),"")</f>
        <v>71.5</v>
      </c>
      <c r="O26">
        <f>IFERROR(VLOOKUP($K26,CNH_Pie[],O$5,FALSE),"")</f>
        <v>4</v>
      </c>
      <c r="P26">
        <f>IFERROR(VLOOKUP($K26,CNH_Pie[],P$5,FALSE),"")</f>
        <v>153.88999999999999</v>
      </c>
      <c r="Q26">
        <f>IFERROR(VLOOKUP($K26,CNH_Pie[],Q$5,FALSE),"")</f>
        <v>23</v>
      </c>
      <c r="R26" t="str">
        <f>IF(Table12[[#This Row],[点心债_发行规模(亿)]]=0,"",ROUND(Table12[[#This Row],[点心债_发行规模(亿)]],0)&amp;"亿")</f>
        <v>72亿</v>
      </c>
      <c r="S26" t="str">
        <f>IF(Table12[[#This Row],[点心债_笔数]]=0,"",ROUND(Table12[[#This Row],[点心债_笔数]]+1,0)&amp;"笔")</f>
        <v>5笔</v>
      </c>
      <c r="T26" t="str">
        <f>IF(Table12[[#This Row],[自贸债_发行规模(亿)]]=0,"",ROUND(Table12[[#This Row],[自贸债_发行规模(亿)]],0)&amp;"亿")</f>
        <v>154亿</v>
      </c>
      <c r="U26" t="str">
        <f>IF(Table12[[#This Row],[自贸债_笔数]]=0,"",ROUND(Table12[[#This Row],[自贸债_笔数]],0)&amp;"笔")</f>
        <v>23笔</v>
      </c>
      <c r="BU26" s="145"/>
    </row>
    <row r="27" spans="2:77" ht="18" customHeight="1">
      <c r="B27" s="57">
        <v>19</v>
      </c>
      <c r="C27" s="57" t="str">
        <f>IFERROR(VLOOKUP(B27,USDCNH_Pie[],COLUMN(),FALSE),"")</f>
        <v>产业</v>
      </c>
      <c r="D27" s="57">
        <f>IFERROR(VLOOKUP(B27,USDCNH_Pie[],COLUMN(),FALSE),"")</f>
        <v>119.82</v>
      </c>
      <c r="E27" s="57">
        <f>IFERROR(VLOOKUP(B27,USDCNH_Pie[],COLUMN(),FALSE),"")</f>
        <v>22.46</v>
      </c>
      <c r="F27" s="57">
        <f>IFERROR(VLOOKUP(B27,USDCNH_Pie[],COLUMN(),FALSE),"")</f>
        <v>1.87</v>
      </c>
      <c r="G27" s="57">
        <f>Formatted_wPie[[#This Row],[23年亿美元]]+Formatted_wPie[[#This Row],[24年亿美元]]</f>
        <v>24.330000000000002</v>
      </c>
      <c r="K27">
        <v>21</v>
      </c>
      <c r="L27" t="str">
        <f>IFERROR(VLOOKUP($K27,CNH_Pie[],L$5,FALSE),"")</f>
        <v>年月</v>
      </c>
      <c r="M27" t="str">
        <f>IFERROR(VLOOKUP($K27,CNH_Pie[],M$5,FALSE),"")</f>
        <v>23年06月</v>
      </c>
      <c r="N27">
        <f>IFERROR(VLOOKUP($K27,CNH_Pie[],N$5,FALSE),"")</f>
        <v>119.7</v>
      </c>
      <c r="O27">
        <f>IFERROR(VLOOKUP($K27,CNH_Pie[],O$5,FALSE),"")</f>
        <v>7</v>
      </c>
      <c r="P27">
        <f>IFERROR(VLOOKUP($K27,CNH_Pie[],P$5,FALSE),"")</f>
        <v>93.44</v>
      </c>
      <c r="Q27">
        <f>IFERROR(VLOOKUP($K27,CNH_Pie[],Q$5,FALSE),"")</f>
        <v>14</v>
      </c>
      <c r="R27" t="str">
        <f>IF(Table12[[#This Row],[点心债_发行规模(亿)]]=0,"",ROUND(Table12[[#This Row],[点心债_发行规模(亿)]],0)&amp;"亿")</f>
        <v>120亿</v>
      </c>
      <c r="S27" t="str">
        <f>IF(Table12[[#This Row],[点心债_笔数]]=0,"",ROUND(Table12[[#This Row],[点心债_笔数]]+1,0)&amp;"笔")</f>
        <v>8笔</v>
      </c>
      <c r="T27" t="str">
        <f>IF(Table12[[#This Row],[自贸债_发行规模(亿)]]=0,"",ROUND(Table12[[#This Row],[自贸债_发行规模(亿)]],0)&amp;"亿")</f>
        <v>93亿</v>
      </c>
      <c r="U27" t="str">
        <f>IF(Table12[[#This Row],[自贸债_笔数]]=0,"",ROUND(Table12[[#This Row],[自贸债_笔数]],0)&amp;"笔")</f>
        <v>14笔</v>
      </c>
    </row>
    <row r="28" spans="2:77" ht="18" customHeight="1">
      <c r="B28" s="57">
        <v>20</v>
      </c>
      <c r="C28" s="57" t="str">
        <f>IFERROR(VLOOKUP(B28,USDCNH_Pie[],COLUMN(),FALSE),"")</f>
        <v>房地产</v>
      </c>
      <c r="D28" s="57">
        <f>IFERROR(VLOOKUP(B28,USDCNH_Pie[],COLUMN(),FALSE),"")</f>
        <v>117.9</v>
      </c>
      <c r="E28" s="57">
        <f>IFERROR(VLOOKUP(B28,USDCNH_Pie[],COLUMN(),FALSE),"")</f>
        <v>24.16</v>
      </c>
      <c r="F28" s="57">
        <f>IFERROR(VLOOKUP(B28,USDCNH_Pie[],COLUMN(),FALSE),"")</f>
        <v>0.98</v>
      </c>
      <c r="G28" s="57">
        <f>Formatted_wPie[[#This Row],[23年亿美元]]+Formatted_wPie[[#This Row],[24年亿美元]]</f>
        <v>25.14</v>
      </c>
      <c r="K28">
        <v>22</v>
      </c>
      <c r="L28" t="str">
        <f>IFERROR(VLOOKUP($K28,CNH_Pie[],L$5,FALSE),"")</f>
        <v>年月</v>
      </c>
      <c r="M28" t="str">
        <f>IFERROR(VLOOKUP($K28,CNH_Pie[],M$5,FALSE),"")</f>
        <v>23年07月</v>
      </c>
      <c r="N28">
        <f>IFERROR(VLOOKUP($K28,CNH_Pie[],N$5,FALSE),"")</f>
        <v>53.98</v>
      </c>
      <c r="O28">
        <f>IFERROR(VLOOKUP($K28,CNH_Pie[],O$5,FALSE),"")</f>
        <v>7</v>
      </c>
      <c r="P28">
        <f>IFERROR(VLOOKUP($K28,CNH_Pie[],P$5,FALSE),"")</f>
        <v>0</v>
      </c>
      <c r="Q28">
        <f>IFERROR(VLOOKUP($K28,CNH_Pie[],Q$5,FALSE),"")</f>
        <v>0</v>
      </c>
      <c r="R28" t="str">
        <f>IF(Table12[[#This Row],[点心债_发行规模(亿)]]=0,"",ROUND(Table12[[#This Row],[点心债_发行规模(亿)]],0)&amp;"亿")</f>
        <v>54亿</v>
      </c>
      <c r="S28" t="str">
        <f>IF(Table12[[#This Row],[点心债_笔数]]=0,"",ROUND(Table12[[#This Row],[点心债_笔数]]+1,0)&amp;"笔")</f>
        <v>8笔</v>
      </c>
      <c r="T28" t="str">
        <f>IF(Table12[[#This Row],[自贸债_发行规模(亿)]]=0,"",ROUND(Table12[[#This Row],[自贸债_发行规模(亿)]],0)&amp;"亿")</f>
        <v/>
      </c>
      <c r="U28" t="str">
        <f>IF(Table12[[#This Row],[自贸债_笔数]]=0,"",ROUND(Table12[[#This Row],[自贸债_笔数]],0)&amp;"笔")</f>
        <v/>
      </c>
    </row>
    <row r="29" spans="2:77" ht="18" customHeight="1">
      <c r="B29" s="57">
        <v>21</v>
      </c>
      <c r="C29" s="57" t="str">
        <f>IFERROR(VLOOKUP(B29,USDCNH_Pie[],COLUMN(),FALSE),"")</f>
        <v>≤1年</v>
      </c>
      <c r="D29" s="57">
        <f>IFERROR(VLOOKUP(B29,USDCNH_Pie[],COLUMN(),FALSE),"")</f>
        <v>201.94</v>
      </c>
      <c r="E29" s="57">
        <f>IFERROR(VLOOKUP(B29,USDCNH_Pie[],COLUMN(),FALSE),"")</f>
        <v>91.7</v>
      </c>
      <c r="F29" s="57">
        <f>IFERROR(VLOOKUP(B29,USDCNH_Pie[],COLUMN(),FALSE),"")</f>
        <v>14.24</v>
      </c>
      <c r="G29" s="57">
        <f>Formatted_wPie[[#This Row],[23年亿美元]]+Formatted_wPie[[#This Row],[24年亿美元]]</f>
        <v>105.94</v>
      </c>
      <c r="K29">
        <v>23</v>
      </c>
      <c r="L29" t="str">
        <f>IFERROR(VLOOKUP($K29,CNH_Pie[],L$5,FALSE),"")</f>
        <v>年月</v>
      </c>
      <c r="M29" t="str">
        <f>IFERROR(VLOOKUP($K29,CNH_Pie[],M$5,FALSE),"")</f>
        <v>23年08月</v>
      </c>
      <c r="N29">
        <f>IFERROR(VLOOKUP($K29,CNH_Pie[],N$5,FALSE),"")</f>
        <v>220.22</v>
      </c>
      <c r="O29">
        <f>IFERROR(VLOOKUP($K29,CNH_Pie[],O$5,FALSE),"")</f>
        <v>19</v>
      </c>
      <c r="P29">
        <f>IFERROR(VLOOKUP($K29,CNH_Pie[],P$5,FALSE),"")</f>
        <v>0</v>
      </c>
      <c r="Q29">
        <f>IFERROR(VLOOKUP($K29,CNH_Pie[],Q$5,FALSE),"")</f>
        <v>0</v>
      </c>
      <c r="R29" t="str">
        <f>IF(Table12[[#This Row],[点心债_发行规模(亿)]]=0,"",ROUND(Table12[[#This Row],[点心债_发行规模(亿)]],0)&amp;"亿")</f>
        <v>220亿</v>
      </c>
      <c r="S29" t="str">
        <f>IF(Table12[[#This Row],[点心债_笔数]]=0,"",ROUND(Table12[[#This Row],[点心债_笔数]]+1,0)&amp;"笔")</f>
        <v>20笔</v>
      </c>
      <c r="T29" t="str">
        <f>IF(Table12[[#This Row],[自贸债_发行规模(亿)]]=0,"",ROUND(Table12[[#This Row],[自贸债_发行规模(亿)]],0)&amp;"亿")</f>
        <v/>
      </c>
      <c r="U29" t="str">
        <f>IF(Table12[[#This Row],[自贸债_笔数]]=0,"",ROUND(Table12[[#This Row],[自贸债_笔数]],0)&amp;"笔")</f>
        <v/>
      </c>
    </row>
    <row r="30" spans="2:77" ht="18" customHeight="1">
      <c r="B30" s="57">
        <v>22</v>
      </c>
      <c r="C30" s="57" t="str">
        <f>IFERROR(VLOOKUP(B30,USDCNH_Pie[],COLUMN(),FALSE),"")</f>
        <v>1-3年</v>
      </c>
      <c r="D30" s="57">
        <f>IFERROR(VLOOKUP(B30,USDCNH_Pie[],COLUMN(),FALSE),"")</f>
        <v>744.45</v>
      </c>
      <c r="E30" s="57">
        <f>IFERROR(VLOOKUP(B30,USDCNH_Pie[],COLUMN(),FALSE),"")</f>
        <v>630.07000000000005</v>
      </c>
      <c r="F30" s="57">
        <f>IFERROR(VLOOKUP(B30,USDCNH_Pie[],COLUMN(),FALSE),"")</f>
        <v>121.74</v>
      </c>
      <c r="G30" s="57">
        <f>Formatted_wPie[[#This Row],[23年亿美元]]+Formatted_wPie[[#This Row],[24年亿美元]]</f>
        <v>751.81000000000006</v>
      </c>
      <c r="K30">
        <v>24</v>
      </c>
      <c r="L30" t="str">
        <f>IFERROR(VLOOKUP($K30,CNH_Pie[],L$5,FALSE),"")</f>
        <v>年月</v>
      </c>
      <c r="M30" t="str">
        <f>IFERROR(VLOOKUP($K30,CNH_Pie[],M$5,FALSE),"")</f>
        <v>23年09月</v>
      </c>
      <c r="N30">
        <f>IFERROR(VLOOKUP($K30,CNH_Pie[],N$5,FALSE),"")</f>
        <v>246.46</v>
      </c>
      <c r="O30">
        <f>IFERROR(VLOOKUP($K30,CNH_Pie[],O$5,FALSE),"")</f>
        <v>21</v>
      </c>
      <c r="P30">
        <f>IFERROR(VLOOKUP($K30,CNH_Pie[],P$5,FALSE),"")</f>
        <v>0</v>
      </c>
      <c r="Q30">
        <f>IFERROR(VLOOKUP($K30,CNH_Pie[],Q$5,FALSE),"")</f>
        <v>0</v>
      </c>
      <c r="R30" t="str">
        <f>IF(Table12[[#This Row],[点心债_发行规模(亿)]]=0,"",ROUND(Table12[[#This Row],[点心债_发行规模(亿)]],0)&amp;"亿")</f>
        <v>246亿</v>
      </c>
      <c r="S30" t="str">
        <f>IF(Table12[[#This Row],[点心债_笔数]]=0,"",ROUND(Table12[[#This Row],[点心债_笔数]]+1,0)&amp;"笔")</f>
        <v>22笔</v>
      </c>
      <c r="T30" t="str">
        <f>IF(Table12[[#This Row],[自贸债_发行规模(亿)]]=0,"",ROUND(Table12[[#This Row],[自贸债_发行规模(亿)]],0)&amp;"亿")</f>
        <v/>
      </c>
      <c r="U30" t="str">
        <f>IF(Table12[[#This Row],[自贸债_笔数]]=0,"",ROUND(Table12[[#This Row],[自贸债_笔数]],0)&amp;"笔")</f>
        <v/>
      </c>
    </row>
    <row r="31" spans="2:77" ht="18" customHeight="1">
      <c r="B31" s="57">
        <v>23</v>
      </c>
      <c r="C31" s="57" t="str">
        <f>IFERROR(VLOOKUP(B31,USDCNH_Pie[],COLUMN(),FALSE),"")</f>
        <v>3-5年</v>
      </c>
      <c r="D31" s="57">
        <f>IFERROR(VLOOKUP(B31,USDCNH_Pie[],COLUMN(),FALSE),"")</f>
        <v>138.44999999999999</v>
      </c>
      <c r="E31" s="57">
        <f>IFERROR(VLOOKUP(B31,USDCNH_Pie[],COLUMN(),FALSE),"")</f>
        <v>47.32</v>
      </c>
      <c r="F31" s="57">
        <f>IFERROR(VLOOKUP(B31,USDCNH_Pie[],COLUMN(),FALSE),"")</f>
        <v>5.04</v>
      </c>
      <c r="G31" s="57">
        <f>Formatted_wPie[[#This Row],[23年亿美元]]+Formatted_wPie[[#This Row],[24年亿美元]]</f>
        <v>52.36</v>
      </c>
      <c r="K31">
        <v>25</v>
      </c>
      <c r="L31" t="str">
        <f>IFERROR(VLOOKUP($K31,CNH_Pie[],L$5,FALSE),"")</f>
        <v>年月</v>
      </c>
      <c r="M31" t="str">
        <f>IFERROR(VLOOKUP($K31,CNH_Pie[],M$5,FALSE),"")</f>
        <v>23年10月</v>
      </c>
      <c r="N31">
        <f>IFERROR(VLOOKUP($K31,CNH_Pie[],N$5,FALSE),"")</f>
        <v>286.64999999999998</v>
      </c>
      <c r="O31">
        <f>IFERROR(VLOOKUP($K31,CNH_Pie[],O$5,FALSE),"")</f>
        <v>19</v>
      </c>
      <c r="P31">
        <f>IFERROR(VLOOKUP($K31,CNH_Pie[],P$5,FALSE),"")</f>
        <v>6</v>
      </c>
      <c r="Q31">
        <f>IFERROR(VLOOKUP($K31,CNH_Pie[],Q$5,FALSE),"")</f>
        <v>1</v>
      </c>
      <c r="R31" t="str">
        <f>IF(Table12[[#This Row],[点心债_发行规模(亿)]]=0,"",ROUND(Table12[[#This Row],[点心债_发行规模(亿)]],0)&amp;"亿")</f>
        <v>287亿</v>
      </c>
      <c r="S31" t="str">
        <f>IF(Table12[[#This Row],[点心债_笔数]]=0,"",ROUND(Table12[[#This Row],[点心债_笔数]]+1,0)&amp;"笔")</f>
        <v>20笔</v>
      </c>
      <c r="T31" t="str">
        <f>IF(Table12[[#This Row],[自贸债_发行规模(亿)]]=0,"",ROUND(Table12[[#This Row],[自贸债_发行规模(亿)]],0)&amp;"亿")</f>
        <v>6亿</v>
      </c>
      <c r="U31" t="str">
        <f>IF(Table12[[#This Row],[自贸债_笔数]]=0,"",ROUND(Table12[[#This Row],[自贸债_笔数]],0)&amp;"笔")</f>
        <v>1笔</v>
      </c>
    </row>
    <row r="32" spans="2:77" ht="18" customHeight="1">
      <c r="B32" s="57">
        <v>24</v>
      </c>
      <c r="C32" s="57" t="str">
        <f>IFERROR(VLOOKUP(B32,USDCNH_Pie[],COLUMN(),FALSE),"")</f>
        <v>&gt;5年</v>
      </c>
      <c r="D32" s="57">
        <f>IFERROR(VLOOKUP(B32,USDCNH_Pie[],COLUMN(),FALSE),"")</f>
        <v>132.13999999999999</v>
      </c>
      <c r="E32" s="57">
        <f>IFERROR(VLOOKUP(B32,USDCNH_Pie[],COLUMN(),FALSE),"")</f>
        <v>9.11</v>
      </c>
      <c r="F32" s="57">
        <f>IFERROR(VLOOKUP(B32,USDCNH_Pie[],COLUMN(),FALSE),"")</f>
        <v>0</v>
      </c>
      <c r="G32" s="57">
        <f>Formatted_wPie[[#This Row],[23年亿美元]]+Formatted_wPie[[#This Row],[24年亿美元]]</f>
        <v>9.11</v>
      </c>
      <c r="K32">
        <v>26</v>
      </c>
      <c r="L32" t="str">
        <f>IFERROR(VLOOKUP($K32,CNH_Pie[],L$5,FALSE),"")</f>
        <v>年月</v>
      </c>
      <c r="M32" t="str">
        <f>IFERROR(VLOOKUP($K32,CNH_Pie[],M$5,FALSE),"")</f>
        <v>23年11月</v>
      </c>
      <c r="N32">
        <f>IFERROR(VLOOKUP($K32,CNH_Pie[],N$5,FALSE),"")</f>
        <v>118.39</v>
      </c>
      <c r="O32">
        <f>IFERROR(VLOOKUP($K32,CNH_Pie[],O$5,FALSE),"")</f>
        <v>23</v>
      </c>
      <c r="P32">
        <f>IFERROR(VLOOKUP($K32,CNH_Pie[],P$5,FALSE),"")</f>
        <v>0</v>
      </c>
      <c r="Q32">
        <f>IFERROR(VLOOKUP($K32,CNH_Pie[],Q$5,FALSE),"")</f>
        <v>0</v>
      </c>
      <c r="R32" t="str">
        <f>IF(Table12[[#This Row],[点心债_发行规模(亿)]]=0,"",ROUND(Table12[[#This Row],[点心债_发行规模(亿)]],0)&amp;"亿")</f>
        <v>118亿</v>
      </c>
      <c r="S32" t="str">
        <f>IF(Table12[[#This Row],[点心债_笔数]]=0,"",ROUND(Table12[[#This Row],[点心债_笔数]]+1,0)&amp;"笔")</f>
        <v>24笔</v>
      </c>
      <c r="T32" t="str">
        <f>IF(Table12[[#This Row],[自贸债_发行规模(亿)]]=0,"",ROUND(Table12[[#This Row],[自贸债_发行规模(亿)]],0)&amp;"亿")</f>
        <v/>
      </c>
      <c r="U32" t="str">
        <f>IF(Table12[[#This Row],[自贸债_笔数]]=0,"",ROUND(Table12[[#This Row],[自贸债_笔数]],0)&amp;"笔")</f>
        <v/>
      </c>
    </row>
    <row r="33" spans="2:21" ht="18" customHeight="1">
      <c r="B33" s="57">
        <v>25</v>
      </c>
      <c r="C33" s="57" t="str">
        <f>IFERROR(VLOOKUP(B33,USDCNH_Pie[],COLUMN(),FALSE),"")</f>
        <v>永续</v>
      </c>
      <c r="D33" s="57">
        <f>IFERROR(VLOOKUP(B33,USDCNH_Pie[],COLUMN(),FALSE),"")</f>
        <v>46.69</v>
      </c>
      <c r="E33" s="57">
        <f>IFERROR(VLOOKUP(B33,USDCNH_Pie[],COLUMN(),FALSE),"")</f>
        <v>57.67</v>
      </c>
      <c r="F33" s="57">
        <f>IFERROR(VLOOKUP(B33,USDCNH_Pie[],COLUMN(),FALSE),"")</f>
        <v>5</v>
      </c>
      <c r="G33" s="57">
        <f>Formatted_wPie[[#This Row],[23年亿美元]]+Formatted_wPie[[#This Row],[24年亿美元]]</f>
        <v>62.67</v>
      </c>
      <c r="K33">
        <v>27</v>
      </c>
      <c r="L33" t="str">
        <f>IFERROR(VLOOKUP($K33,CNH_Pie[],L$5,FALSE),"")</f>
        <v>年月</v>
      </c>
      <c r="M33" t="str">
        <f>IFERROR(VLOOKUP($K33,CNH_Pie[],M$5,FALSE),"")</f>
        <v>23年12月</v>
      </c>
      <c r="N33">
        <f>IFERROR(VLOOKUP($K33,CNH_Pie[],N$5,FALSE),"")</f>
        <v>215.08</v>
      </c>
      <c r="O33">
        <f>IFERROR(VLOOKUP($K33,CNH_Pie[],O$5,FALSE),"")</f>
        <v>39</v>
      </c>
      <c r="P33">
        <f>IFERROR(VLOOKUP($K33,CNH_Pie[],P$5,FALSE),"")</f>
        <v>0</v>
      </c>
      <c r="Q33">
        <f>IFERROR(VLOOKUP($K33,CNH_Pie[],Q$5,FALSE),"")</f>
        <v>0</v>
      </c>
      <c r="R33" t="str">
        <f>IF(Table12[[#This Row],[点心债_发行规模(亿)]]=0,"",ROUND(Table12[[#This Row],[点心债_发行规模(亿)]],0)&amp;"亿")</f>
        <v>215亿</v>
      </c>
      <c r="S33" t="str">
        <f>IF(Table12[[#This Row],[点心债_笔数]]=0,"",ROUND(Table12[[#This Row],[点心债_笔数]]+1,0)&amp;"笔")</f>
        <v>40笔</v>
      </c>
      <c r="T33" t="str">
        <f>IF(Table12[[#This Row],[自贸债_发行规模(亿)]]=0,"",ROUND(Table12[[#This Row],[自贸债_发行规模(亿)]],0)&amp;"亿")</f>
        <v/>
      </c>
      <c r="U33" t="str">
        <f>IF(Table12[[#This Row],[自贸债_笔数]]=0,"",ROUND(Table12[[#This Row],[自贸债_笔数]],0)&amp;"笔")</f>
        <v/>
      </c>
    </row>
    <row r="34" spans="2:21" ht="18" customHeight="1">
      <c r="B34" s="57">
        <v>26</v>
      </c>
      <c r="C34" s="57" t="str">
        <f>IFERROR(VLOOKUP(B34,USDCNH_Pie[],COLUMN(),FALSE),"")</f>
        <v>无评级</v>
      </c>
      <c r="D34" s="57">
        <f>IFERROR(VLOOKUP(B34,USDCNH_Pie[],COLUMN(),FALSE),"")</f>
        <v>685.64</v>
      </c>
      <c r="E34" s="57">
        <f>IFERROR(VLOOKUP(B34,USDCNH_Pie[],COLUMN(),FALSE),"")</f>
        <v>525.41</v>
      </c>
      <c r="F34" s="57">
        <f>IFERROR(VLOOKUP(B34,USDCNH_Pie[],COLUMN(),FALSE),"")</f>
        <v>79.58</v>
      </c>
      <c r="G34" s="57">
        <f>Formatted_wPie[[#This Row],[23年亿美元]]+Formatted_wPie[[#This Row],[24年亿美元]]</f>
        <v>604.99</v>
      </c>
      <c r="K34">
        <v>28</v>
      </c>
      <c r="L34" t="str">
        <f>IFERROR(VLOOKUP($K34,CNH_Pie[],L$5,FALSE),"")</f>
        <v>年月</v>
      </c>
      <c r="M34" t="str">
        <f>IFERROR(VLOOKUP($K34,CNH_Pie[],M$5,FALSE),"")</f>
        <v>24年01月</v>
      </c>
      <c r="N34">
        <f>IFERROR(VLOOKUP($K34,CNH_Pie[],N$5,FALSE),"")</f>
        <v>210.46</v>
      </c>
      <c r="O34">
        <f>IFERROR(VLOOKUP($K34,CNH_Pie[],O$5,FALSE),"")</f>
        <v>37</v>
      </c>
      <c r="P34">
        <f>IFERROR(VLOOKUP($K34,CNH_Pie[],P$5,FALSE),"")</f>
        <v>0</v>
      </c>
      <c r="Q34">
        <f>IFERROR(VLOOKUP($K34,CNH_Pie[],Q$5,FALSE),"")</f>
        <v>0</v>
      </c>
      <c r="R34" t="str">
        <f>IF(Table12[[#This Row],[点心债_发行规模(亿)]]=0,"",ROUND(Table12[[#This Row],[点心债_发行规模(亿)]],0)&amp;"亿")</f>
        <v>210亿</v>
      </c>
      <c r="S34" t="str">
        <f>IF(Table12[[#This Row],[点心债_笔数]]=0,"",ROUND(Table12[[#This Row],[点心债_笔数]]+1,0)&amp;"笔")</f>
        <v>38笔</v>
      </c>
      <c r="T34" t="str">
        <f>IF(Table12[[#This Row],[自贸债_发行规模(亿)]]=0,"",ROUND(Table12[[#This Row],[自贸债_发行规模(亿)]],0)&amp;"亿")</f>
        <v/>
      </c>
      <c r="U34" t="str">
        <f>IF(Table12[[#This Row],[自贸债_笔数]]=0,"",ROUND(Table12[[#This Row],[自贸债_笔数]],0)&amp;"笔")</f>
        <v/>
      </c>
    </row>
    <row r="35" spans="2:21" ht="18" customHeight="1">
      <c r="B35" s="57">
        <v>27</v>
      </c>
      <c r="C35" s="57" t="str">
        <f>IFERROR(VLOOKUP(B35,USDCNH_Pie[],COLUMN(),FALSE),"")</f>
        <v>投资级</v>
      </c>
      <c r="D35" s="57">
        <f>IFERROR(VLOOKUP(B35,USDCNH_Pie[],COLUMN(),FALSE),"")</f>
        <v>539.96</v>
      </c>
      <c r="E35" s="57">
        <f>IFERROR(VLOOKUP(B35,USDCNH_Pie[],COLUMN(),FALSE),"")</f>
        <v>297.45</v>
      </c>
      <c r="F35" s="57">
        <f>IFERROR(VLOOKUP(B35,USDCNH_Pie[],COLUMN(),FALSE),"")</f>
        <v>66.430000000000007</v>
      </c>
      <c r="G35" s="57">
        <f>Formatted_wPie[[#This Row],[23年亿美元]]+Formatted_wPie[[#This Row],[24年亿美元]]</f>
        <v>363.88</v>
      </c>
      <c r="K35" s="160">
        <v>29</v>
      </c>
      <c r="L35" t="str">
        <f>IFERROR(VLOOKUP($K35,CNH_Pie[],L$5,FALSE),"")</f>
        <v>年月</v>
      </c>
      <c r="M35" t="str">
        <f>IFERROR(VLOOKUP($K35,CNH_Pie[],M$5,FALSE),"")</f>
        <v>24年02月</v>
      </c>
      <c r="N35">
        <f>IFERROR(VLOOKUP($K35,CNH_Pie[],N$5,FALSE),"")</f>
        <v>128.4</v>
      </c>
      <c r="O35">
        <f>IFERROR(VLOOKUP($K35,CNH_Pie[],O$5,FALSE),"")</f>
        <v>19</v>
      </c>
      <c r="P35">
        <f>IFERROR(VLOOKUP($K35,CNH_Pie[],P$5,FALSE),"")</f>
        <v>0</v>
      </c>
      <c r="Q35">
        <f>IFERROR(VLOOKUP($K35,CNH_Pie[],Q$5,FALSE),"")</f>
        <v>0</v>
      </c>
      <c r="R35" s="160" t="str">
        <f>IF(Table12[[#This Row],[点心债_发行规模(亿)]]=0,"",ROUND(Table12[[#This Row],[点心债_发行规模(亿)]],0)&amp;"亿")</f>
        <v>128亿</v>
      </c>
      <c r="S35" s="160" t="str">
        <f>IF(Table12[[#This Row],[点心债_笔数]]=0,"",ROUND(Table12[[#This Row],[点心债_笔数]]+1,0)&amp;"笔")</f>
        <v>20笔</v>
      </c>
      <c r="T35" s="160" t="str">
        <f>IF(Table12[[#This Row],[自贸债_发行规模(亿)]]=0,"",ROUND(Table12[[#This Row],[自贸债_发行规模(亿)]],0)&amp;"亿")</f>
        <v/>
      </c>
      <c r="U35" s="160" t="str">
        <f>IF(Table12[[#This Row],[自贸债_笔数]]=0,"",ROUND(Table12[[#This Row],[自贸债_笔数]],0)&amp;"笔")</f>
        <v/>
      </c>
    </row>
    <row r="36" spans="2:21" ht="18" customHeight="1">
      <c r="B36" s="57">
        <v>28</v>
      </c>
      <c r="C36" s="57" t="str">
        <f>IFERROR(VLOOKUP(B36,USDCNH_Pie[],COLUMN(),FALSE),"")</f>
        <v>高收益</v>
      </c>
      <c r="D36" s="57">
        <f>IFERROR(VLOOKUP(B36,USDCNH_Pie[],COLUMN(),FALSE),"")</f>
        <v>26.17</v>
      </c>
      <c r="E36" s="57">
        <f>IFERROR(VLOOKUP(B36,USDCNH_Pie[],COLUMN(),FALSE),"")</f>
        <v>12</v>
      </c>
      <c r="F36" s="57">
        <f>IFERROR(VLOOKUP(B36,USDCNH_Pie[],COLUMN(),FALSE),"")</f>
        <v>0</v>
      </c>
      <c r="G36" s="57">
        <f>Formatted_wPie[[#This Row],[23年亿美元]]+Formatted_wPie[[#This Row],[24年亿美元]]</f>
        <v>12</v>
      </c>
    </row>
    <row r="37" spans="2:21" ht="18" customHeight="1"/>
    <row r="38" spans="2:21" ht="18" customHeight="1"/>
    <row r="39" spans="2:21" ht="18" customHeight="1"/>
    <row r="40" spans="2:21" ht="18" customHeight="1"/>
    <row r="61" spans="13:17">
      <c r="M61" s="158"/>
      <c r="N61" s="156" t="s">
        <v>521</v>
      </c>
      <c r="O61" s="156" t="s">
        <v>522</v>
      </c>
      <c r="P61" s="156" t="s">
        <v>523</v>
      </c>
      <c r="Q61" s="156" t="s">
        <v>524</v>
      </c>
    </row>
    <row r="62" spans="13:17">
      <c r="M62" s="158" t="str">
        <f>M7</f>
        <v>22年</v>
      </c>
      <c r="N62" s="156">
        <f t="shared" ref="N62:Q62" si="3">N7</f>
        <v>609.84</v>
      </c>
      <c r="O62" s="156">
        <f t="shared" si="3"/>
        <v>30</v>
      </c>
      <c r="P62" s="156">
        <f t="shared" si="3"/>
        <v>362.35</v>
      </c>
      <c r="Q62" s="157">
        <f t="shared" si="3"/>
        <v>57</v>
      </c>
    </row>
    <row r="63" spans="13:17">
      <c r="M63" s="158" t="s">
        <v>510</v>
      </c>
      <c r="N63" s="156">
        <f>SUM(N8:N9)</f>
        <v>1935.62</v>
      </c>
      <c r="O63" s="156">
        <f>SUM(O8:O9)</f>
        <v>221</v>
      </c>
      <c r="P63" s="156">
        <f>SUM(P8:P9)</f>
        <v>830.74</v>
      </c>
      <c r="Q63" s="157">
        <f>SUM(Q8:Q9)</f>
        <v>120</v>
      </c>
    </row>
  </sheetData>
  <pageMargins left="0.7" right="0.7" top="0.75" bottom="0.75" header="0.3" footer="0.3"/>
  <pageSetup orientation="portrait" r:id="rId1"/>
  <drawing r:id="rId2"/>
  <tableParts count="10">
    <tablePart r:id="rId3"/>
    <tablePart r:id="rId4"/>
    <tablePart r:id="rId5"/>
    <tablePart r:id="rId6"/>
    <tablePart r:id="rId7"/>
    <tablePart r:id="rId8"/>
    <tablePart r:id="rId9"/>
    <tablePart r:id="rId10"/>
    <tablePart r:id="rId11"/>
    <tablePart r:id="rId1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78CAE-0707-4555-AE85-208224955C0D}">
  <sheetPr codeName="Sheet7">
    <tabColor rgb="FF234473"/>
  </sheetPr>
  <dimension ref="A1:HT63"/>
  <sheetViews>
    <sheetView zoomScale="85" zoomScaleNormal="85" workbookViewId="0"/>
  </sheetViews>
  <sheetFormatPr defaultRowHeight="14.25"/>
  <cols>
    <col min="1" max="1" width="31.5" customWidth="1"/>
    <col min="2" max="2" width="7.625" bestFit="1" customWidth="1"/>
    <col min="3" max="3" width="15" bestFit="1" customWidth="1"/>
    <col min="4" max="4" width="9.25" bestFit="1" customWidth="1"/>
    <col min="5" max="5" width="25.125" bestFit="1" customWidth="1"/>
    <col min="6" max="6" width="11.25" bestFit="1" customWidth="1"/>
    <col min="7" max="7" width="6.625" bestFit="1" customWidth="1"/>
    <col min="8" max="8" width="13.25" bestFit="1" customWidth="1"/>
    <col min="9" max="9" width="6.625" bestFit="1" customWidth="1"/>
    <col min="10" max="11" width="7.25" bestFit="1" customWidth="1"/>
    <col min="12" max="12" width="10.125" bestFit="1" customWidth="1"/>
    <col min="13" max="13" width="9.625" bestFit="1" customWidth="1"/>
    <col min="14" max="14" width="16.125" bestFit="1" customWidth="1"/>
    <col min="15" max="15" width="8.5" bestFit="1" customWidth="1"/>
    <col min="16" max="16" width="6.625" bestFit="1" customWidth="1"/>
    <col min="17" max="17" width="17.125" bestFit="1" customWidth="1"/>
    <col min="18" max="18" width="8.375" bestFit="1" customWidth="1"/>
    <col min="19" max="20" width="8.5" customWidth="1"/>
    <col min="21" max="21" width="7.625" bestFit="1" customWidth="1"/>
    <col min="22" max="22" width="22.125" bestFit="1" customWidth="1"/>
    <col min="23" max="23" width="11.625" bestFit="1" customWidth="1"/>
    <col min="24" max="24" width="12.375" bestFit="1" customWidth="1"/>
    <col min="25" max="25" width="19.375" bestFit="1" customWidth="1"/>
    <col min="26" max="26" width="14" bestFit="1" customWidth="1"/>
    <col min="27" max="27" width="29.875" bestFit="1" customWidth="1"/>
    <col min="28" max="30" width="9.375" bestFit="1" customWidth="1"/>
    <col min="31" max="31" width="13.625" bestFit="1" customWidth="1"/>
    <col min="32" max="32" width="14.375" bestFit="1" customWidth="1"/>
    <col min="33" max="34" width="8" bestFit="1" customWidth="1"/>
    <col min="35" max="35" width="12.75" bestFit="1" customWidth="1"/>
    <col min="36" max="36" width="15.75" bestFit="1" customWidth="1"/>
    <col min="37" max="37" width="24.375" bestFit="1" customWidth="1"/>
    <col min="38" max="38" width="11.375" bestFit="1" customWidth="1"/>
    <col min="39" max="39" width="8.125" bestFit="1" customWidth="1"/>
    <col min="40" max="40" width="13.125" bestFit="1" customWidth="1"/>
    <col min="41" max="41" width="48" bestFit="1" customWidth="1"/>
    <col min="42" max="42" width="11.875" bestFit="1" customWidth="1"/>
    <col min="43" max="43" width="17" bestFit="1" customWidth="1"/>
    <col min="44" max="44" width="48" bestFit="1" customWidth="1"/>
    <col min="45" max="45" width="14" bestFit="1" customWidth="1"/>
    <col min="46" max="46" width="19.25" bestFit="1" customWidth="1"/>
    <col min="47" max="47" width="31.625" bestFit="1" customWidth="1"/>
    <col min="48" max="48" width="11.625" bestFit="1" customWidth="1"/>
    <col min="49" max="49" width="4.125" bestFit="1" customWidth="1"/>
    <col min="50" max="51" width="6.625" bestFit="1" customWidth="1"/>
    <col min="52" max="52" width="4.375" bestFit="1" customWidth="1"/>
    <col min="53" max="53" width="6.875" bestFit="1" customWidth="1"/>
    <col min="54" max="54" width="14.625" bestFit="1" customWidth="1"/>
    <col min="55" max="56" width="29.5" bestFit="1" customWidth="1"/>
    <col min="57" max="57" width="12.625" bestFit="1" customWidth="1"/>
    <col min="58" max="58" width="29.5" bestFit="1" customWidth="1"/>
    <col min="59" max="59" width="7.625" bestFit="1" customWidth="1"/>
    <col min="60" max="60" width="8.375" bestFit="1" customWidth="1"/>
    <col min="61" max="61" width="14.125" bestFit="1" customWidth="1"/>
    <col min="62" max="62" width="21.375" bestFit="1" customWidth="1"/>
    <col min="63" max="63" width="11.25" bestFit="1" customWidth="1"/>
    <col min="64" max="64" width="6.625" bestFit="1" customWidth="1"/>
    <col min="65" max="65" width="13.25" bestFit="1" customWidth="1"/>
    <col min="66" max="66" width="6.625" bestFit="1" customWidth="1"/>
    <col min="67" max="68" width="7.25" bestFit="1" customWidth="1"/>
    <col min="69" max="69" width="10.125" bestFit="1" customWidth="1"/>
    <col min="70" max="70" width="9.625" bestFit="1" customWidth="1"/>
    <col min="71" max="71" width="16.125" bestFit="1" customWidth="1"/>
    <col min="72" max="72" width="8.5" bestFit="1" customWidth="1"/>
    <col min="73" max="73" width="6.625" bestFit="1" customWidth="1"/>
    <col min="74" max="74" width="17.125" bestFit="1" customWidth="1"/>
    <col min="75" max="75" width="8.375" bestFit="1" customWidth="1"/>
    <col min="76" max="76" width="12" bestFit="1" customWidth="1"/>
    <col min="77" max="77" width="10.125" bestFit="1" customWidth="1"/>
    <col min="78" max="78" width="6.5" bestFit="1" customWidth="1"/>
    <col min="79" max="79" width="6.75" bestFit="1" customWidth="1"/>
    <col min="80" max="80" width="8.375" bestFit="1" customWidth="1"/>
    <col min="81" max="82" width="12.625" bestFit="1" customWidth="1"/>
    <col min="83" max="83" width="13.25" bestFit="1" customWidth="1"/>
    <col min="84" max="84" width="9.875" bestFit="1" customWidth="1"/>
    <col min="85" max="85" width="9.25" bestFit="1" customWidth="1"/>
    <col min="86" max="86" width="10.375" bestFit="1" customWidth="1"/>
    <col min="87" max="87" width="31.625" bestFit="1" customWidth="1"/>
    <col min="88" max="88" width="11.25" bestFit="1" customWidth="1"/>
    <col min="89" max="89" width="13.875" bestFit="1" customWidth="1"/>
    <col min="90" max="90" width="10.125" bestFit="1" customWidth="1"/>
    <col min="91" max="91" width="19.125" bestFit="1" customWidth="1"/>
    <col min="92" max="92" width="10.375" bestFit="1" customWidth="1"/>
    <col min="93" max="93" width="10.125" bestFit="1" customWidth="1"/>
    <col min="94" max="94" width="20" bestFit="1" customWidth="1"/>
    <col min="95" max="95" width="10.125" bestFit="1" customWidth="1"/>
    <col min="96" max="96" width="53.625" bestFit="1" customWidth="1"/>
    <col min="97" max="97" width="31.625" bestFit="1" customWidth="1"/>
    <col min="98" max="98" width="32.875" bestFit="1" customWidth="1"/>
    <col min="99" max="99" width="9.25" bestFit="1" customWidth="1"/>
    <col min="100" max="100" width="10.125" bestFit="1" customWidth="1"/>
    <col min="101" max="101" width="15.5" bestFit="1" customWidth="1"/>
    <col min="102" max="102" width="18.25" bestFit="1" customWidth="1"/>
    <col min="103" max="103" width="6.625" bestFit="1" customWidth="1"/>
    <col min="104" max="104" width="13.125" bestFit="1" customWidth="1"/>
    <col min="105" max="105" width="15.75" bestFit="1" customWidth="1"/>
    <col min="106" max="106" width="10.125" bestFit="1" customWidth="1"/>
    <col min="107" max="107" width="6.375" bestFit="1" customWidth="1"/>
    <col min="108" max="108" width="10.125" bestFit="1" customWidth="1"/>
    <col min="109" max="109" width="13.125" bestFit="1" customWidth="1"/>
    <col min="110" max="111" width="10.125" bestFit="1" customWidth="1"/>
    <col min="112" max="112" width="14.375" bestFit="1" customWidth="1"/>
    <col min="113" max="114" width="12.5" bestFit="1" customWidth="1"/>
    <col min="115" max="115" width="20.75" bestFit="1" customWidth="1"/>
    <col min="116" max="116" width="17.875" bestFit="1" customWidth="1"/>
    <col min="117" max="117" width="12" bestFit="1" customWidth="1"/>
    <col min="118" max="118" width="13.375" bestFit="1" customWidth="1"/>
    <col min="119" max="119" width="11.875" bestFit="1" customWidth="1"/>
    <col min="120" max="120" width="14.25" bestFit="1" customWidth="1"/>
    <col min="121" max="124" width="10.125" bestFit="1" customWidth="1"/>
    <col min="125" max="125" width="12.25" bestFit="1" customWidth="1"/>
    <col min="126" max="127" width="6.625" bestFit="1" customWidth="1"/>
    <col min="128" max="128" width="4.875" bestFit="1" customWidth="1"/>
    <col min="129" max="129" width="12" bestFit="1" customWidth="1"/>
    <col min="130" max="130" width="15.375" bestFit="1" customWidth="1"/>
    <col min="131" max="131" width="25.25" bestFit="1" customWidth="1"/>
    <col min="132" max="132" width="14.375" bestFit="1" customWidth="1"/>
    <col min="133" max="133" width="12" bestFit="1" customWidth="1"/>
    <col min="134" max="134" width="25.5" bestFit="1" customWidth="1"/>
    <col min="135" max="135" width="17.75" bestFit="1" customWidth="1"/>
    <col min="136" max="136" width="25.5" bestFit="1" customWidth="1"/>
    <col min="137" max="137" width="23" bestFit="1" customWidth="1"/>
    <col min="138" max="138" width="13.25" bestFit="1" customWidth="1"/>
    <col min="139" max="139" width="8.375" bestFit="1" customWidth="1"/>
    <col min="140" max="140" width="29.375" bestFit="1" customWidth="1"/>
    <col min="141" max="141" width="35.875" bestFit="1" customWidth="1"/>
    <col min="142" max="142" width="12.375" bestFit="1" customWidth="1"/>
    <col min="143" max="143" width="7.25" bestFit="1" customWidth="1"/>
    <col min="144" max="144" width="8.375" bestFit="1" customWidth="1"/>
    <col min="145" max="145" width="12" bestFit="1" customWidth="1"/>
    <col min="146" max="146" width="9.75" bestFit="1" customWidth="1"/>
    <col min="147" max="147" width="16.125" bestFit="1" customWidth="1"/>
    <col min="148" max="148" width="18.125" bestFit="1" customWidth="1"/>
    <col min="149" max="149" width="81" bestFit="1" customWidth="1"/>
    <col min="150" max="150" width="10.125" bestFit="1" customWidth="1"/>
    <col min="151" max="151" width="81" bestFit="1" customWidth="1"/>
    <col min="152" max="153" width="13.875" bestFit="1" customWidth="1"/>
    <col min="154" max="156" width="10.125" bestFit="1" customWidth="1"/>
    <col min="157" max="157" width="8.5" bestFit="1" customWidth="1"/>
    <col min="158" max="158" width="14.25" bestFit="1" customWidth="1"/>
    <col min="159" max="159" width="17" bestFit="1" customWidth="1"/>
    <col min="160" max="160" width="10.125" bestFit="1" customWidth="1"/>
    <col min="161" max="161" width="9" bestFit="1" customWidth="1"/>
    <col min="162" max="162" width="13.875" bestFit="1" customWidth="1"/>
    <col min="163" max="163" width="12" bestFit="1" customWidth="1"/>
    <col min="164" max="164" width="17.625" bestFit="1" customWidth="1"/>
    <col min="165" max="165" width="10.125" bestFit="1" customWidth="1"/>
    <col min="166" max="166" width="17.875" bestFit="1" customWidth="1"/>
    <col min="167" max="168" width="13.875" bestFit="1" customWidth="1"/>
    <col min="169" max="169" width="11.25" bestFit="1" customWidth="1"/>
    <col min="170" max="170" width="10.375" bestFit="1" customWidth="1"/>
    <col min="171" max="171" width="16.125" bestFit="1" customWidth="1"/>
    <col min="172" max="172" width="10.375" bestFit="1" customWidth="1"/>
    <col min="173" max="173" width="30.625" bestFit="1" customWidth="1"/>
    <col min="174" max="174" width="20.25" bestFit="1" customWidth="1"/>
    <col min="175" max="175" width="22" bestFit="1" customWidth="1"/>
    <col min="176" max="176" width="14.25" bestFit="1" customWidth="1"/>
    <col min="177" max="177" width="9.125" bestFit="1" customWidth="1"/>
    <col min="178" max="178" width="11.25" bestFit="1" customWidth="1"/>
    <col min="179" max="179" width="6" bestFit="1" customWidth="1"/>
    <col min="180" max="180" width="11.75" bestFit="1" customWidth="1"/>
    <col min="181" max="181" width="16" bestFit="1" customWidth="1"/>
    <col min="182" max="182" width="11.75" bestFit="1" customWidth="1"/>
    <col min="183" max="183" width="7.625" bestFit="1" customWidth="1"/>
    <col min="184" max="184" width="11.875" bestFit="1" customWidth="1"/>
    <col min="185" max="185" width="8.125" bestFit="1" customWidth="1"/>
    <col min="186" max="186" width="11.125" bestFit="1" customWidth="1"/>
    <col min="187" max="187" width="15.375" bestFit="1" customWidth="1"/>
    <col min="188" max="188" width="17.5" bestFit="1" customWidth="1"/>
    <col min="189" max="189" width="11" bestFit="1" customWidth="1"/>
    <col min="190" max="190" width="14.125" bestFit="1" customWidth="1"/>
    <col min="191" max="191" width="15.875" bestFit="1" customWidth="1"/>
    <col min="192" max="192" width="16.625" bestFit="1" customWidth="1"/>
    <col min="193" max="193" width="8.125" bestFit="1" customWidth="1"/>
    <col min="194" max="194" width="8.75" bestFit="1" customWidth="1"/>
    <col min="195" max="195" width="5" bestFit="1" customWidth="1"/>
    <col min="196" max="196" width="9.625" bestFit="1" customWidth="1"/>
    <col min="197" max="198" width="5" bestFit="1" customWidth="1"/>
    <col min="199" max="199" width="20.5" bestFit="1" customWidth="1"/>
    <col min="200" max="200" width="17.375" bestFit="1" customWidth="1"/>
    <col min="201" max="201" width="12.75" bestFit="1" customWidth="1"/>
    <col min="202" max="202" width="12.875" bestFit="1" customWidth="1"/>
    <col min="203" max="203" width="11.625" bestFit="1" customWidth="1"/>
    <col min="204" max="204" width="12.625" bestFit="1" customWidth="1"/>
    <col min="205" max="205" width="13.625" bestFit="1" customWidth="1"/>
    <col min="206" max="206" width="12.25" bestFit="1" customWidth="1"/>
    <col min="207" max="207" width="14" bestFit="1" customWidth="1"/>
    <col min="208" max="208" width="12.375" bestFit="1" customWidth="1"/>
    <col min="209" max="209" width="16" bestFit="1" customWidth="1"/>
    <col min="210" max="210" width="10.25" bestFit="1" customWidth="1"/>
    <col min="211" max="211" width="10.5" bestFit="1" customWidth="1"/>
    <col min="212" max="212" width="10.125" bestFit="1" customWidth="1"/>
    <col min="213" max="213" width="13.875" bestFit="1" customWidth="1"/>
    <col min="214" max="214" width="10.375" bestFit="1" customWidth="1"/>
    <col min="215" max="215" width="10.125" bestFit="1" customWidth="1"/>
    <col min="216" max="216" width="13.875" bestFit="1" customWidth="1"/>
    <col min="217" max="217" width="10.375" bestFit="1" customWidth="1"/>
    <col min="218" max="218" width="13.875" bestFit="1" customWidth="1"/>
    <col min="219" max="221" width="10.125" bestFit="1" customWidth="1"/>
    <col min="222" max="222" width="9.125" bestFit="1" customWidth="1"/>
    <col min="223" max="223" width="13.875" bestFit="1" customWidth="1"/>
    <col min="224" max="224" width="11.625" bestFit="1" customWidth="1"/>
    <col min="225" max="225" width="14.5" bestFit="1" customWidth="1"/>
    <col min="226" max="226" width="13.875" bestFit="1" customWidth="1"/>
    <col min="227" max="227" width="10.125" bestFit="1" customWidth="1"/>
    <col min="228" max="228" width="20.375" bestFit="1" customWidth="1"/>
    <col min="229" max="229" width="14.125" bestFit="1" customWidth="1"/>
    <col min="230" max="230" width="10.375" bestFit="1" customWidth="1"/>
    <col min="231" max="231" width="20.375" bestFit="1" customWidth="1"/>
    <col min="232" max="232" width="14.125" bestFit="1" customWidth="1"/>
    <col min="233" max="233" width="10.375" bestFit="1" customWidth="1"/>
    <col min="234" max="234" width="20.375" bestFit="1" customWidth="1"/>
    <col min="235" max="235" width="13.875" bestFit="1" customWidth="1"/>
    <col min="236" max="236" width="14.5" bestFit="1" customWidth="1"/>
    <col min="237" max="237" width="10.125" bestFit="1" customWidth="1"/>
    <col min="238" max="238" width="20.375" bestFit="1" customWidth="1"/>
    <col min="239" max="239" width="14.5" bestFit="1" customWidth="1"/>
    <col min="240" max="240" width="10.125" bestFit="1" customWidth="1"/>
    <col min="241" max="241" width="20.375" bestFit="1" customWidth="1"/>
    <col min="242" max="242" width="14.5" bestFit="1" customWidth="1"/>
    <col min="243" max="243" width="12.125" bestFit="1" customWidth="1"/>
    <col min="244" max="244" width="22.125" bestFit="1" customWidth="1"/>
    <col min="245" max="245" width="14.5" bestFit="1" customWidth="1"/>
    <col min="246" max="246" width="12.125" bestFit="1" customWidth="1"/>
    <col min="247" max="247" width="22.5" bestFit="1" customWidth="1"/>
    <col min="248" max="248" width="14.5" bestFit="1" customWidth="1"/>
    <col min="249" max="249" width="12.125" bestFit="1" customWidth="1"/>
    <col min="250" max="250" width="22.125" bestFit="1" customWidth="1"/>
    <col min="251" max="251" width="14.5" bestFit="1" customWidth="1"/>
    <col min="252" max="252" width="12.125" bestFit="1" customWidth="1"/>
    <col min="253" max="253" width="22.5" bestFit="1" customWidth="1"/>
  </cols>
  <sheetData>
    <row r="1" spans="1:228" s="209" customFormat="1" ht="102" customHeight="1">
      <c r="A1" s="212" t="s">
        <v>39</v>
      </c>
      <c r="B1" s="208" t="s">
        <v>48</v>
      </c>
      <c r="T1"/>
      <c r="U1" s="208" t="s">
        <v>545</v>
      </c>
      <c r="AZ1" s="208" t="s">
        <v>1622</v>
      </c>
      <c r="BH1" s="208" t="s">
        <v>1617</v>
      </c>
      <c r="BM1" s="208" t="s">
        <v>1616</v>
      </c>
      <c r="BQ1"/>
      <c r="BR1"/>
    </row>
    <row r="2" spans="1:228">
      <c r="B2" t="s">
        <v>1</v>
      </c>
      <c r="C2" t="s">
        <v>49</v>
      </c>
      <c r="D2" t="s">
        <v>50</v>
      </c>
      <c r="E2" t="s">
        <v>56</v>
      </c>
      <c r="F2" t="s">
        <v>57</v>
      </c>
      <c r="G2" t="s">
        <v>38</v>
      </c>
      <c r="H2" t="s">
        <v>58</v>
      </c>
      <c r="I2" t="s">
        <v>59</v>
      </c>
      <c r="J2" t="s">
        <v>60</v>
      </c>
      <c r="K2" t="s">
        <v>61</v>
      </c>
      <c r="L2" t="s">
        <v>62</v>
      </c>
      <c r="M2" t="s">
        <v>63</v>
      </c>
      <c r="N2" t="s">
        <v>64</v>
      </c>
      <c r="O2" t="s">
        <v>37</v>
      </c>
      <c r="P2" t="s">
        <v>65</v>
      </c>
      <c r="Q2" t="s">
        <v>66</v>
      </c>
      <c r="R2" t="s">
        <v>45</v>
      </c>
      <c r="U2" t="s">
        <v>1</v>
      </c>
      <c r="V2" t="s">
        <v>174</v>
      </c>
      <c r="W2" t="s">
        <v>175</v>
      </c>
      <c r="X2" t="s">
        <v>176</v>
      </c>
      <c r="Y2" t="s">
        <v>177</v>
      </c>
      <c r="Z2" t="s">
        <v>40</v>
      </c>
      <c r="AA2" t="s">
        <v>178</v>
      </c>
      <c r="AB2" t="s">
        <v>179</v>
      </c>
      <c r="AC2" t="s">
        <v>180</v>
      </c>
      <c r="AD2" t="s">
        <v>1672</v>
      </c>
      <c r="AE2" t="s">
        <v>1262</v>
      </c>
      <c r="AF2" t="s">
        <v>1286</v>
      </c>
      <c r="AG2" t="s">
        <v>533</v>
      </c>
      <c r="AH2" t="s">
        <v>2</v>
      </c>
      <c r="AI2" t="s">
        <v>181</v>
      </c>
      <c r="AJ2" t="s">
        <v>534</v>
      </c>
      <c r="AK2" t="s">
        <v>696</v>
      </c>
      <c r="AL2" t="s">
        <v>182</v>
      </c>
      <c r="AM2" t="s">
        <v>183</v>
      </c>
      <c r="AN2" t="s">
        <v>184</v>
      </c>
      <c r="AO2" t="s">
        <v>1264</v>
      </c>
      <c r="AP2" t="s">
        <v>1673</v>
      </c>
      <c r="AQ2" t="s">
        <v>1674</v>
      </c>
      <c r="AU2" t="s">
        <v>295</v>
      </c>
      <c r="AV2" t="s">
        <v>1294</v>
      </c>
      <c r="AW2" t="s">
        <v>296</v>
      </c>
      <c r="AX2" t="s">
        <v>297</v>
      </c>
      <c r="AY2" t="s">
        <v>298</v>
      </c>
      <c r="BB2" s="102" t="s">
        <v>8</v>
      </c>
      <c r="BC2" s="102" t="s">
        <v>13</v>
      </c>
      <c r="BD2" s="102" t="s">
        <v>14</v>
      </c>
      <c r="BE2" s="102" t="s">
        <v>514</v>
      </c>
      <c r="BG2" t="s">
        <v>1</v>
      </c>
      <c r="BH2" t="s">
        <v>50</v>
      </c>
      <c r="BI2" t="s">
        <v>49</v>
      </c>
      <c r="BJ2" t="s">
        <v>56</v>
      </c>
      <c r="BK2" t="s">
        <v>57</v>
      </c>
      <c r="BL2" t="s">
        <v>38</v>
      </c>
      <c r="BM2" t="s">
        <v>58</v>
      </c>
      <c r="BN2" t="s">
        <v>59</v>
      </c>
      <c r="BO2" t="s">
        <v>60</v>
      </c>
      <c r="BP2" t="s">
        <v>61</v>
      </c>
      <c r="BQ2" t="s">
        <v>62</v>
      </c>
      <c r="BR2" t="s">
        <v>63</v>
      </c>
      <c r="BS2" t="s">
        <v>64</v>
      </c>
      <c r="BT2" t="s">
        <v>37</v>
      </c>
      <c r="BU2" t="s">
        <v>65</v>
      </c>
      <c r="BV2" t="s">
        <v>66</v>
      </c>
      <c r="BW2" t="s">
        <v>45</v>
      </c>
      <c r="BX2" t="s">
        <v>792</v>
      </c>
      <c r="BY2" t="s">
        <v>490</v>
      </c>
      <c r="BZ2" t="s">
        <v>489</v>
      </c>
      <c r="CA2" t="s">
        <v>496</v>
      </c>
      <c r="CB2" t="s">
        <v>497</v>
      </c>
      <c r="CC2" t="s">
        <v>796</v>
      </c>
      <c r="CD2" t="s">
        <v>798</v>
      </c>
      <c r="CE2" t="s">
        <v>1559</v>
      </c>
      <c r="CF2" t="s">
        <v>790</v>
      </c>
      <c r="CG2" t="s">
        <v>791</v>
      </c>
      <c r="CH2" t="s">
        <v>1584</v>
      </c>
      <c r="CI2" t="s">
        <v>51</v>
      </c>
      <c r="CJ2" t="s">
        <v>368</v>
      </c>
      <c r="CK2" t="s">
        <v>370</v>
      </c>
      <c r="CL2" t="s">
        <v>804</v>
      </c>
      <c r="CM2" t="s">
        <v>372</v>
      </c>
      <c r="CN2" t="s">
        <v>499</v>
      </c>
      <c r="CO2" t="s">
        <v>803</v>
      </c>
      <c r="CP2" t="s">
        <v>802</v>
      </c>
      <c r="CQ2" t="s">
        <v>801</v>
      </c>
      <c r="CR2" t="s">
        <v>491</v>
      </c>
      <c r="CS2" t="s">
        <v>492</v>
      </c>
      <c r="CT2" t="s">
        <v>493</v>
      </c>
      <c r="CU2" t="s">
        <v>495</v>
      </c>
      <c r="CV2" t="s">
        <v>805</v>
      </c>
      <c r="CW2" t="s">
        <v>808</v>
      </c>
      <c r="CX2" t="s">
        <v>809</v>
      </c>
      <c r="CY2" t="s">
        <v>505</v>
      </c>
      <c r="CZ2" t="s">
        <v>371</v>
      </c>
      <c r="DA2" t="s">
        <v>863</v>
      </c>
      <c r="DB2" t="s">
        <v>813</v>
      </c>
      <c r="DC2" t="s">
        <v>807</v>
      </c>
      <c r="DD2" t="s">
        <v>507</v>
      </c>
      <c r="DE2" t="s">
        <v>508</v>
      </c>
      <c r="DF2" t="s">
        <v>810</v>
      </c>
      <c r="DG2" t="s">
        <v>811</v>
      </c>
      <c r="DH2" t="s">
        <v>1632</v>
      </c>
      <c r="DI2" t="s">
        <v>1633</v>
      </c>
      <c r="DJ2" t="s">
        <v>1634</v>
      </c>
      <c r="DK2" t="s">
        <v>1635</v>
      </c>
      <c r="DL2" t="s">
        <v>806</v>
      </c>
      <c r="DM2" t="s">
        <v>812</v>
      </c>
      <c r="DN2" t="s">
        <v>814</v>
      </c>
      <c r="DO2" t="s">
        <v>815</v>
      </c>
      <c r="DP2" t="s">
        <v>430</v>
      </c>
      <c r="DQ2" t="s">
        <v>816</v>
      </c>
      <c r="DR2" t="s">
        <v>817</v>
      </c>
      <c r="DS2" t="s">
        <v>818</v>
      </c>
      <c r="DT2" t="s">
        <v>819</v>
      </c>
      <c r="DU2" t="s">
        <v>820</v>
      </c>
      <c r="DV2" t="s">
        <v>501</v>
      </c>
      <c r="DW2" t="s">
        <v>502</v>
      </c>
      <c r="DX2" t="s">
        <v>2606</v>
      </c>
      <c r="DY2" t="s">
        <v>821</v>
      </c>
      <c r="DZ2" t="s">
        <v>822</v>
      </c>
      <c r="EA2" t="s">
        <v>2607</v>
      </c>
      <c r="EB2" t="s">
        <v>2608</v>
      </c>
      <c r="EC2" t="s">
        <v>2279</v>
      </c>
      <c r="ED2" t="s">
        <v>2280</v>
      </c>
      <c r="EE2" t="s">
        <v>2281</v>
      </c>
      <c r="EF2" t="s">
        <v>2282</v>
      </c>
      <c r="EG2" t="s">
        <v>2283</v>
      </c>
      <c r="EH2" t="s">
        <v>823</v>
      </c>
      <c r="EI2" t="s">
        <v>824</v>
      </c>
      <c r="EJ2" t="s">
        <v>825</v>
      </c>
      <c r="EK2" t="s">
        <v>826</v>
      </c>
      <c r="EL2" t="s">
        <v>827</v>
      </c>
      <c r="EM2" t="s">
        <v>470</v>
      </c>
      <c r="EN2" t="s">
        <v>828</v>
      </c>
      <c r="EO2" t="s">
        <v>494</v>
      </c>
      <c r="EP2" t="s">
        <v>641</v>
      </c>
      <c r="EQ2" t="s">
        <v>374</v>
      </c>
      <c r="ER2" t="s">
        <v>504</v>
      </c>
      <c r="ES2" t="s">
        <v>829</v>
      </c>
      <c r="ET2" t="s">
        <v>500</v>
      </c>
      <c r="EU2" t="s">
        <v>830</v>
      </c>
      <c r="EV2" t="s">
        <v>831</v>
      </c>
      <c r="EW2" t="s">
        <v>832</v>
      </c>
      <c r="EX2" t="s">
        <v>833</v>
      </c>
      <c r="EY2" t="s">
        <v>834</v>
      </c>
      <c r="EZ2" t="s">
        <v>498</v>
      </c>
      <c r="FA2" t="s">
        <v>431</v>
      </c>
      <c r="FB2" t="s">
        <v>835</v>
      </c>
      <c r="FC2" t="s">
        <v>836</v>
      </c>
      <c r="FD2" t="s">
        <v>54</v>
      </c>
      <c r="FE2" t="s">
        <v>369</v>
      </c>
      <c r="FF2" t="s">
        <v>838</v>
      </c>
      <c r="FG2" t="s">
        <v>837</v>
      </c>
      <c r="FH2" t="s">
        <v>839</v>
      </c>
      <c r="FI2" t="s">
        <v>840</v>
      </c>
      <c r="FJ2" t="s">
        <v>842</v>
      </c>
      <c r="FK2" t="s">
        <v>841</v>
      </c>
      <c r="FL2" t="s">
        <v>1890</v>
      </c>
      <c r="FM2" t="s">
        <v>789</v>
      </c>
      <c r="FN2" t="s">
        <v>843</v>
      </c>
      <c r="FO2" t="s">
        <v>844</v>
      </c>
      <c r="FP2" t="s">
        <v>845</v>
      </c>
      <c r="FQ2" t="s">
        <v>846</v>
      </c>
      <c r="FR2" t="s">
        <v>1582</v>
      </c>
      <c r="FS2" t="s">
        <v>1636</v>
      </c>
      <c r="FT2" t="s">
        <v>2609</v>
      </c>
      <c r="FU2" t="s">
        <v>1637</v>
      </c>
      <c r="FV2" t="s">
        <v>848</v>
      </c>
      <c r="FW2" t="s">
        <v>849</v>
      </c>
      <c r="FX2" t="s">
        <v>850</v>
      </c>
      <c r="FY2" t="s">
        <v>851</v>
      </c>
      <c r="FZ2" t="s">
        <v>853</v>
      </c>
      <c r="GA2" t="s">
        <v>847</v>
      </c>
      <c r="GB2" t="s">
        <v>793</v>
      </c>
      <c r="GC2" t="s">
        <v>634</v>
      </c>
      <c r="GD2" t="s">
        <v>855</v>
      </c>
      <c r="GE2" t="s">
        <v>794</v>
      </c>
      <c r="GF2" t="s">
        <v>795</v>
      </c>
      <c r="GG2" t="s">
        <v>856</v>
      </c>
      <c r="GH2" t="s">
        <v>797</v>
      </c>
      <c r="GI2" t="s">
        <v>857</v>
      </c>
      <c r="GJ2" t="s">
        <v>799</v>
      </c>
      <c r="GK2" t="s">
        <v>800</v>
      </c>
      <c r="GL2" t="s">
        <v>375</v>
      </c>
      <c r="GM2" t="s">
        <v>432</v>
      </c>
      <c r="GN2" t="s">
        <v>852</v>
      </c>
      <c r="GO2" t="s">
        <v>80</v>
      </c>
      <c r="GP2" t="s">
        <v>854</v>
      </c>
      <c r="GQ2" t="s">
        <v>786</v>
      </c>
      <c r="GR2" t="s">
        <v>858</v>
      </c>
      <c r="GS2" t="s">
        <v>859</v>
      </c>
      <c r="GT2" t="s">
        <v>860</v>
      </c>
      <c r="GU2" t="s">
        <v>861</v>
      </c>
      <c r="GV2" t="s">
        <v>862</v>
      </c>
      <c r="GW2" t="s">
        <v>864</v>
      </c>
      <c r="GX2" t="s">
        <v>503</v>
      </c>
      <c r="GY2" t="s">
        <v>865</v>
      </c>
      <c r="GZ2" t="s">
        <v>866</v>
      </c>
      <c r="HA2" t="s">
        <v>867</v>
      </c>
      <c r="HB2" t="s">
        <v>868</v>
      </c>
      <c r="HC2" t="s">
        <v>869</v>
      </c>
      <c r="HD2" t="s">
        <v>373</v>
      </c>
      <c r="HE2" t="s">
        <v>870</v>
      </c>
      <c r="HF2" t="s">
        <v>871</v>
      </c>
      <c r="HG2" t="s">
        <v>53</v>
      </c>
      <c r="HH2" t="s">
        <v>872</v>
      </c>
      <c r="HI2" t="s">
        <v>873</v>
      </c>
      <c r="HJ2" t="s">
        <v>874</v>
      </c>
      <c r="HK2" t="s">
        <v>875</v>
      </c>
      <c r="HL2" t="s">
        <v>876</v>
      </c>
      <c r="HM2" t="s">
        <v>528</v>
      </c>
      <c r="HN2" t="s">
        <v>2794</v>
      </c>
      <c r="HO2" t="s">
        <v>878</v>
      </c>
      <c r="HP2" t="s">
        <v>2795</v>
      </c>
      <c r="HQ2" t="s">
        <v>879</v>
      </c>
      <c r="HR2" t="s">
        <v>877</v>
      </c>
      <c r="HS2" t="s">
        <v>52</v>
      </c>
      <c r="HT2" t="s">
        <v>55</v>
      </c>
    </row>
    <row r="3" spans="1:228" ht="20.25">
      <c r="B3">
        <v>60</v>
      </c>
      <c r="C3" t="s">
        <v>2575</v>
      </c>
      <c r="D3" s="53">
        <v>45359</v>
      </c>
      <c r="E3" t="s">
        <v>2576</v>
      </c>
      <c r="F3" t="s">
        <v>74</v>
      </c>
      <c r="G3" t="s">
        <v>140</v>
      </c>
      <c r="H3">
        <v>66.400000000000006</v>
      </c>
      <c r="I3" t="s">
        <v>90</v>
      </c>
      <c r="J3" t="s">
        <v>467</v>
      </c>
      <c r="K3" t="s">
        <v>76</v>
      </c>
      <c r="L3" t="s">
        <v>76</v>
      </c>
      <c r="M3" t="s">
        <v>127</v>
      </c>
      <c r="N3" t="s">
        <v>76</v>
      </c>
      <c r="O3" t="s">
        <v>43</v>
      </c>
      <c r="P3" t="s">
        <v>96</v>
      </c>
      <c r="Q3" t="s">
        <v>76</v>
      </c>
      <c r="R3">
        <v>0.46600000000000003</v>
      </c>
      <c r="U3">
        <v>1</v>
      </c>
      <c r="V3" t="s">
        <v>187</v>
      </c>
      <c r="W3">
        <v>1</v>
      </c>
      <c r="AA3" t="s">
        <v>188</v>
      </c>
      <c r="AE3" t="s">
        <v>515</v>
      </c>
      <c r="AF3" t="s">
        <v>73</v>
      </c>
      <c r="AG3" t="s">
        <v>73</v>
      </c>
      <c r="AH3" t="s">
        <v>189</v>
      </c>
      <c r="AI3" t="s">
        <v>190</v>
      </c>
      <c r="AJ3" t="s">
        <v>73</v>
      </c>
      <c r="AL3" t="s">
        <v>191</v>
      </c>
      <c r="AN3" t="s">
        <v>191</v>
      </c>
      <c r="AO3" t="s">
        <v>1265</v>
      </c>
      <c r="AQ3" t="s">
        <v>191</v>
      </c>
      <c r="AU3" t="s">
        <v>1846</v>
      </c>
      <c r="AV3" t="s">
        <v>2096</v>
      </c>
      <c r="AW3" t="s">
        <v>2089</v>
      </c>
      <c r="AX3" t="s">
        <v>2089</v>
      </c>
      <c r="AY3" t="s">
        <v>2417</v>
      </c>
      <c r="BB3" s="115" t="s">
        <v>786</v>
      </c>
      <c r="BC3" s="115" t="s">
        <v>2181</v>
      </c>
      <c r="BD3" s="115" t="s">
        <v>2615</v>
      </c>
      <c r="BE3" s="116" t="e">
        <f>(wNIMSum_Load[[#This Row],[Column3]]-wNIMSum_Load[[#This Row],[Column2]])/wNIMSum_Load[[#This Row],[Column2]]</f>
        <v>#VALUE!</v>
      </c>
      <c r="BG3">
        <v>18</v>
      </c>
      <c r="BH3" s="252">
        <v>45359</v>
      </c>
      <c r="BI3" t="s">
        <v>2580</v>
      </c>
      <c r="BJ3" t="s">
        <v>2556</v>
      </c>
      <c r="BK3" t="s">
        <v>74</v>
      </c>
      <c r="BL3" t="s">
        <v>44</v>
      </c>
      <c r="BM3">
        <v>9.15</v>
      </c>
      <c r="BN3" t="s">
        <v>85</v>
      </c>
      <c r="BO3" t="s">
        <v>472</v>
      </c>
      <c r="BP3" t="s">
        <v>1877</v>
      </c>
      <c r="BQ3" t="s">
        <v>76</v>
      </c>
      <c r="BR3" t="s">
        <v>91</v>
      </c>
      <c r="BS3" t="s">
        <v>72</v>
      </c>
      <c r="BT3" t="s">
        <v>43</v>
      </c>
      <c r="BU3" t="s">
        <v>133</v>
      </c>
      <c r="BV3" t="s">
        <v>76</v>
      </c>
      <c r="BW3">
        <v>1.2789999999999999</v>
      </c>
      <c r="BX3" t="s">
        <v>73</v>
      </c>
      <c r="BY3" t="s">
        <v>73</v>
      </c>
      <c r="BZ3" t="s">
        <v>472</v>
      </c>
      <c r="CA3" t="s">
        <v>2679</v>
      </c>
      <c r="CB3">
        <v>100</v>
      </c>
      <c r="CC3" t="s">
        <v>76</v>
      </c>
      <c r="CD3" t="s">
        <v>76</v>
      </c>
      <c r="CF3" t="s">
        <v>910</v>
      </c>
      <c r="CG3" s="252">
        <v>45366</v>
      </c>
      <c r="CI3" t="s">
        <v>2680</v>
      </c>
      <c r="CJ3" t="s">
        <v>395</v>
      </c>
      <c r="CK3" t="s">
        <v>76</v>
      </c>
      <c r="CL3" t="s">
        <v>1218</v>
      </c>
      <c r="CM3" t="s">
        <v>384</v>
      </c>
      <c r="CN3" t="s">
        <v>73</v>
      </c>
      <c r="CO3" t="s">
        <v>73</v>
      </c>
      <c r="CP3" t="s">
        <v>73</v>
      </c>
      <c r="CQ3" t="s">
        <v>73</v>
      </c>
      <c r="CR3" t="s">
        <v>2681</v>
      </c>
      <c r="CS3" t="s">
        <v>73</v>
      </c>
      <c r="CT3" t="s">
        <v>73</v>
      </c>
      <c r="CU3" s="252">
        <v>45730</v>
      </c>
      <c r="CV3" t="s">
        <v>76</v>
      </c>
      <c r="CW3" t="s">
        <v>73</v>
      </c>
      <c r="CX3" t="s">
        <v>73</v>
      </c>
      <c r="CY3" t="s">
        <v>73</v>
      </c>
      <c r="CZ3" t="s">
        <v>76</v>
      </c>
      <c r="DA3" t="s">
        <v>76</v>
      </c>
      <c r="DB3" t="s">
        <v>73</v>
      </c>
      <c r="DC3" t="s">
        <v>73</v>
      </c>
      <c r="DD3" t="s">
        <v>73</v>
      </c>
      <c r="DE3" t="s">
        <v>73</v>
      </c>
      <c r="DF3" t="s">
        <v>73</v>
      </c>
      <c r="DG3" t="s">
        <v>73</v>
      </c>
      <c r="DH3" t="s">
        <v>73</v>
      </c>
      <c r="DL3" s="252"/>
      <c r="DM3" s="172"/>
      <c r="DN3" t="s">
        <v>73</v>
      </c>
      <c r="DP3" t="s">
        <v>2556</v>
      </c>
      <c r="DQ3" t="s">
        <v>2682</v>
      </c>
      <c r="DR3" t="s">
        <v>76</v>
      </c>
      <c r="DS3" t="s">
        <v>73</v>
      </c>
      <c r="DT3" t="s">
        <v>890</v>
      </c>
      <c r="DU3" t="s">
        <v>891</v>
      </c>
      <c r="DV3" t="s">
        <v>1250</v>
      </c>
      <c r="DW3" t="s">
        <v>76</v>
      </c>
      <c r="DX3" s="223" t="s">
        <v>73</v>
      </c>
      <c r="DY3" s="252"/>
      <c r="DZ3" s="252">
        <v>43635</v>
      </c>
      <c r="EA3" s="223" t="s">
        <v>76</v>
      </c>
      <c r="EB3" s="223" t="s">
        <v>76</v>
      </c>
      <c r="ED3" s="223" t="s">
        <v>73</v>
      </c>
      <c r="EE3" s="223" t="s">
        <v>73</v>
      </c>
      <c r="EF3" s="223" t="s">
        <v>73</v>
      </c>
      <c r="EG3" s="223" t="s">
        <v>73</v>
      </c>
      <c r="EJ3" t="s">
        <v>73</v>
      </c>
      <c r="EK3" t="s">
        <v>73</v>
      </c>
      <c r="EL3" t="s">
        <v>73</v>
      </c>
      <c r="EM3">
        <v>9.15</v>
      </c>
      <c r="EN3">
        <v>9.9930000000000003</v>
      </c>
      <c r="EO3" s="252"/>
      <c r="EP3" t="s">
        <v>73</v>
      </c>
      <c r="EQ3" t="s">
        <v>73</v>
      </c>
      <c r="ER3" t="s">
        <v>73</v>
      </c>
      <c r="ES3" t="s">
        <v>73</v>
      </c>
      <c r="ET3" t="s">
        <v>73</v>
      </c>
      <c r="EU3" t="s">
        <v>73</v>
      </c>
      <c r="EV3" t="s">
        <v>76</v>
      </c>
      <c r="EW3" t="s">
        <v>76</v>
      </c>
      <c r="EX3" t="s">
        <v>133</v>
      </c>
      <c r="EY3" t="s">
        <v>899</v>
      </c>
      <c r="EZ3">
        <v>9.15</v>
      </c>
      <c r="FA3" t="s">
        <v>76</v>
      </c>
      <c r="FB3" t="s">
        <v>73</v>
      </c>
      <c r="FC3">
        <v>2025</v>
      </c>
      <c r="FD3" t="s">
        <v>72</v>
      </c>
      <c r="FE3" t="s">
        <v>376</v>
      </c>
      <c r="FG3" t="s">
        <v>73</v>
      </c>
      <c r="FH3" t="s">
        <v>1218</v>
      </c>
      <c r="FI3" t="s">
        <v>470</v>
      </c>
      <c r="FJ3" t="s">
        <v>2683</v>
      </c>
      <c r="FK3" t="s">
        <v>73</v>
      </c>
      <c r="FN3" t="s">
        <v>76</v>
      </c>
      <c r="FO3" t="s">
        <v>72</v>
      </c>
      <c r="FP3" t="s">
        <v>73</v>
      </c>
      <c r="FQ3" t="s">
        <v>2684</v>
      </c>
      <c r="FR3" t="s">
        <v>2685</v>
      </c>
      <c r="FS3" t="s">
        <v>73</v>
      </c>
      <c r="FT3" s="223" t="s">
        <v>2556</v>
      </c>
      <c r="FU3" s="252">
        <v>45359</v>
      </c>
      <c r="FV3">
        <v>2024</v>
      </c>
      <c r="FW3" s="223" t="s">
        <v>90</v>
      </c>
      <c r="FX3" s="223">
        <v>10</v>
      </c>
      <c r="FY3" s="252">
        <v>45355</v>
      </c>
      <c r="FZ3" s="252">
        <v>45382</v>
      </c>
      <c r="GA3" t="s">
        <v>901</v>
      </c>
      <c r="GB3" t="s">
        <v>901</v>
      </c>
      <c r="GC3" t="s">
        <v>735</v>
      </c>
      <c r="GD3" t="s">
        <v>2686</v>
      </c>
      <c r="GE3" t="s">
        <v>2687</v>
      </c>
      <c r="GF3">
        <v>5</v>
      </c>
      <c r="GG3" t="s">
        <v>903</v>
      </c>
      <c r="GH3" t="s">
        <v>1644</v>
      </c>
      <c r="GI3" t="s">
        <v>480</v>
      </c>
      <c r="GJ3" t="s">
        <v>310</v>
      </c>
      <c r="GK3" t="s">
        <v>2179</v>
      </c>
      <c r="GL3" t="s">
        <v>2141</v>
      </c>
      <c r="GM3" t="s">
        <v>693</v>
      </c>
      <c r="GN3" t="s">
        <v>902</v>
      </c>
      <c r="GO3" t="s">
        <v>95</v>
      </c>
      <c r="GP3" t="s">
        <v>2614</v>
      </c>
      <c r="GQ3" t="s">
        <v>2615</v>
      </c>
      <c r="GU3" t="s">
        <v>73</v>
      </c>
      <c r="GV3" t="s">
        <v>73</v>
      </c>
      <c r="GW3" t="s">
        <v>73</v>
      </c>
      <c r="GX3" t="s">
        <v>904</v>
      </c>
      <c r="GY3" t="s">
        <v>73</v>
      </c>
      <c r="GZ3" t="s">
        <v>904</v>
      </c>
      <c r="HA3" t="s">
        <v>73</v>
      </c>
      <c r="HB3" t="s">
        <v>76</v>
      </c>
      <c r="HC3" t="s">
        <v>73</v>
      </c>
      <c r="HD3" t="s">
        <v>384</v>
      </c>
      <c r="HE3" t="s">
        <v>1008</v>
      </c>
      <c r="HF3" t="s">
        <v>76</v>
      </c>
      <c r="HG3" t="s">
        <v>82</v>
      </c>
      <c r="HH3" t="s">
        <v>906</v>
      </c>
      <c r="HI3" t="s">
        <v>76</v>
      </c>
      <c r="HJ3" t="s">
        <v>73</v>
      </c>
      <c r="HK3" t="s">
        <v>76</v>
      </c>
      <c r="HL3" t="s">
        <v>73</v>
      </c>
      <c r="HM3" t="s">
        <v>91</v>
      </c>
      <c r="HN3" s="223" t="s">
        <v>73</v>
      </c>
      <c r="HO3" t="s">
        <v>908</v>
      </c>
      <c r="HP3" s="223" t="s">
        <v>73</v>
      </c>
      <c r="HQ3" t="s">
        <v>909</v>
      </c>
      <c r="HR3" t="s">
        <v>73</v>
      </c>
      <c r="HS3" t="s">
        <v>70</v>
      </c>
      <c r="HT3" t="s">
        <v>2688</v>
      </c>
    </row>
    <row r="4" spans="1:228" ht="20.25">
      <c r="B4">
        <v>59</v>
      </c>
      <c r="C4" t="s">
        <v>2577</v>
      </c>
      <c r="D4" s="53">
        <v>45359</v>
      </c>
      <c r="E4" t="s">
        <v>2578</v>
      </c>
      <c r="F4" t="s">
        <v>74</v>
      </c>
      <c r="G4" t="s">
        <v>140</v>
      </c>
      <c r="H4">
        <v>83</v>
      </c>
      <c r="I4" t="s">
        <v>85</v>
      </c>
      <c r="J4" t="s">
        <v>2579</v>
      </c>
      <c r="K4" t="s">
        <v>76</v>
      </c>
      <c r="L4" t="s">
        <v>76</v>
      </c>
      <c r="M4" t="s">
        <v>86</v>
      </c>
      <c r="N4" t="s">
        <v>76</v>
      </c>
      <c r="O4" t="s">
        <v>43</v>
      </c>
      <c r="P4" t="s">
        <v>96</v>
      </c>
      <c r="Q4" t="s">
        <v>76</v>
      </c>
      <c r="R4">
        <v>0.58299999999999996</v>
      </c>
      <c r="U4">
        <v>2</v>
      </c>
      <c r="V4" t="s">
        <v>193</v>
      </c>
      <c r="W4">
        <v>2</v>
      </c>
      <c r="Z4">
        <v>1</v>
      </c>
      <c r="AA4" t="s">
        <v>194</v>
      </c>
      <c r="AB4">
        <v>38722.69</v>
      </c>
      <c r="AC4">
        <v>39087.379999999997</v>
      </c>
      <c r="AD4">
        <v>37689.54</v>
      </c>
      <c r="AE4" t="s">
        <v>515</v>
      </c>
      <c r="AF4" t="s">
        <v>1280</v>
      </c>
      <c r="AG4" t="s">
        <v>73</v>
      </c>
      <c r="AH4" t="s">
        <v>189</v>
      </c>
      <c r="AI4" t="s">
        <v>190</v>
      </c>
      <c r="AJ4" t="s">
        <v>73</v>
      </c>
      <c r="AK4" t="s">
        <v>697</v>
      </c>
      <c r="AL4" t="s">
        <v>2442</v>
      </c>
      <c r="AM4">
        <v>-8.9999999999999993E-3</v>
      </c>
      <c r="AN4" t="s">
        <v>2443</v>
      </c>
      <c r="AO4" t="s">
        <v>2444</v>
      </c>
      <c r="AP4">
        <v>2.7E-2</v>
      </c>
      <c r="AQ4" t="s">
        <v>2445</v>
      </c>
      <c r="AU4" t="s">
        <v>2100</v>
      </c>
      <c r="AV4" t="s">
        <v>2098</v>
      </c>
      <c r="AW4" t="s">
        <v>1963</v>
      </c>
      <c r="AX4" t="s">
        <v>1962</v>
      </c>
      <c r="AY4" t="s">
        <v>2298</v>
      </c>
      <c r="BB4" s="117" t="s">
        <v>45</v>
      </c>
      <c r="BC4" s="117">
        <v>15</v>
      </c>
      <c r="BD4" s="118">
        <v>18.700000000000003</v>
      </c>
      <c r="BE4" s="119">
        <f>(wNIMSum_Load[[#This Row],[Column3]]-wNIMSum_Load[[#This Row],[Column2]])/wNIMSum_Load[[#This Row],[Column2]]</f>
        <v>0.24666666666666687</v>
      </c>
      <c r="BG4">
        <v>17</v>
      </c>
      <c r="BH4" s="252">
        <v>45359</v>
      </c>
      <c r="BI4" t="s">
        <v>2581</v>
      </c>
      <c r="BJ4" t="s">
        <v>2555</v>
      </c>
      <c r="BK4" t="s">
        <v>74</v>
      </c>
      <c r="BL4" t="s">
        <v>44</v>
      </c>
      <c r="BM4">
        <v>1</v>
      </c>
      <c r="BN4" t="s">
        <v>1598</v>
      </c>
      <c r="BO4" t="s">
        <v>402</v>
      </c>
      <c r="BP4" t="s">
        <v>76</v>
      </c>
      <c r="BQ4" t="s">
        <v>76</v>
      </c>
      <c r="BR4" t="s">
        <v>91</v>
      </c>
      <c r="BS4" t="s">
        <v>72</v>
      </c>
      <c r="BT4" t="s">
        <v>43</v>
      </c>
      <c r="BU4" t="s">
        <v>124</v>
      </c>
      <c r="BV4" t="s">
        <v>76</v>
      </c>
      <c r="BW4">
        <v>0.14000000000000001</v>
      </c>
      <c r="BX4" t="s">
        <v>73</v>
      </c>
      <c r="BY4" t="s">
        <v>881</v>
      </c>
      <c r="BZ4" t="s">
        <v>76</v>
      </c>
      <c r="CA4" t="s">
        <v>76</v>
      </c>
      <c r="CB4">
        <v>99.988</v>
      </c>
      <c r="CC4" t="s">
        <v>76</v>
      </c>
      <c r="CD4" t="s">
        <v>76</v>
      </c>
      <c r="CF4" t="s">
        <v>73</v>
      </c>
      <c r="CG4" s="252"/>
      <c r="CI4" t="s">
        <v>2689</v>
      </c>
      <c r="CJ4" t="s">
        <v>74</v>
      </c>
      <c r="CK4" t="s">
        <v>382</v>
      </c>
      <c r="CL4" t="s">
        <v>73</v>
      </c>
      <c r="CM4" t="s">
        <v>385</v>
      </c>
      <c r="CN4" t="s">
        <v>73</v>
      </c>
      <c r="CO4" t="s">
        <v>73</v>
      </c>
      <c r="CP4" t="s">
        <v>73</v>
      </c>
      <c r="CQ4" t="s">
        <v>73</v>
      </c>
      <c r="CR4" t="s">
        <v>2689</v>
      </c>
      <c r="CS4" t="s">
        <v>73</v>
      </c>
      <c r="CT4" t="s">
        <v>73</v>
      </c>
      <c r="CU4" s="252">
        <v>45876</v>
      </c>
      <c r="CV4" t="s">
        <v>76</v>
      </c>
      <c r="CW4" t="s">
        <v>73</v>
      </c>
      <c r="CX4" t="s">
        <v>73</v>
      </c>
      <c r="CY4" t="s">
        <v>73</v>
      </c>
      <c r="CZ4" t="s">
        <v>76</v>
      </c>
      <c r="DA4" t="s">
        <v>76</v>
      </c>
      <c r="DB4" t="s">
        <v>73</v>
      </c>
      <c r="DC4" t="s">
        <v>73</v>
      </c>
      <c r="DD4" t="s">
        <v>73</v>
      </c>
      <c r="DE4" t="s">
        <v>73</v>
      </c>
      <c r="DF4" t="s">
        <v>73</v>
      </c>
      <c r="DG4" t="s">
        <v>73</v>
      </c>
      <c r="DH4" t="s">
        <v>73</v>
      </c>
      <c r="DL4" s="252"/>
      <c r="DM4" s="172"/>
      <c r="DN4" t="s">
        <v>73</v>
      </c>
      <c r="DP4" t="s">
        <v>1597</v>
      </c>
      <c r="DQ4" t="s">
        <v>76</v>
      </c>
      <c r="DR4" t="s">
        <v>76</v>
      </c>
      <c r="DS4" t="s">
        <v>73</v>
      </c>
      <c r="DT4" t="s">
        <v>890</v>
      </c>
      <c r="DU4" t="s">
        <v>891</v>
      </c>
      <c r="DV4" t="s">
        <v>2255</v>
      </c>
      <c r="DW4" t="s">
        <v>76</v>
      </c>
      <c r="DX4" s="223" t="s">
        <v>73</v>
      </c>
      <c r="DY4" s="252"/>
      <c r="DZ4" s="252">
        <v>45324</v>
      </c>
      <c r="EA4" s="223" t="s">
        <v>76</v>
      </c>
      <c r="EB4" s="223" t="s">
        <v>76</v>
      </c>
      <c r="ED4" s="223" t="s">
        <v>73</v>
      </c>
      <c r="EE4" s="223" t="s">
        <v>73</v>
      </c>
      <c r="EF4" s="223" t="s">
        <v>73</v>
      </c>
      <c r="EG4" s="223" t="s">
        <v>73</v>
      </c>
      <c r="EJ4" t="s">
        <v>73</v>
      </c>
      <c r="EK4" t="s">
        <v>73</v>
      </c>
      <c r="EL4" t="s">
        <v>73</v>
      </c>
      <c r="EM4">
        <v>1</v>
      </c>
      <c r="EN4">
        <v>1.0920000000000001</v>
      </c>
      <c r="EO4" s="252">
        <v>45511</v>
      </c>
      <c r="EP4" t="s">
        <v>2690</v>
      </c>
      <c r="EQ4" t="s">
        <v>894</v>
      </c>
      <c r="ER4" t="s">
        <v>73</v>
      </c>
      <c r="ES4" t="s">
        <v>73</v>
      </c>
      <c r="ET4" t="s">
        <v>895</v>
      </c>
      <c r="EU4" t="s">
        <v>73</v>
      </c>
      <c r="EV4" t="s">
        <v>76</v>
      </c>
      <c r="EW4" t="s">
        <v>76</v>
      </c>
      <c r="EX4" t="s">
        <v>124</v>
      </c>
      <c r="EY4" t="s">
        <v>899</v>
      </c>
      <c r="EZ4">
        <v>1</v>
      </c>
      <c r="FA4" t="s">
        <v>76</v>
      </c>
      <c r="FB4" t="s">
        <v>73</v>
      </c>
      <c r="FC4">
        <v>2025</v>
      </c>
      <c r="FD4" t="s">
        <v>72</v>
      </c>
      <c r="FE4" t="s">
        <v>383</v>
      </c>
      <c r="FG4" t="s">
        <v>73</v>
      </c>
      <c r="FH4" t="s">
        <v>1727</v>
      </c>
      <c r="FI4" t="s">
        <v>470</v>
      </c>
      <c r="FJ4" t="s">
        <v>2691</v>
      </c>
      <c r="FK4" t="s">
        <v>73</v>
      </c>
      <c r="FL4">
        <v>0.13980000000000001</v>
      </c>
      <c r="FN4" t="s">
        <v>76</v>
      </c>
      <c r="FO4" t="s">
        <v>72</v>
      </c>
      <c r="FP4" t="s">
        <v>73</v>
      </c>
      <c r="FQ4" t="s">
        <v>2692</v>
      </c>
      <c r="FR4" t="s">
        <v>1597</v>
      </c>
      <c r="FS4" t="s">
        <v>73</v>
      </c>
      <c r="FT4" s="223" t="s">
        <v>1597</v>
      </c>
      <c r="FU4" s="252">
        <v>45359</v>
      </c>
      <c r="FV4">
        <v>2024</v>
      </c>
      <c r="FW4" s="223" t="s">
        <v>90</v>
      </c>
      <c r="FX4" s="223">
        <v>10</v>
      </c>
      <c r="FY4" s="252">
        <v>45355</v>
      </c>
      <c r="FZ4" s="252">
        <v>45382</v>
      </c>
      <c r="GA4" t="s">
        <v>901</v>
      </c>
      <c r="GB4" t="s">
        <v>901</v>
      </c>
      <c r="GC4" t="s">
        <v>735</v>
      </c>
      <c r="GD4" t="s">
        <v>2686</v>
      </c>
      <c r="GE4" t="s">
        <v>2687</v>
      </c>
      <c r="GF4">
        <v>5</v>
      </c>
      <c r="GG4" t="s">
        <v>903</v>
      </c>
      <c r="GH4" t="s">
        <v>1644</v>
      </c>
      <c r="GI4" t="s">
        <v>480</v>
      </c>
      <c r="GJ4" t="s">
        <v>310</v>
      </c>
      <c r="GK4" t="s">
        <v>2179</v>
      </c>
      <c r="GL4" t="s">
        <v>2141</v>
      </c>
      <c r="GM4" t="s">
        <v>693</v>
      </c>
      <c r="GN4" t="s">
        <v>902</v>
      </c>
      <c r="GO4" t="s">
        <v>95</v>
      </c>
      <c r="GP4" t="s">
        <v>2614</v>
      </c>
      <c r="GQ4" t="s">
        <v>2615</v>
      </c>
      <c r="GU4" t="s">
        <v>73</v>
      </c>
      <c r="GV4" t="s">
        <v>73</v>
      </c>
      <c r="GW4" t="s">
        <v>73</v>
      </c>
      <c r="GX4" t="s">
        <v>73</v>
      </c>
      <c r="GY4" t="s">
        <v>73</v>
      </c>
      <c r="GZ4" t="s">
        <v>904</v>
      </c>
      <c r="HA4" t="s">
        <v>73</v>
      </c>
      <c r="HB4" t="s">
        <v>76</v>
      </c>
      <c r="HC4" t="s">
        <v>73</v>
      </c>
      <c r="HD4" t="s">
        <v>385</v>
      </c>
      <c r="HE4" t="s">
        <v>364</v>
      </c>
      <c r="HF4" t="s">
        <v>76</v>
      </c>
      <c r="HG4" t="s">
        <v>71</v>
      </c>
      <c r="HH4" t="s">
        <v>906</v>
      </c>
      <c r="HI4" t="s">
        <v>76</v>
      </c>
      <c r="HJ4" t="s">
        <v>73</v>
      </c>
      <c r="HK4" t="s">
        <v>76</v>
      </c>
      <c r="HL4" t="s">
        <v>73</v>
      </c>
      <c r="HM4" t="s">
        <v>91</v>
      </c>
      <c r="HN4" s="223" t="s">
        <v>2797</v>
      </c>
      <c r="HO4" t="s">
        <v>908</v>
      </c>
      <c r="HP4" s="223" t="s">
        <v>73</v>
      </c>
      <c r="HQ4" t="s">
        <v>909</v>
      </c>
      <c r="HR4" t="s">
        <v>73</v>
      </c>
      <c r="HS4" t="s">
        <v>70</v>
      </c>
      <c r="HT4" t="s">
        <v>2693</v>
      </c>
    </row>
    <row r="5" spans="1:228" ht="20.25">
      <c r="B5">
        <v>58</v>
      </c>
      <c r="C5" t="s">
        <v>2580</v>
      </c>
      <c r="D5" s="53">
        <v>45359</v>
      </c>
      <c r="E5" t="s">
        <v>2556</v>
      </c>
      <c r="F5" t="s">
        <v>74</v>
      </c>
      <c r="G5" t="s">
        <v>44</v>
      </c>
      <c r="H5">
        <v>9.15</v>
      </c>
      <c r="I5" t="s">
        <v>85</v>
      </c>
      <c r="J5" t="s">
        <v>472</v>
      </c>
      <c r="K5" t="s">
        <v>1877</v>
      </c>
      <c r="L5" t="s">
        <v>76</v>
      </c>
      <c r="M5" t="s">
        <v>91</v>
      </c>
      <c r="N5" t="s">
        <v>72</v>
      </c>
      <c r="O5" t="s">
        <v>43</v>
      </c>
      <c r="P5" t="s">
        <v>133</v>
      </c>
      <c r="Q5" t="s">
        <v>76</v>
      </c>
      <c r="R5">
        <v>1.2789999999999999</v>
      </c>
      <c r="U5">
        <v>3</v>
      </c>
      <c r="V5" t="s">
        <v>196</v>
      </c>
      <c r="W5">
        <v>3</v>
      </c>
      <c r="Z5">
        <v>1</v>
      </c>
      <c r="AA5" t="s">
        <v>17</v>
      </c>
      <c r="AB5">
        <v>5123.6899999999996</v>
      </c>
      <c r="AC5">
        <v>5137.08</v>
      </c>
      <c r="AD5">
        <v>4769.83</v>
      </c>
      <c r="AE5" t="s">
        <v>515</v>
      </c>
      <c r="AF5" t="s">
        <v>1280</v>
      </c>
      <c r="AG5" t="s">
        <v>73</v>
      </c>
      <c r="AH5" t="s">
        <v>189</v>
      </c>
      <c r="AI5" t="s">
        <v>190</v>
      </c>
      <c r="AJ5" t="s">
        <v>73</v>
      </c>
      <c r="AK5" t="s">
        <v>698</v>
      </c>
      <c r="AL5" t="s">
        <v>2446</v>
      </c>
      <c r="AM5">
        <v>-3.0000000000000001E-3</v>
      </c>
      <c r="AN5" t="s">
        <v>1302</v>
      </c>
      <c r="AO5" t="s">
        <v>2447</v>
      </c>
      <c r="AP5">
        <v>7.3999999999999996E-2</v>
      </c>
      <c r="AQ5" t="s">
        <v>2448</v>
      </c>
      <c r="AU5" t="s">
        <v>2122</v>
      </c>
      <c r="AV5" t="s">
        <v>2102</v>
      </c>
      <c r="AW5" t="s">
        <v>2123</v>
      </c>
      <c r="AX5" t="s">
        <v>2123</v>
      </c>
      <c r="AY5" t="s">
        <v>2123</v>
      </c>
      <c r="BB5" s="120" t="s">
        <v>42</v>
      </c>
      <c r="BC5" s="120">
        <v>11</v>
      </c>
      <c r="BD5" s="121">
        <v>18</v>
      </c>
      <c r="BE5" s="122">
        <f>(wNIMSum_Load[[#This Row],[Column3]]-wNIMSum_Load[[#This Row],[Column2]])/wNIMSum_Load[[#This Row],[Column2]]</f>
        <v>0.63636363636363635</v>
      </c>
      <c r="BG5">
        <v>16</v>
      </c>
      <c r="BH5" s="252">
        <v>45359</v>
      </c>
      <c r="BI5" t="s">
        <v>2575</v>
      </c>
      <c r="BJ5" t="s">
        <v>2576</v>
      </c>
      <c r="BK5" t="s">
        <v>74</v>
      </c>
      <c r="BL5" t="s">
        <v>140</v>
      </c>
      <c r="BM5">
        <v>66.400000000000006</v>
      </c>
      <c r="BN5" t="s">
        <v>90</v>
      </c>
      <c r="BO5" t="s">
        <v>467</v>
      </c>
      <c r="BP5" t="s">
        <v>76</v>
      </c>
      <c r="BQ5" t="s">
        <v>76</v>
      </c>
      <c r="BR5" t="s">
        <v>127</v>
      </c>
      <c r="BS5" t="s">
        <v>76</v>
      </c>
      <c r="BT5" t="s">
        <v>43</v>
      </c>
      <c r="BU5" t="s">
        <v>96</v>
      </c>
      <c r="BV5" t="s">
        <v>76</v>
      </c>
      <c r="BW5">
        <v>0.46600000000000003</v>
      </c>
      <c r="BX5" t="s">
        <v>73</v>
      </c>
      <c r="BY5" t="s">
        <v>73</v>
      </c>
      <c r="BZ5" t="s">
        <v>467</v>
      </c>
      <c r="CA5" t="s">
        <v>76</v>
      </c>
      <c r="CB5">
        <v>100</v>
      </c>
      <c r="CC5" t="s">
        <v>76</v>
      </c>
      <c r="CD5" t="s">
        <v>76</v>
      </c>
      <c r="CF5" t="s">
        <v>931</v>
      </c>
      <c r="CG5" s="252">
        <v>45364</v>
      </c>
      <c r="CI5" t="s">
        <v>2694</v>
      </c>
      <c r="CJ5" t="s">
        <v>74</v>
      </c>
      <c r="CK5" t="s">
        <v>377</v>
      </c>
      <c r="CL5" t="s">
        <v>73</v>
      </c>
      <c r="CM5" t="s">
        <v>378</v>
      </c>
      <c r="CN5" t="s">
        <v>73</v>
      </c>
      <c r="CO5" t="s">
        <v>73</v>
      </c>
      <c r="CP5" t="s">
        <v>73</v>
      </c>
      <c r="CQ5" t="s">
        <v>73</v>
      </c>
      <c r="CR5" t="s">
        <v>2695</v>
      </c>
      <c r="CS5" t="s">
        <v>2694</v>
      </c>
      <c r="CT5" t="s">
        <v>73</v>
      </c>
      <c r="CU5" s="252">
        <v>46459</v>
      </c>
      <c r="CV5" t="s">
        <v>76</v>
      </c>
      <c r="CW5" t="s">
        <v>73</v>
      </c>
      <c r="CX5" t="s">
        <v>73</v>
      </c>
      <c r="CY5" t="s">
        <v>73</v>
      </c>
      <c r="CZ5" t="s">
        <v>76</v>
      </c>
      <c r="DA5" t="s">
        <v>76</v>
      </c>
      <c r="DB5" t="s">
        <v>73</v>
      </c>
      <c r="DC5" t="s">
        <v>73</v>
      </c>
      <c r="DD5" t="s">
        <v>73</v>
      </c>
      <c r="DE5" t="s">
        <v>73</v>
      </c>
      <c r="DF5" t="s">
        <v>73</v>
      </c>
      <c r="DG5" t="s">
        <v>73</v>
      </c>
      <c r="DH5" t="s">
        <v>73</v>
      </c>
      <c r="DL5" s="252"/>
      <c r="DM5" s="172"/>
      <c r="DN5" t="s">
        <v>73</v>
      </c>
      <c r="DP5" t="s">
        <v>2576</v>
      </c>
      <c r="DQ5" t="s">
        <v>949</v>
      </c>
      <c r="DR5" t="s">
        <v>76</v>
      </c>
      <c r="DS5" t="s">
        <v>73</v>
      </c>
      <c r="DT5" t="s">
        <v>890</v>
      </c>
      <c r="DU5" t="s">
        <v>1095</v>
      </c>
      <c r="DV5" t="s">
        <v>1000</v>
      </c>
      <c r="DW5" t="s">
        <v>76</v>
      </c>
      <c r="DX5" s="223" t="s">
        <v>73</v>
      </c>
      <c r="DY5" s="252"/>
      <c r="DZ5" s="252">
        <v>45000</v>
      </c>
      <c r="EA5" s="223" t="s">
        <v>76</v>
      </c>
      <c r="EB5" s="223" t="s">
        <v>76</v>
      </c>
      <c r="ED5" s="223" t="s">
        <v>73</v>
      </c>
      <c r="EE5" s="223" t="s">
        <v>73</v>
      </c>
      <c r="EF5" s="223" t="s">
        <v>73</v>
      </c>
      <c r="EG5" s="223" t="s">
        <v>73</v>
      </c>
      <c r="EJ5" t="s">
        <v>73</v>
      </c>
      <c r="EK5" t="s">
        <v>73</v>
      </c>
      <c r="EL5" t="s">
        <v>73</v>
      </c>
      <c r="EM5">
        <v>3.3370000000000002</v>
      </c>
      <c r="EN5">
        <v>3.645</v>
      </c>
      <c r="EO5" s="252">
        <v>45548</v>
      </c>
      <c r="EP5" t="s">
        <v>2696</v>
      </c>
      <c r="EQ5" t="s">
        <v>894</v>
      </c>
      <c r="ER5" t="s">
        <v>73</v>
      </c>
      <c r="ES5" t="s">
        <v>73</v>
      </c>
      <c r="ET5" t="s">
        <v>895</v>
      </c>
      <c r="EU5" t="s">
        <v>2697</v>
      </c>
      <c r="EV5" t="s">
        <v>76</v>
      </c>
      <c r="EW5" t="s">
        <v>76</v>
      </c>
      <c r="EX5" t="s">
        <v>96</v>
      </c>
      <c r="EY5" t="s">
        <v>914</v>
      </c>
      <c r="EZ5">
        <v>66.400000000000006</v>
      </c>
      <c r="FA5" t="s">
        <v>76</v>
      </c>
      <c r="FB5" t="s">
        <v>73</v>
      </c>
      <c r="FC5">
        <v>2027</v>
      </c>
      <c r="FD5" t="s">
        <v>2698</v>
      </c>
      <c r="FE5" t="s">
        <v>383</v>
      </c>
      <c r="FG5" t="s">
        <v>73</v>
      </c>
      <c r="FH5" t="s">
        <v>425</v>
      </c>
      <c r="FI5" t="s">
        <v>2699</v>
      </c>
      <c r="FJ5" t="s">
        <v>2700</v>
      </c>
      <c r="FK5" t="s">
        <v>73</v>
      </c>
      <c r="FL5">
        <v>7.0200000000000002E-3</v>
      </c>
      <c r="FN5" t="s">
        <v>76</v>
      </c>
      <c r="FO5" t="s">
        <v>947</v>
      </c>
      <c r="FP5" t="s">
        <v>73</v>
      </c>
      <c r="FQ5" t="s">
        <v>2701</v>
      </c>
      <c r="FR5" t="s">
        <v>2576</v>
      </c>
      <c r="FS5" t="s">
        <v>73</v>
      </c>
      <c r="FT5" s="223" t="s">
        <v>2576</v>
      </c>
      <c r="FU5" s="252">
        <v>45359</v>
      </c>
      <c r="FV5">
        <v>2024</v>
      </c>
      <c r="FW5" s="223" t="s">
        <v>90</v>
      </c>
      <c r="FX5" s="223">
        <v>10</v>
      </c>
      <c r="FY5" s="252">
        <v>45355</v>
      </c>
      <c r="FZ5" s="252">
        <v>45382</v>
      </c>
      <c r="GA5" t="s">
        <v>901</v>
      </c>
      <c r="GB5" t="s">
        <v>901</v>
      </c>
      <c r="GC5" t="s">
        <v>735</v>
      </c>
      <c r="GD5" t="s">
        <v>2686</v>
      </c>
      <c r="GE5" t="s">
        <v>2687</v>
      </c>
      <c r="GF5">
        <v>5</v>
      </c>
      <c r="GG5" t="s">
        <v>903</v>
      </c>
      <c r="GH5" t="s">
        <v>1644</v>
      </c>
      <c r="GI5" t="s">
        <v>480</v>
      </c>
      <c r="GJ5" t="s">
        <v>310</v>
      </c>
      <c r="GK5" t="s">
        <v>2179</v>
      </c>
      <c r="GL5" t="s">
        <v>2141</v>
      </c>
      <c r="GM5" t="s">
        <v>693</v>
      </c>
      <c r="GN5" t="s">
        <v>902</v>
      </c>
      <c r="GO5" t="s">
        <v>95</v>
      </c>
      <c r="GP5" t="s">
        <v>2614</v>
      </c>
      <c r="GQ5" t="s">
        <v>2615</v>
      </c>
      <c r="GU5" t="s">
        <v>73</v>
      </c>
      <c r="GV5" t="s">
        <v>73</v>
      </c>
      <c r="GW5" t="s">
        <v>73</v>
      </c>
      <c r="GX5" t="s">
        <v>73</v>
      </c>
      <c r="GY5" t="s">
        <v>73</v>
      </c>
      <c r="GZ5" t="s">
        <v>904</v>
      </c>
      <c r="HA5" t="s">
        <v>73</v>
      </c>
      <c r="HB5" t="s">
        <v>76</v>
      </c>
      <c r="HC5" t="s">
        <v>73</v>
      </c>
      <c r="HD5" t="s">
        <v>378</v>
      </c>
      <c r="HE5" t="s">
        <v>364</v>
      </c>
      <c r="HF5" t="s">
        <v>76</v>
      </c>
      <c r="HG5" t="s">
        <v>71</v>
      </c>
      <c r="HH5" t="s">
        <v>906</v>
      </c>
      <c r="HI5" t="s">
        <v>76</v>
      </c>
      <c r="HJ5" t="s">
        <v>73</v>
      </c>
      <c r="HK5" t="s">
        <v>76</v>
      </c>
      <c r="HL5" t="s">
        <v>73</v>
      </c>
      <c r="HM5" t="s">
        <v>127</v>
      </c>
      <c r="HN5" s="223" t="s">
        <v>73</v>
      </c>
      <c r="HO5" t="s">
        <v>908</v>
      </c>
      <c r="HP5" s="223" t="s">
        <v>73</v>
      </c>
      <c r="HQ5" t="s">
        <v>916</v>
      </c>
      <c r="HR5" t="s">
        <v>73</v>
      </c>
      <c r="HS5" t="s">
        <v>70</v>
      </c>
      <c r="HT5" t="s">
        <v>2702</v>
      </c>
    </row>
    <row r="6" spans="1:228">
      <c r="B6">
        <v>57</v>
      </c>
      <c r="C6" t="s">
        <v>2581</v>
      </c>
      <c r="D6" s="53">
        <v>45359</v>
      </c>
      <c r="E6" t="s">
        <v>2555</v>
      </c>
      <c r="F6" t="s">
        <v>74</v>
      </c>
      <c r="G6" t="s">
        <v>44</v>
      </c>
      <c r="H6">
        <v>1</v>
      </c>
      <c r="I6" t="s">
        <v>1598</v>
      </c>
      <c r="J6" s="155" t="s">
        <v>402</v>
      </c>
      <c r="K6" t="s">
        <v>76</v>
      </c>
      <c r="L6" t="s">
        <v>76</v>
      </c>
      <c r="M6" t="s">
        <v>91</v>
      </c>
      <c r="N6" t="s">
        <v>72</v>
      </c>
      <c r="O6" t="s">
        <v>43</v>
      </c>
      <c r="P6" t="s">
        <v>124</v>
      </c>
      <c r="Q6" t="s">
        <v>76</v>
      </c>
      <c r="R6">
        <v>0.14000000000000001</v>
      </c>
      <c r="U6">
        <v>4</v>
      </c>
      <c r="V6" t="s">
        <v>198</v>
      </c>
      <c r="W6">
        <v>4</v>
      </c>
      <c r="Z6">
        <v>1</v>
      </c>
      <c r="AA6" t="s">
        <v>199</v>
      </c>
      <c r="AB6">
        <v>16085.11</v>
      </c>
      <c r="AC6">
        <v>16274.94</v>
      </c>
      <c r="AD6">
        <v>15011.35</v>
      </c>
      <c r="AE6" t="s">
        <v>515</v>
      </c>
      <c r="AF6" t="s">
        <v>1280</v>
      </c>
      <c r="AG6" t="s">
        <v>73</v>
      </c>
      <c r="AH6" t="s">
        <v>189</v>
      </c>
      <c r="AI6" t="s">
        <v>190</v>
      </c>
      <c r="AJ6" t="s">
        <v>73</v>
      </c>
      <c r="AK6" t="s">
        <v>699</v>
      </c>
      <c r="AL6" t="s">
        <v>2449</v>
      </c>
      <c r="AM6">
        <v>-1.2E-2</v>
      </c>
      <c r="AN6" t="s">
        <v>2450</v>
      </c>
      <c r="AO6" t="s">
        <v>2451</v>
      </c>
      <c r="AP6">
        <v>7.1999999999999995E-2</v>
      </c>
      <c r="AQ6" t="s">
        <v>2452</v>
      </c>
      <c r="AU6" t="s">
        <v>656</v>
      </c>
      <c r="AV6" t="s">
        <v>2102</v>
      </c>
      <c r="AW6" t="s">
        <v>1946</v>
      </c>
      <c r="AX6" t="s">
        <v>779</v>
      </c>
      <c r="AY6" t="s">
        <v>2306</v>
      </c>
      <c r="BG6">
        <v>15</v>
      </c>
      <c r="BH6" s="252">
        <v>45359</v>
      </c>
      <c r="BI6" t="s">
        <v>2577</v>
      </c>
      <c r="BJ6" t="s">
        <v>2578</v>
      </c>
      <c r="BK6" t="s">
        <v>74</v>
      </c>
      <c r="BL6" t="s">
        <v>140</v>
      </c>
      <c r="BM6">
        <v>83</v>
      </c>
      <c r="BN6" t="s">
        <v>85</v>
      </c>
      <c r="BO6" t="s">
        <v>2579</v>
      </c>
      <c r="BP6" t="s">
        <v>76</v>
      </c>
      <c r="BQ6" t="s">
        <v>76</v>
      </c>
      <c r="BR6" t="s">
        <v>86</v>
      </c>
      <c r="BS6" t="s">
        <v>76</v>
      </c>
      <c r="BT6" t="s">
        <v>43</v>
      </c>
      <c r="BU6" t="s">
        <v>96</v>
      </c>
      <c r="BV6" t="s">
        <v>76</v>
      </c>
      <c r="BW6">
        <v>0.58299999999999996</v>
      </c>
      <c r="BX6" t="s">
        <v>73</v>
      </c>
      <c r="BY6" t="s">
        <v>73</v>
      </c>
      <c r="BZ6" t="s">
        <v>2579</v>
      </c>
      <c r="CA6" t="s">
        <v>76</v>
      </c>
      <c r="CB6">
        <v>100</v>
      </c>
      <c r="CC6" t="s">
        <v>76</v>
      </c>
      <c r="CD6" t="s">
        <v>76</v>
      </c>
      <c r="CF6" t="s">
        <v>931</v>
      </c>
      <c r="CG6" s="252">
        <v>45364</v>
      </c>
      <c r="CI6" t="s">
        <v>2703</v>
      </c>
      <c r="CJ6" t="s">
        <v>74</v>
      </c>
      <c r="CK6" t="s">
        <v>377</v>
      </c>
      <c r="CL6" t="s">
        <v>1218</v>
      </c>
      <c r="CM6" t="s">
        <v>378</v>
      </c>
      <c r="CN6" t="s">
        <v>73</v>
      </c>
      <c r="CO6" t="s">
        <v>73</v>
      </c>
      <c r="CP6" t="s">
        <v>73</v>
      </c>
      <c r="CQ6" t="s">
        <v>73</v>
      </c>
      <c r="CR6" t="s">
        <v>2704</v>
      </c>
      <c r="CS6" t="s">
        <v>73</v>
      </c>
      <c r="CT6" t="s">
        <v>2705</v>
      </c>
      <c r="CU6" s="252">
        <v>45728</v>
      </c>
      <c r="CV6" t="s">
        <v>76</v>
      </c>
      <c r="CW6" t="s">
        <v>73</v>
      </c>
      <c r="CX6" t="s">
        <v>73</v>
      </c>
      <c r="CY6" t="s">
        <v>73</v>
      </c>
      <c r="CZ6" t="s">
        <v>76</v>
      </c>
      <c r="DA6" t="s">
        <v>76</v>
      </c>
      <c r="DB6" t="s">
        <v>73</v>
      </c>
      <c r="DC6" t="s">
        <v>73</v>
      </c>
      <c r="DD6" t="s">
        <v>73</v>
      </c>
      <c r="DE6" t="s">
        <v>73</v>
      </c>
      <c r="DF6" t="s">
        <v>73</v>
      </c>
      <c r="DG6" t="s">
        <v>73</v>
      </c>
      <c r="DH6" t="s">
        <v>73</v>
      </c>
      <c r="DL6" s="252"/>
      <c r="DM6" s="172"/>
      <c r="DN6" t="s">
        <v>73</v>
      </c>
      <c r="DP6" t="s">
        <v>2578</v>
      </c>
      <c r="DQ6" t="s">
        <v>76</v>
      </c>
      <c r="DR6" t="s">
        <v>76</v>
      </c>
      <c r="DS6" t="s">
        <v>73</v>
      </c>
      <c r="DT6" t="s">
        <v>890</v>
      </c>
      <c r="DU6" t="s">
        <v>73</v>
      </c>
      <c r="DV6" t="s">
        <v>2706</v>
      </c>
      <c r="DW6" t="s">
        <v>2707</v>
      </c>
      <c r="DX6" s="223" t="s">
        <v>73</v>
      </c>
      <c r="DY6" s="252"/>
      <c r="DZ6" s="252">
        <v>44487</v>
      </c>
      <c r="EA6" s="223" t="s">
        <v>76</v>
      </c>
      <c r="EB6" s="223" t="s">
        <v>76</v>
      </c>
      <c r="ED6" s="223" t="s">
        <v>73</v>
      </c>
      <c r="EE6" s="223" t="s">
        <v>73</v>
      </c>
      <c r="EF6" s="223" t="s">
        <v>73</v>
      </c>
      <c r="EG6" s="223" t="s">
        <v>73</v>
      </c>
      <c r="EJ6" t="s">
        <v>73</v>
      </c>
      <c r="EK6" t="s">
        <v>73</v>
      </c>
      <c r="EL6" t="s">
        <v>73</v>
      </c>
      <c r="EM6">
        <v>4.1719999999999997</v>
      </c>
      <c r="EN6">
        <v>4.556</v>
      </c>
      <c r="EO6" s="252">
        <v>45728</v>
      </c>
      <c r="EP6" t="s">
        <v>2708</v>
      </c>
      <c r="EQ6" t="s">
        <v>2709</v>
      </c>
      <c r="ER6" t="s">
        <v>73</v>
      </c>
      <c r="ES6" t="s">
        <v>73</v>
      </c>
      <c r="ET6" t="s">
        <v>895</v>
      </c>
      <c r="EU6" t="s">
        <v>73</v>
      </c>
      <c r="EV6" t="s">
        <v>76</v>
      </c>
      <c r="EW6" t="s">
        <v>76</v>
      </c>
      <c r="EX6" t="s">
        <v>2706</v>
      </c>
      <c r="EY6" t="s">
        <v>899</v>
      </c>
      <c r="EZ6">
        <v>83</v>
      </c>
      <c r="FA6" t="s">
        <v>76</v>
      </c>
      <c r="FB6" t="s">
        <v>73</v>
      </c>
      <c r="FC6">
        <v>2025</v>
      </c>
      <c r="FD6" t="s">
        <v>2698</v>
      </c>
      <c r="FE6" t="s">
        <v>383</v>
      </c>
      <c r="FG6" t="s">
        <v>73</v>
      </c>
      <c r="FH6" t="s">
        <v>1218</v>
      </c>
      <c r="FI6" t="s">
        <v>2699</v>
      </c>
      <c r="FJ6" t="s">
        <v>2710</v>
      </c>
      <c r="FK6" t="s">
        <v>73</v>
      </c>
      <c r="FL6">
        <v>7.0200000000000002E-3</v>
      </c>
      <c r="FN6" t="s">
        <v>76</v>
      </c>
      <c r="FO6" t="s">
        <v>947</v>
      </c>
      <c r="FP6" t="s">
        <v>73</v>
      </c>
      <c r="FQ6" t="s">
        <v>2711</v>
      </c>
      <c r="FR6" t="s">
        <v>2578</v>
      </c>
      <c r="FS6" t="s">
        <v>73</v>
      </c>
      <c r="FT6" s="223" t="s">
        <v>2578</v>
      </c>
      <c r="FU6" s="252">
        <v>45359</v>
      </c>
      <c r="FV6">
        <v>2024</v>
      </c>
      <c r="FW6" s="223" t="s">
        <v>90</v>
      </c>
      <c r="FX6" s="223">
        <v>10</v>
      </c>
      <c r="FY6" s="252">
        <v>45355</v>
      </c>
      <c r="FZ6" s="252">
        <v>45382</v>
      </c>
      <c r="GA6" t="s">
        <v>901</v>
      </c>
      <c r="GB6" t="s">
        <v>901</v>
      </c>
      <c r="GC6" t="s">
        <v>735</v>
      </c>
      <c r="GD6" t="s">
        <v>2686</v>
      </c>
      <c r="GE6" t="s">
        <v>2687</v>
      </c>
      <c r="GF6">
        <v>5</v>
      </c>
      <c r="GG6" t="s">
        <v>903</v>
      </c>
      <c r="GH6" t="s">
        <v>1644</v>
      </c>
      <c r="GI6" t="s">
        <v>480</v>
      </c>
      <c r="GJ6" t="s">
        <v>310</v>
      </c>
      <c r="GK6" t="s">
        <v>2179</v>
      </c>
      <c r="GL6" t="s">
        <v>2141</v>
      </c>
      <c r="GM6" t="s">
        <v>693</v>
      </c>
      <c r="GN6" t="s">
        <v>902</v>
      </c>
      <c r="GO6" t="s">
        <v>95</v>
      </c>
      <c r="GP6" t="s">
        <v>2614</v>
      </c>
      <c r="GQ6" t="s">
        <v>2615</v>
      </c>
      <c r="GU6" t="s">
        <v>73</v>
      </c>
      <c r="GV6" t="s">
        <v>73</v>
      </c>
      <c r="GW6" t="s">
        <v>73</v>
      </c>
      <c r="GX6" t="s">
        <v>73</v>
      </c>
      <c r="GY6" t="s">
        <v>73</v>
      </c>
      <c r="GZ6" t="s">
        <v>73</v>
      </c>
      <c r="HA6" t="s">
        <v>73</v>
      </c>
      <c r="HB6" t="s">
        <v>76</v>
      </c>
      <c r="HC6" t="s">
        <v>73</v>
      </c>
      <c r="HD6" t="s">
        <v>378</v>
      </c>
      <c r="HE6" t="s">
        <v>364</v>
      </c>
      <c r="HF6" t="s">
        <v>76</v>
      </c>
      <c r="HG6" t="s">
        <v>82</v>
      </c>
      <c r="HH6" t="s">
        <v>906</v>
      </c>
      <c r="HI6" t="s">
        <v>76</v>
      </c>
      <c r="HJ6" t="s">
        <v>73</v>
      </c>
      <c r="HK6" t="s">
        <v>76</v>
      </c>
      <c r="HL6" t="s">
        <v>73</v>
      </c>
      <c r="HM6" t="s">
        <v>86</v>
      </c>
      <c r="HN6" s="223" t="s">
        <v>73</v>
      </c>
      <c r="HO6" t="s">
        <v>908</v>
      </c>
      <c r="HP6" s="223" t="s">
        <v>73</v>
      </c>
      <c r="HQ6" t="s">
        <v>909</v>
      </c>
      <c r="HR6" t="s">
        <v>73</v>
      </c>
      <c r="HS6" t="s">
        <v>70</v>
      </c>
      <c r="HT6" t="s">
        <v>2712</v>
      </c>
    </row>
    <row r="7" spans="1:228">
      <c r="B7">
        <v>56</v>
      </c>
      <c r="C7" t="s">
        <v>2582</v>
      </c>
      <c r="D7" s="53">
        <v>45358</v>
      </c>
      <c r="E7" t="s">
        <v>671</v>
      </c>
      <c r="F7" t="s">
        <v>149</v>
      </c>
      <c r="G7" t="s">
        <v>44</v>
      </c>
      <c r="H7">
        <v>7.5</v>
      </c>
      <c r="I7" t="s">
        <v>90</v>
      </c>
      <c r="J7" t="s">
        <v>1320</v>
      </c>
      <c r="K7" t="s">
        <v>132</v>
      </c>
      <c r="L7">
        <v>65</v>
      </c>
      <c r="M7" t="s">
        <v>91</v>
      </c>
      <c r="N7" t="s">
        <v>775</v>
      </c>
      <c r="O7" t="s">
        <v>43</v>
      </c>
      <c r="P7" t="s">
        <v>120</v>
      </c>
      <c r="Q7" t="s">
        <v>76</v>
      </c>
      <c r="R7">
        <v>1.048</v>
      </c>
      <c r="U7">
        <v>5</v>
      </c>
      <c r="V7" t="s">
        <v>201</v>
      </c>
      <c r="W7">
        <v>5</v>
      </c>
      <c r="AA7" t="s">
        <v>19</v>
      </c>
      <c r="AB7">
        <v>7659.74</v>
      </c>
      <c r="AC7">
        <v>7682.5</v>
      </c>
      <c r="AD7">
        <v>7733.24</v>
      </c>
      <c r="AE7" t="s">
        <v>515</v>
      </c>
      <c r="AF7" t="s">
        <v>73</v>
      </c>
      <c r="AG7" t="s">
        <v>73</v>
      </c>
      <c r="AH7" t="s">
        <v>189</v>
      </c>
      <c r="AI7" t="s">
        <v>190</v>
      </c>
      <c r="AJ7" t="s">
        <v>73</v>
      </c>
      <c r="AK7" t="s">
        <v>700</v>
      </c>
      <c r="AL7" t="s">
        <v>2453</v>
      </c>
      <c r="AM7">
        <v>-3.0000000000000001E-3</v>
      </c>
      <c r="AN7" s="218" t="s">
        <v>1302</v>
      </c>
      <c r="AO7" t="s">
        <v>2454</v>
      </c>
      <c r="AP7">
        <v>-0.01</v>
      </c>
      <c r="AQ7" t="s">
        <v>2455</v>
      </c>
      <c r="AU7" t="s">
        <v>2117</v>
      </c>
      <c r="AV7" t="s">
        <v>2102</v>
      </c>
      <c r="AW7" t="s">
        <v>406</v>
      </c>
      <c r="AX7" t="s">
        <v>406</v>
      </c>
      <c r="AY7" t="s">
        <v>406</v>
      </c>
      <c r="BG7">
        <v>14</v>
      </c>
      <c r="BH7" s="252">
        <v>45358</v>
      </c>
      <c r="BI7" t="s">
        <v>2584</v>
      </c>
      <c r="BJ7" t="s">
        <v>1609</v>
      </c>
      <c r="BK7" t="s">
        <v>74</v>
      </c>
      <c r="BL7" t="s">
        <v>44</v>
      </c>
      <c r="BM7">
        <v>3.04</v>
      </c>
      <c r="BN7" t="s">
        <v>397</v>
      </c>
      <c r="BO7" t="s">
        <v>596</v>
      </c>
      <c r="BP7" t="s">
        <v>76</v>
      </c>
      <c r="BQ7" t="s">
        <v>76</v>
      </c>
      <c r="BR7" t="s">
        <v>91</v>
      </c>
      <c r="BS7" t="s">
        <v>72</v>
      </c>
      <c r="BT7" t="s">
        <v>43</v>
      </c>
      <c r="BU7" t="s">
        <v>78</v>
      </c>
      <c r="BV7" t="s">
        <v>76</v>
      </c>
      <c r="BW7">
        <v>0.42499999999999999</v>
      </c>
      <c r="BX7" t="s">
        <v>73</v>
      </c>
      <c r="BY7" t="s">
        <v>73</v>
      </c>
      <c r="BZ7" t="s">
        <v>76</v>
      </c>
      <c r="CA7" t="s">
        <v>76</v>
      </c>
      <c r="CB7">
        <v>100</v>
      </c>
      <c r="CC7" t="s">
        <v>76</v>
      </c>
      <c r="CD7" t="s">
        <v>76</v>
      </c>
      <c r="CF7" t="s">
        <v>910</v>
      </c>
      <c r="CG7" s="252">
        <v>45365</v>
      </c>
      <c r="CI7" t="s">
        <v>2713</v>
      </c>
      <c r="CJ7" t="s">
        <v>74</v>
      </c>
      <c r="CK7" t="s">
        <v>382</v>
      </c>
      <c r="CL7" t="s">
        <v>73</v>
      </c>
      <c r="CM7" t="s">
        <v>378</v>
      </c>
      <c r="CN7" t="s">
        <v>73</v>
      </c>
      <c r="CO7" t="s">
        <v>73</v>
      </c>
      <c r="CP7" t="s">
        <v>73</v>
      </c>
      <c r="CQ7" t="s">
        <v>73</v>
      </c>
      <c r="CR7" t="s">
        <v>2713</v>
      </c>
      <c r="CS7" t="s">
        <v>73</v>
      </c>
      <c r="CT7" t="s">
        <v>73</v>
      </c>
      <c r="CU7" s="252">
        <v>46279</v>
      </c>
      <c r="CV7" t="s">
        <v>76</v>
      </c>
      <c r="CW7" t="s">
        <v>73</v>
      </c>
      <c r="CX7" t="s">
        <v>73</v>
      </c>
      <c r="CY7" t="s">
        <v>73</v>
      </c>
      <c r="CZ7" t="s">
        <v>76</v>
      </c>
      <c r="DA7" t="s">
        <v>76</v>
      </c>
      <c r="DB7" t="s">
        <v>73</v>
      </c>
      <c r="DC7" t="s">
        <v>73</v>
      </c>
      <c r="DD7" t="s">
        <v>73</v>
      </c>
      <c r="DE7" t="s">
        <v>73</v>
      </c>
      <c r="DF7" t="s">
        <v>73</v>
      </c>
      <c r="DG7" t="s">
        <v>73</v>
      </c>
      <c r="DH7" t="s">
        <v>73</v>
      </c>
      <c r="DL7" s="252"/>
      <c r="DM7" s="172"/>
      <c r="DN7" t="s">
        <v>73</v>
      </c>
      <c r="DP7" t="s">
        <v>1609</v>
      </c>
      <c r="DQ7" t="s">
        <v>76</v>
      </c>
      <c r="DR7" t="s">
        <v>76</v>
      </c>
      <c r="DS7" t="s">
        <v>73</v>
      </c>
      <c r="DT7" t="s">
        <v>890</v>
      </c>
      <c r="DU7" t="s">
        <v>912</v>
      </c>
      <c r="DV7" t="s">
        <v>1243</v>
      </c>
      <c r="DW7" t="s">
        <v>1244</v>
      </c>
      <c r="DX7" s="223" t="s">
        <v>73</v>
      </c>
      <c r="DY7" s="252"/>
      <c r="DZ7" s="252">
        <v>43089</v>
      </c>
      <c r="EA7" s="223" t="s">
        <v>76</v>
      </c>
      <c r="EB7" s="223" t="s">
        <v>76</v>
      </c>
      <c r="ED7" s="223" t="s">
        <v>73</v>
      </c>
      <c r="EE7" s="223" t="s">
        <v>73</v>
      </c>
      <c r="EF7" s="223" t="s">
        <v>73</v>
      </c>
      <c r="EG7" s="223" t="s">
        <v>73</v>
      </c>
      <c r="EJ7" t="s">
        <v>73</v>
      </c>
      <c r="EK7" t="s">
        <v>73</v>
      </c>
      <c r="EL7" t="s">
        <v>73</v>
      </c>
      <c r="EM7">
        <v>3.04</v>
      </c>
      <c r="EN7">
        <v>3.32</v>
      </c>
      <c r="EO7" s="252">
        <v>45549</v>
      </c>
      <c r="EP7" t="s">
        <v>2714</v>
      </c>
      <c r="EQ7" t="s">
        <v>894</v>
      </c>
      <c r="ER7" t="s">
        <v>73</v>
      </c>
      <c r="ES7" t="s">
        <v>73</v>
      </c>
      <c r="ET7" t="s">
        <v>895</v>
      </c>
      <c r="EU7" t="s">
        <v>73</v>
      </c>
      <c r="EV7" t="s">
        <v>76</v>
      </c>
      <c r="EW7" t="s">
        <v>76</v>
      </c>
      <c r="EX7" t="s">
        <v>78</v>
      </c>
      <c r="EY7" t="s">
        <v>899</v>
      </c>
      <c r="EZ7">
        <v>3.04</v>
      </c>
      <c r="FA7" t="s">
        <v>76</v>
      </c>
      <c r="FB7" t="s">
        <v>73</v>
      </c>
      <c r="FC7">
        <v>2026</v>
      </c>
      <c r="FD7" t="s">
        <v>72</v>
      </c>
      <c r="FE7" t="s">
        <v>383</v>
      </c>
      <c r="FG7" t="s">
        <v>73</v>
      </c>
      <c r="FH7" t="s">
        <v>900</v>
      </c>
      <c r="FI7" t="s">
        <v>470</v>
      </c>
      <c r="FJ7" t="s">
        <v>2715</v>
      </c>
      <c r="FK7" t="s">
        <v>73</v>
      </c>
      <c r="FL7">
        <v>0.13980000000000001</v>
      </c>
      <c r="FN7" t="s">
        <v>76</v>
      </c>
      <c r="FO7" t="s">
        <v>72</v>
      </c>
      <c r="FP7" t="s">
        <v>73</v>
      </c>
      <c r="FQ7" t="s">
        <v>2716</v>
      </c>
      <c r="FR7" t="s">
        <v>1609</v>
      </c>
      <c r="FS7" t="s">
        <v>73</v>
      </c>
      <c r="FT7" s="223" t="s">
        <v>1609</v>
      </c>
      <c r="FU7" s="252">
        <v>45358</v>
      </c>
      <c r="FV7">
        <v>2024</v>
      </c>
      <c r="FW7" s="223" t="s">
        <v>90</v>
      </c>
      <c r="FX7" s="223">
        <v>10</v>
      </c>
      <c r="FY7" s="252">
        <v>45355</v>
      </c>
      <c r="FZ7" s="252">
        <v>45382</v>
      </c>
      <c r="GA7" t="s">
        <v>901</v>
      </c>
      <c r="GB7" t="s">
        <v>901</v>
      </c>
      <c r="GC7" t="s">
        <v>735</v>
      </c>
      <c r="GD7" t="s">
        <v>2612</v>
      </c>
      <c r="GE7" t="s">
        <v>2613</v>
      </c>
      <c r="GF7">
        <v>4</v>
      </c>
      <c r="GG7" t="s">
        <v>929</v>
      </c>
      <c r="GH7" t="s">
        <v>1638</v>
      </c>
      <c r="GI7" t="s">
        <v>479</v>
      </c>
      <c r="GJ7" t="s">
        <v>310</v>
      </c>
      <c r="GK7" t="s">
        <v>2179</v>
      </c>
      <c r="GL7" t="s">
        <v>2141</v>
      </c>
      <c r="GM7" t="s">
        <v>693</v>
      </c>
      <c r="GN7" t="s">
        <v>902</v>
      </c>
      <c r="GO7" t="s">
        <v>95</v>
      </c>
      <c r="GP7" t="s">
        <v>2614</v>
      </c>
      <c r="GQ7" t="s">
        <v>2615</v>
      </c>
      <c r="GU7" t="s">
        <v>73</v>
      </c>
      <c r="GV7" t="s">
        <v>73</v>
      </c>
      <c r="GW7" t="s">
        <v>73</v>
      </c>
      <c r="GX7" t="s">
        <v>73</v>
      </c>
      <c r="GY7" t="s">
        <v>73</v>
      </c>
      <c r="GZ7" t="s">
        <v>904</v>
      </c>
      <c r="HA7" t="s">
        <v>73</v>
      </c>
      <c r="HB7" t="s">
        <v>76</v>
      </c>
      <c r="HC7" t="s">
        <v>73</v>
      </c>
      <c r="HD7" t="s">
        <v>378</v>
      </c>
      <c r="HE7" t="s">
        <v>364</v>
      </c>
      <c r="HF7" t="s">
        <v>76</v>
      </c>
      <c r="HG7" t="s">
        <v>71</v>
      </c>
      <c r="HH7" t="s">
        <v>906</v>
      </c>
      <c r="HI7" t="s">
        <v>76</v>
      </c>
      <c r="HJ7" t="s">
        <v>73</v>
      </c>
      <c r="HK7" t="s">
        <v>76</v>
      </c>
      <c r="HL7" t="s">
        <v>73</v>
      </c>
      <c r="HM7" t="s">
        <v>91</v>
      </c>
      <c r="HN7" s="223" t="s">
        <v>73</v>
      </c>
      <c r="HO7" t="s">
        <v>908</v>
      </c>
      <c r="HP7" s="223" t="s">
        <v>73</v>
      </c>
      <c r="HQ7" t="s">
        <v>909</v>
      </c>
      <c r="HR7" t="s">
        <v>73</v>
      </c>
      <c r="HS7" t="s">
        <v>70</v>
      </c>
      <c r="HT7" t="s">
        <v>2717</v>
      </c>
    </row>
    <row r="8" spans="1:228">
      <c r="B8">
        <v>55</v>
      </c>
      <c r="C8" t="s">
        <v>2583</v>
      </c>
      <c r="D8" s="53">
        <v>45358</v>
      </c>
      <c r="E8" t="s">
        <v>2557</v>
      </c>
      <c r="F8" t="s">
        <v>74</v>
      </c>
      <c r="G8" t="s">
        <v>44</v>
      </c>
      <c r="H8">
        <v>6.5</v>
      </c>
      <c r="I8" t="s">
        <v>90</v>
      </c>
      <c r="J8" t="s">
        <v>2150</v>
      </c>
      <c r="K8" t="s">
        <v>2558</v>
      </c>
      <c r="L8">
        <v>90</v>
      </c>
      <c r="M8" t="s">
        <v>127</v>
      </c>
      <c r="N8" t="s">
        <v>72</v>
      </c>
      <c r="O8" t="s">
        <v>43</v>
      </c>
      <c r="P8" t="s">
        <v>133</v>
      </c>
      <c r="Q8" t="s">
        <v>121</v>
      </c>
      <c r="R8">
        <v>0.90900000000000003</v>
      </c>
      <c r="U8">
        <v>6</v>
      </c>
      <c r="V8" t="s">
        <v>202</v>
      </c>
      <c r="W8">
        <v>6</v>
      </c>
      <c r="AA8" t="s">
        <v>20</v>
      </c>
      <c r="AB8">
        <v>39688.94</v>
      </c>
      <c r="AC8">
        <v>39910.82</v>
      </c>
      <c r="AD8">
        <v>33464.17</v>
      </c>
      <c r="AE8" t="s">
        <v>515</v>
      </c>
      <c r="AF8" t="s">
        <v>73</v>
      </c>
      <c r="AG8" t="s">
        <v>73</v>
      </c>
      <c r="AH8" t="s">
        <v>189</v>
      </c>
      <c r="AI8" t="s">
        <v>190</v>
      </c>
      <c r="AJ8" t="s">
        <v>73</v>
      </c>
      <c r="AK8" t="s">
        <v>701</v>
      </c>
      <c r="AL8" t="s">
        <v>2456</v>
      </c>
      <c r="AM8">
        <v>-6.0000000000000001E-3</v>
      </c>
      <c r="AN8" t="s">
        <v>2457</v>
      </c>
      <c r="AO8" t="s">
        <v>2458</v>
      </c>
      <c r="AP8">
        <v>0.186</v>
      </c>
      <c r="AQ8" t="s">
        <v>2459</v>
      </c>
      <c r="AU8" t="s">
        <v>2104</v>
      </c>
      <c r="AV8" t="s">
        <v>2105</v>
      </c>
      <c r="AW8" t="s">
        <v>1588</v>
      </c>
      <c r="AX8" t="s">
        <v>2002</v>
      </c>
      <c r="AY8" t="s">
        <v>2315</v>
      </c>
      <c r="BG8">
        <v>13</v>
      </c>
      <c r="BH8" s="252">
        <v>45358</v>
      </c>
      <c r="BI8" t="s">
        <v>2585</v>
      </c>
      <c r="BJ8" t="s">
        <v>2559</v>
      </c>
      <c r="BK8" t="s">
        <v>74</v>
      </c>
      <c r="BL8" t="s">
        <v>44</v>
      </c>
      <c r="BM8">
        <v>2.5</v>
      </c>
      <c r="BN8" t="s">
        <v>90</v>
      </c>
      <c r="BO8" t="s">
        <v>1601</v>
      </c>
      <c r="BP8" t="s">
        <v>76</v>
      </c>
      <c r="BQ8" t="s">
        <v>76</v>
      </c>
      <c r="BR8" t="s">
        <v>104</v>
      </c>
      <c r="BS8" t="s">
        <v>72</v>
      </c>
      <c r="BT8" t="s">
        <v>43</v>
      </c>
      <c r="BU8" t="s">
        <v>116</v>
      </c>
      <c r="BV8" t="s">
        <v>76</v>
      </c>
      <c r="BW8">
        <v>0.35</v>
      </c>
      <c r="BX8" t="s">
        <v>73</v>
      </c>
      <c r="BY8" t="s">
        <v>73</v>
      </c>
      <c r="BZ8" t="s">
        <v>1601</v>
      </c>
      <c r="CA8" t="s">
        <v>76</v>
      </c>
      <c r="CB8">
        <v>100</v>
      </c>
      <c r="CC8" t="s">
        <v>76</v>
      </c>
      <c r="CD8" t="s">
        <v>76</v>
      </c>
      <c r="CF8" t="s">
        <v>880</v>
      </c>
      <c r="CG8" s="252">
        <v>45364</v>
      </c>
      <c r="CI8" t="s">
        <v>2718</v>
      </c>
      <c r="CJ8" t="s">
        <v>74</v>
      </c>
      <c r="CK8" t="s">
        <v>76</v>
      </c>
      <c r="CL8" t="s">
        <v>73</v>
      </c>
      <c r="CM8" t="s">
        <v>385</v>
      </c>
      <c r="CN8" t="s">
        <v>73</v>
      </c>
      <c r="CO8" t="s">
        <v>73</v>
      </c>
      <c r="CP8" t="s">
        <v>2719</v>
      </c>
      <c r="CQ8" t="s">
        <v>73</v>
      </c>
      <c r="CR8" t="s">
        <v>2718</v>
      </c>
      <c r="CS8" t="s">
        <v>73</v>
      </c>
      <c r="CT8" t="s">
        <v>73</v>
      </c>
      <c r="CU8" s="252">
        <v>46459</v>
      </c>
      <c r="CV8" t="s">
        <v>76</v>
      </c>
      <c r="CW8" t="s">
        <v>73</v>
      </c>
      <c r="CX8" t="s">
        <v>73</v>
      </c>
      <c r="CY8" t="s">
        <v>73</v>
      </c>
      <c r="CZ8" t="s">
        <v>76</v>
      </c>
      <c r="DA8" t="s">
        <v>76</v>
      </c>
      <c r="DB8" t="s">
        <v>73</v>
      </c>
      <c r="DC8" t="s">
        <v>73</v>
      </c>
      <c r="DD8" t="s">
        <v>73</v>
      </c>
      <c r="DE8" t="s">
        <v>73</v>
      </c>
      <c r="DF8" t="s">
        <v>73</v>
      </c>
      <c r="DG8" t="s">
        <v>73</v>
      </c>
      <c r="DH8" t="s">
        <v>73</v>
      </c>
      <c r="DL8" s="252"/>
      <c r="DM8" s="172"/>
      <c r="DN8" t="s">
        <v>73</v>
      </c>
      <c r="DP8" t="s">
        <v>772</v>
      </c>
      <c r="DQ8" t="s">
        <v>76</v>
      </c>
      <c r="DR8" t="s">
        <v>76</v>
      </c>
      <c r="DS8" t="s">
        <v>73</v>
      </c>
      <c r="DT8" t="s">
        <v>890</v>
      </c>
      <c r="DU8" t="s">
        <v>891</v>
      </c>
      <c r="DV8" t="s">
        <v>2720</v>
      </c>
      <c r="DW8" t="s">
        <v>76</v>
      </c>
      <c r="DX8" s="223" t="s">
        <v>73</v>
      </c>
      <c r="DY8" s="252"/>
      <c r="DZ8" s="252"/>
      <c r="EA8" s="223" t="s">
        <v>76</v>
      </c>
      <c r="EB8" s="223" t="s">
        <v>76</v>
      </c>
      <c r="ED8" s="223" t="s">
        <v>73</v>
      </c>
      <c r="EE8" s="223" t="s">
        <v>73</v>
      </c>
      <c r="EF8" s="223" t="s">
        <v>73</v>
      </c>
      <c r="EG8" s="223" t="s">
        <v>73</v>
      </c>
      <c r="EJ8" t="s">
        <v>73</v>
      </c>
      <c r="EK8" t="s">
        <v>73</v>
      </c>
      <c r="EL8" t="s">
        <v>73</v>
      </c>
      <c r="EM8">
        <v>2.5</v>
      </c>
      <c r="EN8">
        <v>2.73</v>
      </c>
      <c r="EO8" s="252">
        <v>45548</v>
      </c>
      <c r="EP8" t="s">
        <v>2721</v>
      </c>
      <c r="EQ8" t="s">
        <v>894</v>
      </c>
      <c r="ER8" t="s">
        <v>73</v>
      </c>
      <c r="ES8" t="s">
        <v>73</v>
      </c>
      <c r="ET8" t="s">
        <v>895</v>
      </c>
      <c r="EU8" t="s">
        <v>2722</v>
      </c>
      <c r="EV8" t="s">
        <v>76</v>
      </c>
      <c r="EW8" t="s">
        <v>76</v>
      </c>
      <c r="EX8" t="s">
        <v>116</v>
      </c>
      <c r="EY8" t="s">
        <v>914</v>
      </c>
      <c r="EZ8">
        <v>2.5</v>
      </c>
      <c r="FA8" t="s">
        <v>441</v>
      </c>
      <c r="FB8" t="s">
        <v>942</v>
      </c>
      <c r="FC8">
        <v>2027</v>
      </c>
      <c r="FD8" t="s">
        <v>72</v>
      </c>
      <c r="FE8" t="s">
        <v>376</v>
      </c>
      <c r="FG8" t="s">
        <v>557</v>
      </c>
      <c r="FH8" t="s">
        <v>425</v>
      </c>
      <c r="FI8" t="s">
        <v>470</v>
      </c>
      <c r="FJ8" t="s">
        <v>2723</v>
      </c>
      <c r="FK8" t="s">
        <v>73</v>
      </c>
      <c r="FL8">
        <v>0.13980000000000001</v>
      </c>
      <c r="FM8">
        <v>29</v>
      </c>
      <c r="FN8" t="s">
        <v>76</v>
      </c>
      <c r="FO8" t="s">
        <v>72</v>
      </c>
      <c r="FP8" t="s">
        <v>73</v>
      </c>
      <c r="FQ8" t="s">
        <v>2724</v>
      </c>
      <c r="FR8" t="s">
        <v>772</v>
      </c>
      <c r="FS8" t="s">
        <v>73</v>
      </c>
      <c r="FT8" s="223" t="s">
        <v>772</v>
      </c>
      <c r="FU8" s="252">
        <v>45358</v>
      </c>
      <c r="FV8">
        <v>2024</v>
      </c>
      <c r="FW8" s="223" t="s">
        <v>90</v>
      </c>
      <c r="FX8" s="223">
        <v>10</v>
      </c>
      <c r="FY8" s="252">
        <v>45355</v>
      </c>
      <c r="FZ8" s="252">
        <v>45382</v>
      </c>
      <c r="GA8" t="s">
        <v>901</v>
      </c>
      <c r="GB8" t="s">
        <v>901</v>
      </c>
      <c r="GC8" t="s">
        <v>735</v>
      </c>
      <c r="GD8" t="s">
        <v>2612</v>
      </c>
      <c r="GE8" t="s">
        <v>2613</v>
      </c>
      <c r="GF8">
        <v>4</v>
      </c>
      <c r="GG8" t="s">
        <v>929</v>
      </c>
      <c r="GH8" t="s">
        <v>1638</v>
      </c>
      <c r="GI8" t="s">
        <v>479</v>
      </c>
      <c r="GJ8" t="s">
        <v>310</v>
      </c>
      <c r="GK8" t="s">
        <v>2179</v>
      </c>
      <c r="GL8" t="s">
        <v>2141</v>
      </c>
      <c r="GM8" t="s">
        <v>693</v>
      </c>
      <c r="GN8" t="s">
        <v>902</v>
      </c>
      <c r="GO8" t="s">
        <v>95</v>
      </c>
      <c r="GP8" t="s">
        <v>2614</v>
      </c>
      <c r="GQ8" t="s">
        <v>2615</v>
      </c>
      <c r="GU8" t="s">
        <v>73</v>
      </c>
      <c r="GV8" t="s">
        <v>73</v>
      </c>
      <c r="GW8" t="s">
        <v>73</v>
      </c>
      <c r="GX8" t="s">
        <v>73</v>
      </c>
      <c r="GY8" t="s">
        <v>73</v>
      </c>
      <c r="GZ8" t="s">
        <v>904</v>
      </c>
      <c r="HA8" t="s">
        <v>73</v>
      </c>
      <c r="HB8" t="s">
        <v>76</v>
      </c>
      <c r="HC8" t="s">
        <v>73</v>
      </c>
      <c r="HD8" t="s">
        <v>385</v>
      </c>
      <c r="HE8" t="s">
        <v>364</v>
      </c>
      <c r="HF8" t="s">
        <v>930</v>
      </c>
      <c r="HG8" t="s">
        <v>71</v>
      </c>
      <c r="HH8" t="s">
        <v>906</v>
      </c>
      <c r="HI8" t="s">
        <v>76</v>
      </c>
      <c r="HJ8" t="s">
        <v>73</v>
      </c>
      <c r="HK8" t="s">
        <v>76</v>
      </c>
      <c r="HL8" t="s">
        <v>76</v>
      </c>
      <c r="HM8" t="s">
        <v>104</v>
      </c>
      <c r="HN8" s="223" t="s">
        <v>73</v>
      </c>
      <c r="HO8" t="s">
        <v>908</v>
      </c>
      <c r="HP8" s="223" t="s">
        <v>73</v>
      </c>
      <c r="HQ8" t="s">
        <v>916</v>
      </c>
      <c r="HR8" t="s">
        <v>73</v>
      </c>
      <c r="HS8" t="s">
        <v>70</v>
      </c>
      <c r="HT8" t="s">
        <v>2725</v>
      </c>
    </row>
    <row r="9" spans="1:228">
      <c r="B9">
        <v>54</v>
      </c>
      <c r="C9" t="s">
        <v>2584</v>
      </c>
      <c r="D9" s="53">
        <v>45358</v>
      </c>
      <c r="E9" t="s">
        <v>1609</v>
      </c>
      <c r="F9" t="s">
        <v>74</v>
      </c>
      <c r="G9" t="s">
        <v>44</v>
      </c>
      <c r="H9">
        <v>3.04</v>
      </c>
      <c r="I9" t="s">
        <v>397</v>
      </c>
      <c r="J9" t="s">
        <v>596</v>
      </c>
      <c r="K9" t="s">
        <v>76</v>
      </c>
      <c r="L9" t="s">
        <v>76</v>
      </c>
      <c r="M9" t="s">
        <v>91</v>
      </c>
      <c r="N9" t="s">
        <v>72</v>
      </c>
      <c r="O9" t="s">
        <v>43</v>
      </c>
      <c r="P9" t="s">
        <v>78</v>
      </c>
      <c r="Q9" t="s">
        <v>76</v>
      </c>
      <c r="R9">
        <v>0.42499999999999999</v>
      </c>
      <c r="U9">
        <v>7</v>
      </c>
      <c r="V9" t="s">
        <v>204</v>
      </c>
      <c r="W9">
        <v>7</v>
      </c>
      <c r="Z9">
        <v>2</v>
      </c>
      <c r="AA9" t="s">
        <v>21</v>
      </c>
      <c r="AB9">
        <v>16353.39</v>
      </c>
      <c r="AC9">
        <v>16589.439999999999</v>
      </c>
      <c r="AD9">
        <v>17047.39</v>
      </c>
      <c r="AE9" t="s">
        <v>515</v>
      </c>
      <c r="AF9" t="s">
        <v>1280</v>
      </c>
      <c r="AG9" t="s">
        <v>73</v>
      </c>
      <c r="AH9" t="s">
        <v>189</v>
      </c>
      <c r="AI9" t="s">
        <v>190</v>
      </c>
      <c r="AJ9" t="s">
        <v>73</v>
      </c>
      <c r="AK9" t="s">
        <v>702</v>
      </c>
      <c r="AL9" t="s">
        <v>2460</v>
      </c>
      <c r="AM9">
        <v>-1.4E-2</v>
      </c>
      <c r="AN9" t="s">
        <v>2268</v>
      </c>
      <c r="AO9" t="s">
        <v>2461</v>
      </c>
      <c r="AP9">
        <v>-4.1000000000000002E-2</v>
      </c>
      <c r="AQ9" t="s">
        <v>2462</v>
      </c>
      <c r="BG9">
        <v>12</v>
      </c>
      <c r="BH9" s="252">
        <v>45358</v>
      </c>
      <c r="BI9" t="s">
        <v>2582</v>
      </c>
      <c r="BJ9" t="s">
        <v>671</v>
      </c>
      <c r="BK9" t="s">
        <v>149</v>
      </c>
      <c r="BL9" t="s">
        <v>44</v>
      </c>
      <c r="BM9">
        <v>7.5</v>
      </c>
      <c r="BN9" t="s">
        <v>90</v>
      </c>
      <c r="BO9" t="s">
        <v>1320</v>
      </c>
      <c r="BP9" t="s">
        <v>132</v>
      </c>
      <c r="BQ9">
        <v>65</v>
      </c>
      <c r="BR9" t="s">
        <v>91</v>
      </c>
      <c r="BS9" t="s">
        <v>775</v>
      </c>
      <c r="BT9" t="s">
        <v>43</v>
      </c>
      <c r="BU9" t="s">
        <v>120</v>
      </c>
      <c r="BV9" t="s">
        <v>76</v>
      </c>
      <c r="BW9">
        <v>1.048</v>
      </c>
      <c r="BX9" t="s">
        <v>73</v>
      </c>
      <c r="BY9" t="s">
        <v>73</v>
      </c>
      <c r="BZ9" t="s">
        <v>1320</v>
      </c>
      <c r="CA9" t="s">
        <v>1320</v>
      </c>
      <c r="CB9">
        <v>100</v>
      </c>
      <c r="CC9" t="s">
        <v>76</v>
      </c>
      <c r="CD9" t="s">
        <v>76</v>
      </c>
      <c r="CF9" t="s">
        <v>910</v>
      </c>
      <c r="CG9" s="252">
        <v>45365</v>
      </c>
      <c r="CI9" t="s">
        <v>1162</v>
      </c>
      <c r="CJ9" t="s">
        <v>149</v>
      </c>
      <c r="CK9" t="s">
        <v>380</v>
      </c>
      <c r="CL9" t="s">
        <v>73</v>
      </c>
      <c r="CM9" t="s">
        <v>1163</v>
      </c>
      <c r="CN9" t="s">
        <v>932</v>
      </c>
      <c r="CO9" t="s">
        <v>73</v>
      </c>
      <c r="CP9" t="s">
        <v>73</v>
      </c>
      <c r="CQ9" t="s">
        <v>73</v>
      </c>
      <c r="CR9" t="s">
        <v>1162</v>
      </c>
      <c r="CS9" t="s">
        <v>73</v>
      </c>
      <c r="CT9" t="s">
        <v>73</v>
      </c>
      <c r="CU9" s="252">
        <v>46460</v>
      </c>
      <c r="CV9" t="s">
        <v>76</v>
      </c>
      <c r="CW9" t="s">
        <v>73</v>
      </c>
      <c r="CX9" t="s">
        <v>73</v>
      </c>
      <c r="CY9" t="s">
        <v>73</v>
      </c>
      <c r="CZ9" t="s">
        <v>76</v>
      </c>
      <c r="DA9" t="s">
        <v>76</v>
      </c>
      <c r="DB9" t="s">
        <v>73</v>
      </c>
      <c r="DC9" t="s">
        <v>73</v>
      </c>
      <c r="DD9" t="s">
        <v>73</v>
      </c>
      <c r="DE9" t="s">
        <v>73</v>
      </c>
      <c r="DF9" t="s">
        <v>73</v>
      </c>
      <c r="DG9" t="s">
        <v>73</v>
      </c>
      <c r="DH9" t="s">
        <v>73</v>
      </c>
      <c r="DL9" s="252"/>
      <c r="DM9" s="172"/>
      <c r="DN9" t="s">
        <v>73</v>
      </c>
      <c r="DP9" t="s">
        <v>671</v>
      </c>
      <c r="DQ9" t="s">
        <v>76</v>
      </c>
      <c r="DR9" t="s">
        <v>76</v>
      </c>
      <c r="DS9" t="s">
        <v>73</v>
      </c>
      <c r="DT9" t="s">
        <v>890</v>
      </c>
      <c r="DU9" t="s">
        <v>891</v>
      </c>
      <c r="DV9" t="s">
        <v>1164</v>
      </c>
      <c r="DW9" t="s">
        <v>76</v>
      </c>
      <c r="DX9" s="223" t="s">
        <v>73</v>
      </c>
      <c r="DY9" s="252"/>
      <c r="DZ9" s="252">
        <v>45281</v>
      </c>
      <c r="EA9" s="223" t="s">
        <v>76</v>
      </c>
      <c r="EB9" s="223" t="s">
        <v>76</v>
      </c>
      <c r="ED9" s="223" t="s">
        <v>73</v>
      </c>
      <c r="EE9" s="223" t="s">
        <v>73</v>
      </c>
      <c r="EF9" s="223" t="s">
        <v>73</v>
      </c>
      <c r="EG9" s="223" t="s">
        <v>73</v>
      </c>
      <c r="EJ9" t="s">
        <v>73</v>
      </c>
      <c r="EK9" t="s">
        <v>73</v>
      </c>
      <c r="EL9" t="s">
        <v>73</v>
      </c>
      <c r="EM9">
        <v>7.5</v>
      </c>
      <c r="EN9">
        <v>8.1910000000000007</v>
      </c>
      <c r="EO9" s="252">
        <v>45549</v>
      </c>
      <c r="EP9" t="s">
        <v>1165</v>
      </c>
      <c r="EQ9" t="s">
        <v>894</v>
      </c>
      <c r="ER9" t="s">
        <v>73</v>
      </c>
      <c r="ES9" t="s">
        <v>73</v>
      </c>
      <c r="ET9" t="s">
        <v>895</v>
      </c>
      <c r="EU9" t="s">
        <v>2610</v>
      </c>
      <c r="EV9" t="s">
        <v>76</v>
      </c>
      <c r="EW9" t="s">
        <v>76</v>
      </c>
      <c r="EX9" t="s">
        <v>120</v>
      </c>
      <c r="EY9" t="s">
        <v>914</v>
      </c>
      <c r="EZ9">
        <v>7.5</v>
      </c>
      <c r="FA9" t="s">
        <v>76</v>
      </c>
      <c r="FB9" t="s">
        <v>73</v>
      </c>
      <c r="FC9">
        <v>2027</v>
      </c>
      <c r="FD9" t="s">
        <v>72</v>
      </c>
      <c r="FE9" t="s">
        <v>376</v>
      </c>
      <c r="FG9" t="s">
        <v>73</v>
      </c>
      <c r="FH9" t="s">
        <v>425</v>
      </c>
      <c r="FI9" t="s">
        <v>470</v>
      </c>
      <c r="FJ9" t="s">
        <v>1446</v>
      </c>
      <c r="FK9" t="s">
        <v>73</v>
      </c>
      <c r="FL9">
        <v>0.13980000000000001</v>
      </c>
      <c r="FN9" t="s">
        <v>932</v>
      </c>
      <c r="FO9" t="s">
        <v>775</v>
      </c>
      <c r="FP9" t="s">
        <v>73</v>
      </c>
      <c r="FQ9" t="s">
        <v>2611</v>
      </c>
      <c r="FR9" t="s">
        <v>1661</v>
      </c>
      <c r="FS9" t="s">
        <v>73</v>
      </c>
      <c r="FT9" s="223" t="s">
        <v>671</v>
      </c>
      <c r="FU9" s="252">
        <v>45358</v>
      </c>
      <c r="FV9">
        <v>2024</v>
      </c>
      <c r="FW9" s="223" t="s">
        <v>90</v>
      </c>
      <c r="FX9" s="223">
        <v>10</v>
      </c>
      <c r="FY9" s="252">
        <v>45355</v>
      </c>
      <c r="FZ9" s="252">
        <v>45382</v>
      </c>
      <c r="GA9" t="s">
        <v>901</v>
      </c>
      <c r="GB9" t="s">
        <v>901</v>
      </c>
      <c r="GC9" t="s">
        <v>735</v>
      </c>
      <c r="GD9" t="s">
        <v>2612</v>
      </c>
      <c r="GE9" t="s">
        <v>2613</v>
      </c>
      <c r="GF9">
        <v>4</v>
      </c>
      <c r="GG9" t="s">
        <v>929</v>
      </c>
      <c r="GH9" t="s">
        <v>1638</v>
      </c>
      <c r="GI9" t="s">
        <v>479</v>
      </c>
      <c r="GJ9" t="s">
        <v>310</v>
      </c>
      <c r="GK9" t="s">
        <v>2179</v>
      </c>
      <c r="GL9" t="s">
        <v>2141</v>
      </c>
      <c r="GM9" t="s">
        <v>693</v>
      </c>
      <c r="GN9" t="s">
        <v>902</v>
      </c>
      <c r="GO9" t="s">
        <v>95</v>
      </c>
      <c r="GP9" t="s">
        <v>2614</v>
      </c>
      <c r="GQ9" t="s">
        <v>2615</v>
      </c>
      <c r="GU9" t="s">
        <v>73</v>
      </c>
      <c r="GV9" t="s">
        <v>73</v>
      </c>
      <c r="GW9" t="s">
        <v>73</v>
      </c>
      <c r="GX9" t="s">
        <v>73</v>
      </c>
      <c r="GY9" t="s">
        <v>73</v>
      </c>
      <c r="GZ9" t="s">
        <v>904</v>
      </c>
      <c r="HA9" t="s">
        <v>73</v>
      </c>
      <c r="HB9" t="s">
        <v>76</v>
      </c>
      <c r="HC9" t="s">
        <v>73</v>
      </c>
      <c r="HD9" t="s">
        <v>381</v>
      </c>
      <c r="HE9" t="s">
        <v>905</v>
      </c>
      <c r="HF9" t="s">
        <v>76</v>
      </c>
      <c r="HG9" t="s">
        <v>71</v>
      </c>
      <c r="HH9" t="s">
        <v>906</v>
      </c>
      <c r="HI9" t="s">
        <v>907</v>
      </c>
      <c r="HJ9" t="s">
        <v>73</v>
      </c>
      <c r="HK9" t="s">
        <v>76</v>
      </c>
      <c r="HL9" t="s">
        <v>73</v>
      </c>
      <c r="HM9" t="s">
        <v>91</v>
      </c>
      <c r="HN9" s="223" t="s">
        <v>73</v>
      </c>
      <c r="HO9" t="s">
        <v>908</v>
      </c>
      <c r="HP9" s="223" t="s">
        <v>73</v>
      </c>
      <c r="HQ9" t="s">
        <v>916</v>
      </c>
      <c r="HR9" t="s">
        <v>73</v>
      </c>
      <c r="HS9" t="s">
        <v>79</v>
      </c>
      <c r="HT9" t="s">
        <v>2616</v>
      </c>
    </row>
    <row r="10" spans="1:228">
      <c r="B10">
        <v>53</v>
      </c>
      <c r="C10" t="s">
        <v>2585</v>
      </c>
      <c r="D10" s="53">
        <v>45358</v>
      </c>
      <c r="E10" t="s">
        <v>2559</v>
      </c>
      <c r="F10" t="s">
        <v>74</v>
      </c>
      <c r="G10" t="s">
        <v>44</v>
      </c>
      <c r="H10">
        <v>2.5</v>
      </c>
      <c r="I10" t="s">
        <v>90</v>
      </c>
      <c r="J10" t="s">
        <v>1601</v>
      </c>
      <c r="K10" t="s">
        <v>76</v>
      </c>
      <c r="L10" t="s">
        <v>76</v>
      </c>
      <c r="M10" t="s">
        <v>104</v>
      </c>
      <c r="N10" t="s">
        <v>72</v>
      </c>
      <c r="O10" t="s">
        <v>43</v>
      </c>
      <c r="P10" t="s">
        <v>116</v>
      </c>
      <c r="Q10" t="s">
        <v>76</v>
      </c>
      <c r="R10">
        <v>0.35</v>
      </c>
      <c r="U10">
        <v>8</v>
      </c>
      <c r="V10" t="s">
        <v>205</v>
      </c>
      <c r="W10">
        <v>8</v>
      </c>
      <c r="Z10">
        <v>2</v>
      </c>
      <c r="AA10" t="s">
        <v>22</v>
      </c>
      <c r="AB10">
        <v>3046.02</v>
      </c>
      <c r="AC10">
        <v>3027.02</v>
      </c>
      <c r="AD10">
        <v>2974.93</v>
      </c>
      <c r="AE10" t="s">
        <v>515</v>
      </c>
      <c r="AF10" t="s">
        <v>1280</v>
      </c>
      <c r="AG10" t="s">
        <v>73</v>
      </c>
      <c r="AH10" t="s">
        <v>189</v>
      </c>
      <c r="AI10" t="s">
        <v>190</v>
      </c>
      <c r="AJ10" t="s">
        <v>73</v>
      </c>
      <c r="AK10" t="s">
        <v>703</v>
      </c>
      <c r="AL10" t="s">
        <v>2463</v>
      </c>
      <c r="AM10">
        <v>6.0000000000000001E-3</v>
      </c>
      <c r="AN10" t="s">
        <v>1761</v>
      </c>
      <c r="AO10" t="s">
        <v>2464</v>
      </c>
      <c r="AP10">
        <v>2.4E-2</v>
      </c>
      <c r="AQ10" t="s">
        <v>2465</v>
      </c>
      <c r="AU10" t="s">
        <v>299</v>
      </c>
      <c r="AV10" t="s">
        <v>1294</v>
      </c>
      <c r="AW10" t="s">
        <v>85</v>
      </c>
      <c r="AX10" t="s">
        <v>296</v>
      </c>
      <c r="AY10" t="s">
        <v>297</v>
      </c>
      <c r="BG10">
        <v>11</v>
      </c>
      <c r="BH10" s="252">
        <v>45358</v>
      </c>
      <c r="BI10" t="s">
        <v>2583</v>
      </c>
      <c r="BJ10" t="s">
        <v>2557</v>
      </c>
      <c r="BK10" t="s">
        <v>74</v>
      </c>
      <c r="BL10" t="s">
        <v>44</v>
      </c>
      <c r="BM10">
        <v>6.5</v>
      </c>
      <c r="BN10" t="s">
        <v>90</v>
      </c>
      <c r="BO10" t="s">
        <v>2150</v>
      </c>
      <c r="BP10" t="s">
        <v>2558</v>
      </c>
      <c r="BQ10">
        <v>90</v>
      </c>
      <c r="BR10" t="s">
        <v>127</v>
      </c>
      <c r="BS10" t="s">
        <v>72</v>
      </c>
      <c r="BT10" t="s">
        <v>43</v>
      </c>
      <c r="BU10" t="s">
        <v>133</v>
      </c>
      <c r="BV10" t="s">
        <v>121</v>
      </c>
      <c r="BW10">
        <v>0.90900000000000003</v>
      </c>
      <c r="BX10" t="s">
        <v>73</v>
      </c>
      <c r="BY10" t="s">
        <v>73</v>
      </c>
      <c r="BZ10" t="s">
        <v>2150</v>
      </c>
      <c r="CA10" t="s">
        <v>2150</v>
      </c>
      <c r="CB10">
        <v>100</v>
      </c>
      <c r="CC10" t="s">
        <v>76</v>
      </c>
      <c r="CD10" t="s">
        <v>76</v>
      </c>
      <c r="CF10" t="s">
        <v>910</v>
      </c>
      <c r="CG10" s="252">
        <v>45365</v>
      </c>
      <c r="CI10" t="s">
        <v>2617</v>
      </c>
      <c r="CJ10" t="s">
        <v>74</v>
      </c>
      <c r="CK10" t="s">
        <v>377</v>
      </c>
      <c r="CL10" t="s">
        <v>73</v>
      </c>
      <c r="CM10" t="s">
        <v>378</v>
      </c>
      <c r="CN10" t="s">
        <v>73</v>
      </c>
      <c r="CO10" t="s">
        <v>73</v>
      </c>
      <c r="CP10" t="s">
        <v>73</v>
      </c>
      <c r="CQ10" t="s">
        <v>73</v>
      </c>
      <c r="CR10" t="s">
        <v>2618</v>
      </c>
      <c r="CS10" t="s">
        <v>2617</v>
      </c>
      <c r="CT10" t="s">
        <v>73</v>
      </c>
      <c r="CU10" s="252">
        <v>46460</v>
      </c>
      <c r="CV10" t="s">
        <v>76</v>
      </c>
      <c r="CW10" t="s">
        <v>73</v>
      </c>
      <c r="CX10" t="s">
        <v>2619</v>
      </c>
      <c r="CY10" t="s">
        <v>954</v>
      </c>
      <c r="CZ10" t="s">
        <v>389</v>
      </c>
      <c r="DA10" t="s">
        <v>76</v>
      </c>
      <c r="DB10" t="s">
        <v>2620</v>
      </c>
      <c r="DC10" t="s">
        <v>12</v>
      </c>
      <c r="DD10" t="s">
        <v>919</v>
      </c>
      <c r="DE10" t="s">
        <v>914</v>
      </c>
      <c r="DF10" t="s">
        <v>73</v>
      </c>
      <c r="DG10" t="s">
        <v>73</v>
      </c>
      <c r="DH10" t="s">
        <v>73</v>
      </c>
      <c r="DL10" s="252"/>
      <c r="DM10" s="172"/>
      <c r="DN10" t="s">
        <v>73</v>
      </c>
      <c r="DO10">
        <v>24023</v>
      </c>
      <c r="DP10" t="s">
        <v>2557</v>
      </c>
      <c r="DQ10" t="s">
        <v>76</v>
      </c>
      <c r="DR10" t="s">
        <v>76</v>
      </c>
      <c r="DS10" t="s">
        <v>73</v>
      </c>
      <c r="DT10" t="s">
        <v>890</v>
      </c>
      <c r="DU10" t="s">
        <v>891</v>
      </c>
      <c r="DV10" t="s">
        <v>2621</v>
      </c>
      <c r="DW10" t="s">
        <v>76</v>
      </c>
      <c r="DX10" s="223" t="s">
        <v>73</v>
      </c>
      <c r="DY10" s="252"/>
      <c r="DZ10" s="252">
        <v>45358</v>
      </c>
      <c r="EA10" s="223" t="s">
        <v>2622</v>
      </c>
      <c r="EB10" s="223" t="s">
        <v>2623</v>
      </c>
      <c r="ED10" s="223" t="s">
        <v>73</v>
      </c>
      <c r="EE10" s="223" t="s">
        <v>73</v>
      </c>
      <c r="EF10" s="223" t="s">
        <v>73</v>
      </c>
      <c r="EG10" s="223" t="s">
        <v>73</v>
      </c>
      <c r="EJ10" t="s">
        <v>73</v>
      </c>
      <c r="EK10" t="s">
        <v>73</v>
      </c>
      <c r="EL10" t="s">
        <v>73</v>
      </c>
      <c r="EM10">
        <v>6.5</v>
      </c>
      <c r="EN10">
        <v>7.0990000000000002</v>
      </c>
      <c r="EO10" s="252">
        <v>45549</v>
      </c>
      <c r="EP10" t="s">
        <v>2624</v>
      </c>
      <c r="EQ10" t="s">
        <v>894</v>
      </c>
      <c r="ER10" t="s">
        <v>2625</v>
      </c>
      <c r="ES10" t="s">
        <v>73</v>
      </c>
      <c r="ET10" t="s">
        <v>895</v>
      </c>
      <c r="EU10" t="s">
        <v>2626</v>
      </c>
      <c r="EV10" t="s">
        <v>76</v>
      </c>
      <c r="EW10" t="s">
        <v>76</v>
      </c>
      <c r="EX10" t="s">
        <v>133</v>
      </c>
      <c r="EY10" t="s">
        <v>899</v>
      </c>
      <c r="EZ10">
        <v>6.5</v>
      </c>
      <c r="FA10" t="s">
        <v>76</v>
      </c>
      <c r="FB10" t="s">
        <v>73</v>
      </c>
      <c r="FC10">
        <v>2027</v>
      </c>
      <c r="FD10" t="s">
        <v>72</v>
      </c>
      <c r="FE10" t="s">
        <v>376</v>
      </c>
      <c r="FG10" t="s">
        <v>73</v>
      </c>
      <c r="FH10" t="s">
        <v>425</v>
      </c>
      <c r="FI10" t="s">
        <v>470</v>
      </c>
      <c r="FJ10" t="s">
        <v>2627</v>
      </c>
      <c r="FK10" t="s">
        <v>73</v>
      </c>
      <c r="FL10">
        <v>0.13980000000000001</v>
      </c>
      <c r="FN10" t="s">
        <v>76</v>
      </c>
      <c r="FO10" t="s">
        <v>72</v>
      </c>
      <c r="FP10" t="s">
        <v>926</v>
      </c>
      <c r="FQ10" t="s">
        <v>2628</v>
      </c>
      <c r="FR10" t="s">
        <v>2557</v>
      </c>
      <c r="FS10" t="s">
        <v>1639</v>
      </c>
      <c r="FT10" s="223" t="s">
        <v>2557</v>
      </c>
      <c r="FU10" s="252">
        <v>45358</v>
      </c>
      <c r="FV10">
        <v>2024</v>
      </c>
      <c r="FW10" s="223" t="s">
        <v>90</v>
      </c>
      <c r="FX10" s="223">
        <v>10</v>
      </c>
      <c r="FY10" s="252">
        <v>45355</v>
      </c>
      <c r="FZ10" s="252">
        <v>45382</v>
      </c>
      <c r="GA10" t="s">
        <v>901</v>
      </c>
      <c r="GB10" t="s">
        <v>901</v>
      </c>
      <c r="GC10" t="s">
        <v>735</v>
      </c>
      <c r="GD10" t="s">
        <v>2612</v>
      </c>
      <c r="GE10" t="s">
        <v>2613</v>
      </c>
      <c r="GF10">
        <v>4</v>
      </c>
      <c r="GG10" t="s">
        <v>929</v>
      </c>
      <c r="GH10" t="s">
        <v>1638</v>
      </c>
      <c r="GI10" t="s">
        <v>479</v>
      </c>
      <c r="GJ10" t="s">
        <v>310</v>
      </c>
      <c r="GK10" t="s">
        <v>2179</v>
      </c>
      <c r="GL10" t="s">
        <v>2141</v>
      </c>
      <c r="GM10" t="s">
        <v>693</v>
      </c>
      <c r="GN10" t="s">
        <v>902</v>
      </c>
      <c r="GO10" t="s">
        <v>95</v>
      </c>
      <c r="GP10" t="s">
        <v>2614</v>
      </c>
      <c r="GQ10" t="s">
        <v>2615</v>
      </c>
      <c r="GR10">
        <v>1</v>
      </c>
      <c r="GS10">
        <v>1</v>
      </c>
      <c r="GU10" t="s">
        <v>73</v>
      </c>
      <c r="GV10" t="s">
        <v>73</v>
      </c>
      <c r="GW10" t="s">
        <v>904</v>
      </c>
      <c r="GX10" t="s">
        <v>73</v>
      </c>
      <c r="GY10" t="s">
        <v>73</v>
      </c>
      <c r="GZ10" t="s">
        <v>73</v>
      </c>
      <c r="HA10" t="s">
        <v>73</v>
      </c>
      <c r="HB10" t="s">
        <v>76</v>
      </c>
      <c r="HC10" t="s">
        <v>73</v>
      </c>
      <c r="HD10" t="s">
        <v>378</v>
      </c>
      <c r="HE10" t="s">
        <v>364</v>
      </c>
      <c r="HF10" t="s">
        <v>76</v>
      </c>
      <c r="HG10" t="s">
        <v>71</v>
      </c>
      <c r="HH10" t="s">
        <v>906</v>
      </c>
      <c r="HI10" t="s">
        <v>76</v>
      </c>
      <c r="HJ10" t="s">
        <v>73</v>
      </c>
      <c r="HK10" t="s">
        <v>76</v>
      </c>
      <c r="HL10" t="s">
        <v>904</v>
      </c>
      <c r="HM10" t="s">
        <v>127</v>
      </c>
      <c r="HN10" s="223" t="s">
        <v>73</v>
      </c>
      <c r="HO10" t="s">
        <v>908</v>
      </c>
      <c r="HP10" s="223" t="s">
        <v>2625</v>
      </c>
      <c r="HQ10" t="s">
        <v>909</v>
      </c>
      <c r="HR10" t="s">
        <v>73</v>
      </c>
      <c r="HS10" t="s">
        <v>70</v>
      </c>
      <c r="HT10" t="s">
        <v>2629</v>
      </c>
    </row>
    <row r="11" spans="1:228">
      <c r="B11">
        <v>52</v>
      </c>
      <c r="C11" t="s">
        <v>2586</v>
      </c>
      <c r="D11" s="53">
        <v>45357</v>
      </c>
      <c r="E11" t="s">
        <v>2560</v>
      </c>
      <c r="F11" t="s">
        <v>74</v>
      </c>
      <c r="G11" t="s">
        <v>44</v>
      </c>
      <c r="H11">
        <v>4</v>
      </c>
      <c r="I11" t="s">
        <v>98</v>
      </c>
      <c r="J11" t="s">
        <v>2561</v>
      </c>
      <c r="K11" t="s">
        <v>76</v>
      </c>
      <c r="L11" t="s">
        <v>76</v>
      </c>
      <c r="M11" t="s">
        <v>91</v>
      </c>
      <c r="N11" t="s">
        <v>72</v>
      </c>
      <c r="O11" t="s">
        <v>43</v>
      </c>
      <c r="P11" t="s">
        <v>78</v>
      </c>
      <c r="Q11" t="s">
        <v>76</v>
      </c>
      <c r="R11">
        <v>0.55900000000000005</v>
      </c>
      <c r="U11">
        <v>9</v>
      </c>
      <c r="V11" t="s">
        <v>206</v>
      </c>
      <c r="W11">
        <v>9</v>
      </c>
      <c r="Z11">
        <v>1</v>
      </c>
      <c r="AA11" t="s">
        <v>23</v>
      </c>
      <c r="AB11">
        <v>14.74</v>
      </c>
      <c r="AC11">
        <v>13.11</v>
      </c>
      <c r="AD11">
        <v>12.45</v>
      </c>
      <c r="AE11" t="s">
        <v>515</v>
      </c>
      <c r="AF11" t="s">
        <v>1280</v>
      </c>
      <c r="AG11" t="s">
        <v>206</v>
      </c>
      <c r="AH11" t="s">
        <v>189</v>
      </c>
      <c r="AI11" t="s">
        <v>73</v>
      </c>
      <c r="AJ11" t="s">
        <v>73</v>
      </c>
      <c r="AK11" t="s">
        <v>517</v>
      </c>
      <c r="AL11" t="s">
        <v>1723</v>
      </c>
      <c r="AM11">
        <v>0.124</v>
      </c>
      <c r="AN11" t="s">
        <v>2466</v>
      </c>
      <c r="AO11" t="s">
        <v>2467</v>
      </c>
      <c r="AP11">
        <v>0.184</v>
      </c>
      <c r="AQ11" t="s">
        <v>2468</v>
      </c>
      <c r="AU11" t="s">
        <v>2419</v>
      </c>
      <c r="AV11" t="s">
        <v>2420</v>
      </c>
      <c r="AX11" t="s">
        <v>1760</v>
      </c>
      <c r="AY11" t="s">
        <v>2266</v>
      </c>
      <c r="BG11">
        <v>10</v>
      </c>
      <c r="BH11" s="252">
        <v>45357</v>
      </c>
      <c r="BI11" t="s">
        <v>2593</v>
      </c>
      <c r="BJ11" t="s">
        <v>2594</v>
      </c>
      <c r="BK11" t="s">
        <v>74</v>
      </c>
      <c r="BL11" t="s">
        <v>140</v>
      </c>
      <c r="BM11">
        <v>80</v>
      </c>
      <c r="BN11" t="s">
        <v>90</v>
      </c>
      <c r="BO11" t="s">
        <v>2569</v>
      </c>
      <c r="BP11" t="s">
        <v>2570</v>
      </c>
      <c r="BQ11">
        <v>10</v>
      </c>
      <c r="BR11" t="s">
        <v>104</v>
      </c>
      <c r="BS11" t="s">
        <v>76</v>
      </c>
      <c r="BT11" t="s">
        <v>43</v>
      </c>
      <c r="BU11" t="s">
        <v>96</v>
      </c>
      <c r="BV11" t="s">
        <v>76</v>
      </c>
      <c r="BW11">
        <v>0.56200000000000006</v>
      </c>
      <c r="BX11" t="s">
        <v>73</v>
      </c>
      <c r="BY11" t="s">
        <v>73</v>
      </c>
      <c r="BZ11" t="s">
        <v>2569</v>
      </c>
      <c r="CA11" t="s">
        <v>2569</v>
      </c>
      <c r="CB11">
        <v>100</v>
      </c>
      <c r="CC11" t="s">
        <v>76</v>
      </c>
      <c r="CD11" t="s">
        <v>76</v>
      </c>
      <c r="CF11" t="s">
        <v>880</v>
      </c>
      <c r="CG11" s="252">
        <v>45363</v>
      </c>
      <c r="CI11" t="s">
        <v>2726</v>
      </c>
      <c r="CJ11" t="s">
        <v>74</v>
      </c>
      <c r="CK11" t="s">
        <v>377</v>
      </c>
      <c r="CL11" t="s">
        <v>73</v>
      </c>
      <c r="CM11" t="s">
        <v>378</v>
      </c>
      <c r="CN11" t="s">
        <v>73</v>
      </c>
      <c r="CO11" t="s">
        <v>73</v>
      </c>
      <c r="CP11" t="s">
        <v>939</v>
      </c>
      <c r="CQ11" t="s">
        <v>73</v>
      </c>
      <c r="CR11" t="s">
        <v>2726</v>
      </c>
      <c r="CS11" t="s">
        <v>73</v>
      </c>
      <c r="CT11" t="s">
        <v>73</v>
      </c>
      <c r="CU11" s="252">
        <v>46458</v>
      </c>
      <c r="CV11" t="s">
        <v>76</v>
      </c>
      <c r="CW11" t="s">
        <v>73</v>
      </c>
      <c r="CX11" t="s">
        <v>73</v>
      </c>
      <c r="CY11" t="s">
        <v>73</v>
      </c>
      <c r="CZ11" t="s">
        <v>76</v>
      </c>
      <c r="DA11" t="s">
        <v>76</v>
      </c>
      <c r="DB11" t="s">
        <v>73</v>
      </c>
      <c r="DC11" t="s">
        <v>73</v>
      </c>
      <c r="DD11" t="s">
        <v>73</v>
      </c>
      <c r="DE11" t="s">
        <v>73</v>
      </c>
      <c r="DF11" t="s">
        <v>73</v>
      </c>
      <c r="DG11" t="s">
        <v>73</v>
      </c>
      <c r="DH11" t="s">
        <v>73</v>
      </c>
      <c r="DL11" s="252"/>
      <c r="DM11" s="172"/>
      <c r="DN11" t="s">
        <v>73</v>
      </c>
      <c r="DP11" t="s">
        <v>2568</v>
      </c>
      <c r="DQ11" t="s">
        <v>76</v>
      </c>
      <c r="DR11" t="s">
        <v>76</v>
      </c>
      <c r="DS11" t="s">
        <v>73</v>
      </c>
      <c r="DT11" t="s">
        <v>890</v>
      </c>
      <c r="DU11" t="s">
        <v>912</v>
      </c>
      <c r="DV11" t="s">
        <v>1252</v>
      </c>
      <c r="DW11" t="s">
        <v>2727</v>
      </c>
      <c r="DX11" s="223" t="s">
        <v>73</v>
      </c>
      <c r="DY11" s="252"/>
      <c r="DZ11" s="252">
        <v>45357</v>
      </c>
      <c r="EA11" s="223" t="s">
        <v>76</v>
      </c>
      <c r="EB11" s="223" t="s">
        <v>76</v>
      </c>
      <c r="ED11" s="223" t="s">
        <v>73</v>
      </c>
      <c r="EE11" s="223" t="s">
        <v>73</v>
      </c>
      <c r="EF11" s="223" t="s">
        <v>73</v>
      </c>
      <c r="EG11" s="223" t="s">
        <v>73</v>
      </c>
      <c r="EJ11" t="s">
        <v>73</v>
      </c>
      <c r="EK11" t="s">
        <v>73</v>
      </c>
      <c r="EL11" t="s">
        <v>73</v>
      </c>
      <c r="EM11">
        <v>4.0209999999999999</v>
      </c>
      <c r="EN11">
        <v>4.391</v>
      </c>
      <c r="EO11" s="252">
        <v>45547</v>
      </c>
      <c r="EP11" t="s">
        <v>2728</v>
      </c>
      <c r="EQ11" t="s">
        <v>894</v>
      </c>
      <c r="ER11" t="s">
        <v>73</v>
      </c>
      <c r="ES11" t="s">
        <v>73</v>
      </c>
      <c r="ET11" t="s">
        <v>895</v>
      </c>
      <c r="EU11" t="s">
        <v>2729</v>
      </c>
      <c r="EV11" t="s">
        <v>76</v>
      </c>
      <c r="EW11" t="s">
        <v>76</v>
      </c>
      <c r="EX11" t="s">
        <v>96</v>
      </c>
      <c r="EY11" t="s">
        <v>914</v>
      </c>
      <c r="EZ11">
        <v>80</v>
      </c>
      <c r="FA11" t="s">
        <v>443</v>
      </c>
      <c r="FB11" t="s">
        <v>942</v>
      </c>
      <c r="FC11">
        <v>2027</v>
      </c>
      <c r="FD11" t="s">
        <v>2698</v>
      </c>
      <c r="FE11" t="s">
        <v>383</v>
      </c>
      <c r="FG11" t="s">
        <v>557</v>
      </c>
      <c r="FH11" t="s">
        <v>425</v>
      </c>
      <c r="FI11" t="s">
        <v>2699</v>
      </c>
      <c r="FJ11" t="s">
        <v>2730</v>
      </c>
      <c r="FK11" t="s">
        <v>73</v>
      </c>
      <c r="FL11">
        <v>7.0200000000000002E-3</v>
      </c>
      <c r="FM11">
        <v>28</v>
      </c>
      <c r="FN11" t="s">
        <v>76</v>
      </c>
      <c r="FO11" t="s">
        <v>945</v>
      </c>
      <c r="FP11" t="s">
        <v>73</v>
      </c>
      <c r="FQ11" t="s">
        <v>2731</v>
      </c>
      <c r="FR11" t="s">
        <v>2568</v>
      </c>
      <c r="FS11" t="s">
        <v>73</v>
      </c>
      <c r="FT11" s="223" t="s">
        <v>2568</v>
      </c>
      <c r="FU11" s="252">
        <v>45357</v>
      </c>
      <c r="FV11">
        <v>2024</v>
      </c>
      <c r="FW11" s="223" t="s">
        <v>90</v>
      </c>
      <c r="FX11" s="223">
        <v>10</v>
      </c>
      <c r="FY11" s="252">
        <v>45355</v>
      </c>
      <c r="FZ11" s="252">
        <v>45382</v>
      </c>
      <c r="GA11" t="s">
        <v>901</v>
      </c>
      <c r="GB11" t="s">
        <v>901</v>
      </c>
      <c r="GC11" t="s">
        <v>735</v>
      </c>
      <c r="GD11" t="s">
        <v>2642</v>
      </c>
      <c r="GE11" t="s">
        <v>2643</v>
      </c>
      <c r="GF11">
        <v>3</v>
      </c>
      <c r="GG11" t="s">
        <v>950</v>
      </c>
      <c r="GH11" t="s">
        <v>1640</v>
      </c>
      <c r="GI11" t="s">
        <v>478</v>
      </c>
      <c r="GJ11" t="s">
        <v>310</v>
      </c>
      <c r="GK11" t="s">
        <v>2179</v>
      </c>
      <c r="GL11" t="s">
        <v>2141</v>
      </c>
      <c r="GM11" t="s">
        <v>693</v>
      </c>
      <c r="GN11" t="s">
        <v>902</v>
      </c>
      <c r="GO11" t="s">
        <v>95</v>
      </c>
      <c r="GP11" t="s">
        <v>2614</v>
      </c>
      <c r="GQ11" t="s">
        <v>2615</v>
      </c>
      <c r="GU11" t="s">
        <v>73</v>
      </c>
      <c r="GV11" t="s">
        <v>73</v>
      </c>
      <c r="GW11" t="s">
        <v>73</v>
      </c>
      <c r="GX11" t="s">
        <v>73</v>
      </c>
      <c r="GY11" t="s">
        <v>73</v>
      </c>
      <c r="GZ11" t="s">
        <v>73</v>
      </c>
      <c r="HA11" t="s">
        <v>73</v>
      </c>
      <c r="HB11" t="s">
        <v>76</v>
      </c>
      <c r="HC11" t="s">
        <v>73</v>
      </c>
      <c r="HD11" t="s">
        <v>378</v>
      </c>
      <c r="HE11" t="s">
        <v>364</v>
      </c>
      <c r="HF11" t="s">
        <v>930</v>
      </c>
      <c r="HG11" t="s">
        <v>71</v>
      </c>
      <c r="HH11" t="s">
        <v>906</v>
      </c>
      <c r="HI11" t="s">
        <v>76</v>
      </c>
      <c r="HJ11" t="s">
        <v>73</v>
      </c>
      <c r="HK11" t="s">
        <v>76</v>
      </c>
      <c r="HL11" t="s">
        <v>904</v>
      </c>
      <c r="HM11" t="s">
        <v>104</v>
      </c>
      <c r="HN11" s="223" t="s">
        <v>73</v>
      </c>
      <c r="HO11" t="s">
        <v>908</v>
      </c>
      <c r="HP11" s="223" t="s">
        <v>73</v>
      </c>
      <c r="HQ11" t="s">
        <v>916</v>
      </c>
      <c r="HR11" t="s">
        <v>73</v>
      </c>
      <c r="HS11" t="s">
        <v>70</v>
      </c>
      <c r="HT11" t="s">
        <v>2732</v>
      </c>
    </row>
    <row r="12" spans="1:228">
      <c r="B12">
        <v>51</v>
      </c>
      <c r="C12" t="s">
        <v>2587</v>
      </c>
      <c r="D12" s="53">
        <v>45357</v>
      </c>
      <c r="E12" t="s">
        <v>2634</v>
      </c>
      <c r="F12" t="s">
        <v>2588</v>
      </c>
      <c r="G12" t="s">
        <v>46</v>
      </c>
      <c r="H12">
        <v>5</v>
      </c>
      <c r="I12" t="s">
        <v>2589</v>
      </c>
      <c r="J12" t="s">
        <v>2590</v>
      </c>
      <c r="K12" t="s">
        <v>2591</v>
      </c>
      <c r="L12">
        <v>40</v>
      </c>
      <c r="M12" t="s">
        <v>91</v>
      </c>
      <c r="N12" t="s">
        <v>2790</v>
      </c>
      <c r="O12" t="s">
        <v>41</v>
      </c>
      <c r="P12" t="s">
        <v>2592</v>
      </c>
      <c r="Q12" t="s">
        <v>76</v>
      </c>
      <c r="R12">
        <v>5</v>
      </c>
      <c r="U12">
        <v>10</v>
      </c>
      <c r="V12" t="s">
        <v>207</v>
      </c>
      <c r="W12">
        <v>18</v>
      </c>
      <c r="AA12" t="s">
        <v>208</v>
      </c>
      <c r="AE12" t="s">
        <v>515</v>
      </c>
      <c r="AF12" t="s">
        <v>73</v>
      </c>
      <c r="AG12" t="s">
        <v>73</v>
      </c>
      <c r="AH12" t="s">
        <v>189</v>
      </c>
      <c r="AI12" t="s">
        <v>73</v>
      </c>
      <c r="AJ12" t="s">
        <v>73</v>
      </c>
      <c r="AL12" t="s">
        <v>191</v>
      </c>
      <c r="AN12" t="s">
        <v>191</v>
      </c>
      <c r="AO12" t="s">
        <v>1266</v>
      </c>
      <c r="AQ12" t="s">
        <v>191</v>
      </c>
      <c r="AU12" t="s">
        <v>2423</v>
      </c>
      <c r="AV12" t="s">
        <v>2420</v>
      </c>
      <c r="AX12" t="s">
        <v>2095</v>
      </c>
      <c r="AY12" t="s">
        <v>2095</v>
      </c>
      <c r="BG12">
        <v>9</v>
      </c>
      <c r="BH12" s="252">
        <v>45357</v>
      </c>
      <c r="BI12" t="s">
        <v>2595</v>
      </c>
      <c r="BJ12" t="s">
        <v>2562</v>
      </c>
      <c r="BK12" t="s">
        <v>74</v>
      </c>
      <c r="BL12" t="s">
        <v>44</v>
      </c>
      <c r="BM12">
        <v>4.524</v>
      </c>
      <c r="BN12" t="s">
        <v>98</v>
      </c>
      <c r="BO12" t="s">
        <v>111</v>
      </c>
      <c r="BP12" t="s">
        <v>76</v>
      </c>
      <c r="BQ12" t="s">
        <v>76</v>
      </c>
      <c r="BR12" t="s">
        <v>91</v>
      </c>
      <c r="BS12" t="s">
        <v>72</v>
      </c>
      <c r="BT12" t="s">
        <v>43</v>
      </c>
      <c r="BU12" t="s">
        <v>398</v>
      </c>
      <c r="BV12" t="s">
        <v>76</v>
      </c>
      <c r="BW12">
        <v>0.63200000000000001</v>
      </c>
      <c r="BX12" t="s">
        <v>73</v>
      </c>
      <c r="BY12" t="s">
        <v>73</v>
      </c>
      <c r="BZ12" t="s">
        <v>76</v>
      </c>
      <c r="CA12" t="s">
        <v>76</v>
      </c>
      <c r="CB12">
        <v>100</v>
      </c>
      <c r="CC12" t="s">
        <v>76</v>
      </c>
      <c r="CD12" t="s">
        <v>76</v>
      </c>
      <c r="CF12" t="s">
        <v>910</v>
      </c>
      <c r="CG12" s="252">
        <v>45364</v>
      </c>
      <c r="CI12" t="s">
        <v>2733</v>
      </c>
      <c r="CJ12" t="s">
        <v>74</v>
      </c>
      <c r="CK12" t="s">
        <v>377</v>
      </c>
      <c r="CL12" t="s">
        <v>73</v>
      </c>
      <c r="CM12" t="s">
        <v>384</v>
      </c>
      <c r="CN12" t="s">
        <v>73</v>
      </c>
      <c r="CO12" t="s">
        <v>73</v>
      </c>
      <c r="CP12" t="s">
        <v>73</v>
      </c>
      <c r="CQ12" t="s">
        <v>73</v>
      </c>
      <c r="CR12" t="s">
        <v>2733</v>
      </c>
      <c r="CS12" t="s">
        <v>73</v>
      </c>
      <c r="CT12" t="s">
        <v>73</v>
      </c>
      <c r="CU12" s="252">
        <v>46094</v>
      </c>
      <c r="CV12" t="s">
        <v>76</v>
      </c>
      <c r="CW12" t="s">
        <v>73</v>
      </c>
      <c r="CX12" t="s">
        <v>73</v>
      </c>
      <c r="CY12" t="s">
        <v>73</v>
      </c>
      <c r="CZ12" t="s">
        <v>76</v>
      </c>
      <c r="DA12" t="s">
        <v>76</v>
      </c>
      <c r="DB12" t="s">
        <v>73</v>
      </c>
      <c r="DC12" t="s">
        <v>73</v>
      </c>
      <c r="DD12" t="s">
        <v>73</v>
      </c>
      <c r="DE12" t="s">
        <v>73</v>
      </c>
      <c r="DF12" t="s">
        <v>73</v>
      </c>
      <c r="DG12" t="s">
        <v>73</v>
      </c>
      <c r="DH12" t="s">
        <v>73</v>
      </c>
      <c r="DL12" s="252"/>
      <c r="DM12" s="172"/>
      <c r="DN12" t="s">
        <v>73</v>
      </c>
      <c r="DP12" t="s">
        <v>2562</v>
      </c>
      <c r="DQ12" t="s">
        <v>76</v>
      </c>
      <c r="DR12" t="s">
        <v>76</v>
      </c>
      <c r="DS12" t="s">
        <v>73</v>
      </c>
      <c r="DT12" t="s">
        <v>890</v>
      </c>
      <c r="DU12" t="s">
        <v>912</v>
      </c>
      <c r="DV12" t="s">
        <v>2734</v>
      </c>
      <c r="DW12" t="s">
        <v>76</v>
      </c>
      <c r="DX12" s="223" t="s">
        <v>73</v>
      </c>
      <c r="DY12" s="252"/>
      <c r="DZ12" s="252">
        <v>45246</v>
      </c>
      <c r="EA12" s="223" t="s">
        <v>76</v>
      </c>
      <c r="EB12" s="223" t="s">
        <v>76</v>
      </c>
      <c r="ED12" s="223" t="s">
        <v>73</v>
      </c>
      <c r="EE12" s="223" t="s">
        <v>73</v>
      </c>
      <c r="EF12" s="223" t="s">
        <v>73</v>
      </c>
      <c r="EG12" s="223" t="s">
        <v>73</v>
      </c>
      <c r="EJ12" t="s">
        <v>73</v>
      </c>
      <c r="EK12" t="s">
        <v>73</v>
      </c>
      <c r="EL12" t="s">
        <v>73</v>
      </c>
      <c r="EM12">
        <v>4.524</v>
      </c>
      <c r="EN12">
        <v>4.9409999999999998</v>
      </c>
      <c r="EO12" s="252">
        <v>45548</v>
      </c>
      <c r="EP12" t="s">
        <v>2735</v>
      </c>
      <c r="EQ12" t="s">
        <v>894</v>
      </c>
      <c r="ER12" t="s">
        <v>73</v>
      </c>
      <c r="ES12" t="s">
        <v>73</v>
      </c>
      <c r="ET12" t="s">
        <v>895</v>
      </c>
      <c r="EU12" t="s">
        <v>2736</v>
      </c>
      <c r="EV12" t="s">
        <v>76</v>
      </c>
      <c r="EW12" t="s">
        <v>76</v>
      </c>
      <c r="EX12" t="s">
        <v>398</v>
      </c>
      <c r="EY12" t="s">
        <v>914</v>
      </c>
      <c r="EZ12">
        <v>4.524</v>
      </c>
      <c r="FA12" t="s">
        <v>76</v>
      </c>
      <c r="FB12" t="s">
        <v>73</v>
      </c>
      <c r="FC12">
        <v>2026</v>
      </c>
      <c r="FD12" t="s">
        <v>72</v>
      </c>
      <c r="FE12" t="s">
        <v>376</v>
      </c>
      <c r="FG12" t="s">
        <v>73</v>
      </c>
      <c r="FH12" t="s">
        <v>426</v>
      </c>
      <c r="FI12" t="s">
        <v>470</v>
      </c>
      <c r="FJ12" t="s">
        <v>2737</v>
      </c>
      <c r="FK12" t="s">
        <v>73</v>
      </c>
      <c r="FL12">
        <v>0.13980000000000001</v>
      </c>
      <c r="FN12" t="s">
        <v>76</v>
      </c>
      <c r="FO12" t="s">
        <v>72</v>
      </c>
      <c r="FP12" t="s">
        <v>73</v>
      </c>
      <c r="FQ12" t="s">
        <v>2738</v>
      </c>
      <c r="FR12" t="s">
        <v>2562</v>
      </c>
      <c r="FS12" t="s">
        <v>73</v>
      </c>
      <c r="FT12" s="223" t="s">
        <v>2562</v>
      </c>
      <c r="FU12" s="252">
        <v>45357</v>
      </c>
      <c r="FV12">
        <v>2024</v>
      </c>
      <c r="FW12" s="223" t="s">
        <v>90</v>
      </c>
      <c r="FX12" s="223">
        <v>10</v>
      </c>
      <c r="FY12" s="252">
        <v>45355</v>
      </c>
      <c r="FZ12" s="252">
        <v>45382</v>
      </c>
      <c r="GA12" t="s">
        <v>901</v>
      </c>
      <c r="GB12" t="s">
        <v>901</v>
      </c>
      <c r="GC12" t="s">
        <v>735</v>
      </c>
      <c r="GD12" t="s">
        <v>2642</v>
      </c>
      <c r="GE12" t="s">
        <v>2643</v>
      </c>
      <c r="GF12">
        <v>3</v>
      </c>
      <c r="GG12" t="s">
        <v>950</v>
      </c>
      <c r="GH12" t="s">
        <v>1640</v>
      </c>
      <c r="GI12" t="s">
        <v>478</v>
      </c>
      <c r="GJ12" t="s">
        <v>310</v>
      </c>
      <c r="GK12" t="s">
        <v>2179</v>
      </c>
      <c r="GL12" t="s">
        <v>2141</v>
      </c>
      <c r="GM12" t="s">
        <v>693</v>
      </c>
      <c r="GN12" t="s">
        <v>902</v>
      </c>
      <c r="GO12" t="s">
        <v>95</v>
      </c>
      <c r="GP12" t="s">
        <v>2614</v>
      </c>
      <c r="GQ12" t="s">
        <v>2615</v>
      </c>
      <c r="GU12" t="s">
        <v>73</v>
      </c>
      <c r="GV12" t="s">
        <v>73</v>
      </c>
      <c r="GW12" t="s">
        <v>73</v>
      </c>
      <c r="GX12" t="s">
        <v>73</v>
      </c>
      <c r="GY12" t="s">
        <v>73</v>
      </c>
      <c r="GZ12" t="s">
        <v>904</v>
      </c>
      <c r="HA12" t="s">
        <v>73</v>
      </c>
      <c r="HB12" t="s">
        <v>76</v>
      </c>
      <c r="HC12" t="s">
        <v>73</v>
      </c>
      <c r="HD12" t="s">
        <v>384</v>
      </c>
      <c r="HE12" t="s">
        <v>364</v>
      </c>
      <c r="HF12" t="s">
        <v>76</v>
      </c>
      <c r="HG12" t="s">
        <v>71</v>
      </c>
      <c r="HH12" t="s">
        <v>906</v>
      </c>
      <c r="HI12" t="s">
        <v>76</v>
      </c>
      <c r="HJ12" t="s">
        <v>73</v>
      </c>
      <c r="HK12" t="s">
        <v>76</v>
      </c>
      <c r="HL12" t="s">
        <v>73</v>
      </c>
      <c r="HM12" t="s">
        <v>91</v>
      </c>
      <c r="HN12" s="223" t="s">
        <v>73</v>
      </c>
      <c r="HO12" t="s">
        <v>908</v>
      </c>
      <c r="HP12" s="223" t="s">
        <v>73</v>
      </c>
      <c r="HQ12" t="s">
        <v>916</v>
      </c>
      <c r="HR12" t="s">
        <v>73</v>
      </c>
      <c r="HS12" t="s">
        <v>70</v>
      </c>
      <c r="HT12" t="s">
        <v>2739</v>
      </c>
    </row>
    <row r="13" spans="1:228">
      <c r="B13">
        <v>50</v>
      </c>
      <c r="C13" t="s">
        <v>2593</v>
      </c>
      <c r="D13" s="53">
        <v>45357</v>
      </c>
      <c r="E13" t="s">
        <v>2594</v>
      </c>
      <c r="F13" t="s">
        <v>74</v>
      </c>
      <c r="G13" t="s">
        <v>140</v>
      </c>
      <c r="H13">
        <v>80</v>
      </c>
      <c r="I13" t="s">
        <v>90</v>
      </c>
      <c r="J13" t="s">
        <v>2569</v>
      </c>
      <c r="K13" t="s">
        <v>2570</v>
      </c>
      <c r="L13">
        <v>10</v>
      </c>
      <c r="M13" t="s">
        <v>104</v>
      </c>
      <c r="N13" t="s">
        <v>76</v>
      </c>
      <c r="O13" t="s">
        <v>43</v>
      </c>
      <c r="P13" t="s">
        <v>96</v>
      </c>
      <c r="Q13" t="s">
        <v>76</v>
      </c>
      <c r="R13">
        <v>0.56200000000000006</v>
      </c>
      <c r="U13">
        <v>11</v>
      </c>
      <c r="V13" t="s">
        <v>209</v>
      </c>
      <c r="W13">
        <v>19</v>
      </c>
      <c r="AA13" t="s">
        <v>210</v>
      </c>
      <c r="AB13">
        <v>99.2</v>
      </c>
      <c r="AC13">
        <v>99.65</v>
      </c>
      <c r="AD13">
        <v>90.34</v>
      </c>
      <c r="AE13" t="s">
        <v>515</v>
      </c>
      <c r="AF13" t="s">
        <v>73</v>
      </c>
      <c r="AG13" t="s">
        <v>535</v>
      </c>
      <c r="AH13" t="s">
        <v>189</v>
      </c>
      <c r="AI13" t="s">
        <v>73</v>
      </c>
      <c r="AJ13" t="s">
        <v>73</v>
      </c>
      <c r="AK13" t="s">
        <v>168</v>
      </c>
      <c r="AL13" t="s">
        <v>2469</v>
      </c>
      <c r="AM13">
        <v>-5.0000000000000001E-3</v>
      </c>
      <c r="AN13" t="s">
        <v>2470</v>
      </c>
      <c r="AO13" t="s">
        <v>2471</v>
      </c>
      <c r="AP13">
        <v>9.8000000000000004E-2</v>
      </c>
      <c r="AQ13" t="s">
        <v>2472</v>
      </c>
      <c r="AU13" t="s">
        <v>657</v>
      </c>
      <c r="AV13" t="s">
        <v>2425</v>
      </c>
      <c r="AX13" t="s">
        <v>2418</v>
      </c>
      <c r="AY13" t="s">
        <v>76</v>
      </c>
      <c r="BG13">
        <v>8</v>
      </c>
      <c r="BH13" s="252">
        <v>45357</v>
      </c>
      <c r="BI13" t="s">
        <v>2586</v>
      </c>
      <c r="BJ13" t="s">
        <v>2560</v>
      </c>
      <c r="BK13" t="s">
        <v>74</v>
      </c>
      <c r="BL13" t="s">
        <v>44</v>
      </c>
      <c r="BM13">
        <v>4</v>
      </c>
      <c r="BN13" t="s">
        <v>98</v>
      </c>
      <c r="BO13" t="s">
        <v>2561</v>
      </c>
      <c r="BP13" t="s">
        <v>76</v>
      </c>
      <c r="BQ13" t="s">
        <v>76</v>
      </c>
      <c r="BR13" t="s">
        <v>91</v>
      </c>
      <c r="BS13" t="s">
        <v>72</v>
      </c>
      <c r="BT13" t="s">
        <v>43</v>
      </c>
      <c r="BU13" t="s">
        <v>78</v>
      </c>
      <c r="BV13" t="s">
        <v>76</v>
      </c>
      <c r="BW13">
        <v>0.55900000000000005</v>
      </c>
      <c r="BX13" t="s">
        <v>73</v>
      </c>
      <c r="BY13" t="s">
        <v>73</v>
      </c>
      <c r="BZ13" t="s">
        <v>76</v>
      </c>
      <c r="CA13" t="s">
        <v>76</v>
      </c>
      <c r="CB13">
        <v>100</v>
      </c>
      <c r="CC13" t="s">
        <v>76</v>
      </c>
      <c r="CD13" t="s">
        <v>76</v>
      </c>
      <c r="CF13" t="s">
        <v>880</v>
      </c>
      <c r="CG13" s="252">
        <v>45363</v>
      </c>
      <c r="CI13" t="s">
        <v>2740</v>
      </c>
      <c r="CJ13" t="s">
        <v>74</v>
      </c>
      <c r="CK13" t="s">
        <v>76</v>
      </c>
      <c r="CL13" t="s">
        <v>73</v>
      </c>
      <c r="CM13" t="s">
        <v>378</v>
      </c>
      <c r="CN13" t="s">
        <v>73</v>
      </c>
      <c r="CO13" t="s">
        <v>73</v>
      </c>
      <c r="CP13" t="s">
        <v>73</v>
      </c>
      <c r="CQ13" t="s">
        <v>73</v>
      </c>
      <c r="CR13" t="s">
        <v>2740</v>
      </c>
      <c r="CS13" t="s">
        <v>73</v>
      </c>
      <c r="CT13" t="s">
        <v>73</v>
      </c>
      <c r="CU13" s="252">
        <v>46093</v>
      </c>
      <c r="CV13" t="s">
        <v>76</v>
      </c>
      <c r="CW13" t="s">
        <v>73</v>
      </c>
      <c r="CX13" t="s">
        <v>73</v>
      </c>
      <c r="CY13" t="s">
        <v>73</v>
      </c>
      <c r="CZ13" t="s">
        <v>76</v>
      </c>
      <c r="DA13" t="s">
        <v>76</v>
      </c>
      <c r="DB13" t="s">
        <v>73</v>
      </c>
      <c r="DC13" t="s">
        <v>73</v>
      </c>
      <c r="DD13" t="s">
        <v>73</v>
      </c>
      <c r="DE13" t="s">
        <v>73</v>
      </c>
      <c r="DF13" t="s">
        <v>73</v>
      </c>
      <c r="DG13" t="s">
        <v>73</v>
      </c>
      <c r="DH13" t="s">
        <v>73</v>
      </c>
      <c r="DL13" s="252"/>
      <c r="DM13" s="172"/>
      <c r="DN13" t="s">
        <v>73</v>
      </c>
      <c r="DP13" t="s">
        <v>2560</v>
      </c>
      <c r="DQ13" t="s">
        <v>76</v>
      </c>
      <c r="DR13" t="s">
        <v>76</v>
      </c>
      <c r="DS13" t="s">
        <v>73</v>
      </c>
      <c r="DT13" t="s">
        <v>890</v>
      </c>
      <c r="DU13" t="s">
        <v>912</v>
      </c>
      <c r="DV13" t="s">
        <v>1248</v>
      </c>
      <c r="DW13" t="s">
        <v>76</v>
      </c>
      <c r="DX13" s="223" t="s">
        <v>73</v>
      </c>
      <c r="DY13" s="252"/>
      <c r="DZ13" s="252">
        <v>45357</v>
      </c>
      <c r="EA13" s="223" t="s">
        <v>76</v>
      </c>
      <c r="EB13" s="223" t="s">
        <v>76</v>
      </c>
      <c r="ED13" s="223" t="s">
        <v>73</v>
      </c>
      <c r="EE13" s="223" t="s">
        <v>73</v>
      </c>
      <c r="EF13" s="223" t="s">
        <v>73</v>
      </c>
      <c r="EG13" s="223" t="s">
        <v>73</v>
      </c>
      <c r="EJ13" t="s">
        <v>73</v>
      </c>
      <c r="EK13" t="s">
        <v>73</v>
      </c>
      <c r="EL13" t="s">
        <v>73</v>
      </c>
      <c r="EM13">
        <v>4</v>
      </c>
      <c r="EN13">
        <v>4.3680000000000003</v>
      </c>
      <c r="EO13" s="252">
        <v>45547</v>
      </c>
      <c r="EP13" t="s">
        <v>2741</v>
      </c>
      <c r="EQ13" t="s">
        <v>894</v>
      </c>
      <c r="ER13" t="s">
        <v>73</v>
      </c>
      <c r="ES13" t="s">
        <v>73</v>
      </c>
      <c r="ET13" t="s">
        <v>895</v>
      </c>
      <c r="EU13" t="s">
        <v>73</v>
      </c>
      <c r="EV13" t="s">
        <v>76</v>
      </c>
      <c r="EW13" t="s">
        <v>76</v>
      </c>
      <c r="EX13" t="s">
        <v>78</v>
      </c>
      <c r="EY13" t="s">
        <v>899</v>
      </c>
      <c r="EZ13">
        <v>4</v>
      </c>
      <c r="FA13" t="s">
        <v>76</v>
      </c>
      <c r="FB13" t="s">
        <v>73</v>
      </c>
      <c r="FC13">
        <v>2026</v>
      </c>
      <c r="FD13" t="s">
        <v>72</v>
      </c>
      <c r="FE13" t="s">
        <v>383</v>
      </c>
      <c r="FG13" t="s">
        <v>73</v>
      </c>
      <c r="FH13" t="s">
        <v>426</v>
      </c>
      <c r="FI13" t="s">
        <v>470</v>
      </c>
      <c r="FJ13" t="s">
        <v>1257</v>
      </c>
      <c r="FK13" t="s">
        <v>73</v>
      </c>
      <c r="FL13">
        <v>0.13980000000000001</v>
      </c>
      <c r="FN13" t="s">
        <v>76</v>
      </c>
      <c r="FO13" t="s">
        <v>72</v>
      </c>
      <c r="FP13" t="s">
        <v>73</v>
      </c>
      <c r="FQ13" t="s">
        <v>2742</v>
      </c>
      <c r="FR13" t="s">
        <v>2560</v>
      </c>
      <c r="FS13" t="s">
        <v>73</v>
      </c>
      <c r="FT13" s="223" t="s">
        <v>2560</v>
      </c>
      <c r="FU13" s="252">
        <v>45357</v>
      </c>
      <c r="FV13">
        <v>2024</v>
      </c>
      <c r="FW13" s="223" t="s">
        <v>90</v>
      </c>
      <c r="FX13" s="223">
        <v>10</v>
      </c>
      <c r="FY13" s="252">
        <v>45355</v>
      </c>
      <c r="FZ13" s="252">
        <v>45382</v>
      </c>
      <c r="GA13" t="s">
        <v>901</v>
      </c>
      <c r="GB13" t="s">
        <v>901</v>
      </c>
      <c r="GC13" t="s">
        <v>735</v>
      </c>
      <c r="GD13" t="s">
        <v>2642</v>
      </c>
      <c r="GE13" t="s">
        <v>2643</v>
      </c>
      <c r="GF13">
        <v>3</v>
      </c>
      <c r="GG13" t="s">
        <v>950</v>
      </c>
      <c r="GH13" t="s">
        <v>1640</v>
      </c>
      <c r="GI13" t="s">
        <v>478</v>
      </c>
      <c r="GJ13" t="s">
        <v>310</v>
      </c>
      <c r="GK13" t="s">
        <v>2179</v>
      </c>
      <c r="GL13" t="s">
        <v>2141</v>
      </c>
      <c r="GM13" t="s">
        <v>693</v>
      </c>
      <c r="GN13" t="s">
        <v>902</v>
      </c>
      <c r="GO13" t="s">
        <v>95</v>
      </c>
      <c r="GP13" t="s">
        <v>2614</v>
      </c>
      <c r="GQ13" t="s">
        <v>2615</v>
      </c>
      <c r="GU13" t="s">
        <v>73</v>
      </c>
      <c r="GV13" t="s">
        <v>73</v>
      </c>
      <c r="GW13" t="s">
        <v>73</v>
      </c>
      <c r="GX13" t="s">
        <v>73</v>
      </c>
      <c r="GY13" t="s">
        <v>73</v>
      </c>
      <c r="GZ13" t="s">
        <v>73</v>
      </c>
      <c r="HA13" t="s">
        <v>73</v>
      </c>
      <c r="HB13" t="s">
        <v>76</v>
      </c>
      <c r="HC13" t="s">
        <v>73</v>
      </c>
      <c r="HD13" t="s">
        <v>378</v>
      </c>
      <c r="HE13" t="s">
        <v>364</v>
      </c>
      <c r="HF13" t="s">
        <v>76</v>
      </c>
      <c r="HG13" t="s">
        <v>71</v>
      </c>
      <c r="HH13" t="s">
        <v>906</v>
      </c>
      <c r="HI13" t="s">
        <v>76</v>
      </c>
      <c r="HJ13" t="s">
        <v>73</v>
      </c>
      <c r="HK13" t="s">
        <v>76</v>
      </c>
      <c r="HL13" t="s">
        <v>904</v>
      </c>
      <c r="HM13" t="s">
        <v>91</v>
      </c>
      <c r="HN13" s="223" t="s">
        <v>73</v>
      </c>
      <c r="HO13" t="s">
        <v>908</v>
      </c>
      <c r="HP13" s="223" t="s">
        <v>73</v>
      </c>
      <c r="HQ13" t="s">
        <v>909</v>
      </c>
      <c r="HR13" t="s">
        <v>73</v>
      </c>
      <c r="HS13" t="s">
        <v>70</v>
      </c>
      <c r="HT13" t="s">
        <v>2743</v>
      </c>
    </row>
    <row r="14" spans="1:228">
      <c r="B14">
        <v>49</v>
      </c>
      <c r="C14" t="s">
        <v>2595</v>
      </c>
      <c r="D14" s="53">
        <v>45357</v>
      </c>
      <c r="E14" t="s">
        <v>2562</v>
      </c>
      <c r="F14" t="s">
        <v>74</v>
      </c>
      <c r="G14" t="s">
        <v>44</v>
      </c>
      <c r="H14">
        <v>4.524</v>
      </c>
      <c r="I14" t="s">
        <v>98</v>
      </c>
      <c r="J14" t="s">
        <v>111</v>
      </c>
      <c r="K14" t="s">
        <v>76</v>
      </c>
      <c r="L14" t="s">
        <v>76</v>
      </c>
      <c r="M14" t="s">
        <v>91</v>
      </c>
      <c r="N14" t="s">
        <v>72</v>
      </c>
      <c r="O14" t="s">
        <v>43</v>
      </c>
      <c r="P14" t="s">
        <v>398</v>
      </c>
      <c r="Q14" t="s">
        <v>76</v>
      </c>
      <c r="R14">
        <v>0.63200000000000001</v>
      </c>
      <c r="U14">
        <v>12</v>
      </c>
      <c r="V14" t="s">
        <v>211</v>
      </c>
      <c r="W14">
        <v>20</v>
      </c>
      <c r="AA14" t="s">
        <v>212</v>
      </c>
      <c r="AE14" t="s">
        <v>515</v>
      </c>
      <c r="AF14" t="s">
        <v>73</v>
      </c>
      <c r="AG14" t="s">
        <v>73</v>
      </c>
      <c r="AH14" t="s">
        <v>189</v>
      </c>
      <c r="AI14" t="s">
        <v>73</v>
      </c>
      <c r="AJ14" t="s">
        <v>73</v>
      </c>
      <c r="AL14" t="s">
        <v>191</v>
      </c>
      <c r="AN14" t="s">
        <v>191</v>
      </c>
      <c r="AO14" t="s">
        <v>1267</v>
      </c>
      <c r="AQ14" t="s">
        <v>191</v>
      </c>
      <c r="AU14" t="s">
        <v>656</v>
      </c>
      <c r="AV14" t="s">
        <v>2428</v>
      </c>
      <c r="AX14" t="s">
        <v>2306</v>
      </c>
      <c r="AY14" t="s">
        <v>2365</v>
      </c>
      <c r="BG14">
        <v>7</v>
      </c>
      <c r="BH14" s="252">
        <v>45357</v>
      </c>
      <c r="BI14" t="s">
        <v>2587</v>
      </c>
      <c r="BJ14" t="s">
        <v>2634</v>
      </c>
      <c r="BK14" t="s">
        <v>2588</v>
      </c>
      <c r="BL14" t="s">
        <v>46</v>
      </c>
      <c r="BM14">
        <v>5</v>
      </c>
      <c r="BN14" t="s">
        <v>2589</v>
      </c>
      <c r="BO14" t="s">
        <v>2590</v>
      </c>
      <c r="BP14" t="s">
        <v>2591</v>
      </c>
      <c r="BQ14">
        <v>40</v>
      </c>
      <c r="BR14" t="s">
        <v>91</v>
      </c>
      <c r="BS14" t="s">
        <v>2790</v>
      </c>
      <c r="BT14" t="s">
        <v>41</v>
      </c>
      <c r="BU14" t="s">
        <v>2592</v>
      </c>
      <c r="BV14" t="s">
        <v>76</v>
      </c>
      <c r="BW14">
        <v>5</v>
      </c>
      <c r="BX14" t="s">
        <v>73</v>
      </c>
      <c r="BY14" t="s">
        <v>73</v>
      </c>
      <c r="BZ14" t="s">
        <v>2630</v>
      </c>
      <c r="CA14" t="s">
        <v>2630</v>
      </c>
      <c r="CB14">
        <v>99.591999999999999</v>
      </c>
      <c r="CC14" t="s">
        <v>76</v>
      </c>
      <c r="CD14" t="s">
        <v>76</v>
      </c>
      <c r="CF14" t="s">
        <v>910</v>
      </c>
      <c r="CG14" s="252">
        <v>45364</v>
      </c>
      <c r="CI14" t="s">
        <v>2631</v>
      </c>
      <c r="CJ14" t="s">
        <v>2632</v>
      </c>
      <c r="CK14" t="s">
        <v>76</v>
      </c>
      <c r="CL14" t="s">
        <v>73</v>
      </c>
      <c r="CM14" t="s">
        <v>384</v>
      </c>
      <c r="CN14" t="s">
        <v>73</v>
      </c>
      <c r="CO14" t="s">
        <v>2633</v>
      </c>
      <c r="CP14" t="s">
        <v>73</v>
      </c>
      <c r="CQ14" t="s">
        <v>73</v>
      </c>
      <c r="CR14" t="s">
        <v>2631</v>
      </c>
      <c r="CS14" t="s">
        <v>73</v>
      </c>
      <c r="CT14" t="s">
        <v>73</v>
      </c>
      <c r="CU14" s="252">
        <v>46459</v>
      </c>
      <c r="CV14" t="s">
        <v>76</v>
      </c>
      <c r="CW14" t="s">
        <v>73</v>
      </c>
      <c r="CX14" t="s">
        <v>73</v>
      </c>
      <c r="CY14" t="s">
        <v>73</v>
      </c>
      <c r="CZ14" t="s">
        <v>76</v>
      </c>
      <c r="DA14" t="s">
        <v>76</v>
      </c>
      <c r="DB14" t="s">
        <v>73</v>
      </c>
      <c r="DC14" t="s">
        <v>73</v>
      </c>
      <c r="DD14" t="s">
        <v>73</v>
      </c>
      <c r="DE14" t="s">
        <v>73</v>
      </c>
      <c r="DF14" t="s">
        <v>73</v>
      </c>
      <c r="DG14" t="s">
        <v>73</v>
      </c>
      <c r="DH14" t="s">
        <v>73</v>
      </c>
      <c r="DL14" s="252"/>
      <c r="DM14" s="172"/>
      <c r="DN14" t="s">
        <v>73</v>
      </c>
      <c r="DP14" t="s">
        <v>2634</v>
      </c>
      <c r="DQ14" t="s">
        <v>1152</v>
      </c>
      <c r="DR14" t="s">
        <v>1153</v>
      </c>
      <c r="DS14" t="s">
        <v>73</v>
      </c>
      <c r="DT14" t="s">
        <v>2635</v>
      </c>
      <c r="DU14" t="s">
        <v>76</v>
      </c>
      <c r="DV14" t="s">
        <v>76</v>
      </c>
      <c r="DW14" t="s">
        <v>76</v>
      </c>
      <c r="DX14" s="223" t="s">
        <v>73</v>
      </c>
      <c r="DY14" s="252"/>
      <c r="DZ14" s="252">
        <v>35258</v>
      </c>
      <c r="EA14" s="223" t="s">
        <v>76</v>
      </c>
      <c r="EB14" s="223" t="s">
        <v>76</v>
      </c>
      <c r="ED14" s="223" t="s">
        <v>73</v>
      </c>
      <c r="EE14" s="223" t="s">
        <v>73</v>
      </c>
      <c r="EF14" s="223" t="s">
        <v>73</v>
      </c>
      <c r="EG14" s="223" t="s">
        <v>73</v>
      </c>
      <c r="EH14">
        <v>38</v>
      </c>
      <c r="EI14">
        <v>200</v>
      </c>
      <c r="EJ14" t="s">
        <v>2636</v>
      </c>
      <c r="EK14" t="s">
        <v>2637</v>
      </c>
      <c r="EL14" t="s">
        <v>73</v>
      </c>
      <c r="EM14">
        <v>35.764000000000003</v>
      </c>
      <c r="EN14">
        <v>39.058</v>
      </c>
      <c r="EO14" s="252">
        <v>45548</v>
      </c>
      <c r="EP14" t="s">
        <v>2638</v>
      </c>
      <c r="EQ14" t="s">
        <v>894</v>
      </c>
      <c r="ER14" t="s">
        <v>73</v>
      </c>
      <c r="ES14" t="s">
        <v>2639</v>
      </c>
      <c r="ET14" t="s">
        <v>895</v>
      </c>
      <c r="EU14" t="s">
        <v>1432</v>
      </c>
      <c r="EV14" t="s">
        <v>76</v>
      </c>
      <c r="EW14" t="s">
        <v>76</v>
      </c>
      <c r="EX14" t="s">
        <v>924</v>
      </c>
      <c r="EY14" t="s">
        <v>914</v>
      </c>
      <c r="EZ14">
        <v>5</v>
      </c>
      <c r="FA14" t="s">
        <v>76</v>
      </c>
      <c r="FB14" t="s">
        <v>73</v>
      </c>
      <c r="FC14">
        <v>2027</v>
      </c>
      <c r="FD14" t="s">
        <v>83</v>
      </c>
      <c r="FE14" t="s">
        <v>383</v>
      </c>
      <c r="FF14">
        <v>7.6</v>
      </c>
      <c r="FG14" t="s">
        <v>73</v>
      </c>
      <c r="FH14" t="s">
        <v>2640</v>
      </c>
      <c r="FI14" t="s">
        <v>45</v>
      </c>
      <c r="FJ14" t="s">
        <v>1035</v>
      </c>
      <c r="FK14" t="s">
        <v>73</v>
      </c>
      <c r="FL14">
        <v>1</v>
      </c>
      <c r="FN14" t="s">
        <v>76</v>
      </c>
      <c r="FO14" t="s">
        <v>2790</v>
      </c>
      <c r="FP14" t="s">
        <v>73</v>
      </c>
      <c r="FQ14" t="s">
        <v>2796</v>
      </c>
      <c r="FR14" t="s">
        <v>2641</v>
      </c>
      <c r="FS14" t="s">
        <v>73</v>
      </c>
      <c r="FT14" s="223" t="s">
        <v>2634</v>
      </c>
      <c r="FU14" s="252">
        <v>45357</v>
      </c>
      <c r="FV14">
        <v>2024</v>
      </c>
      <c r="FW14" s="223" t="s">
        <v>90</v>
      </c>
      <c r="FX14" s="223">
        <v>10</v>
      </c>
      <c r="FY14" s="252">
        <v>45355</v>
      </c>
      <c r="FZ14" s="252">
        <v>45382</v>
      </c>
      <c r="GA14" t="s">
        <v>901</v>
      </c>
      <c r="GB14" t="s">
        <v>901</v>
      </c>
      <c r="GC14" t="s">
        <v>735</v>
      </c>
      <c r="GD14" t="s">
        <v>2642</v>
      </c>
      <c r="GE14" t="s">
        <v>2643</v>
      </c>
      <c r="GF14">
        <v>3</v>
      </c>
      <c r="GG14" t="s">
        <v>950</v>
      </c>
      <c r="GH14" t="s">
        <v>1640</v>
      </c>
      <c r="GI14" t="s">
        <v>478</v>
      </c>
      <c r="GJ14" t="s">
        <v>310</v>
      </c>
      <c r="GK14" t="s">
        <v>2179</v>
      </c>
      <c r="GL14" t="s">
        <v>2141</v>
      </c>
      <c r="GM14" t="s">
        <v>693</v>
      </c>
      <c r="GN14" t="s">
        <v>902</v>
      </c>
      <c r="GO14" t="s">
        <v>95</v>
      </c>
      <c r="GP14" t="s">
        <v>2614</v>
      </c>
      <c r="GQ14" t="s">
        <v>2615</v>
      </c>
      <c r="GU14" t="s">
        <v>73</v>
      </c>
      <c r="GV14" t="s">
        <v>73</v>
      </c>
      <c r="GW14" t="s">
        <v>73</v>
      </c>
      <c r="GX14" t="s">
        <v>904</v>
      </c>
      <c r="GY14" t="s">
        <v>73</v>
      </c>
      <c r="GZ14" t="s">
        <v>904</v>
      </c>
      <c r="HA14" t="s">
        <v>73</v>
      </c>
      <c r="HB14" t="s">
        <v>76</v>
      </c>
      <c r="HC14" t="s">
        <v>904</v>
      </c>
      <c r="HD14" t="s">
        <v>384</v>
      </c>
      <c r="HE14" t="s">
        <v>905</v>
      </c>
      <c r="HF14" t="s">
        <v>76</v>
      </c>
      <c r="HG14" t="s">
        <v>136</v>
      </c>
      <c r="HH14" t="s">
        <v>927</v>
      </c>
      <c r="HI14" t="s">
        <v>907</v>
      </c>
      <c r="HJ14" t="s">
        <v>73</v>
      </c>
      <c r="HK14" t="s">
        <v>76</v>
      </c>
      <c r="HL14" t="s">
        <v>73</v>
      </c>
      <c r="HM14" t="s">
        <v>91</v>
      </c>
      <c r="HN14" s="223" t="s">
        <v>73</v>
      </c>
      <c r="HO14" t="s">
        <v>1037</v>
      </c>
      <c r="HP14" s="223" t="s">
        <v>73</v>
      </c>
      <c r="HQ14" t="s">
        <v>73</v>
      </c>
      <c r="HR14" t="s">
        <v>73</v>
      </c>
      <c r="HS14" t="s">
        <v>79</v>
      </c>
      <c r="HT14" t="s">
        <v>2644</v>
      </c>
    </row>
    <row r="15" spans="1:228">
      <c r="B15">
        <v>48</v>
      </c>
      <c r="C15" t="s">
        <v>2596</v>
      </c>
      <c r="D15" s="53">
        <v>45356</v>
      </c>
      <c r="E15" t="s">
        <v>2563</v>
      </c>
      <c r="F15" t="s">
        <v>411</v>
      </c>
      <c r="G15" t="s">
        <v>44</v>
      </c>
      <c r="H15">
        <v>30</v>
      </c>
      <c r="I15" t="s">
        <v>98</v>
      </c>
      <c r="J15" t="s">
        <v>2564</v>
      </c>
      <c r="K15" t="s">
        <v>2565</v>
      </c>
      <c r="L15">
        <v>37</v>
      </c>
      <c r="M15" t="s">
        <v>91</v>
      </c>
      <c r="N15" t="s">
        <v>99</v>
      </c>
      <c r="O15" t="s">
        <v>41</v>
      </c>
      <c r="P15" t="s">
        <v>93</v>
      </c>
      <c r="Q15" t="s">
        <v>94</v>
      </c>
      <c r="R15">
        <v>4.194</v>
      </c>
      <c r="U15">
        <v>13</v>
      </c>
      <c r="V15" t="s">
        <v>213</v>
      </c>
      <c r="W15">
        <v>21</v>
      </c>
      <c r="AA15" t="s">
        <v>214</v>
      </c>
      <c r="AB15">
        <v>180.2</v>
      </c>
      <c r="AC15">
        <v>179.76</v>
      </c>
      <c r="AD15">
        <v>178.22</v>
      </c>
      <c r="AE15" t="s">
        <v>515</v>
      </c>
      <c r="AF15" t="s">
        <v>73</v>
      </c>
      <c r="AG15" t="s">
        <v>73</v>
      </c>
      <c r="AH15" t="s">
        <v>189</v>
      </c>
      <c r="AI15" t="s">
        <v>73</v>
      </c>
      <c r="AJ15" t="s">
        <v>73</v>
      </c>
      <c r="AK15" t="s">
        <v>704</v>
      </c>
      <c r="AL15" t="s">
        <v>2130</v>
      </c>
      <c r="AM15">
        <v>2E-3</v>
      </c>
      <c r="AN15" t="s">
        <v>2473</v>
      </c>
      <c r="AO15" t="s">
        <v>2474</v>
      </c>
      <c r="AP15">
        <v>1.0999999999999999E-2</v>
      </c>
      <c r="AQ15" t="s">
        <v>2267</v>
      </c>
      <c r="AU15" t="s">
        <v>2427</v>
      </c>
      <c r="AV15" t="s">
        <v>2428</v>
      </c>
      <c r="AX15" t="s">
        <v>2116</v>
      </c>
      <c r="AY15" t="s">
        <v>2429</v>
      </c>
      <c r="BG15">
        <v>6</v>
      </c>
      <c r="BH15" s="252">
        <v>45356</v>
      </c>
      <c r="BI15" t="s">
        <v>2599</v>
      </c>
      <c r="BJ15" t="s">
        <v>2566</v>
      </c>
      <c r="BK15" t="s">
        <v>74</v>
      </c>
      <c r="BL15" t="s">
        <v>44</v>
      </c>
      <c r="BM15">
        <v>3.16</v>
      </c>
      <c r="BN15" t="s">
        <v>90</v>
      </c>
      <c r="BO15" t="s">
        <v>1870</v>
      </c>
      <c r="BP15" t="s">
        <v>76</v>
      </c>
      <c r="BQ15" t="s">
        <v>76</v>
      </c>
      <c r="BR15" t="s">
        <v>104</v>
      </c>
      <c r="BS15" t="s">
        <v>72</v>
      </c>
      <c r="BT15" t="s">
        <v>43</v>
      </c>
      <c r="BU15" t="s">
        <v>120</v>
      </c>
      <c r="BV15" t="s">
        <v>76</v>
      </c>
      <c r="BW15">
        <v>0.442</v>
      </c>
      <c r="BX15" t="s">
        <v>73</v>
      </c>
      <c r="BY15" t="s">
        <v>73</v>
      </c>
      <c r="BZ15" t="s">
        <v>1870</v>
      </c>
      <c r="CA15" t="s">
        <v>76</v>
      </c>
      <c r="CB15">
        <v>100</v>
      </c>
      <c r="CC15" t="s">
        <v>76</v>
      </c>
      <c r="CD15" t="s">
        <v>76</v>
      </c>
      <c r="CF15" t="s">
        <v>1011</v>
      </c>
      <c r="CG15" s="252">
        <v>45364</v>
      </c>
      <c r="CI15" t="s">
        <v>2744</v>
      </c>
      <c r="CJ15" t="s">
        <v>74</v>
      </c>
      <c r="CK15" t="s">
        <v>76</v>
      </c>
      <c r="CL15" t="s">
        <v>73</v>
      </c>
      <c r="CM15" t="s">
        <v>385</v>
      </c>
      <c r="CN15" t="s">
        <v>73</v>
      </c>
      <c r="CO15" t="s">
        <v>73</v>
      </c>
      <c r="CP15" t="s">
        <v>1201</v>
      </c>
      <c r="CQ15" t="s">
        <v>73</v>
      </c>
      <c r="CR15" t="s">
        <v>2744</v>
      </c>
      <c r="CS15" t="s">
        <v>73</v>
      </c>
      <c r="CT15" t="s">
        <v>73</v>
      </c>
      <c r="CU15" s="252">
        <v>46459</v>
      </c>
      <c r="CV15" t="s">
        <v>76</v>
      </c>
      <c r="CW15" t="s">
        <v>73</v>
      </c>
      <c r="CX15" t="s">
        <v>73</v>
      </c>
      <c r="CY15" t="s">
        <v>73</v>
      </c>
      <c r="CZ15" t="s">
        <v>76</v>
      </c>
      <c r="DA15" t="s">
        <v>76</v>
      </c>
      <c r="DB15" t="s">
        <v>73</v>
      </c>
      <c r="DC15" t="s">
        <v>73</v>
      </c>
      <c r="DD15" t="s">
        <v>73</v>
      </c>
      <c r="DE15" t="s">
        <v>73</v>
      </c>
      <c r="DF15" t="s">
        <v>73</v>
      </c>
      <c r="DG15" t="s">
        <v>73</v>
      </c>
      <c r="DH15" t="s">
        <v>73</v>
      </c>
      <c r="DL15" s="252"/>
      <c r="DM15" s="172"/>
      <c r="DN15" t="s">
        <v>73</v>
      </c>
      <c r="DP15" t="s">
        <v>2572</v>
      </c>
      <c r="DQ15" t="s">
        <v>76</v>
      </c>
      <c r="DR15" t="s">
        <v>76</v>
      </c>
      <c r="DS15" t="s">
        <v>73</v>
      </c>
      <c r="DT15" t="s">
        <v>890</v>
      </c>
      <c r="DU15" t="s">
        <v>891</v>
      </c>
      <c r="DV15" t="s">
        <v>2745</v>
      </c>
      <c r="DW15" t="s">
        <v>76</v>
      </c>
      <c r="DX15" s="223" t="s">
        <v>73</v>
      </c>
      <c r="DY15" s="252"/>
      <c r="DZ15" s="252">
        <v>45356</v>
      </c>
      <c r="EA15" s="223" t="s">
        <v>76</v>
      </c>
      <c r="EB15" s="223" t="s">
        <v>76</v>
      </c>
      <c r="ED15" s="223" t="s">
        <v>73</v>
      </c>
      <c r="EE15" s="223" t="s">
        <v>73</v>
      </c>
      <c r="EF15" s="223" t="s">
        <v>73</v>
      </c>
      <c r="EG15" s="223" t="s">
        <v>73</v>
      </c>
      <c r="EJ15" t="s">
        <v>73</v>
      </c>
      <c r="EK15" t="s">
        <v>73</v>
      </c>
      <c r="EL15" t="s">
        <v>73</v>
      </c>
      <c r="EM15">
        <v>3.16</v>
      </c>
      <c r="EN15">
        <v>3.4510000000000001</v>
      </c>
      <c r="EO15" s="252"/>
      <c r="EP15" t="s">
        <v>73</v>
      </c>
      <c r="EQ15" t="s">
        <v>73</v>
      </c>
      <c r="ER15" t="s">
        <v>73</v>
      </c>
      <c r="ES15" t="s">
        <v>73</v>
      </c>
      <c r="ET15" t="s">
        <v>73</v>
      </c>
      <c r="EU15" t="s">
        <v>73</v>
      </c>
      <c r="EV15" t="s">
        <v>76</v>
      </c>
      <c r="EW15" t="s">
        <v>76</v>
      </c>
      <c r="EX15" t="s">
        <v>120</v>
      </c>
      <c r="EY15" t="s">
        <v>914</v>
      </c>
      <c r="EZ15">
        <v>3.16</v>
      </c>
      <c r="FA15" t="s">
        <v>466</v>
      </c>
      <c r="FB15" t="s">
        <v>960</v>
      </c>
      <c r="FC15">
        <v>2027</v>
      </c>
      <c r="FD15" t="s">
        <v>72</v>
      </c>
      <c r="FE15" t="s">
        <v>376</v>
      </c>
      <c r="FG15" t="s">
        <v>1205</v>
      </c>
      <c r="FH15" t="s">
        <v>425</v>
      </c>
      <c r="FI15" t="s">
        <v>470</v>
      </c>
      <c r="FJ15" t="s">
        <v>2746</v>
      </c>
      <c r="FK15" t="s">
        <v>73</v>
      </c>
      <c r="FM15">
        <v>24</v>
      </c>
      <c r="FN15" t="s">
        <v>76</v>
      </c>
      <c r="FO15" t="s">
        <v>72</v>
      </c>
      <c r="FP15" t="s">
        <v>73</v>
      </c>
      <c r="FQ15" t="s">
        <v>2747</v>
      </c>
      <c r="FR15" t="s">
        <v>2572</v>
      </c>
      <c r="FS15" t="s">
        <v>73</v>
      </c>
      <c r="FT15" s="223" t="s">
        <v>2572</v>
      </c>
      <c r="FU15" s="252">
        <v>45356</v>
      </c>
      <c r="FV15">
        <v>2024</v>
      </c>
      <c r="FW15" s="223" t="s">
        <v>90</v>
      </c>
      <c r="FX15" s="223">
        <v>10</v>
      </c>
      <c r="FY15" s="252">
        <v>45355</v>
      </c>
      <c r="FZ15" s="252">
        <v>45382</v>
      </c>
      <c r="GA15" t="s">
        <v>901</v>
      </c>
      <c r="GB15" t="s">
        <v>901</v>
      </c>
      <c r="GC15" t="s">
        <v>735</v>
      </c>
      <c r="GD15" t="s">
        <v>2660</v>
      </c>
      <c r="GE15" t="s">
        <v>2661</v>
      </c>
      <c r="GF15">
        <v>2</v>
      </c>
      <c r="GG15" t="s">
        <v>953</v>
      </c>
      <c r="GH15" t="s">
        <v>1641</v>
      </c>
      <c r="GI15" t="s">
        <v>477</v>
      </c>
      <c r="GJ15" t="s">
        <v>310</v>
      </c>
      <c r="GK15" t="s">
        <v>2179</v>
      </c>
      <c r="GL15" t="s">
        <v>2141</v>
      </c>
      <c r="GM15" t="s">
        <v>693</v>
      </c>
      <c r="GN15" t="s">
        <v>902</v>
      </c>
      <c r="GO15" t="s">
        <v>95</v>
      </c>
      <c r="GP15" t="s">
        <v>2614</v>
      </c>
      <c r="GQ15" t="s">
        <v>2615</v>
      </c>
      <c r="GU15" t="s">
        <v>73</v>
      </c>
      <c r="GV15" t="s">
        <v>73</v>
      </c>
      <c r="GW15" t="s">
        <v>73</v>
      </c>
      <c r="GX15" t="s">
        <v>73</v>
      </c>
      <c r="GY15" t="s">
        <v>73</v>
      </c>
      <c r="GZ15" t="s">
        <v>73</v>
      </c>
      <c r="HA15" t="s">
        <v>73</v>
      </c>
      <c r="HB15" t="s">
        <v>76</v>
      </c>
      <c r="HC15" t="s">
        <v>73</v>
      </c>
      <c r="HD15" t="s">
        <v>385</v>
      </c>
      <c r="HE15" t="s">
        <v>364</v>
      </c>
      <c r="HF15" t="s">
        <v>962</v>
      </c>
      <c r="HG15" t="s">
        <v>71</v>
      </c>
      <c r="HH15" t="s">
        <v>906</v>
      </c>
      <c r="HI15" t="s">
        <v>76</v>
      </c>
      <c r="HJ15" t="s">
        <v>73</v>
      </c>
      <c r="HK15" t="s">
        <v>76</v>
      </c>
      <c r="HL15" t="s">
        <v>904</v>
      </c>
      <c r="HM15" t="s">
        <v>104</v>
      </c>
      <c r="HN15" s="223" t="s">
        <v>73</v>
      </c>
      <c r="HO15" t="s">
        <v>908</v>
      </c>
      <c r="HP15" s="223" t="s">
        <v>73</v>
      </c>
      <c r="HQ15" t="s">
        <v>916</v>
      </c>
      <c r="HR15" t="s">
        <v>73</v>
      </c>
      <c r="HS15" t="s">
        <v>70</v>
      </c>
      <c r="HT15" t="s">
        <v>2748</v>
      </c>
    </row>
    <row r="16" spans="1:228">
      <c r="B16">
        <v>47</v>
      </c>
      <c r="C16" t="s">
        <v>2597</v>
      </c>
      <c r="D16" s="53">
        <v>45356</v>
      </c>
      <c r="E16" t="s">
        <v>2598</v>
      </c>
      <c r="F16" t="s">
        <v>74</v>
      </c>
      <c r="G16" t="s">
        <v>140</v>
      </c>
      <c r="H16">
        <v>45</v>
      </c>
      <c r="I16" t="s">
        <v>90</v>
      </c>
      <c r="J16" t="s">
        <v>1858</v>
      </c>
      <c r="K16" t="s">
        <v>2570</v>
      </c>
      <c r="L16">
        <v>18</v>
      </c>
      <c r="M16" t="s">
        <v>104</v>
      </c>
      <c r="N16" t="s">
        <v>76</v>
      </c>
      <c r="O16" t="s">
        <v>43</v>
      </c>
      <c r="P16" t="s">
        <v>96</v>
      </c>
      <c r="Q16" t="s">
        <v>76</v>
      </c>
      <c r="R16">
        <v>0.316</v>
      </c>
      <c r="U16">
        <v>14</v>
      </c>
      <c r="V16" t="s">
        <v>215</v>
      </c>
      <c r="W16">
        <v>22</v>
      </c>
      <c r="AA16" t="s">
        <v>216</v>
      </c>
      <c r="AB16">
        <v>180.58</v>
      </c>
      <c r="AC16">
        <v>180.03</v>
      </c>
      <c r="AD16">
        <v>179.27</v>
      </c>
      <c r="AE16" t="s">
        <v>515</v>
      </c>
      <c r="AF16" t="s">
        <v>73</v>
      </c>
      <c r="AG16" t="s">
        <v>536</v>
      </c>
      <c r="AH16" t="s">
        <v>189</v>
      </c>
      <c r="AI16" t="s">
        <v>73</v>
      </c>
      <c r="AJ16" t="s">
        <v>73</v>
      </c>
      <c r="AK16" t="s">
        <v>169</v>
      </c>
      <c r="AL16" t="s">
        <v>2475</v>
      </c>
      <c r="AM16">
        <v>3.0000000000000001E-3</v>
      </c>
      <c r="AN16" t="s">
        <v>1760</v>
      </c>
      <c r="AO16" t="s">
        <v>2476</v>
      </c>
      <c r="AP16">
        <v>7.0000000000000001E-3</v>
      </c>
      <c r="AQ16" t="s">
        <v>2129</v>
      </c>
      <c r="AU16" t="s">
        <v>2438</v>
      </c>
      <c r="AV16" t="s">
        <v>2435</v>
      </c>
      <c r="AX16" t="s">
        <v>2092</v>
      </c>
      <c r="AY16" t="s">
        <v>2439</v>
      </c>
      <c r="BG16">
        <v>5</v>
      </c>
      <c r="BH16" s="252">
        <v>45356</v>
      </c>
      <c r="BI16" t="s">
        <v>2156</v>
      </c>
      <c r="BJ16" t="s">
        <v>1607</v>
      </c>
      <c r="BK16" t="s">
        <v>74</v>
      </c>
      <c r="BL16" t="s">
        <v>44</v>
      </c>
      <c r="BM16">
        <v>8.15</v>
      </c>
      <c r="BN16" t="s">
        <v>90</v>
      </c>
      <c r="BO16" t="s">
        <v>111</v>
      </c>
      <c r="BP16" t="s">
        <v>76</v>
      </c>
      <c r="BQ16" t="s">
        <v>76</v>
      </c>
      <c r="BR16" t="s">
        <v>91</v>
      </c>
      <c r="BS16" t="s">
        <v>72</v>
      </c>
      <c r="BT16" t="s">
        <v>43</v>
      </c>
      <c r="BU16" t="s">
        <v>124</v>
      </c>
      <c r="BV16" t="s">
        <v>76</v>
      </c>
      <c r="BW16">
        <v>1.139</v>
      </c>
      <c r="BX16" t="s">
        <v>73</v>
      </c>
      <c r="BY16" t="s">
        <v>881</v>
      </c>
      <c r="BZ16" t="s">
        <v>76</v>
      </c>
      <c r="CA16" t="s">
        <v>76</v>
      </c>
      <c r="CB16">
        <v>100</v>
      </c>
      <c r="CC16" t="s">
        <v>76</v>
      </c>
      <c r="CD16" t="s">
        <v>76</v>
      </c>
      <c r="CF16" t="s">
        <v>73</v>
      </c>
      <c r="CG16" s="252">
        <v>45356</v>
      </c>
      <c r="CH16">
        <v>2</v>
      </c>
      <c r="CI16" t="s">
        <v>2254</v>
      </c>
      <c r="CJ16" t="s">
        <v>74</v>
      </c>
      <c r="CK16" t="s">
        <v>377</v>
      </c>
      <c r="CL16" t="s">
        <v>73</v>
      </c>
      <c r="CM16" t="s">
        <v>378</v>
      </c>
      <c r="CN16" t="s">
        <v>73</v>
      </c>
      <c r="CO16" t="s">
        <v>73</v>
      </c>
      <c r="CP16" t="s">
        <v>73</v>
      </c>
      <c r="CQ16" t="s">
        <v>73</v>
      </c>
      <c r="CR16" t="s">
        <v>2254</v>
      </c>
      <c r="CS16" t="s">
        <v>73</v>
      </c>
      <c r="CT16" t="s">
        <v>73</v>
      </c>
      <c r="CU16" s="252">
        <v>46451</v>
      </c>
      <c r="CV16" t="s">
        <v>76</v>
      </c>
      <c r="CW16" t="s">
        <v>73</v>
      </c>
      <c r="CX16" t="s">
        <v>73</v>
      </c>
      <c r="CY16" t="s">
        <v>73</v>
      </c>
      <c r="CZ16" t="s">
        <v>76</v>
      </c>
      <c r="DA16" t="s">
        <v>76</v>
      </c>
      <c r="DB16" t="s">
        <v>73</v>
      </c>
      <c r="DC16" t="s">
        <v>73</v>
      </c>
      <c r="DD16" t="s">
        <v>73</v>
      </c>
      <c r="DE16" t="s">
        <v>73</v>
      </c>
      <c r="DF16" t="s">
        <v>73</v>
      </c>
      <c r="DG16" t="s">
        <v>73</v>
      </c>
      <c r="DH16" t="s">
        <v>73</v>
      </c>
      <c r="DL16" s="252"/>
      <c r="DM16" s="172"/>
      <c r="DN16" t="s">
        <v>73</v>
      </c>
      <c r="DP16" t="s">
        <v>662</v>
      </c>
      <c r="DQ16" t="s">
        <v>76</v>
      </c>
      <c r="DR16" t="s">
        <v>76</v>
      </c>
      <c r="DS16" t="s">
        <v>73</v>
      </c>
      <c r="DT16" t="s">
        <v>890</v>
      </c>
      <c r="DU16" t="s">
        <v>891</v>
      </c>
      <c r="DV16" t="s">
        <v>2255</v>
      </c>
      <c r="DW16" t="s">
        <v>76</v>
      </c>
      <c r="DX16" s="223" t="s">
        <v>73</v>
      </c>
      <c r="DY16" s="252"/>
      <c r="DZ16" s="252">
        <v>45273</v>
      </c>
      <c r="EA16" s="223" t="s">
        <v>76</v>
      </c>
      <c r="EB16" s="223" t="s">
        <v>76</v>
      </c>
      <c r="ED16" s="223" t="s">
        <v>73</v>
      </c>
      <c r="EE16" s="223" t="s">
        <v>73</v>
      </c>
      <c r="EF16" s="223" t="s">
        <v>73</v>
      </c>
      <c r="EG16" s="223" t="s">
        <v>73</v>
      </c>
      <c r="EJ16" t="s">
        <v>73</v>
      </c>
      <c r="EK16" t="s">
        <v>73</v>
      </c>
      <c r="EL16" t="s">
        <v>73</v>
      </c>
      <c r="EM16">
        <v>8.15</v>
      </c>
      <c r="EN16">
        <v>8.9009999999999998</v>
      </c>
      <c r="EO16" s="252">
        <v>45540</v>
      </c>
      <c r="EP16" t="s">
        <v>2256</v>
      </c>
      <c r="EQ16" t="s">
        <v>894</v>
      </c>
      <c r="ER16" t="s">
        <v>73</v>
      </c>
      <c r="ES16" t="s">
        <v>73</v>
      </c>
      <c r="ET16" t="s">
        <v>895</v>
      </c>
      <c r="EU16" t="s">
        <v>2257</v>
      </c>
      <c r="EV16" t="s">
        <v>76</v>
      </c>
      <c r="EW16" t="s">
        <v>76</v>
      </c>
      <c r="EX16" t="s">
        <v>124</v>
      </c>
      <c r="EY16" t="s">
        <v>899</v>
      </c>
      <c r="EZ16">
        <v>8.15</v>
      </c>
      <c r="FA16" t="s">
        <v>76</v>
      </c>
      <c r="FB16" t="s">
        <v>73</v>
      </c>
      <c r="FC16">
        <v>2027</v>
      </c>
      <c r="FD16" t="s">
        <v>72</v>
      </c>
      <c r="FE16" t="s">
        <v>383</v>
      </c>
      <c r="FG16" t="s">
        <v>73</v>
      </c>
      <c r="FH16" t="s">
        <v>425</v>
      </c>
      <c r="FI16" t="s">
        <v>470</v>
      </c>
      <c r="FJ16" t="s">
        <v>2749</v>
      </c>
      <c r="FK16" t="s">
        <v>73</v>
      </c>
      <c r="FL16">
        <v>0.13980000000000001</v>
      </c>
      <c r="FN16" t="s">
        <v>76</v>
      </c>
      <c r="FO16" t="s">
        <v>72</v>
      </c>
      <c r="FP16" t="s">
        <v>73</v>
      </c>
      <c r="FQ16" t="s">
        <v>2750</v>
      </c>
      <c r="FR16" t="s">
        <v>662</v>
      </c>
      <c r="FS16" t="s">
        <v>73</v>
      </c>
      <c r="FT16" s="223" t="s">
        <v>662</v>
      </c>
      <c r="FU16" s="252">
        <v>45356</v>
      </c>
      <c r="FV16">
        <v>2024</v>
      </c>
      <c r="FW16" s="223" t="s">
        <v>90</v>
      </c>
      <c r="FX16" s="223">
        <v>10</v>
      </c>
      <c r="FY16" s="252">
        <v>45355</v>
      </c>
      <c r="FZ16" s="252">
        <v>45382</v>
      </c>
      <c r="GA16" t="s">
        <v>901</v>
      </c>
      <c r="GB16" t="s">
        <v>901</v>
      </c>
      <c r="GC16" t="s">
        <v>735</v>
      </c>
      <c r="GD16" t="s">
        <v>2660</v>
      </c>
      <c r="GE16" t="s">
        <v>2661</v>
      </c>
      <c r="GF16">
        <v>2</v>
      </c>
      <c r="GG16" t="s">
        <v>953</v>
      </c>
      <c r="GH16" t="s">
        <v>1641</v>
      </c>
      <c r="GI16" t="s">
        <v>477</v>
      </c>
      <c r="GJ16" t="s">
        <v>310</v>
      </c>
      <c r="GK16" t="s">
        <v>2179</v>
      </c>
      <c r="GL16" t="s">
        <v>2141</v>
      </c>
      <c r="GM16" t="s">
        <v>693</v>
      </c>
      <c r="GN16" t="s">
        <v>902</v>
      </c>
      <c r="GO16" t="s">
        <v>95</v>
      </c>
      <c r="GP16" t="s">
        <v>2614</v>
      </c>
      <c r="GQ16" t="s">
        <v>2615</v>
      </c>
      <c r="GU16" t="s">
        <v>73</v>
      </c>
      <c r="GV16" t="s">
        <v>73</v>
      </c>
      <c r="GW16" t="s">
        <v>73</v>
      </c>
      <c r="GX16" t="s">
        <v>904</v>
      </c>
      <c r="GY16" t="s">
        <v>73</v>
      </c>
      <c r="GZ16" t="s">
        <v>904</v>
      </c>
      <c r="HA16" t="s">
        <v>73</v>
      </c>
      <c r="HB16" t="s">
        <v>76</v>
      </c>
      <c r="HC16" t="s">
        <v>73</v>
      </c>
      <c r="HD16" t="s">
        <v>378</v>
      </c>
      <c r="HE16" t="s">
        <v>364</v>
      </c>
      <c r="HF16" t="s">
        <v>76</v>
      </c>
      <c r="HG16" t="s">
        <v>71</v>
      </c>
      <c r="HH16" t="s">
        <v>906</v>
      </c>
      <c r="HI16" t="s">
        <v>76</v>
      </c>
      <c r="HJ16" t="s">
        <v>73</v>
      </c>
      <c r="HK16" t="s">
        <v>76</v>
      </c>
      <c r="HL16" t="s">
        <v>73</v>
      </c>
      <c r="HM16" t="s">
        <v>91</v>
      </c>
      <c r="HN16" s="223" t="s">
        <v>2797</v>
      </c>
      <c r="HO16" t="s">
        <v>908</v>
      </c>
      <c r="HP16" s="223" t="s">
        <v>73</v>
      </c>
      <c r="HQ16" t="s">
        <v>909</v>
      </c>
      <c r="HR16" t="s">
        <v>73</v>
      </c>
      <c r="HS16" t="s">
        <v>70</v>
      </c>
      <c r="HT16" t="s">
        <v>2751</v>
      </c>
    </row>
    <row r="17" spans="2:228">
      <c r="B17">
        <v>46</v>
      </c>
      <c r="C17" t="s">
        <v>2599</v>
      </c>
      <c r="D17" s="53">
        <v>45356</v>
      </c>
      <c r="E17" t="s">
        <v>2566</v>
      </c>
      <c r="F17" t="s">
        <v>74</v>
      </c>
      <c r="G17" t="s">
        <v>44</v>
      </c>
      <c r="H17">
        <v>3.16</v>
      </c>
      <c r="I17" t="s">
        <v>90</v>
      </c>
      <c r="J17" t="s">
        <v>1870</v>
      </c>
      <c r="K17" t="s">
        <v>76</v>
      </c>
      <c r="L17" t="s">
        <v>76</v>
      </c>
      <c r="M17" t="s">
        <v>104</v>
      </c>
      <c r="N17" t="s">
        <v>72</v>
      </c>
      <c r="O17" t="s">
        <v>43</v>
      </c>
      <c r="P17" t="s">
        <v>120</v>
      </c>
      <c r="Q17" t="s">
        <v>76</v>
      </c>
      <c r="R17">
        <v>0.442</v>
      </c>
      <c r="U17">
        <v>15</v>
      </c>
      <c r="V17" t="s">
        <v>217</v>
      </c>
      <c r="W17">
        <v>23</v>
      </c>
      <c r="AA17" t="s">
        <v>218</v>
      </c>
      <c r="AB17">
        <v>137.07</v>
      </c>
      <c r="AC17">
        <v>137.38</v>
      </c>
      <c r="AD17">
        <v>131.87</v>
      </c>
      <c r="AE17" t="s">
        <v>515</v>
      </c>
      <c r="AF17" t="s">
        <v>73</v>
      </c>
      <c r="AG17" t="s">
        <v>536</v>
      </c>
      <c r="AH17" t="s">
        <v>189</v>
      </c>
      <c r="AI17" t="s">
        <v>73</v>
      </c>
      <c r="AJ17" t="s">
        <v>73</v>
      </c>
      <c r="AK17" t="s">
        <v>170</v>
      </c>
      <c r="AL17" t="s">
        <v>1857</v>
      </c>
      <c r="AM17">
        <v>-2E-3</v>
      </c>
      <c r="AN17" t="s">
        <v>2477</v>
      </c>
      <c r="AO17" t="s">
        <v>2478</v>
      </c>
      <c r="AP17">
        <v>3.9E-2</v>
      </c>
      <c r="AQ17" t="s">
        <v>102</v>
      </c>
      <c r="BG17">
        <v>4</v>
      </c>
      <c r="BH17" s="252">
        <v>45356</v>
      </c>
      <c r="BI17" t="s">
        <v>2596</v>
      </c>
      <c r="BJ17" t="s">
        <v>2563</v>
      </c>
      <c r="BK17" t="s">
        <v>411</v>
      </c>
      <c r="BL17" t="s">
        <v>44</v>
      </c>
      <c r="BM17">
        <v>30</v>
      </c>
      <c r="BN17" t="s">
        <v>98</v>
      </c>
      <c r="BO17" t="s">
        <v>2564</v>
      </c>
      <c r="BP17" t="s">
        <v>2565</v>
      </c>
      <c r="BQ17">
        <v>37</v>
      </c>
      <c r="BR17" t="s">
        <v>91</v>
      </c>
      <c r="BS17" t="s">
        <v>99</v>
      </c>
      <c r="BT17" t="s">
        <v>41</v>
      </c>
      <c r="BU17" t="s">
        <v>93</v>
      </c>
      <c r="BV17" t="s">
        <v>94</v>
      </c>
      <c r="BW17">
        <v>4.194</v>
      </c>
      <c r="BX17" t="s">
        <v>73</v>
      </c>
      <c r="BY17" t="s">
        <v>73</v>
      </c>
      <c r="BZ17" t="s">
        <v>2564</v>
      </c>
      <c r="CA17" t="s">
        <v>2564</v>
      </c>
      <c r="CB17">
        <v>100</v>
      </c>
      <c r="CC17" t="s">
        <v>396</v>
      </c>
      <c r="CD17" t="s">
        <v>76</v>
      </c>
      <c r="CF17" t="s">
        <v>910</v>
      </c>
      <c r="CG17" s="252">
        <v>45363</v>
      </c>
      <c r="CI17" t="s">
        <v>2645</v>
      </c>
      <c r="CJ17" t="s">
        <v>2646</v>
      </c>
      <c r="CK17" t="s">
        <v>380</v>
      </c>
      <c r="CL17" t="s">
        <v>73</v>
      </c>
      <c r="CM17" t="s">
        <v>384</v>
      </c>
      <c r="CN17" t="s">
        <v>887</v>
      </c>
      <c r="CO17" t="s">
        <v>73</v>
      </c>
      <c r="CP17" t="s">
        <v>73</v>
      </c>
      <c r="CQ17" t="s">
        <v>2647</v>
      </c>
      <c r="CR17" t="s">
        <v>2648</v>
      </c>
      <c r="CS17" t="s">
        <v>73</v>
      </c>
      <c r="CT17" t="s">
        <v>73</v>
      </c>
      <c r="CU17" s="252">
        <v>46093</v>
      </c>
      <c r="CV17" t="s">
        <v>76</v>
      </c>
      <c r="CW17" t="s">
        <v>73</v>
      </c>
      <c r="CX17" t="s">
        <v>73</v>
      </c>
      <c r="CY17" t="s">
        <v>73</v>
      </c>
      <c r="CZ17" t="s">
        <v>76</v>
      </c>
      <c r="DA17" t="s">
        <v>76</v>
      </c>
      <c r="DB17" t="s">
        <v>73</v>
      </c>
      <c r="DC17" t="s">
        <v>73</v>
      </c>
      <c r="DD17" t="s">
        <v>73</v>
      </c>
      <c r="DE17" t="s">
        <v>73</v>
      </c>
      <c r="DF17" t="s">
        <v>73</v>
      </c>
      <c r="DG17" t="s">
        <v>73</v>
      </c>
      <c r="DH17" t="s">
        <v>73</v>
      </c>
      <c r="DL17" s="252"/>
      <c r="DM17" s="172"/>
      <c r="DN17" t="s">
        <v>73</v>
      </c>
      <c r="DP17" t="s">
        <v>2649</v>
      </c>
      <c r="DQ17" t="s">
        <v>1152</v>
      </c>
      <c r="DR17" t="s">
        <v>2650</v>
      </c>
      <c r="DS17" t="s">
        <v>2651</v>
      </c>
      <c r="DT17" t="s">
        <v>2652</v>
      </c>
      <c r="DU17" t="s">
        <v>76</v>
      </c>
      <c r="DV17" t="s">
        <v>1430</v>
      </c>
      <c r="DW17" t="s">
        <v>76</v>
      </c>
      <c r="DX17" s="223" t="s">
        <v>73</v>
      </c>
      <c r="DY17" s="252"/>
      <c r="DZ17" s="252">
        <v>42138</v>
      </c>
      <c r="EA17" s="223" t="s">
        <v>76</v>
      </c>
      <c r="EB17" s="223" t="s">
        <v>76</v>
      </c>
      <c r="ED17" s="223" t="s">
        <v>73</v>
      </c>
      <c r="EE17" s="223" t="s">
        <v>73</v>
      </c>
      <c r="EF17" s="223" t="s">
        <v>73</v>
      </c>
      <c r="EG17" s="223" t="s">
        <v>73</v>
      </c>
      <c r="EH17">
        <v>75</v>
      </c>
      <c r="EI17">
        <v>43</v>
      </c>
      <c r="EJ17" t="s">
        <v>1019</v>
      </c>
      <c r="EK17" t="s">
        <v>2653</v>
      </c>
      <c r="EL17" t="s">
        <v>73</v>
      </c>
      <c r="EM17">
        <v>30</v>
      </c>
      <c r="EN17">
        <v>32.762999999999998</v>
      </c>
      <c r="EO17" s="252">
        <v>45547</v>
      </c>
      <c r="EP17" t="s">
        <v>2654</v>
      </c>
      <c r="EQ17" t="s">
        <v>894</v>
      </c>
      <c r="ER17" t="s">
        <v>73</v>
      </c>
      <c r="ES17" t="s">
        <v>2655</v>
      </c>
      <c r="ET17" t="s">
        <v>895</v>
      </c>
      <c r="EU17" t="s">
        <v>2656</v>
      </c>
      <c r="EV17" t="s">
        <v>76</v>
      </c>
      <c r="EW17" t="s">
        <v>76</v>
      </c>
      <c r="EX17" t="s">
        <v>924</v>
      </c>
      <c r="EY17" t="s">
        <v>914</v>
      </c>
      <c r="EZ17">
        <v>30</v>
      </c>
      <c r="FA17" t="s">
        <v>76</v>
      </c>
      <c r="FB17" t="s">
        <v>73</v>
      </c>
      <c r="FC17">
        <v>2026</v>
      </c>
      <c r="FD17" t="s">
        <v>72</v>
      </c>
      <c r="FE17" t="s">
        <v>376</v>
      </c>
      <c r="FF17">
        <v>2.5</v>
      </c>
      <c r="FG17" t="s">
        <v>73</v>
      </c>
      <c r="FH17" t="s">
        <v>426</v>
      </c>
      <c r="FI17" t="s">
        <v>470</v>
      </c>
      <c r="FJ17" t="s">
        <v>2657</v>
      </c>
      <c r="FK17" t="s">
        <v>73</v>
      </c>
      <c r="FL17">
        <v>0.13980000000000001</v>
      </c>
      <c r="FN17" t="s">
        <v>887</v>
      </c>
      <c r="FO17" t="s">
        <v>99</v>
      </c>
      <c r="FP17" t="s">
        <v>73</v>
      </c>
      <c r="FQ17" t="s">
        <v>2658</v>
      </c>
      <c r="FR17" t="s">
        <v>2659</v>
      </c>
      <c r="FS17" t="s">
        <v>73</v>
      </c>
      <c r="FT17" s="223" t="s">
        <v>2563</v>
      </c>
      <c r="FU17" s="252">
        <v>45356</v>
      </c>
      <c r="FV17">
        <v>2024</v>
      </c>
      <c r="FW17" s="223" t="s">
        <v>90</v>
      </c>
      <c r="FX17" s="223">
        <v>10</v>
      </c>
      <c r="FY17" s="252">
        <v>45355</v>
      </c>
      <c r="FZ17" s="252">
        <v>45382</v>
      </c>
      <c r="GA17" t="s">
        <v>901</v>
      </c>
      <c r="GB17" t="s">
        <v>901</v>
      </c>
      <c r="GC17" t="s">
        <v>735</v>
      </c>
      <c r="GD17" t="s">
        <v>2660</v>
      </c>
      <c r="GE17" t="s">
        <v>2661</v>
      </c>
      <c r="GF17">
        <v>2</v>
      </c>
      <c r="GG17" t="s">
        <v>953</v>
      </c>
      <c r="GH17" t="s">
        <v>1641</v>
      </c>
      <c r="GI17" t="s">
        <v>477</v>
      </c>
      <c r="GJ17" t="s">
        <v>310</v>
      </c>
      <c r="GK17" t="s">
        <v>2179</v>
      </c>
      <c r="GL17" t="s">
        <v>2141</v>
      </c>
      <c r="GM17" t="s">
        <v>693</v>
      </c>
      <c r="GN17" t="s">
        <v>902</v>
      </c>
      <c r="GO17" t="s">
        <v>95</v>
      </c>
      <c r="GP17" t="s">
        <v>2614</v>
      </c>
      <c r="GQ17" t="s">
        <v>2615</v>
      </c>
      <c r="GU17" t="s">
        <v>73</v>
      </c>
      <c r="GV17" t="s">
        <v>73</v>
      </c>
      <c r="GW17" t="s">
        <v>73</v>
      </c>
      <c r="GX17" t="s">
        <v>904</v>
      </c>
      <c r="GY17" t="s">
        <v>73</v>
      </c>
      <c r="GZ17" t="s">
        <v>904</v>
      </c>
      <c r="HA17" t="s">
        <v>73</v>
      </c>
      <c r="HB17" t="s">
        <v>76</v>
      </c>
      <c r="HC17" t="s">
        <v>73</v>
      </c>
      <c r="HD17" t="s">
        <v>384</v>
      </c>
      <c r="HE17" t="s">
        <v>1008</v>
      </c>
      <c r="HF17" t="s">
        <v>76</v>
      </c>
      <c r="HG17" t="s">
        <v>71</v>
      </c>
      <c r="HH17" t="s">
        <v>927</v>
      </c>
      <c r="HI17" t="s">
        <v>76</v>
      </c>
      <c r="HJ17" t="s">
        <v>73</v>
      </c>
      <c r="HK17" t="s">
        <v>76</v>
      </c>
      <c r="HL17" t="s">
        <v>73</v>
      </c>
      <c r="HM17" t="s">
        <v>91</v>
      </c>
      <c r="HN17" s="223" t="s">
        <v>73</v>
      </c>
      <c r="HO17" t="s">
        <v>1037</v>
      </c>
      <c r="HP17" s="223" t="s">
        <v>73</v>
      </c>
      <c r="HQ17" t="s">
        <v>73</v>
      </c>
      <c r="HR17" t="s">
        <v>73</v>
      </c>
      <c r="HS17" t="s">
        <v>79</v>
      </c>
      <c r="HT17" t="s">
        <v>2662</v>
      </c>
    </row>
    <row r="18" spans="2:228">
      <c r="B18">
        <v>45</v>
      </c>
      <c r="C18" t="s">
        <v>2156</v>
      </c>
      <c r="D18" s="53">
        <v>45356</v>
      </c>
      <c r="E18" t="s">
        <v>1607</v>
      </c>
      <c r="F18" t="s">
        <v>74</v>
      </c>
      <c r="G18" t="s">
        <v>44</v>
      </c>
      <c r="H18">
        <v>8.15</v>
      </c>
      <c r="I18" t="s">
        <v>90</v>
      </c>
      <c r="J18" t="s">
        <v>111</v>
      </c>
      <c r="K18" t="s">
        <v>76</v>
      </c>
      <c r="L18" t="s">
        <v>76</v>
      </c>
      <c r="M18" t="s">
        <v>91</v>
      </c>
      <c r="N18" t="s">
        <v>72</v>
      </c>
      <c r="O18" t="s">
        <v>43</v>
      </c>
      <c r="P18" t="s">
        <v>124</v>
      </c>
      <c r="Q18" t="s">
        <v>76</v>
      </c>
      <c r="R18">
        <v>1.139</v>
      </c>
      <c r="U18">
        <v>16</v>
      </c>
      <c r="V18" t="s">
        <v>219</v>
      </c>
      <c r="W18">
        <v>24</v>
      </c>
      <c r="AA18" t="s">
        <v>29</v>
      </c>
      <c r="AE18" t="s">
        <v>515</v>
      </c>
      <c r="AF18" t="s">
        <v>73</v>
      </c>
      <c r="AG18" t="s">
        <v>73</v>
      </c>
      <c r="AH18" t="s">
        <v>189</v>
      </c>
      <c r="AI18" t="s">
        <v>73</v>
      </c>
      <c r="AJ18" t="s">
        <v>73</v>
      </c>
      <c r="AL18" t="s">
        <v>191</v>
      </c>
      <c r="AN18" t="s">
        <v>191</v>
      </c>
      <c r="AO18" t="s">
        <v>1268</v>
      </c>
      <c r="AQ18" t="s">
        <v>191</v>
      </c>
      <c r="BG18">
        <v>3</v>
      </c>
      <c r="BH18" s="252">
        <v>45356</v>
      </c>
      <c r="BI18" t="s">
        <v>2597</v>
      </c>
      <c r="BJ18" t="s">
        <v>2598</v>
      </c>
      <c r="BK18" t="s">
        <v>74</v>
      </c>
      <c r="BL18" t="s">
        <v>140</v>
      </c>
      <c r="BM18">
        <v>45</v>
      </c>
      <c r="BN18" t="s">
        <v>90</v>
      </c>
      <c r="BO18" t="s">
        <v>1858</v>
      </c>
      <c r="BP18" t="s">
        <v>2570</v>
      </c>
      <c r="BQ18">
        <v>18</v>
      </c>
      <c r="BR18" t="s">
        <v>104</v>
      </c>
      <c r="BS18" t="s">
        <v>76</v>
      </c>
      <c r="BT18" t="s">
        <v>43</v>
      </c>
      <c r="BU18" t="s">
        <v>96</v>
      </c>
      <c r="BV18" t="s">
        <v>76</v>
      </c>
      <c r="BW18">
        <v>0.316</v>
      </c>
      <c r="BX18" t="s">
        <v>73</v>
      </c>
      <c r="BY18" t="s">
        <v>73</v>
      </c>
      <c r="BZ18" t="s">
        <v>1858</v>
      </c>
      <c r="CA18" t="s">
        <v>1858</v>
      </c>
      <c r="CB18">
        <v>100</v>
      </c>
      <c r="CC18" t="s">
        <v>76</v>
      </c>
      <c r="CD18" t="s">
        <v>76</v>
      </c>
      <c r="CF18" t="s">
        <v>910</v>
      </c>
      <c r="CG18" s="252">
        <v>45363</v>
      </c>
      <c r="CI18" t="s">
        <v>2752</v>
      </c>
      <c r="CJ18" t="s">
        <v>74</v>
      </c>
      <c r="CK18" t="s">
        <v>382</v>
      </c>
      <c r="CL18" t="s">
        <v>73</v>
      </c>
      <c r="CM18" t="s">
        <v>378</v>
      </c>
      <c r="CN18" t="s">
        <v>73</v>
      </c>
      <c r="CO18" t="s">
        <v>73</v>
      </c>
      <c r="CP18" t="s">
        <v>939</v>
      </c>
      <c r="CQ18" t="s">
        <v>73</v>
      </c>
      <c r="CR18" t="s">
        <v>2752</v>
      </c>
      <c r="CS18" t="s">
        <v>73</v>
      </c>
      <c r="CT18" t="s">
        <v>73</v>
      </c>
      <c r="CU18" s="252">
        <v>46458</v>
      </c>
      <c r="CV18" t="s">
        <v>76</v>
      </c>
      <c r="CW18" t="s">
        <v>73</v>
      </c>
      <c r="CX18" t="s">
        <v>73</v>
      </c>
      <c r="CY18" t="s">
        <v>73</v>
      </c>
      <c r="CZ18" t="s">
        <v>76</v>
      </c>
      <c r="DA18" t="s">
        <v>76</v>
      </c>
      <c r="DB18" t="s">
        <v>73</v>
      </c>
      <c r="DC18" t="s">
        <v>73</v>
      </c>
      <c r="DD18" t="s">
        <v>73</v>
      </c>
      <c r="DE18" t="s">
        <v>73</v>
      </c>
      <c r="DF18" t="s">
        <v>73</v>
      </c>
      <c r="DG18" t="s">
        <v>73</v>
      </c>
      <c r="DH18" t="s">
        <v>73</v>
      </c>
      <c r="DL18" s="252"/>
      <c r="DM18" s="172"/>
      <c r="DN18" t="s">
        <v>73</v>
      </c>
      <c r="DP18" t="s">
        <v>2571</v>
      </c>
      <c r="DQ18" t="s">
        <v>949</v>
      </c>
      <c r="DR18" t="s">
        <v>76</v>
      </c>
      <c r="DS18" t="s">
        <v>73</v>
      </c>
      <c r="DT18" t="s">
        <v>890</v>
      </c>
      <c r="DU18" t="s">
        <v>2753</v>
      </c>
      <c r="DV18" t="s">
        <v>966</v>
      </c>
      <c r="DW18" t="s">
        <v>76</v>
      </c>
      <c r="DX18" s="223" t="s">
        <v>73</v>
      </c>
      <c r="DY18" s="252"/>
      <c r="DZ18" s="252">
        <v>45085</v>
      </c>
      <c r="EA18" s="223" t="s">
        <v>76</v>
      </c>
      <c r="EB18" s="223" t="s">
        <v>76</v>
      </c>
      <c r="ED18" s="223" t="s">
        <v>73</v>
      </c>
      <c r="EE18" s="223" t="s">
        <v>73</v>
      </c>
      <c r="EF18" s="223" t="s">
        <v>73</v>
      </c>
      <c r="EG18" s="223" t="s">
        <v>73</v>
      </c>
      <c r="EJ18" t="s">
        <v>73</v>
      </c>
      <c r="EK18" t="s">
        <v>73</v>
      </c>
      <c r="EL18" t="s">
        <v>73</v>
      </c>
      <c r="EM18">
        <v>2.262</v>
      </c>
      <c r="EN18">
        <v>2.4700000000000002</v>
      </c>
      <c r="EO18" s="252">
        <v>45547</v>
      </c>
      <c r="EP18" t="s">
        <v>2754</v>
      </c>
      <c r="EQ18" t="s">
        <v>894</v>
      </c>
      <c r="ER18" t="s">
        <v>73</v>
      </c>
      <c r="ES18" t="s">
        <v>73</v>
      </c>
      <c r="ET18" t="s">
        <v>895</v>
      </c>
      <c r="EU18" t="s">
        <v>2225</v>
      </c>
      <c r="EV18" t="s">
        <v>76</v>
      </c>
      <c r="EW18" t="s">
        <v>76</v>
      </c>
      <c r="EX18" t="s">
        <v>96</v>
      </c>
      <c r="EY18" t="s">
        <v>914</v>
      </c>
      <c r="EZ18">
        <v>45</v>
      </c>
      <c r="FA18" t="s">
        <v>443</v>
      </c>
      <c r="FB18" t="s">
        <v>942</v>
      </c>
      <c r="FC18">
        <v>2027</v>
      </c>
      <c r="FD18" t="s">
        <v>2698</v>
      </c>
      <c r="FE18" t="s">
        <v>383</v>
      </c>
      <c r="FG18" t="s">
        <v>557</v>
      </c>
      <c r="FH18" t="s">
        <v>425</v>
      </c>
      <c r="FI18" t="s">
        <v>2699</v>
      </c>
      <c r="FJ18" t="s">
        <v>2755</v>
      </c>
      <c r="FK18" t="s">
        <v>73</v>
      </c>
      <c r="FL18">
        <v>7.0200000000000002E-3</v>
      </c>
      <c r="FM18">
        <v>28</v>
      </c>
      <c r="FN18" t="s">
        <v>76</v>
      </c>
      <c r="FO18" t="s">
        <v>945</v>
      </c>
      <c r="FP18" t="s">
        <v>73</v>
      </c>
      <c r="FQ18" t="s">
        <v>2756</v>
      </c>
      <c r="FR18" t="s">
        <v>2571</v>
      </c>
      <c r="FS18" t="s">
        <v>73</v>
      </c>
      <c r="FT18" s="223" t="s">
        <v>2571</v>
      </c>
      <c r="FU18" s="252">
        <v>45356</v>
      </c>
      <c r="FV18">
        <v>2024</v>
      </c>
      <c r="FW18" s="223" t="s">
        <v>90</v>
      </c>
      <c r="FX18" s="223">
        <v>10</v>
      </c>
      <c r="FY18" s="252">
        <v>45355</v>
      </c>
      <c r="FZ18" s="252">
        <v>45382</v>
      </c>
      <c r="GA18" t="s">
        <v>901</v>
      </c>
      <c r="GB18" t="s">
        <v>901</v>
      </c>
      <c r="GC18" t="s">
        <v>735</v>
      </c>
      <c r="GD18" t="s">
        <v>2660</v>
      </c>
      <c r="GE18" t="s">
        <v>2661</v>
      </c>
      <c r="GF18">
        <v>2</v>
      </c>
      <c r="GG18" t="s">
        <v>953</v>
      </c>
      <c r="GH18" t="s">
        <v>1641</v>
      </c>
      <c r="GI18" t="s">
        <v>477</v>
      </c>
      <c r="GJ18" t="s">
        <v>310</v>
      </c>
      <c r="GK18" t="s">
        <v>2179</v>
      </c>
      <c r="GL18" t="s">
        <v>2141</v>
      </c>
      <c r="GM18" t="s">
        <v>693</v>
      </c>
      <c r="GN18" t="s">
        <v>902</v>
      </c>
      <c r="GO18" t="s">
        <v>95</v>
      </c>
      <c r="GP18" t="s">
        <v>2614</v>
      </c>
      <c r="GQ18" t="s">
        <v>2615</v>
      </c>
      <c r="GU18" t="s">
        <v>73</v>
      </c>
      <c r="GV18" t="s">
        <v>73</v>
      </c>
      <c r="GW18" t="s">
        <v>73</v>
      </c>
      <c r="GX18" t="s">
        <v>73</v>
      </c>
      <c r="GY18" t="s">
        <v>73</v>
      </c>
      <c r="GZ18" t="s">
        <v>904</v>
      </c>
      <c r="HA18" t="s">
        <v>73</v>
      </c>
      <c r="HB18" t="s">
        <v>76</v>
      </c>
      <c r="HC18" t="s">
        <v>73</v>
      </c>
      <c r="HD18" t="s">
        <v>378</v>
      </c>
      <c r="HE18" t="s">
        <v>364</v>
      </c>
      <c r="HF18" t="s">
        <v>930</v>
      </c>
      <c r="HG18" t="s">
        <v>71</v>
      </c>
      <c r="HH18" t="s">
        <v>906</v>
      </c>
      <c r="HI18" t="s">
        <v>76</v>
      </c>
      <c r="HJ18" t="s">
        <v>73</v>
      </c>
      <c r="HK18" t="s">
        <v>76</v>
      </c>
      <c r="HL18" t="s">
        <v>73</v>
      </c>
      <c r="HM18" t="s">
        <v>104</v>
      </c>
      <c r="HN18" s="223" t="s">
        <v>73</v>
      </c>
      <c r="HO18" t="s">
        <v>908</v>
      </c>
      <c r="HP18" s="223" t="s">
        <v>73</v>
      </c>
      <c r="HQ18" t="s">
        <v>916</v>
      </c>
      <c r="HR18" t="s">
        <v>73</v>
      </c>
      <c r="HS18" t="s">
        <v>70</v>
      </c>
      <c r="HT18" t="s">
        <v>2757</v>
      </c>
    </row>
    <row r="19" spans="2:228">
      <c r="B19">
        <v>44</v>
      </c>
      <c r="C19" t="s">
        <v>2600</v>
      </c>
      <c r="D19" s="53">
        <v>45355</v>
      </c>
      <c r="E19" t="s">
        <v>2567</v>
      </c>
      <c r="F19" t="s">
        <v>74</v>
      </c>
      <c r="G19" t="s">
        <v>44</v>
      </c>
      <c r="H19">
        <v>2.0699999999999998</v>
      </c>
      <c r="I19" t="s">
        <v>90</v>
      </c>
      <c r="J19" t="s">
        <v>461</v>
      </c>
      <c r="K19" t="s">
        <v>76</v>
      </c>
      <c r="L19" t="s">
        <v>76</v>
      </c>
      <c r="M19" t="s">
        <v>104</v>
      </c>
      <c r="N19" t="s">
        <v>72</v>
      </c>
      <c r="O19" t="s">
        <v>43</v>
      </c>
      <c r="P19" t="s">
        <v>78</v>
      </c>
      <c r="Q19" t="s">
        <v>76</v>
      </c>
      <c r="R19">
        <v>0.28899999999999998</v>
      </c>
      <c r="U19">
        <v>17</v>
      </c>
      <c r="V19" t="s">
        <v>220</v>
      </c>
      <c r="W19">
        <v>25</v>
      </c>
      <c r="AA19" t="s">
        <v>30</v>
      </c>
      <c r="AB19">
        <v>5722</v>
      </c>
      <c r="AC19">
        <v>5705</v>
      </c>
      <c r="AD19">
        <v>5667</v>
      </c>
      <c r="AE19" t="s">
        <v>515</v>
      </c>
      <c r="AF19" t="s">
        <v>73</v>
      </c>
      <c r="AG19" t="s">
        <v>73</v>
      </c>
      <c r="AH19" t="s">
        <v>189</v>
      </c>
      <c r="AI19" t="s">
        <v>73</v>
      </c>
      <c r="AJ19" t="s">
        <v>73</v>
      </c>
      <c r="AK19" t="s">
        <v>705</v>
      </c>
      <c r="AL19" t="s">
        <v>2479</v>
      </c>
      <c r="AM19">
        <v>3.0000000000000001E-3</v>
      </c>
      <c r="AN19" t="s">
        <v>1760</v>
      </c>
      <c r="AO19" t="s">
        <v>2480</v>
      </c>
      <c r="AP19">
        <v>0.01</v>
      </c>
      <c r="AQ19" t="s">
        <v>2481</v>
      </c>
      <c r="BG19">
        <v>2</v>
      </c>
      <c r="BH19" s="252">
        <v>45355</v>
      </c>
      <c r="BI19" t="s">
        <v>2601</v>
      </c>
      <c r="BJ19" t="s">
        <v>2602</v>
      </c>
      <c r="BK19" t="s">
        <v>74</v>
      </c>
      <c r="BL19" t="s">
        <v>46</v>
      </c>
      <c r="BM19">
        <v>0.31</v>
      </c>
      <c r="BN19" t="s">
        <v>90</v>
      </c>
      <c r="BO19" t="s">
        <v>1615</v>
      </c>
      <c r="BP19" t="s">
        <v>746</v>
      </c>
      <c r="BQ19">
        <v>45</v>
      </c>
      <c r="BR19" t="s">
        <v>77</v>
      </c>
      <c r="BS19" t="s">
        <v>76</v>
      </c>
      <c r="BT19" t="s">
        <v>43</v>
      </c>
      <c r="BU19" t="s">
        <v>96</v>
      </c>
      <c r="BV19" t="s">
        <v>76</v>
      </c>
      <c r="BW19">
        <v>0.31</v>
      </c>
      <c r="BX19" t="s">
        <v>73</v>
      </c>
      <c r="BY19" t="s">
        <v>73</v>
      </c>
      <c r="BZ19" t="s">
        <v>1615</v>
      </c>
      <c r="CA19" t="s">
        <v>1615</v>
      </c>
      <c r="CB19">
        <v>100</v>
      </c>
      <c r="CC19" t="s">
        <v>76</v>
      </c>
      <c r="CD19" t="s">
        <v>76</v>
      </c>
      <c r="CF19" t="s">
        <v>931</v>
      </c>
      <c r="CG19" s="252">
        <v>45358</v>
      </c>
      <c r="CI19" t="s">
        <v>2663</v>
      </c>
      <c r="CJ19" t="s">
        <v>74</v>
      </c>
      <c r="CK19" t="s">
        <v>382</v>
      </c>
      <c r="CL19" t="s">
        <v>73</v>
      </c>
      <c r="CM19" t="s">
        <v>384</v>
      </c>
      <c r="CN19" t="s">
        <v>73</v>
      </c>
      <c r="CO19" t="s">
        <v>73</v>
      </c>
      <c r="CP19" t="s">
        <v>939</v>
      </c>
      <c r="CQ19" t="s">
        <v>73</v>
      </c>
      <c r="CR19" t="s">
        <v>2664</v>
      </c>
      <c r="CS19" t="s">
        <v>2663</v>
      </c>
      <c r="CT19" t="s">
        <v>73</v>
      </c>
      <c r="CU19" s="252">
        <v>46453</v>
      </c>
      <c r="CV19" t="s">
        <v>76</v>
      </c>
      <c r="CW19" t="s">
        <v>73</v>
      </c>
      <c r="CX19" t="s">
        <v>73</v>
      </c>
      <c r="CY19" t="s">
        <v>73</v>
      </c>
      <c r="CZ19" t="s">
        <v>76</v>
      </c>
      <c r="DA19" t="s">
        <v>76</v>
      </c>
      <c r="DB19" t="s">
        <v>73</v>
      </c>
      <c r="DC19" t="s">
        <v>73</v>
      </c>
      <c r="DD19" t="s">
        <v>73</v>
      </c>
      <c r="DE19" t="s">
        <v>73</v>
      </c>
      <c r="DF19" t="s">
        <v>73</v>
      </c>
      <c r="DG19" t="s">
        <v>73</v>
      </c>
      <c r="DH19" t="s">
        <v>73</v>
      </c>
      <c r="DL19" s="252"/>
      <c r="DM19" s="172"/>
      <c r="DN19" t="s">
        <v>73</v>
      </c>
      <c r="DP19" t="s">
        <v>2574</v>
      </c>
      <c r="DQ19" t="s">
        <v>76</v>
      </c>
      <c r="DR19" t="s">
        <v>76</v>
      </c>
      <c r="DS19" t="s">
        <v>73</v>
      </c>
      <c r="DT19" t="s">
        <v>890</v>
      </c>
      <c r="DU19" t="s">
        <v>73</v>
      </c>
      <c r="DV19" t="s">
        <v>1252</v>
      </c>
      <c r="DW19" t="s">
        <v>2665</v>
      </c>
      <c r="DX19" s="223" t="s">
        <v>73</v>
      </c>
      <c r="DY19" s="252"/>
      <c r="DZ19" s="252">
        <v>43188</v>
      </c>
      <c r="EA19" s="223" t="s">
        <v>76</v>
      </c>
      <c r="EB19" s="223" t="s">
        <v>76</v>
      </c>
      <c r="ED19" s="223" t="s">
        <v>73</v>
      </c>
      <c r="EE19" s="223" t="s">
        <v>73</v>
      </c>
      <c r="EF19" s="223" t="s">
        <v>73</v>
      </c>
      <c r="EG19" s="223" t="s">
        <v>73</v>
      </c>
      <c r="EJ19" t="s">
        <v>73</v>
      </c>
      <c r="EK19" t="s">
        <v>73</v>
      </c>
      <c r="EL19" t="s">
        <v>73</v>
      </c>
      <c r="EM19">
        <v>2.2170000000000001</v>
      </c>
      <c r="EN19">
        <v>2.4220000000000002</v>
      </c>
      <c r="EO19" s="252">
        <v>45542</v>
      </c>
      <c r="EP19" t="s">
        <v>2666</v>
      </c>
      <c r="EQ19" t="s">
        <v>894</v>
      </c>
      <c r="ER19" t="s">
        <v>73</v>
      </c>
      <c r="ES19" t="s">
        <v>73</v>
      </c>
      <c r="ET19" t="s">
        <v>895</v>
      </c>
      <c r="EU19" t="s">
        <v>2667</v>
      </c>
      <c r="EV19" t="s">
        <v>76</v>
      </c>
      <c r="EW19" t="s">
        <v>76</v>
      </c>
      <c r="EX19" t="s">
        <v>96</v>
      </c>
      <c r="EY19" t="s">
        <v>914</v>
      </c>
      <c r="EZ19">
        <v>0.31</v>
      </c>
      <c r="FA19" t="s">
        <v>443</v>
      </c>
      <c r="FB19" t="s">
        <v>942</v>
      </c>
      <c r="FC19">
        <v>2027</v>
      </c>
      <c r="FD19" t="s">
        <v>83</v>
      </c>
      <c r="FE19" t="s">
        <v>383</v>
      </c>
      <c r="FG19" t="s">
        <v>557</v>
      </c>
      <c r="FH19" t="s">
        <v>425</v>
      </c>
      <c r="FI19" t="s">
        <v>943</v>
      </c>
      <c r="FJ19" t="s">
        <v>2668</v>
      </c>
      <c r="FK19" t="s">
        <v>73</v>
      </c>
      <c r="FL19">
        <v>1</v>
      </c>
      <c r="FM19">
        <v>28</v>
      </c>
      <c r="FN19" t="s">
        <v>76</v>
      </c>
      <c r="FO19" t="s">
        <v>945</v>
      </c>
      <c r="FP19" t="s">
        <v>73</v>
      </c>
      <c r="FQ19" t="s">
        <v>2669</v>
      </c>
      <c r="FR19" t="s">
        <v>2574</v>
      </c>
      <c r="FS19" t="s">
        <v>73</v>
      </c>
      <c r="FT19" s="223" t="s">
        <v>2574</v>
      </c>
      <c r="FU19" s="252">
        <v>45355</v>
      </c>
      <c r="FV19">
        <v>2024</v>
      </c>
      <c r="FW19" s="223" t="s">
        <v>90</v>
      </c>
      <c r="FX19" s="223">
        <v>10</v>
      </c>
      <c r="FY19" s="252">
        <v>45355</v>
      </c>
      <c r="FZ19" s="252">
        <v>45382</v>
      </c>
      <c r="GA19" t="s">
        <v>901</v>
      </c>
      <c r="GB19" t="s">
        <v>901</v>
      </c>
      <c r="GC19" t="s">
        <v>735</v>
      </c>
      <c r="GD19" t="s">
        <v>2670</v>
      </c>
      <c r="GE19" t="s">
        <v>2671</v>
      </c>
      <c r="GF19">
        <v>1</v>
      </c>
      <c r="GG19" t="s">
        <v>512</v>
      </c>
      <c r="GH19" t="s">
        <v>1642</v>
      </c>
      <c r="GI19" t="s">
        <v>476</v>
      </c>
      <c r="GJ19" t="s">
        <v>310</v>
      </c>
      <c r="GK19" t="s">
        <v>2179</v>
      </c>
      <c r="GL19" t="s">
        <v>2141</v>
      </c>
      <c r="GM19" t="s">
        <v>693</v>
      </c>
      <c r="GN19" t="s">
        <v>902</v>
      </c>
      <c r="GO19" t="s">
        <v>95</v>
      </c>
      <c r="GP19" t="s">
        <v>2614</v>
      </c>
      <c r="GQ19" t="s">
        <v>2615</v>
      </c>
      <c r="GU19" t="s">
        <v>73</v>
      </c>
      <c r="GV19" t="s">
        <v>73</v>
      </c>
      <c r="GW19" t="s">
        <v>73</v>
      </c>
      <c r="GX19" t="s">
        <v>73</v>
      </c>
      <c r="GY19" t="s">
        <v>73</v>
      </c>
      <c r="GZ19" t="s">
        <v>904</v>
      </c>
      <c r="HA19" t="s">
        <v>73</v>
      </c>
      <c r="HB19" t="s">
        <v>76</v>
      </c>
      <c r="HC19" t="s">
        <v>73</v>
      </c>
      <c r="HD19" t="s">
        <v>384</v>
      </c>
      <c r="HE19" t="s">
        <v>364</v>
      </c>
      <c r="HF19" t="s">
        <v>930</v>
      </c>
      <c r="HG19" t="s">
        <v>71</v>
      </c>
      <c r="HH19" t="s">
        <v>906</v>
      </c>
      <c r="HI19" t="s">
        <v>76</v>
      </c>
      <c r="HJ19" t="s">
        <v>73</v>
      </c>
      <c r="HK19" t="s">
        <v>76</v>
      </c>
      <c r="HL19" t="s">
        <v>73</v>
      </c>
      <c r="HM19" t="s">
        <v>104</v>
      </c>
      <c r="HN19" s="223" t="s">
        <v>73</v>
      </c>
      <c r="HO19" t="s">
        <v>908</v>
      </c>
      <c r="HP19" s="223" t="s">
        <v>73</v>
      </c>
      <c r="HQ19" t="s">
        <v>916</v>
      </c>
      <c r="HR19" t="s">
        <v>73</v>
      </c>
      <c r="HS19" t="s">
        <v>70</v>
      </c>
      <c r="HT19" t="s">
        <v>2672</v>
      </c>
    </row>
    <row r="20" spans="2:228">
      <c r="B20">
        <v>43</v>
      </c>
      <c r="C20" t="s">
        <v>2601</v>
      </c>
      <c r="D20" s="53">
        <v>45355</v>
      </c>
      <c r="E20" t="s">
        <v>2602</v>
      </c>
      <c r="F20" t="s">
        <v>74</v>
      </c>
      <c r="G20" t="s">
        <v>46</v>
      </c>
      <c r="H20">
        <v>0.31</v>
      </c>
      <c r="I20" t="s">
        <v>90</v>
      </c>
      <c r="J20" t="s">
        <v>1615</v>
      </c>
      <c r="K20" t="s">
        <v>746</v>
      </c>
      <c r="L20">
        <v>45</v>
      </c>
      <c r="M20" t="s">
        <v>77</v>
      </c>
      <c r="N20" t="s">
        <v>76</v>
      </c>
      <c r="O20" t="s">
        <v>43</v>
      </c>
      <c r="P20" t="s">
        <v>96</v>
      </c>
      <c r="Q20" t="s">
        <v>76</v>
      </c>
      <c r="R20">
        <v>0.31</v>
      </c>
      <c r="U20">
        <v>18</v>
      </c>
      <c r="V20" t="s">
        <v>221</v>
      </c>
      <c r="W20">
        <v>26</v>
      </c>
      <c r="AA20" t="s">
        <v>31</v>
      </c>
      <c r="AB20">
        <v>2171.1999999999998</v>
      </c>
      <c r="AC20">
        <v>2049.8000000000002</v>
      </c>
      <c r="AD20">
        <v>2078.4</v>
      </c>
      <c r="AE20" t="s">
        <v>515</v>
      </c>
      <c r="AF20" t="s">
        <v>73</v>
      </c>
      <c r="AG20" t="s">
        <v>73</v>
      </c>
      <c r="AH20" t="s">
        <v>189</v>
      </c>
      <c r="AI20" t="s">
        <v>73</v>
      </c>
      <c r="AJ20" t="s">
        <v>73</v>
      </c>
      <c r="AK20" t="s">
        <v>706</v>
      </c>
      <c r="AL20" t="s">
        <v>2482</v>
      </c>
      <c r="AM20">
        <v>5.8999999999999997E-2</v>
      </c>
      <c r="AN20" s="173" t="s">
        <v>119</v>
      </c>
      <c r="AO20" t="s">
        <v>2483</v>
      </c>
      <c r="AP20">
        <v>4.4999999999999998E-2</v>
      </c>
      <c r="AQ20" t="s">
        <v>406</v>
      </c>
      <c r="BG20">
        <v>1</v>
      </c>
      <c r="BH20" s="252">
        <v>45355</v>
      </c>
      <c r="BI20" t="s">
        <v>2600</v>
      </c>
      <c r="BJ20" t="s">
        <v>2567</v>
      </c>
      <c r="BK20" t="s">
        <v>74</v>
      </c>
      <c r="BL20" t="s">
        <v>44</v>
      </c>
      <c r="BM20">
        <v>2.0699999999999998</v>
      </c>
      <c r="BN20" t="s">
        <v>90</v>
      </c>
      <c r="BO20" t="s">
        <v>461</v>
      </c>
      <c r="BP20" t="s">
        <v>76</v>
      </c>
      <c r="BQ20" t="s">
        <v>76</v>
      </c>
      <c r="BR20" t="s">
        <v>104</v>
      </c>
      <c r="BS20" t="s">
        <v>72</v>
      </c>
      <c r="BT20" t="s">
        <v>43</v>
      </c>
      <c r="BU20" t="s">
        <v>78</v>
      </c>
      <c r="BV20" t="s">
        <v>76</v>
      </c>
      <c r="BW20">
        <v>0.28899999999999998</v>
      </c>
      <c r="BX20" t="s">
        <v>73</v>
      </c>
      <c r="BY20" t="s">
        <v>73</v>
      </c>
      <c r="BZ20" t="s">
        <v>76</v>
      </c>
      <c r="CA20" t="s">
        <v>76</v>
      </c>
      <c r="CB20">
        <v>100</v>
      </c>
      <c r="CC20" t="s">
        <v>76</v>
      </c>
      <c r="CD20" t="s">
        <v>76</v>
      </c>
      <c r="CF20" t="s">
        <v>910</v>
      </c>
      <c r="CG20" s="252">
        <v>45362</v>
      </c>
      <c r="CI20" t="s">
        <v>2758</v>
      </c>
      <c r="CJ20" t="s">
        <v>74</v>
      </c>
      <c r="CK20" t="s">
        <v>76</v>
      </c>
      <c r="CL20" t="s">
        <v>73</v>
      </c>
      <c r="CM20" t="s">
        <v>378</v>
      </c>
      <c r="CN20" t="s">
        <v>73</v>
      </c>
      <c r="CO20" t="s">
        <v>73</v>
      </c>
      <c r="CP20" t="s">
        <v>1422</v>
      </c>
      <c r="CQ20" t="s">
        <v>73</v>
      </c>
      <c r="CR20" t="s">
        <v>2758</v>
      </c>
      <c r="CS20" t="s">
        <v>73</v>
      </c>
      <c r="CT20" t="s">
        <v>73</v>
      </c>
      <c r="CU20" s="252">
        <v>46457</v>
      </c>
      <c r="CV20" t="s">
        <v>76</v>
      </c>
      <c r="CW20" t="s">
        <v>73</v>
      </c>
      <c r="CX20" t="s">
        <v>73</v>
      </c>
      <c r="CY20" t="s">
        <v>73</v>
      </c>
      <c r="CZ20" t="s">
        <v>76</v>
      </c>
      <c r="DA20" t="s">
        <v>76</v>
      </c>
      <c r="DB20" t="s">
        <v>73</v>
      </c>
      <c r="DC20" t="s">
        <v>73</v>
      </c>
      <c r="DD20" t="s">
        <v>73</v>
      </c>
      <c r="DE20" t="s">
        <v>73</v>
      </c>
      <c r="DF20" t="s">
        <v>73</v>
      </c>
      <c r="DG20" t="s">
        <v>73</v>
      </c>
      <c r="DH20" t="s">
        <v>73</v>
      </c>
      <c r="DL20" s="252"/>
      <c r="DM20" s="172"/>
      <c r="DN20" t="s">
        <v>73</v>
      </c>
      <c r="DP20" t="s">
        <v>2573</v>
      </c>
      <c r="DQ20" t="s">
        <v>76</v>
      </c>
      <c r="DR20" t="s">
        <v>76</v>
      </c>
      <c r="DS20" t="s">
        <v>73</v>
      </c>
      <c r="DT20" t="s">
        <v>890</v>
      </c>
      <c r="DU20" t="s">
        <v>891</v>
      </c>
      <c r="DV20" t="s">
        <v>1243</v>
      </c>
      <c r="DW20" t="s">
        <v>76</v>
      </c>
      <c r="DX20" s="223" t="s">
        <v>73</v>
      </c>
      <c r="DY20" s="252"/>
      <c r="DZ20" s="252">
        <v>45355</v>
      </c>
      <c r="EA20" s="223" t="s">
        <v>76</v>
      </c>
      <c r="EB20" s="223" t="s">
        <v>76</v>
      </c>
      <c r="ED20" s="223" t="s">
        <v>73</v>
      </c>
      <c r="EE20" s="223" t="s">
        <v>73</v>
      </c>
      <c r="EF20" s="223" t="s">
        <v>73</v>
      </c>
      <c r="EG20" s="223" t="s">
        <v>73</v>
      </c>
      <c r="EJ20" t="s">
        <v>73</v>
      </c>
      <c r="EK20" t="s">
        <v>73</v>
      </c>
      <c r="EL20" t="s">
        <v>73</v>
      </c>
      <c r="EM20">
        <v>2.0699999999999998</v>
      </c>
      <c r="EN20">
        <v>2.2610000000000001</v>
      </c>
      <c r="EO20" s="252">
        <v>45546</v>
      </c>
      <c r="EP20" t="s">
        <v>2759</v>
      </c>
      <c r="EQ20" t="s">
        <v>894</v>
      </c>
      <c r="ER20" t="s">
        <v>73</v>
      </c>
      <c r="ES20" t="s">
        <v>73</v>
      </c>
      <c r="ET20" t="s">
        <v>895</v>
      </c>
      <c r="EU20" t="s">
        <v>2760</v>
      </c>
      <c r="EV20" t="s">
        <v>76</v>
      </c>
      <c r="EW20" t="s">
        <v>76</v>
      </c>
      <c r="EX20" t="s">
        <v>78</v>
      </c>
      <c r="EY20" t="s">
        <v>899</v>
      </c>
      <c r="EZ20">
        <v>2.0699999999999998</v>
      </c>
      <c r="FA20" t="s">
        <v>433</v>
      </c>
      <c r="FB20" t="s">
        <v>960</v>
      </c>
      <c r="FC20">
        <v>2027</v>
      </c>
      <c r="FD20" t="s">
        <v>72</v>
      </c>
      <c r="FE20" t="s">
        <v>383</v>
      </c>
      <c r="FG20" t="s">
        <v>73</v>
      </c>
      <c r="FH20" t="s">
        <v>425</v>
      </c>
      <c r="FI20" t="s">
        <v>470</v>
      </c>
      <c r="FJ20" t="s">
        <v>2761</v>
      </c>
      <c r="FK20" t="s">
        <v>73</v>
      </c>
      <c r="FL20">
        <v>0.13980000000000001</v>
      </c>
      <c r="FM20">
        <v>25</v>
      </c>
      <c r="FN20" t="s">
        <v>76</v>
      </c>
      <c r="FO20" t="s">
        <v>72</v>
      </c>
      <c r="FP20" t="s">
        <v>73</v>
      </c>
      <c r="FQ20" t="s">
        <v>2762</v>
      </c>
      <c r="FR20" t="s">
        <v>2573</v>
      </c>
      <c r="FS20" t="s">
        <v>73</v>
      </c>
      <c r="FT20" s="223" t="s">
        <v>2573</v>
      </c>
      <c r="FU20" s="252">
        <v>45355</v>
      </c>
      <c r="FV20">
        <v>2024</v>
      </c>
      <c r="FW20" s="223" t="s">
        <v>90</v>
      </c>
      <c r="FX20" s="223">
        <v>10</v>
      </c>
      <c r="FY20" s="252">
        <v>45355</v>
      </c>
      <c r="FZ20" s="252">
        <v>45382</v>
      </c>
      <c r="GA20" t="s">
        <v>901</v>
      </c>
      <c r="GB20" t="s">
        <v>901</v>
      </c>
      <c r="GC20" t="s">
        <v>735</v>
      </c>
      <c r="GD20" t="s">
        <v>2670</v>
      </c>
      <c r="GE20" t="s">
        <v>2671</v>
      </c>
      <c r="GF20">
        <v>1</v>
      </c>
      <c r="GG20" t="s">
        <v>512</v>
      </c>
      <c r="GH20" t="s">
        <v>1642</v>
      </c>
      <c r="GI20" t="s">
        <v>476</v>
      </c>
      <c r="GJ20" t="s">
        <v>310</v>
      </c>
      <c r="GK20" t="s">
        <v>2179</v>
      </c>
      <c r="GL20" t="s">
        <v>2141</v>
      </c>
      <c r="GM20" t="s">
        <v>693</v>
      </c>
      <c r="GN20" t="s">
        <v>902</v>
      </c>
      <c r="GO20" t="s">
        <v>95</v>
      </c>
      <c r="GP20" t="s">
        <v>2614</v>
      </c>
      <c r="GQ20" t="s">
        <v>2615</v>
      </c>
      <c r="GU20" t="s">
        <v>73</v>
      </c>
      <c r="GV20" t="s">
        <v>73</v>
      </c>
      <c r="GW20" t="s">
        <v>73</v>
      </c>
      <c r="GX20" t="s">
        <v>73</v>
      </c>
      <c r="GY20" t="s">
        <v>73</v>
      </c>
      <c r="GZ20" t="s">
        <v>73</v>
      </c>
      <c r="HA20" t="s">
        <v>73</v>
      </c>
      <c r="HB20" t="s">
        <v>76</v>
      </c>
      <c r="HC20" t="s">
        <v>73</v>
      </c>
      <c r="HD20" t="s">
        <v>378</v>
      </c>
      <c r="HE20" t="s">
        <v>364</v>
      </c>
      <c r="HF20" t="s">
        <v>962</v>
      </c>
      <c r="HG20" t="s">
        <v>71</v>
      </c>
      <c r="HH20" t="s">
        <v>906</v>
      </c>
      <c r="HI20" t="s">
        <v>76</v>
      </c>
      <c r="HJ20" t="s">
        <v>73</v>
      </c>
      <c r="HK20" t="s">
        <v>76</v>
      </c>
      <c r="HL20" t="s">
        <v>904</v>
      </c>
      <c r="HM20" t="s">
        <v>104</v>
      </c>
      <c r="HN20" s="223" t="s">
        <v>73</v>
      </c>
      <c r="HO20" t="s">
        <v>908</v>
      </c>
      <c r="HP20" s="223" t="s">
        <v>73</v>
      </c>
      <c r="HQ20" t="s">
        <v>909</v>
      </c>
      <c r="HR20" t="s">
        <v>73</v>
      </c>
      <c r="HS20" t="s">
        <v>70</v>
      </c>
      <c r="HT20" t="s">
        <v>2763</v>
      </c>
    </row>
    <row r="21" spans="2:228">
      <c r="B21">
        <v>42</v>
      </c>
      <c r="C21" t="s">
        <v>2154</v>
      </c>
      <c r="D21" s="53">
        <v>45352</v>
      </c>
      <c r="E21" t="s">
        <v>2142</v>
      </c>
      <c r="F21" t="s">
        <v>74</v>
      </c>
      <c r="G21" t="s">
        <v>44</v>
      </c>
      <c r="H21">
        <v>2.6</v>
      </c>
      <c r="I21" t="s">
        <v>90</v>
      </c>
      <c r="J21" t="s">
        <v>390</v>
      </c>
      <c r="K21" t="s">
        <v>103</v>
      </c>
      <c r="L21">
        <v>40</v>
      </c>
      <c r="M21" t="s">
        <v>104</v>
      </c>
      <c r="N21" t="s">
        <v>2278</v>
      </c>
      <c r="O21" t="s">
        <v>43</v>
      </c>
      <c r="P21" t="s">
        <v>139</v>
      </c>
      <c r="Q21" t="s">
        <v>2143</v>
      </c>
      <c r="R21">
        <v>0.36299999999999999</v>
      </c>
      <c r="U21">
        <v>19</v>
      </c>
      <c r="V21" t="s">
        <v>222</v>
      </c>
      <c r="W21">
        <v>27</v>
      </c>
      <c r="AA21" t="s">
        <v>32</v>
      </c>
      <c r="AE21" t="s">
        <v>515</v>
      </c>
      <c r="AF21" t="s">
        <v>73</v>
      </c>
      <c r="AG21" t="s">
        <v>73</v>
      </c>
      <c r="AH21" t="s">
        <v>189</v>
      </c>
      <c r="AI21" t="s">
        <v>73</v>
      </c>
      <c r="AJ21" t="s">
        <v>73</v>
      </c>
      <c r="AL21" t="s">
        <v>191</v>
      </c>
      <c r="AN21" t="s">
        <v>191</v>
      </c>
      <c r="AO21" t="s">
        <v>1269</v>
      </c>
      <c r="AQ21" t="s">
        <v>191</v>
      </c>
    </row>
    <row r="22" spans="2:228">
      <c r="B22">
        <v>41</v>
      </c>
      <c r="C22" t="s">
        <v>2155</v>
      </c>
      <c r="D22" s="53">
        <v>45352</v>
      </c>
      <c r="E22" t="s">
        <v>2144</v>
      </c>
      <c r="F22" t="s">
        <v>74</v>
      </c>
      <c r="G22" t="s">
        <v>44</v>
      </c>
      <c r="H22">
        <v>3.8</v>
      </c>
      <c r="I22" t="s">
        <v>101</v>
      </c>
      <c r="J22" t="s">
        <v>2145</v>
      </c>
      <c r="K22" t="s">
        <v>456</v>
      </c>
      <c r="L22">
        <v>40</v>
      </c>
      <c r="M22" t="s">
        <v>104</v>
      </c>
      <c r="N22" t="s">
        <v>2278</v>
      </c>
      <c r="O22" t="s">
        <v>43</v>
      </c>
      <c r="P22" t="s">
        <v>139</v>
      </c>
      <c r="Q22" t="s">
        <v>2143</v>
      </c>
      <c r="R22">
        <v>0.53100000000000003</v>
      </c>
      <c r="U22">
        <v>20</v>
      </c>
      <c r="V22" t="s">
        <v>223</v>
      </c>
      <c r="W22">
        <v>28</v>
      </c>
      <c r="Z22">
        <v>3</v>
      </c>
      <c r="AA22" t="s">
        <v>33</v>
      </c>
      <c r="AB22">
        <v>102.71</v>
      </c>
      <c r="AC22">
        <v>103.86</v>
      </c>
      <c r="AD22">
        <v>101.33</v>
      </c>
      <c r="AE22" t="s">
        <v>32</v>
      </c>
      <c r="AF22" t="s">
        <v>1280</v>
      </c>
      <c r="AG22" t="s">
        <v>73</v>
      </c>
      <c r="AH22" t="s">
        <v>189</v>
      </c>
      <c r="AI22" t="s">
        <v>73</v>
      </c>
      <c r="AJ22" t="s">
        <v>537</v>
      </c>
      <c r="AK22" t="s">
        <v>154</v>
      </c>
      <c r="AL22" t="s">
        <v>2484</v>
      </c>
      <c r="AM22">
        <v>-1.0999999999999999E-2</v>
      </c>
      <c r="AN22" t="s">
        <v>2485</v>
      </c>
      <c r="AO22" t="s">
        <v>2486</v>
      </c>
      <c r="AP22">
        <v>1.4E-2</v>
      </c>
      <c r="AQ22" t="s">
        <v>1856</v>
      </c>
    </row>
    <row r="23" spans="2:228">
      <c r="B23">
        <v>40</v>
      </c>
      <c r="C23" t="s">
        <v>2603</v>
      </c>
      <c r="D23" s="53">
        <v>45352</v>
      </c>
      <c r="E23" t="s">
        <v>1311</v>
      </c>
      <c r="F23" t="s">
        <v>74</v>
      </c>
      <c r="G23" t="s">
        <v>44</v>
      </c>
      <c r="H23">
        <v>4</v>
      </c>
      <c r="I23" t="s">
        <v>90</v>
      </c>
      <c r="J23" t="s">
        <v>111</v>
      </c>
      <c r="K23" t="s">
        <v>76</v>
      </c>
      <c r="L23" t="s">
        <v>76</v>
      </c>
      <c r="M23" t="s">
        <v>91</v>
      </c>
      <c r="N23" t="s">
        <v>72</v>
      </c>
      <c r="O23" t="s">
        <v>43</v>
      </c>
      <c r="P23" t="s">
        <v>78</v>
      </c>
      <c r="Q23" t="s">
        <v>76</v>
      </c>
      <c r="R23">
        <v>0.55900000000000005</v>
      </c>
      <c r="U23">
        <v>21</v>
      </c>
      <c r="V23" t="s">
        <v>224</v>
      </c>
      <c r="AA23" t="s">
        <v>225</v>
      </c>
      <c r="AE23" t="s">
        <v>72</v>
      </c>
      <c r="AF23" t="s">
        <v>73</v>
      </c>
      <c r="AG23" t="s">
        <v>73</v>
      </c>
      <c r="AH23" t="s">
        <v>189</v>
      </c>
      <c r="AI23" t="s">
        <v>73</v>
      </c>
      <c r="AJ23" t="s">
        <v>73</v>
      </c>
      <c r="AL23" t="s">
        <v>191</v>
      </c>
      <c r="AN23" t="s">
        <v>191</v>
      </c>
      <c r="AO23" t="s">
        <v>1270</v>
      </c>
      <c r="AQ23" t="s">
        <v>191</v>
      </c>
    </row>
    <row r="24" spans="2:228">
      <c r="B24">
        <v>39</v>
      </c>
      <c r="C24" t="s">
        <v>2157</v>
      </c>
      <c r="D24" s="53">
        <v>45351</v>
      </c>
      <c r="E24" t="s">
        <v>2146</v>
      </c>
      <c r="F24" t="s">
        <v>74</v>
      </c>
      <c r="G24" t="s">
        <v>44</v>
      </c>
      <c r="H24">
        <v>10</v>
      </c>
      <c r="I24" t="s">
        <v>90</v>
      </c>
      <c r="J24" t="s">
        <v>390</v>
      </c>
      <c r="K24" t="s">
        <v>103</v>
      </c>
      <c r="L24">
        <v>40</v>
      </c>
      <c r="M24" t="s">
        <v>91</v>
      </c>
      <c r="N24" t="s">
        <v>72</v>
      </c>
      <c r="O24" t="s">
        <v>43</v>
      </c>
      <c r="P24" t="s">
        <v>96</v>
      </c>
      <c r="Q24" t="s">
        <v>76</v>
      </c>
      <c r="R24">
        <v>1.3979999999999999</v>
      </c>
      <c r="U24">
        <v>22</v>
      </c>
      <c r="V24" t="s">
        <v>226</v>
      </c>
      <c r="AA24" t="s">
        <v>227</v>
      </c>
      <c r="AB24">
        <v>2240</v>
      </c>
      <c r="AC24">
        <v>2240</v>
      </c>
      <c r="AD24">
        <v>2240</v>
      </c>
      <c r="AE24" t="s">
        <v>72</v>
      </c>
      <c r="AF24" t="s">
        <v>73</v>
      </c>
      <c r="AG24" t="s">
        <v>73</v>
      </c>
      <c r="AH24" t="s">
        <v>189</v>
      </c>
      <c r="AI24" t="s">
        <v>73</v>
      </c>
      <c r="AJ24" t="s">
        <v>538</v>
      </c>
      <c r="AK24" t="s">
        <v>155</v>
      </c>
      <c r="AL24" t="s">
        <v>1815</v>
      </c>
      <c r="AM24">
        <v>0</v>
      </c>
      <c r="AN24" t="s">
        <v>191</v>
      </c>
      <c r="AO24" t="s">
        <v>1816</v>
      </c>
      <c r="AP24">
        <v>0</v>
      </c>
      <c r="AQ24" t="s">
        <v>191</v>
      </c>
    </row>
    <row r="25" spans="2:228">
      <c r="B25">
        <v>38</v>
      </c>
      <c r="C25" t="s">
        <v>2161</v>
      </c>
      <c r="D25" s="53">
        <v>45351</v>
      </c>
      <c r="E25" t="s">
        <v>2604</v>
      </c>
      <c r="F25" t="s">
        <v>74</v>
      </c>
      <c r="G25" t="s">
        <v>46</v>
      </c>
      <c r="H25">
        <v>1.58</v>
      </c>
      <c r="I25" t="s">
        <v>85</v>
      </c>
      <c r="J25" t="s">
        <v>2162</v>
      </c>
      <c r="K25" t="s">
        <v>2163</v>
      </c>
      <c r="L25">
        <v>55</v>
      </c>
      <c r="M25" t="s">
        <v>127</v>
      </c>
      <c r="N25" t="s">
        <v>76</v>
      </c>
      <c r="O25" t="s">
        <v>43</v>
      </c>
      <c r="P25" t="s">
        <v>133</v>
      </c>
      <c r="Q25" t="s">
        <v>76</v>
      </c>
      <c r="R25">
        <v>1.58</v>
      </c>
      <c r="U25">
        <v>23</v>
      </c>
      <c r="V25" t="s">
        <v>228</v>
      </c>
      <c r="AA25" t="s">
        <v>229</v>
      </c>
      <c r="AB25">
        <v>1038.33</v>
      </c>
      <c r="AC25">
        <v>1038.33</v>
      </c>
      <c r="AD25">
        <v>1024.05</v>
      </c>
      <c r="AE25" t="s">
        <v>72</v>
      </c>
      <c r="AF25" t="s">
        <v>73</v>
      </c>
      <c r="AG25" t="s">
        <v>73</v>
      </c>
      <c r="AH25" t="s">
        <v>189</v>
      </c>
      <c r="AI25" t="s">
        <v>73</v>
      </c>
      <c r="AJ25" t="s">
        <v>538</v>
      </c>
      <c r="AK25" t="s">
        <v>156</v>
      </c>
      <c r="AL25" t="s">
        <v>1860</v>
      </c>
      <c r="AM25">
        <v>0</v>
      </c>
      <c r="AN25" t="s">
        <v>191</v>
      </c>
      <c r="AO25" t="s">
        <v>2131</v>
      </c>
      <c r="AP25">
        <v>1.4E-2</v>
      </c>
      <c r="AQ25" t="s">
        <v>1856</v>
      </c>
    </row>
    <row r="26" spans="2:228" ht="34.5">
      <c r="B26">
        <v>37</v>
      </c>
      <c r="C26" t="s">
        <v>2156</v>
      </c>
      <c r="D26" s="53">
        <v>45351</v>
      </c>
      <c r="E26" t="s">
        <v>662</v>
      </c>
      <c r="F26" t="s">
        <v>74</v>
      </c>
      <c r="G26" t="s">
        <v>44</v>
      </c>
      <c r="H26">
        <v>8.15</v>
      </c>
      <c r="I26" t="s">
        <v>90</v>
      </c>
      <c r="J26" t="s">
        <v>111</v>
      </c>
      <c r="K26" t="s">
        <v>76</v>
      </c>
      <c r="L26" t="s">
        <v>76</v>
      </c>
      <c r="M26" t="s">
        <v>91</v>
      </c>
      <c r="N26" t="s">
        <v>72</v>
      </c>
      <c r="O26" t="s">
        <v>43</v>
      </c>
      <c r="P26" t="s">
        <v>124</v>
      </c>
      <c r="Q26" t="s">
        <v>76</v>
      </c>
      <c r="R26">
        <v>1.139</v>
      </c>
      <c r="U26">
        <v>24</v>
      </c>
      <c r="V26" t="s">
        <v>230</v>
      </c>
      <c r="AA26" t="s">
        <v>231</v>
      </c>
      <c r="AB26">
        <v>9547</v>
      </c>
      <c r="AC26">
        <v>9547</v>
      </c>
      <c r="AD26">
        <v>9794.9</v>
      </c>
      <c r="AE26" t="s">
        <v>72</v>
      </c>
      <c r="AF26" t="s">
        <v>73</v>
      </c>
      <c r="AG26" t="s">
        <v>73</v>
      </c>
      <c r="AH26" t="s">
        <v>189</v>
      </c>
      <c r="AI26" t="s">
        <v>73</v>
      </c>
      <c r="AJ26" t="s">
        <v>538</v>
      </c>
      <c r="AK26" t="s">
        <v>157</v>
      </c>
      <c r="AL26" t="s">
        <v>2132</v>
      </c>
      <c r="AM26">
        <v>0</v>
      </c>
      <c r="AN26" t="s">
        <v>191</v>
      </c>
      <c r="AO26" t="s">
        <v>2269</v>
      </c>
      <c r="AP26">
        <v>-2.5000000000000001E-2</v>
      </c>
      <c r="AQ26" t="s">
        <v>1859</v>
      </c>
      <c r="BE26" s="81"/>
      <c r="BF26" s="81"/>
    </row>
    <row r="27" spans="2:228">
      <c r="B27">
        <v>36</v>
      </c>
      <c r="C27" t="s">
        <v>2159</v>
      </c>
      <c r="D27" s="53">
        <v>45351</v>
      </c>
      <c r="E27" t="s">
        <v>2160</v>
      </c>
      <c r="F27" t="s">
        <v>109</v>
      </c>
      <c r="G27" t="s">
        <v>46</v>
      </c>
      <c r="H27">
        <v>2</v>
      </c>
      <c r="I27" t="s">
        <v>90</v>
      </c>
      <c r="J27" t="s">
        <v>143</v>
      </c>
      <c r="K27" t="s">
        <v>448</v>
      </c>
      <c r="L27">
        <v>50</v>
      </c>
      <c r="M27" t="s">
        <v>91</v>
      </c>
      <c r="N27" t="s">
        <v>76</v>
      </c>
      <c r="O27" t="s">
        <v>43</v>
      </c>
      <c r="P27" t="s">
        <v>113</v>
      </c>
      <c r="Q27" t="s">
        <v>121</v>
      </c>
      <c r="R27">
        <v>2</v>
      </c>
      <c r="U27">
        <v>25</v>
      </c>
      <c r="V27" t="s">
        <v>232</v>
      </c>
      <c r="W27">
        <v>11</v>
      </c>
      <c r="AA27" t="s">
        <v>233</v>
      </c>
      <c r="AE27" t="s">
        <v>233</v>
      </c>
      <c r="AF27" t="s">
        <v>73</v>
      </c>
      <c r="AG27" t="s">
        <v>73</v>
      </c>
      <c r="AH27" t="s">
        <v>234</v>
      </c>
      <c r="AI27" t="s">
        <v>73</v>
      </c>
      <c r="AJ27" t="s">
        <v>73</v>
      </c>
      <c r="AL27" t="s">
        <v>191</v>
      </c>
      <c r="AN27" t="s">
        <v>191</v>
      </c>
      <c r="AO27" t="s">
        <v>1271</v>
      </c>
      <c r="AQ27" t="s">
        <v>191</v>
      </c>
    </row>
    <row r="28" spans="2:228">
      <c r="B28">
        <v>35</v>
      </c>
      <c r="C28" t="s">
        <v>2158</v>
      </c>
      <c r="D28" s="53">
        <v>45351</v>
      </c>
      <c r="E28" t="s">
        <v>2147</v>
      </c>
      <c r="F28" t="s">
        <v>74</v>
      </c>
      <c r="G28" t="s">
        <v>44</v>
      </c>
      <c r="H28">
        <v>14.2</v>
      </c>
      <c r="I28" t="s">
        <v>90</v>
      </c>
      <c r="J28" t="s">
        <v>2148</v>
      </c>
      <c r="K28" t="s">
        <v>1877</v>
      </c>
      <c r="L28">
        <v>35</v>
      </c>
      <c r="M28" t="s">
        <v>91</v>
      </c>
      <c r="N28" t="s">
        <v>99</v>
      </c>
      <c r="O28" t="s">
        <v>43</v>
      </c>
      <c r="P28" t="s">
        <v>144</v>
      </c>
      <c r="Q28" t="s">
        <v>76</v>
      </c>
      <c r="R28">
        <v>1.9850000000000001</v>
      </c>
      <c r="U28">
        <v>26</v>
      </c>
      <c r="V28" t="s">
        <v>235</v>
      </c>
      <c r="X28">
        <v>1</v>
      </c>
      <c r="Z28">
        <v>4</v>
      </c>
      <c r="AA28" t="s">
        <v>236</v>
      </c>
      <c r="AB28">
        <v>5.3800000000000001E-2</v>
      </c>
      <c r="AC28">
        <v>5.3719999999999997E-2</v>
      </c>
      <c r="AD28">
        <v>5.3319999999999999E-2</v>
      </c>
      <c r="AE28" t="s">
        <v>233</v>
      </c>
      <c r="AF28" t="s">
        <v>1281</v>
      </c>
      <c r="AG28" t="s">
        <v>73</v>
      </c>
      <c r="AH28" t="s">
        <v>234</v>
      </c>
      <c r="AI28" t="s">
        <v>73</v>
      </c>
      <c r="AJ28" t="s">
        <v>539</v>
      </c>
      <c r="AK28" t="s">
        <v>158</v>
      </c>
      <c r="AL28" t="s">
        <v>2487</v>
      </c>
      <c r="AM28">
        <v>0.8</v>
      </c>
      <c r="AN28" t="s">
        <v>1861</v>
      </c>
      <c r="AO28" t="s">
        <v>2488</v>
      </c>
      <c r="AP28">
        <v>4.8</v>
      </c>
      <c r="AQ28" t="s">
        <v>2489</v>
      </c>
    </row>
    <row r="29" spans="2:228">
      <c r="B29">
        <v>34</v>
      </c>
      <c r="C29" t="s">
        <v>2164</v>
      </c>
      <c r="D29" s="53">
        <v>45350</v>
      </c>
      <c r="E29" t="s">
        <v>2165</v>
      </c>
      <c r="F29" t="s">
        <v>74</v>
      </c>
      <c r="G29" t="s">
        <v>46</v>
      </c>
      <c r="H29">
        <v>0.68</v>
      </c>
      <c r="I29" t="s">
        <v>90</v>
      </c>
      <c r="J29" t="s">
        <v>2152</v>
      </c>
      <c r="K29" t="s">
        <v>2153</v>
      </c>
      <c r="L29">
        <v>45</v>
      </c>
      <c r="M29" t="s">
        <v>104</v>
      </c>
      <c r="N29" t="s">
        <v>76</v>
      </c>
      <c r="O29" t="s">
        <v>43</v>
      </c>
      <c r="P29" t="s">
        <v>123</v>
      </c>
      <c r="Q29" t="s">
        <v>76</v>
      </c>
      <c r="R29">
        <v>0.68</v>
      </c>
      <c r="U29">
        <v>27</v>
      </c>
      <c r="V29" t="s">
        <v>237</v>
      </c>
      <c r="W29">
        <v>12</v>
      </c>
      <c r="X29">
        <v>2</v>
      </c>
      <c r="Z29">
        <v>4</v>
      </c>
      <c r="AA29" t="s">
        <v>238</v>
      </c>
      <c r="AB29">
        <v>4.4729999999999999E-2</v>
      </c>
      <c r="AC29">
        <v>4.5310000000000003E-2</v>
      </c>
      <c r="AD29">
        <v>4.2500000000000003E-2</v>
      </c>
      <c r="AE29" t="s">
        <v>233</v>
      </c>
      <c r="AF29" t="s">
        <v>1281</v>
      </c>
      <c r="AG29" t="s">
        <v>73</v>
      </c>
      <c r="AH29" t="s">
        <v>234</v>
      </c>
      <c r="AI29" t="s">
        <v>73</v>
      </c>
      <c r="AJ29" t="s">
        <v>539</v>
      </c>
      <c r="AK29" t="s">
        <v>159</v>
      </c>
      <c r="AL29" s="242" t="s">
        <v>2490</v>
      </c>
      <c r="AM29" s="243">
        <v>-5.8</v>
      </c>
      <c r="AN29" s="244" t="s">
        <v>2133</v>
      </c>
      <c r="AO29" t="s">
        <v>2491</v>
      </c>
      <c r="AP29" s="243">
        <v>22.3</v>
      </c>
      <c r="AQ29" s="243" t="s">
        <v>2492</v>
      </c>
    </row>
    <row r="30" spans="2:228">
      <c r="B30">
        <v>33</v>
      </c>
      <c r="C30" t="s">
        <v>2166</v>
      </c>
      <c r="D30" s="53">
        <v>45350</v>
      </c>
      <c r="E30" t="s">
        <v>2167</v>
      </c>
      <c r="F30" t="s">
        <v>149</v>
      </c>
      <c r="G30" t="s">
        <v>46</v>
      </c>
      <c r="H30">
        <v>3</v>
      </c>
      <c r="I30" t="s">
        <v>98</v>
      </c>
      <c r="J30" t="s">
        <v>2168</v>
      </c>
      <c r="K30" t="s">
        <v>784</v>
      </c>
      <c r="L30">
        <v>50</v>
      </c>
      <c r="M30" t="s">
        <v>91</v>
      </c>
      <c r="N30" t="s">
        <v>76</v>
      </c>
      <c r="O30" t="s">
        <v>41</v>
      </c>
      <c r="P30" t="s">
        <v>105</v>
      </c>
      <c r="Q30" t="s">
        <v>2169</v>
      </c>
      <c r="R30">
        <v>3</v>
      </c>
      <c r="U30">
        <v>28</v>
      </c>
      <c r="V30" t="s">
        <v>239</v>
      </c>
      <c r="X30">
        <v>3</v>
      </c>
      <c r="Z30">
        <v>4</v>
      </c>
      <c r="AA30" t="s">
        <v>240</v>
      </c>
      <c r="AB30">
        <v>4.2470000000000001E-2</v>
      </c>
      <c r="AC30">
        <v>4.3240000000000001E-2</v>
      </c>
      <c r="AD30">
        <v>4.0090000000000001E-2</v>
      </c>
      <c r="AE30" t="s">
        <v>233</v>
      </c>
      <c r="AF30" t="s">
        <v>1281</v>
      </c>
      <c r="AG30" t="s">
        <v>73</v>
      </c>
      <c r="AH30" t="s">
        <v>234</v>
      </c>
      <c r="AI30" t="s">
        <v>73</v>
      </c>
      <c r="AJ30" t="s">
        <v>540</v>
      </c>
      <c r="AK30" t="s">
        <v>160</v>
      </c>
      <c r="AL30" t="s">
        <v>2493</v>
      </c>
      <c r="AM30">
        <v>-7.7</v>
      </c>
      <c r="AN30" t="s">
        <v>2494</v>
      </c>
      <c r="AO30" t="s">
        <v>2495</v>
      </c>
      <c r="AP30">
        <v>23.8</v>
      </c>
      <c r="AQ30" t="s">
        <v>2496</v>
      </c>
    </row>
    <row r="31" spans="2:228">
      <c r="B31">
        <v>32</v>
      </c>
      <c r="C31" t="s">
        <v>2170</v>
      </c>
      <c r="D31" s="53">
        <v>45350</v>
      </c>
      <c r="E31" t="s">
        <v>2149</v>
      </c>
      <c r="F31" t="s">
        <v>74</v>
      </c>
      <c r="G31" t="s">
        <v>44</v>
      </c>
      <c r="H31">
        <v>12.6</v>
      </c>
      <c r="I31" t="s">
        <v>90</v>
      </c>
      <c r="J31" t="s">
        <v>2150</v>
      </c>
      <c r="K31" t="s">
        <v>1877</v>
      </c>
      <c r="L31">
        <v>10</v>
      </c>
      <c r="M31" t="s">
        <v>91</v>
      </c>
      <c r="N31" t="s">
        <v>72</v>
      </c>
      <c r="O31" t="s">
        <v>43</v>
      </c>
      <c r="P31" t="s">
        <v>398</v>
      </c>
      <c r="Q31" t="s">
        <v>76</v>
      </c>
      <c r="R31">
        <v>1.7609999999999999</v>
      </c>
      <c r="U31">
        <v>29</v>
      </c>
      <c r="V31" t="s">
        <v>241</v>
      </c>
      <c r="W31">
        <v>13</v>
      </c>
      <c r="X31">
        <v>4</v>
      </c>
      <c r="Z31">
        <v>4</v>
      </c>
      <c r="AA31" t="s">
        <v>242</v>
      </c>
      <c r="AB31">
        <v>4.0469999999999999E-2</v>
      </c>
      <c r="AC31">
        <v>4.1570000000000003E-2</v>
      </c>
      <c r="AD31">
        <v>3.8469999999999997E-2</v>
      </c>
      <c r="AE31" t="s">
        <v>233</v>
      </c>
      <c r="AF31" t="s">
        <v>1281</v>
      </c>
      <c r="AG31" t="s">
        <v>73</v>
      </c>
      <c r="AH31" t="s">
        <v>234</v>
      </c>
      <c r="AI31" t="s">
        <v>73</v>
      </c>
      <c r="AJ31" t="s">
        <v>539</v>
      </c>
      <c r="AK31" t="s">
        <v>161</v>
      </c>
      <c r="AL31" t="s">
        <v>2497</v>
      </c>
      <c r="AM31">
        <v>-11</v>
      </c>
      <c r="AN31" t="s">
        <v>1820</v>
      </c>
      <c r="AO31" t="s">
        <v>2498</v>
      </c>
      <c r="AP31">
        <v>20</v>
      </c>
      <c r="AQ31" t="s">
        <v>2499</v>
      </c>
    </row>
    <row r="32" spans="2:228">
      <c r="B32">
        <v>31</v>
      </c>
      <c r="C32" t="s">
        <v>1882</v>
      </c>
      <c r="D32" s="53">
        <v>45345</v>
      </c>
      <c r="E32" t="s">
        <v>1869</v>
      </c>
      <c r="F32" t="s">
        <v>74</v>
      </c>
      <c r="G32" t="s">
        <v>44</v>
      </c>
      <c r="H32">
        <v>4.5</v>
      </c>
      <c r="I32" t="s">
        <v>90</v>
      </c>
      <c r="J32" t="s">
        <v>1870</v>
      </c>
      <c r="K32" t="s">
        <v>132</v>
      </c>
      <c r="L32" t="s">
        <v>76</v>
      </c>
      <c r="M32" t="s">
        <v>392</v>
      </c>
      <c r="N32" t="s">
        <v>72</v>
      </c>
      <c r="O32" t="s">
        <v>43</v>
      </c>
      <c r="P32" t="s">
        <v>78</v>
      </c>
      <c r="Q32" t="s">
        <v>76</v>
      </c>
      <c r="R32">
        <v>0.629</v>
      </c>
      <c r="U32">
        <v>30</v>
      </c>
      <c r="V32" t="s">
        <v>243</v>
      </c>
      <c r="AA32" t="s">
        <v>244</v>
      </c>
      <c r="AB32">
        <v>4.0629999999999999E-2</v>
      </c>
      <c r="AC32">
        <v>4.1869999999999997E-2</v>
      </c>
      <c r="AD32">
        <v>3.8809999999999997E-2</v>
      </c>
      <c r="AE32" t="s">
        <v>233</v>
      </c>
      <c r="AF32" t="s">
        <v>73</v>
      </c>
      <c r="AG32" t="s">
        <v>73</v>
      </c>
      <c r="AH32" t="s">
        <v>234</v>
      </c>
      <c r="AI32" t="s">
        <v>73</v>
      </c>
      <c r="AJ32" t="s">
        <v>73</v>
      </c>
      <c r="AK32" t="s">
        <v>707</v>
      </c>
      <c r="AL32" t="s">
        <v>2500</v>
      </c>
      <c r="AM32">
        <v>-12.4</v>
      </c>
      <c r="AN32" t="s">
        <v>2272</v>
      </c>
      <c r="AO32" t="s">
        <v>2501</v>
      </c>
      <c r="AP32">
        <v>18.2</v>
      </c>
      <c r="AQ32" t="s">
        <v>2502</v>
      </c>
    </row>
    <row r="33" spans="2:43">
      <c r="B33">
        <v>30</v>
      </c>
      <c r="C33" t="s">
        <v>1883</v>
      </c>
      <c r="D33" s="53">
        <v>45344</v>
      </c>
      <c r="E33" t="s">
        <v>1871</v>
      </c>
      <c r="F33" t="s">
        <v>1872</v>
      </c>
      <c r="G33" t="s">
        <v>44</v>
      </c>
      <c r="H33">
        <v>35</v>
      </c>
      <c r="I33" t="s">
        <v>90</v>
      </c>
      <c r="J33" t="s">
        <v>467</v>
      </c>
      <c r="K33" t="s">
        <v>1873</v>
      </c>
      <c r="L33">
        <v>30</v>
      </c>
      <c r="M33" t="s">
        <v>127</v>
      </c>
      <c r="N33" t="s">
        <v>1945</v>
      </c>
      <c r="O33" t="s">
        <v>41</v>
      </c>
      <c r="P33" t="s">
        <v>405</v>
      </c>
      <c r="Q33" t="s">
        <v>94</v>
      </c>
      <c r="R33">
        <v>4.8929999999999998</v>
      </c>
      <c r="U33">
        <v>31</v>
      </c>
      <c r="V33" t="s">
        <v>245</v>
      </c>
      <c r="W33">
        <v>14</v>
      </c>
      <c r="X33">
        <v>5</v>
      </c>
      <c r="Z33">
        <v>4</v>
      </c>
      <c r="AA33" t="s">
        <v>246</v>
      </c>
      <c r="AB33">
        <v>4.0750000000000001E-2</v>
      </c>
      <c r="AC33">
        <v>4.1799999999999997E-2</v>
      </c>
      <c r="AD33">
        <v>3.8789999999999998E-2</v>
      </c>
      <c r="AE33" t="s">
        <v>233</v>
      </c>
      <c r="AF33" t="s">
        <v>1281</v>
      </c>
      <c r="AG33" t="s">
        <v>73</v>
      </c>
      <c r="AH33" t="s">
        <v>234</v>
      </c>
      <c r="AI33" t="s">
        <v>73</v>
      </c>
      <c r="AJ33" t="s">
        <v>539</v>
      </c>
      <c r="AK33" t="s">
        <v>162</v>
      </c>
      <c r="AL33" t="s">
        <v>2503</v>
      </c>
      <c r="AM33">
        <v>-10.5</v>
      </c>
      <c r="AN33" t="s">
        <v>1820</v>
      </c>
      <c r="AO33" t="s">
        <v>2504</v>
      </c>
      <c r="AP33">
        <v>19.600000000000001</v>
      </c>
      <c r="AQ33" t="s">
        <v>2499</v>
      </c>
    </row>
    <row r="34" spans="2:43">
      <c r="B34">
        <v>29</v>
      </c>
      <c r="C34" t="s">
        <v>1884</v>
      </c>
      <c r="D34" s="53">
        <v>45344</v>
      </c>
      <c r="E34" t="s">
        <v>1874</v>
      </c>
      <c r="F34" t="s">
        <v>74</v>
      </c>
      <c r="G34" t="s">
        <v>44</v>
      </c>
      <c r="H34">
        <v>2</v>
      </c>
      <c r="I34" t="s">
        <v>90</v>
      </c>
      <c r="J34" t="s">
        <v>75</v>
      </c>
      <c r="K34" t="s">
        <v>76</v>
      </c>
      <c r="L34" t="s">
        <v>76</v>
      </c>
      <c r="M34" t="s">
        <v>104</v>
      </c>
      <c r="N34" t="s">
        <v>72</v>
      </c>
      <c r="O34" t="s">
        <v>43</v>
      </c>
      <c r="P34" t="s">
        <v>398</v>
      </c>
      <c r="Q34" t="s">
        <v>76</v>
      </c>
      <c r="R34">
        <v>0.28000000000000003</v>
      </c>
      <c r="U34">
        <v>32</v>
      </c>
      <c r="V34" t="s">
        <v>247</v>
      </c>
      <c r="W34">
        <v>15</v>
      </c>
      <c r="X34">
        <v>6</v>
      </c>
      <c r="Z34">
        <v>4</v>
      </c>
      <c r="AA34" t="s">
        <v>248</v>
      </c>
      <c r="AB34">
        <v>4.2529999999999998E-2</v>
      </c>
      <c r="AC34">
        <v>4.3270000000000003E-2</v>
      </c>
      <c r="AD34">
        <v>4.0280000000000003E-2</v>
      </c>
      <c r="AE34" t="s">
        <v>233</v>
      </c>
      <c r="AF34" t="s">
        <v>1281</v>
      </c>
      <c r="AG34" t="s">
        <v>73</v>
      </c>
      <c r="AH34" t="s">
        <v>234</v>
      </c>
      <c r="AI34" t="s">
        <v>73</v>
      </c>
      <c r="AJ34" t="s">
        <v>73</v>
      </c>
      <c r="AK34" t="s">
        <v>708</v>
      </c>
      <c r="AL34" t="s">
        <v>2505</v>
      </c>
      <c r="AM34">
        <v>-7.4</v>
      </c>
      <c r="AN34" t="s">
        <v>1819</v>
      </c>
      <c r="AO34" t="s">
        <v>2506</v>
      </c>
      <c r="AP34">
        <v>22.5</v>
      </c>
      <c r="AQ34" t="s">
        <v>2137</v>
      </c>
    </row>
    <row r="35" spans="2:43">
      <c r="B35">
        <v>28</v>
      </c>
      <c r="C35" t="s">
        <v>1885</v>
      </c>
      <c r="D35" s="53">
        <v>45343</v>
      </c>
      <c r="E35" t="s">
        <v>1886</v>
      </c>
      <c r="F35" t="s">
        <v>74</v>
      </c>
      <c r="G35" t="s">
        <v>140</v>
      </c>
      <c r="H35">
        <v>155</v>
      </c>
      <c r="I35" t="s">
        <v>90</v>
      </c>
      <c r="J35" t="s">
        <v>1858</v>
      </c>
      <c r="K35" t="s">
        <v>1328</v>
      </c>
      <c r="L35">
        <v>25</v>
      </c>
      <c r="M35" t="s">
        <v>104</v>
      </c>
      <c r="N35" t="s">
        <v>76</v>
      </c>
      <c r="O35" t="s">
        <v>43</v>
      </c>
      <c r="P35" t="s">
        <v>87</v>
      </c>
      <c r="Q35" t="s">
        <v>121</v>
      </c>
      <c r="R35">
        <v>1.0880000000000001</v>
      </c>
      <c r="U35">
        <v>33</v>
      </c>
      <c r="V35" t="s">
        <v>249</v>
      </c>
      <c r="AA35" t="s">
        <v>192</v>
      </c>
      <c r="AE35" t="s">
        <v>233</v>
      </c>
      <c r="AF35" t="s">
        <v>73</v>
      </c>
      <c r="AG35" t="s">
        <v>73</v>
      </c>
      <c r="AH35" t="s">
        <v>234</v>
      </c>
      <c r="AI35" t="s">
        <v>73</v>
      </c>
      <c r="AJ35" t="s">
        <v>73</v>
      </c>
      <c r="AL35" t="s">
        <v>191</v>
      </c>
      <c r="AN35" t="s">
        <v>191</v>
      </c>
      <c r="AO35" t="s">
        <v>1272</v>
      </c>
      <c r="AQ35" t="s">
        <v>191</v>
      </c>
    </row>
    <row r="36" spans="2:43">
      <c r="B36">
        <v>27</v>
      </c>
      <c r="C36" t="s">
        <v>1887</v>
      </c>
      <c r="D36" s="53">
        <v>45342</v>
      </c>
      <c r="E36" t="s">
        <v>1875</v>
      </c>
      <c r="F36" t="s">
        <v>74</v>
      </c>
      <c r="G36" t="s">
        <v>44</v>
      </c>
      <c r="H36">
        <v>8.5</v>
      </c>
      <c r="I36" t="s">
        <v>90</v>
      </c>
      <c r="J36" t="s">
        <v>1876</v>
      </c>
      <c r="K36" t="s">
        <v>1877</v>
      </c>
      <c r="L36">
        <v>15</v>
      </c>
      <c r="M36" t="s">
        <v>104</v>
      </c>
      <c r="N36" t="s">
        <v>72</v>
      </c>
      <c r="O36" t="s">
        <v>43</v>
      </c>
      <c r="P36" t="s">
        <v>120</v>
      </c>
      <c r="Q36" t="s">
        <v>76</v>
      </c>
      <c r="R36">
        <v>1.1879999999999999</v>
      </c>
      <c r="U36">
        <v>34</v>
      </c>
      <c r="V36" t="s">
        <v>250</v>
      </c>
      <c r="AA36" t="s">
        <v>251</v>
      </c>
      <c r="AB36">
        <v>1.7469999999999999E-2</v>
      </c>
      <c r="AC36">
        <v>1.7850000000000001E-2</v>
      </c>
      <c r="AD36">
        <v>2.034E-2</v>
      </c>
      <c r="AE36" t="s">
        <v>72</v>
      </c>
      <c r="AF36" t="s">
        <v>73</v>
      </c>
      <c r="AG36" t="s">
        <v>73</v>
      </c>
      <c r="AH36" t="s">
        <v>234</v>
      </c>
      <c r="AI36" t="s">
        <v>73</v>
      </c>
      <c r="AJ36" t="s">
        <v>73</v>
      </c>
      <c r="AK36" t="s">
        <v>709</v>
      </c>
      <c r="AL36" t="s">
        <v>2507</v>
      </c>
      <c r="AM36">
        <v>-3.8</v>
      </c>
      <c r="AN36" t="s">
        <v>1821</v>
      </c>
      <c r="AO36" t="s">
        <v>2508</v>
      </c>
      <c r="AP36">
        <v>-28.7</v>
      </c>
      <c r="AQ36" t="s">
        <v>2509</v>
      </c>
    </row>
    <row r="37" spans="2:43">
      <c r="B37">
        <v>26</v>
      </c>
      <c r="C37" t="s">
        <v>1888</v>
      </c>
      <c r="D37" s="53">
        <v>45341</v>
      </c>
      <c r="E37" t="s">
        <v>1889</v>
      </c>
      <c r="F37" t="s">
        <v>74</v>
      </c>
      <c r="G37" t="s">
        <v>47</v>
      </c>
      <c r="H37">
        <v>0.4</v>
      </c>
      <c r="I37" t="s">
        <v>85</v>
      </c>
      <c r="J37" t="s">
        <v>646</v>
      </c>
      <c r="K37" t="s">
        <v>76</v>
      </c>
      <c r="L37" t="s">
        <v>76</v>
      </c>
      <c r="M37" t="s">
        <v>127</v>
      </c>
      <c r="N37" t="s">
        <v>76</v>
      </c>
      <c r="O37" t="s">
        <v>43</v>
      </c>
      <c r="P37" t="s">
        <v>87</v>
      </c>
      <c r="Q37" t="s">
        <v>76</v>
      </c>
      <c r="R37">
        <v>0.44</v>
      </c>
      <c r="U37">
        <v>35</v>
      </c>
      <c r="V37" t="s">
        <v>252</v>
      </c>
      <c r="AA37" t="s">
        <v>253</v>
      </c>
      <c r="AB37">
        <v>2.036E-2</v>
      </c>
      <c r="AC37">
        <v>2.0590000000000001E-2</v>
      </c>
      <c r="AD37">
        <v>2.197E-2</v>
      </c>
      <c r="AE37" t="s">
        <v>72</v>
      </c>
      <c r="AF37" t="s">
        <v>73</v>
      </c>
      <c r="AG37" t="s">
        <v>73</v>
      </c>
      <c r="AH37" t="s">
        <v>234</v>
      </c>
      <c r="AI37" t="s">
        <v>73</v>
      </c>
      <c r="AJ37" t="s">
        <v>73</v>
      </c>
      <c r="AK37" t="s">
        <v>710</v>
      </c>
      <c r="AL37" t="s">
        <v>2510</v>
      </c>
      <c r="AM37">
        <v>-2.2999999999999998</v>
      </c>
      <c r="AN37" t="s">
        <v>1863</v>
      </c>
      <c r="AO37" t="s">
        <v>2511</v>
      </c>
      <c r="AP37">
        <v>-16.100000000000001</v>
      </c>
      <c r="AQ37" t="s">
        <v>2271</v>
      </c>
    </row>
    <row r="38" spans="2:43">
      <c r="B38">
        <v>25</v>
      </c>
      <c r="C38" t="s">
        <v>1773</v>
      </c>
      <c r="D38" s="53">
        <v>45329</v>
      </c>
      <c r="E38" t="s">
        <v>2605</v>
      </c>
      <c r="F38" t="s">
        <v>74</v>
      </c>
      <c r="G38" t="s">
        <v>140</v>
      </c>
      <c r="H38">
        <v>45</v>
      </c>
      <c r="I38" t="s">
        <v>90</v>
      </c>
      <c r="J38" t="s">
        <v>467</v>
      </c>
      <c r="K38" t="s">
        <v>76</v>
      </c>
      <c r="L38" t="s">
        <v>76</v>
      </c>
      <c r="M38" t="s">
        <v>127</v>
      </c>
      <c r="N38" t="s">
        <v>76</v>
      </c>
      <c r="O38" t="s">
        <v>43</v>
      </c>
      <c r="P38" t="s">
        <v>116</v>
      </c>
      <c r="Q38" t="s">
        <v>76</v>
      </c>
      <c r="R38">
        <v>0.316</v>
      </c>
      <c r="U38">
        <v>36</v>
      </c>
      <c r="V38" t="s">
        <v>254</v>
      </c>
      <c r="AA38" t="s">
        <v>255</v>
      </c>
      <c r="AB38">
        <v>2.103E-2</v>
      </c>
      <c r="AC38">
        <v>2.1479999999999999E-2</v>
      </c>
      <c r="AD38">
        <v>2.2919999999999999E-2</v>
      </c>
      <c r="AE38" t="s">
        <v>516</v>
      </c>
      <c r="AF38" t="s">
        <v>73</v>
      </c>
      <c r="AG38" t="s">
        <v>73</v>
      </c>
      <c r="AH38" t="s">
        <v>234</v>
      </c>
      <c r="AI38" t="s">
        <v>73</v>
      </c>
      <c r="AJ38" t="s">
        <v>541</v>
      </c>
      <c r="AK38" t="s">
        <v>163</v>
      </c>
      <c r="AL38" t="s">
        <v>2512</v>
      </c>
      <c r="AM38">
        <v>-4.5</v>
      </c>
      <c r="AN38" t="s">
        <v>1818</v>
      </c>
      <c r="AO38" t="s">
        <v>2513</v>
      </c>
      <c r="AP38">
        <v>-18.899999999999999</v>
      </c>
      <c r="AQ38" t="s">
        <v>2514</v>
      </c>
    </row>
    <row r="39" spans="2:43">
      <c r="B39">
        <v>24</v>
      </c>
      <c r="C39" t="s">
        <v>1774</v>
      </c>
      <c r="D39" s="53">
        <v>45329</v>
      </c>
      <c r="E39" t="s">
        <v>1764</v>
      </c>
      <c r="F39" t="s">
        <v>74</v>
      </c>
      <c r="G39" t="s">
        <v>44</v>
      </c>
      <c r="H39">
        <v>4</v>
      </c>
      <c r="I39" t="s">
        <v>101</v>
      </c>
      <c r="J39" t="s">
        <v>461</v>
      </c>
      <c r="K39" t="s">
        <v>394</v>
      </c>
      <c r="L39">
        <v>9.9</v>
      </c>
      <c r="M39" t="s">
        <v>104</v>
      </c>
      <c r="N39" t="s">
        <v>72</v>
      </c>
      <c r="O39" t="s">
        <v>43</v>
      </c>
      <c r="P39" t="s">
        <v>120</v>
      </c>
      <c r="Q39" t="s">
        <v>121</v>
      </c>
      <c r="R39">
        <v>0.55900000000000005</v>
      </c>
      <c r="U39">
        <v>37</v>
      </c>
      <c r="V39" t="s">
        <v>256</v>
      </c>
      <c r="Y39">
        <v>2</v>
      </c>
      <c r="AA39" t="s">
        <v>257</v>
      </c>
      <c r="AB39">
        <v>2.205E-2</v>
      </c>
      <c r="AC39">
        <v>2.2550000000000001E-2</v>
      </c>
      <c r="AD39">
        <v>2.3939999999999999E-2</v>
      </c>
      <c r="AE39" t="s">
        <v>72</v>
      </c>
      <c r="AF39" t="s">
        <v>73</v>
      </c>
      <c r="AG39" t="s">
        <v>73</v>
      </c>
      <c r="AH39" t="s">
        <v>234</v>
      </c>
      <c r="AI39" t="s">
        <v>73</v>
      </c>
      <c r="AJ39" t="s">
        <v>73</v>
      </c>
      <c r="AK39" t="s">
        <v>711</v>
      </c>
      <c r="AL39" t="s">
        <v>2515</v>
      </c>
      <c r="AM39">
        <v>-5</v>
      </c>
      <c r="AN39" s="153" t="s">
        <v>1818</v>
      </c>
      <c r="AO39" t="s">
        <v>2516</v>
      </c>
      <c r="AP39">
        <v>-18.899999999999999</v>
      </c>
      <c r="AQ39" t="s">
        <v>2514</v>
      </c>
    </row>
    <row r="40" spans="2:43">
      <c r="B40">
        <v>23</v>
      </c>
      <c r="C40" t="s">
        <v>1775</v>
      </c>
      <c r="D40" s="53">
        <v>45328</v>
      </c>
      <c r="E40" t="s">
        <v>1245</v>
      </c>
      <c r="F40" t="s">
        <v>74</v>
      </c>
      <c r="G40" t="s">
        <v>44</v>
      </c>
      <c r="H40">
        <v>4.5999999999999996</v>
      </c>
      <c r="I40" t="s">
        <v>90</v>
      </c>
      <c r="J40" t="s">
        <v>467</v>
      </c>
      <c r="K40" t="s">
        <v>1602</v>
      </c>
      <c r="L40">
        <v>40</v>
      </c>
      <c r="M40" t="s">
        <v>77</v>
      </c>
      <c r="N40" t="s">
        <v>72</v>
      </c>
      <c r="O40" t="s">
        <v>43</v>
      </c>
      <c r="P40" t="s">
        <v>78</v>
      </c>
      <c r="Q40" t="s">
        <v>76</v>
      </c>
      <c r="R40">
        <v>0.64300000000000002</v>
      </c>
      <c r="U40">
        <v>38</v>
      </c>
      <c r="V40" t="s">
        <v>258</v>
      </c>
      <c r="Y40">
        <v>3</v>
      </c>
      <c r="AA40" t="s">
        <v>259</v>
      </c>
      <c r="AB40">
        <v>2.2929999999999999E-2</v>
      </c>
      <c r="AC40">
        <v>2.383E-2</v>
      </c>
      <c r="AD40">
        <v>2.5610000000000001E-2</v>
      </c>
      <c r="AE40" t="s">
        <v>72</v>
      </c>
      <c r="AF40" t="s">
        <v>73</v>
      </c>
      <c r="AG40" t="s">
        <v>73</v>
      </c>
      <c r="AH40" t="s">
        <v>234</v>
      </c>
      <c r="AI40" t="s">
        <v>73</v>
      </c>
      <c r="AJ40" t="s">
        <v>73</v>
      </c>
      <c r="AK40" t="s">
        <v>712</v>
      </c>
      <c r="AL40" t="s">
        <v>2517</v>
      </c>
      <c r="AM40">
        <v>-9</v>
      </c>
      <c r="AN40" t="s">
        <v>1864</v>
      </c>
      <c r="AO40" t="s">
        <v>2518</v>
      </c>
      <c r="AP40">
        <v>-26.8</v>
      </c>
      <c r="AQ40" t="s">
        <v>2519</v>
      </c>
    </row>
    <row r="41" spans="2:43">
      <c r="B41">
        <v>22</v>
      </c>
      <c r="C41" t="s">
        <v>1776</v>
      </c>
      <c r="D41" s="53">
        <v>45327</v>
      </c>
      <c r="E41" t="s">
        <v>1765</v>
      </c>
      <c r="F41" t="s">
        <v>74</v>
      </c>
      <c r="G41" t="s">
        <v>44</v>
      </c>
      <c r="H41">
        <v>5.3</v>
      </c>
      <c r="I41" t="s">
        <v>90</v>
      </c>
      <c r="J41" t="s">
        <v>1601</v>
      </c>
      <c r="K41" t="s">
        <v>456</v>
      </c>
      <c r="L41">
        <v>30</v>
      </c>
      <c r="M41" t="s">
        <v>104</v>
      </c>
      <c r="N41" t="s">
        <v>72</v>
      </c>
      <c r="O41" t="s">
        <v>43</v>
      </c>
      <c r="P41" t="s">
        <v>1766</v>
      </c>
      <c r="Q41" t="s">
        <v>76</v>
      </c>
      <c r="R41">
        <v>0.74099999999999999</v>
      </c>
      <c r="U41">
        <v>39</v>
      </c>
      <c r="V41" t="s">
        <v>260</v>
      </c>
      <c r="Y41">
        <v>1</v>
      </c>
      <c r="AA41" t="s">
        <v>261</v>
      </c>
      <c r="AB41">
        <v>1.651E-2</v>
      </c>
      <c r="AC41">
        <v>1.499E-2</v>
      </c>
      <c r="AD41">
        <v>2.6030000000000001E-2</v>
      </c>
      <c r="AE41" t="s">
        <v>72</v>
      </c>
      <c r="AF41" t="s">
        <v>73</v>
      </c>
      <c r="AG41" t="s">
        <v>73</v>
      </c>
      <c r="AH41" t="s">
        <v>234</v>
      </c>
      <c r="AI41" t="s">
        <v>73</v>
      </c>
      <c r="AJ41" t="s">
        <v>73</v>
      </c>
      <c r="AK41" t="s">
        <v>713</v>
      </c>
      <c r="AL41" t="s">
        <v>2520</v>
      </c>
      <c r="AM41">
        <v>15.2</v>
      </c>
      <c r="AN41" t="s">
        <v>2273</v>
      </c>
      <c r="AO41" t="s">
        <v>2521</v>
      </c>
      <c r="AP41">
        <v>-95.2</v>
      </c>
      <c r="AQ41" t="s">
        <v>2522</v>
      </c>
    </row>
    <row r="42" spans="2:43">
      <c r="B42">
        <v>21</v>
      </c>
      <c r="C42" t="s">
        <v>1777</v>
      </c>
      <c r="D42" s="53">
        <v>45327</v>
      </c>
      <c r="E42" t="s">
        <v>1767</v>
      </c>
      <c r="F42" t="s">
        <v>74</v>
      </c>
      <c r="G42" t="s">
        <v>44</v>
      </c>
      <c r="H42">
        <v>1.895</v>
      </c>
      <c r="I42" t="s">
        <v>90</v>
      </c>
      <c r="J42" t="s">
        <v>1601</v>
      </c>
      <c r="K42" t="s">
        <v>1602</v>
      </c>
      <c r="L42">
        <v>20</v>
      </c>
      <c r="M42" t="s">
        <v>104</v>
      </c>
      <c r="N42" t="s">
        <v>72</v>
      </c>
      <c r="O42" t="s">
        <v>43</v>
      </c>
      <c r="P42" t="s">
        <v>96</v>
      </c>
      <c r="Q42" t="s">
        <v>76</v>
      </c>
      <c r="R42">
        <v>0.26500000000000001</v>
      </c>
      <c r="U42">
        <v>40</v>
      </c>
      <c r="V42" t="s">
        <v>262</v>
      </c>
      <c r="Y42">
        <v>4</v>
      </c>
      <c r="AA42" t="s">
        <v>263</v>
      </c>
      <c r="AB42">
        <v>1.9439999999999999E-2</v>
      </c>
      <c r="AC42">
        <v>1.958E-2</v>
      </c>
      <c r="AD42">
        <v>2.0209999999999999E-2</v>
      </c>
      <c r="AE42" t="s">
        <v>72</v>
      </c>
      <c r="AF42" t="s">
        <v>73</v>
      </c>
      <c r="AG42" t="s">
        <v>73</v>
      </c>
      <c r="AH42" t="s">
        <v>234</v>
      </c>
      <c r="AI42" t="s">
        <v>73</v>
      </c>
      <c r="AJ42" t="s">
        <v>73</v>
      </c>
      <c r="AK42" t="s">
        <v>714</v>
      </c>
      <c r="AL42" t="s">
        <v>2523</v>
      </c>
      <c r="AM42">
        <v>-1.4</v>
      </c>
      <c r="AN42" t="s">
        <v>1817</v>
      </c>
      <c r="AO42" t="s">
        <v>2524</v>
      </c>
      <c r="AP42">
        <v>-7.7</v>
      </c>
      <c r="AQ42" t="s">
        <v>2494</v>
      </c>
    </row>
    <row r="43" spans="2:43">
      <c r="B43">
        <v>20</v>
      </c>
      <c r="C43" t="s">
        <v>1778</v>
      </c>
      <c r="D43" s="53">
        <v>45327</v>
      </c>
      <c r="E43" t="s">
        <v>1768</v>
      </c>
      <c r="F43" t="s">
        <v>74</v>
      </c>
      <c r="G43" t="s">
        <v>44</v>
      </c>
      <c r="H43">
        <v>1.1100000000000001</v>
      </c>
      <c r="I43" t="s">
        <v>90</v>
      </c>
      <c r="J43" t="s">
        <v>388</v>
      </c>
      <c r="K43" t="s">
        <v>76</v>
      </c>
      <c r="L43" t="s">
        <v>76</v>
      </c>
      <c r="M43" t="s">
        <v>392</v>
      </c>
      <c r="N43" t="s">
        <v>72</v>
      </c>
      <c r="O43" t="s">
        <v>43</v>
      </c>
      <c r="P43" t="s">
        <v>87</v>
      </c>
      <c r="Q43" t="s">
        <v>76</v>
      </c>
      <c r="R43">
        <v>0.155</v>
      </c>
      <c r="U43">
        <v>41</v>
      </c>
      <c r="V43" t="s">
        <v>264</v>
      </c>
      <c r="Y43">
        <v>5</v>
      </c>
      <c r="AA43" t="s">
        <v>265</v>
      </c>
      <c r="AB43">
        <v>1.9970000000000002E-2</v>
      </c>
      <c r="AC43">
        <v>2.0109999999999999E-2</v>
      </c>
      <c r="AD43">
        <v>2.12E-2</v>
      </c>
      <c r="AE43" t="s">
        <v>72</v>
      </c>
      <c r="AF43" t="s">
        <v>73</v>
      </c>
      <c r="AG43" t="s">
        <v>73</v>
      </c>
      <c r="AH43" t="s">
        <v>234</v>
      </c>
      <c r="AI43" t="s">
        <v>73</v>
      </c>
      <c r="AJ43" t="s">
        <v>73</v>
      </c>
      <c r="AK43" t="s">
        <v>715</v>
      </c>
      <c r="AL43" t="s">
        <v>2525</v>
      </c>
      <c r="AM43">
        <v>-1.4</v>
      </c>
      <c r="AN43" t="s">
        <v>1817</v>
      </c>
      <c r="AO43" t="s">
        <v>2526</v>
      </c>
      <c r="AP43">
        <v>-12.3</v>
      </c>
      <c r="AQ43" t="s">
        <v>2272</v>
      </c>
    </row>
    <row r="44" spans="2:43">
      <c r="B44">
        <v>19</v>
      </c>
      <c r="C44" t="s">
        <v>1678</v>
      </c>
      <c r="D44" s="53">
        <v>45324</v>
      </c>
      <c r="E44" t="s">
        <v>1596</v>
      </c>
      <c r="F44" t="s">
        <v>74</v>
      </c>
      <c r="G44" t="s">
        <v>44</v>
      </c>
      <c r="H44">
        <v>2.98</v>
      </c>
      <c r="I44" t="s">
        <v>90</v>
      </c>
      <c r="J44" t="s">
        <v>645</v>
      </c>
      <c r="K44" t="s">
        <v>76</v>
      </c>
      <c r="L44" t="s">
        <v>76</v>
      </c>
      <c r="M44" t="s">
        <v>127</v>
      </c>
      <c r="N44" t="s">
        <v>72</v>
      </c>
      <c r="O44" t="s">
        <v>43</v>
      </c>
      <c r="P44" t="s">
        <v>78</v>
      </c>
      <c r="Q44" t="s">
        <v>76</v>
      </c>
      <c r="R44">
        <v>0.41699999999999998</v>
      </c>
      <c r="U44">
        <v>42</v>
      </c>
      <c r="V44" t="s">
        <v>266</v>
      </c>
      <c r="Y44">
        <v>6</v>
      </c>
      <c r="AA44" t="s">
        <v>267</v>
      </c>
      <c r="AB44">
        <v>2.1309999999999999E-2</v>
      </c>
      <c r="AC44">
        <v>2.172E-2</v>
      </c>
      <c r="AD44">
        <v>2.324E-2</v>
      </c>
      <c r="AE44" t="s">
        <v>72</v>
      </c>
      <c r="AF44" t="s">
        <v>73</v>
      </c>
      <c r="AG44" t="s">
        <v>73</v>
      </c>
      <c r="AH44" t="s">
        <v>234</v>
      </c>
      <c r="AI44" t="s">
        <v>73</v>
      </c>
      <c r="AJ44" t="s">
        <v>73</v>
      </c>
      <c r="AK44" t="s">
        <v>716</v>
      </c>
      <c r="AL44" t="s">
        <v>2527</v>
      </c>
      <c r="AM44">
        <v>-4.0999999999999996</v>
      </c>
      <c r="AN44" t="s">
        <v>1821</v>
      </c>
      <c r="AO44" t="s">
        <v>2528</v>
      </c>
      <c r="AP44">
        <v>-19.3</v>
      </c>
      <c r="AQ44" t="s">
        <v>2514</v>
      </c>
    </row>
    <row r="45" spans="2:43">
      <c r="B45">
        <v>18</v>
      </c>
      <c r="C45" t="s">
        <v>1683</v>
      </c>
      <c r="D45" s="53">
        <v>45324</v>
      </c>
      <c r="E45" t="s">
        <v>1769</v>
      </c>
      <c r="F45" t="s">
        <v>74</v>
      </c>
      <c r="G45" t="s">
        <v>44</v>
      </c>
      <c r="H45">
        <v>1.5</v>
      </c>
      <c r="I45" t="s">
        <v>98</v>
      </c>
      <c r="J45" t="s">
        <v>1606</v>
      </c>
      <c r="K45" t="s">
        <v>76</v>
      </c>
      <c r="L45" t="s">
        <v>76</v>
      </c>
      <c r="M45" t="s">
        <v>91</v>
      </c>
      <c r="N45" t="s">
        <v>72</v>
      </c>
      <c r="O45" t="s">
        <v>43</v>
      </c>
      <c r="P45" t="s">
        <v>124</v>
      </c>
      <c r="Q45" t="s">
        <v>76</v>
      </c>
      <c r="R45">
        <v>0.21</v>
      </c>
      <c r="U45">
        <v>43</v>
      </c>
      <c r="V45" t="s">
        <v>268</v>
      </c>
      <c r="Y45">
        <v>8</v>
      </c>
      <c r="AA45" t="s">
        <v>269</v>
      </c>
      <c r="AB45">
        <v>2.29E-2</v>
      </c>
      <c r="AC45">
        <v>2.29E-2</v>
      </c>
      <c r="AD45">
        <v>2.3800000000000002E-2</v>
      </c>
      <c r="AE45" t="s">
        <v>72</v>
      </c>
      <c r="AF45" t="s">
        <v>73</v>
      </c>
      <c r="AG45" t="s">
        <v>542</v>
      </c>
      <c r="AH45" t="s">
        <v>234</v>
      </c>
      <c r="AI45" t="s">
        <v>73</v>
      </c>
      <c r="AJ45" t="s">
        <v>73</v>
      </c>
      <c r="AK45" t="s">
        <v>171</v>
      </c>
      <c r="AL45" t="s">
        <v>2134</v>
      </c>
      <c r="AM45">
        <v>0</v>
      </c>
      <c r="AN45" t="s">
        <v>191</v>
      </c>
      <c r="AO45" t="s">
        <v>2529</v>
      </c>
      <c r="AP45">
        <v>-9</v>
      </c>
      <c r="AQ45" t="s">
        <v>1864</v>
      </c>
    </row>
    <row r="46" spans="2:43">
      <c r="B46">
        <v>17</v>
      </c>
      <c r="C46" t="s">
        <v>1679</v>
      </c>
      <c r="D46" s="53">
        <v>45324</v>
      </c>
      <c r="E46" t="s">
        <v>1597</v>
      </c>
      <c r="F46" t="s">
        <v>74</v>
      </c>
      <c r="G46" t="s">
        <v>44</v>
      </c>
      <c r="H46">
        <v>1.1000000000000001</v>
      </c>
      <c r="I46" t="s">
        <v>1598</v>
      </c>
      <c r="J46" t="s">
        <v>402</v>
      </c>
      <c r="K46" t="s">
        <v>76</v>
      </c>
      <c r="L46" t="s">
        <v>76</v>
      </c>
      <c r="M46" t="s">
        <v>91</v>
      </c>
      <c r="N46" t="s">
        <v>72</v>
      </c>
      <c r="O46" t="s">
        <v>43</v>
      </c>
      <c r="P46" t="s">
        <v>124</v>
      </c>
      <c r="Q46" t="s">
        <v>76</v>
      </c>
      <c r="R46">
        <v>0.154</v>
      </c>
      <c r="U46">
        <v>44</v>
      </c>
      <c r="V46" t="s">
        <v>270</v>
      </c>
      <c r="Y46">
        <v>9</v>
      </c>
      <c r="AA46" t="s">
        <v>271</v>
      </c>
      <c r="AB46">
        <v>2.2499999999999999E-2</v>
      </c>
      <c r="AC46">
        <v>2.24E-2</v>
      </c>
      <c r="AD46">
        <v>2.3699999999999999E-2</v>
      </c>
      <c r="AE46" t="s">
        <v>72</v>
      </c>
      <c r="AF46" t="s">
        <v>73</v>
      </c>
      <c r="AG46" t="s">
        <v>542</v>
      </c>
      <c r="AH46" t="s">
        <v>234</v>
      </c>
      <c r="AI46" t="s">
        <v>73</v>
      </c>
      <c r="AJ46" t="s">
        <v>73</v>
      </c>
      <c r="AK46" t="s">
        <v>172</v>
      </c>
      <c r="AL46" t="s">
        <v>2530</v>
      </c>
      <c r="AM46">
        <v>1</v>
      </c>
      <c r="AN46" t="s">
        <v>1861</v>
      </c>
      <c r="AO46" t="s">
        <v>2531</v>
      </c>
      <c r="AP46">
        <v>-12</v>
      </c>
      <c r="AQ46" t="s">
        <v>2272</v>
      </c>
    </row>
    <row r="47" spans="2:43">
      <c r="B47">
        <v>16</v>
      </c>
      <c r="C47" t="s">
        <v>1680</v>
      </c>
      <c r="D47" s="53">
        <v>45323</v>
      </c>
      <c r="E47" t="s">
        <v>1599</v>
      </c>
      <c r="F47" t="s">
        <v>74</v>
      </c>
      <c r="G47" t="s">
        <v>44</v>
      </c>
      <c r="H47">
        <v>2.86</v>
      </c>
      <c r="I47" t="s">
        <v>90</v>
      </c>
      <c r="J47" t="s">
        <v>460</v>
      </c>
      <c r="K47" t="s">
        <v>76</v>
      </c>
      <c r="L47" t="s">
        <v>76</v>
      </c>
      <c r="M47" t="s">
        <v>392</v>
      </c>
      <c r="N47" t="s">
        <v>72</v>
      </c>
      <c r="O47" t="s">
        <v>43</v>
      </c>
      <c r="P47" t="s">
        <v>78</v>
      </c>
      <c r="Q47" t="s">
        <v>76</v>
      </c>
      <c r="R47">
        <v>0.4</v>
      </c>
      <c r="U47">
        <v>45</v>
      </c>
      <c r="V47" t="s">
        <v>272</v>
      </c>
      <c r="Y47">
        <v>10</v>
      </c>
      <c r="AA47" t="s">
        <v>273</v>
      </c>
      <c r="AB47">
        <v>2.2349999999999998E-2</v>
      </c>
      <c r="AC47">
        <v>2.2349999999999998E-2</v>
      </c>
      <c r="AD47">
        <v>2.3699999999999999E-2</v>
      </c>
      <c r="AE47" t="s">
        <v>72</v>
      </c>
      <c r="AF47" t="s">
        <v>73</v>
      </c>
      <c r="AG47" t="s">
        <v>542</v>
      </c>
      <c r="AH47" t="s">
        <v>234</v>
      </c>
      <c r="AI47" t="s">
        <v>73</v>
      </c>
      <c r="AJ47" t="s">
        <v>73</v>
      </c>
      <c r="AK47" t="s">
        <v>173</v>
      </c>
      <c r="AL47" t="s">
        <v>2135</v>
      </c>
      <c r="AM47">
        <v>0</v>
      </c>
      <c r="AN47" t="s">
        <v>191</v>
      </c>
      <c r="AO47" t="s">
        <v>2532</v>
      </c>
      <c r="AP47">
        <v>-13.5</v>
      </c>
      <c r="AQ47" t="s">
        <v>1865</v>
      </c>
    </row>
    <row r="48" spans="2:43">
      <c r="B48">
        <v>15</v>
      </c>
      <c r="C48" t="s">
        <v>1681</v>
      </c>
      <c r="D48" s="53">
        <v>45323</v>
      </c>
      <c r="E48" t="s">
        <v>1600</v>
      </c>
      <c r="F48" t="s">
        <v>74</v>
      </c>
      <c r="G48" t="s">
        <v>44</v>
      </c>
      <c r="H48">
        <v>3.7</v>
      </c>
      <c r="I48" t="s">
        <v>90</v>
      </c>
      <c r="J48" t="s">
        <v>1601</v>
      </c>
      <c r="K48" t="s">
        <v>1602</v>
      </c>
      <c r="L48">
        <v>20</v>
      </c>
      <c r="M48" t="s">
        <v>104</v>
      </c>
      <c r="N48" t="s">
        <v>72</v>
      </c>
      <c r="O48" t="s">
        <v>43</v>
      </c>
      <c r="P48" t="s">
        <v>1603</v>
      </c>
      <c r="Q48" t="s">
        <v>76</v>
      </c>
      <c r="R48">
        <v>0.51700000000000002</v>
      </c>
      <c r="U48">
        <v>46</v>
      </c>
      <c r="V48" t="s">
        <v>274</v>
      </c>
      <c r="AA48" t="s">
        <v>275</v>
      </c>
      <c r="AB48">
        <v>2.3720000000000001E-2</v>
      </c>
      <c r="AC48">
        <v>2.4230000000000002E-2</v>
      </c>
      <c r="AD48">
        <v>2.6179999999999998E-2</v>
      </c>
      <c r="AE48" t="s">
        <v>72</v>
      </c>
      <c r="AF48" t="s">
        <v>73</v>
      </c>
      <c r="AG48" t="s">
        <v>73</v>
      </c>
      <c r="AH48" t="s">
        <v>234</v>
      </c>
      <c r="AI48" t="s">
        <v>73</v>
      </c>
      <c r="AJ48" t="s">
        <v>73</v>
      </c>
      <c r="AK48" t="s">
        <v>717</v>
      </c>
      <c r="AL48" t="s">
        <v>2533</v>
      </c>
      <c r="AM48">
        <v>-5.0999999999999996</v>
      </c>
      <c r="AN48" t="s">
        <v>1818</v>
      </c>
      <c r="AO48" t="s">
        <v>2534</v>
      </c>
      <c r="AP48">
        <v>-24.6</v>
      </c>
      <c r="AQ48" t="s">
        <v>1866</v>
      </c>
    </row>
    <row r="49" spans="2:43">
      <c r="B49">
        <v>14</v>
      </c>
      <c r="C49" t="s">
        <v>1682</v>
      </c>
      <c r="D49" s="53">
        <v>45323</v>
      </c>
      <c r="E49" t="s">
        <v>1604</v>
      </c>
      <c r="F49" t="s">
        <v>74</v>
      </c>
      <c r="G49" t="s">
        <v>44</v>
      </c>
      <c r="H49">
        <v>4.4000000000000004</v>
      </c>
      <c r="I49" t="s">
        <v>85</v>
      </c>
      <c r="J49" t="s">
        <v>596</v>
      </c>
      <c r="K49" t="s">
        <v>76</v>
      </c>
      <c r="L49" t="s">
        <v>76</v>
      </c>
      <c r="M49" t="s">
        <v>127</v>
      </c>
      <c r="N49" t="s">
        <v>72</v>
      </c>
      <c r="O49" t="s">
        <v>43</v>
      </c>
      <c r="P49" t="s">
        <v>78</v>
      </c>
      <c r="Q49" t="s">
        <v>76</v>
      </c>
      <c r="R49">
        <v>0.61499999999999999</v>
      </c>
      <c r="U49">
        <v>47</v>
      </c>
      <c r="V49" t="s">
        <v>276</v>
      </c>
      <c r="AA49" t="s">
        <v>277</v>
      </c>
      <c r="AB49">
        <v>2.358E-2</v>
      </c>
      <c r="AC49">
        <v>2.3970000000000002E-2</v>
      </c>
      <c r="AD49">
        <v>2.6450000000000001E-2</v>
      </c>
      <c r="AE49" t="s">
        <v>72</v>
      </c>
      <c r="AF49" t="s">
        <v>73</v>
      </c>
      <c r="AG49" t="s">
        <v>73</v>
      </c>
      <c r="AH49" t="s">
        <v>234</v>
      </c>
      <c r="AI49" t="s">
        <v>73</v>
      </c>
      <c r="AJ49" t="s">
        <v>73</v>
      </c>
      <c r="AK49" t="s">
        <v>718</v>
      </c>
      <c r="AL49" t="s">
        <v>2535</v>
      </c>
      <c r="AM49">
        <v>-3.9</v>
      </c>
      <c r="AN49" t="s">
        <v>1821</v>
      </c>
      <c r="AO49" t="s">
        <v>2536</v>
      </c>
      <c r="AP49">
        <v>-28.7</v>
      </c>
      <c r="AQ49" t="s">
        <v>2509</v>
      </c>
    </row>
    <row r="50" spans="2:43">
      <c r="B50">
        <v>13</v>
      </c>
      <c r="C50" t="s">
        <v>1683</v>
      </c>
      <c r="D50" s="53">
        <v>45322</v>
      </c>
      <c r="E50" t="s">
        <v>1605</v>
      </c>
      <c r="F50" t="s">
        <v>74</v>
      </c>
      <c r="G50" t="s">
        <v>44</v>
      </c>
      <c r="H50">
        <v>5.9</v>
      </c>
      <c r="I50" t="s">
        <v>98</v>
      </c>
      <c r="J50" t="s">
        <v>1606</v>
      </c>
      <c r="K50" t="s">
        <v>76</v>
      </c>
      <c r="L50" t="s">
        <v>76</v>
      </c>
      <c r="M50" t="s">
        <v>91</v>
      </c>
      <c r="N50" t="s">
        <v>72</v>
      </c>
      <c r="O50" t="s">
        <v>43</v>
      </c>
      <c r="P50" t="s">
        <v>124</v>
      </c>
      <c r="Q50" t="s">
        <v>76</v>
      </c>
      <c r="R50">
        <v>0.82499999999999996</v>
      </c>
      <c r="U50">
        <v>48</v>
      </c>
      <c r="V50" t="s">
        <v>278</v>
      </c>
      <c r="AA50" t="s">
        <v>279</v>
      </c>
      <c r="AB50">
        <v>2.3980000000000001E-2</v>
      </c>
      <c r="AC50">
        <v>2.4250000000000001E-2</v>
      </c>
      <c r="AD50">
        <v>2.7210000000000002E-2</v>
      </c>
      <c r="AE50" t="s">
        <v>72</v>
      </c>
      <c r="AF50" t="s">
        <v>73</v>
      </c>
      <c r="AG50" t="s">
        <v>73</v>
      </c>
      <c r="AH50" t="s">
        <v>234</v>
      </c>
      <c r="AI50" t="s">
        <v>73</v>
      </c>
      <c r="AJ50" t="s">
        <v>73</v>
      </c>
      <c r="AK50" t="s">
        <v>719</v>
      </c>
      <c r="AL50" t="s">
        <v>2537</v>
      </c>
      <c r="AM50">
        <v>-2.7</v>
      </c>
      <c r="AN50" t="s">
        <v>1862</v>
      </c>
      <c r="AO50" t="s">
        <v>2538</v>
      </c>
      <c r="AP50">
        <v>-32.299999999999997</v>
      </c>
      <c r="AQ50" t="s">
        <v>2539</v>
      </c>
    </row>
    <row r="51" spans="2:43">
      <c r="B51">
        <v>12</v>
      </c>
      <c r="C51" t="s">
        <v>1684</v>
      </c>
      <c r="D51" s="53">
        <v>45322</v>
      </c>
      <c r="E51" t="s">
        <v>675</v>
      </c>
      <c r="F51" t="s">
        <v>74</v>
      </c>
      <c r="G51" t="s">
        <v>46</v>
      </c>
      <c r="H51">
        <v>0.7</v>
      </c>
      <c r="I51" t="s">
        <v>90</v>
      </c>
      <c r="J51" t="s">
        <v>111</v>
      </c>
      <c r="K51" t="s">
        <v>76</v>
      </c>
      <c r="L51" t="s">
        <v>76</v>
      </c>
      <c r="M51" t="s">
        <v>127</v>
      </c>
      <c r="N51" t="s">
        <v>76</v>
      </c>
      <c r="O51" t="s">
        <v>43</v>
      </c>
      <c r="P51" t="s">
        <v>116</v>
      </c>
      <c r="Q51" t="s">
        <v>76</v>
      </c>
      <c r="R51">
        <v>0.7</v>
      </c>
      <c r="U51">
        <v>49</v>
      </c>
      <c r="V51" t="s">
        <v>280</v>
      </c>
      <c r="AA51" t="s">
        <v>281</v>
      </c>
      <c r="AB51">
        <v>2.4580000000000001E-2</v>
      </c>
      <c r="AC51">
        <v>2.528E-2</v>
      </c>
      <c r="AD51">
        <v>2.8119999999999999E-2</v>
      </c>
      <c r="AE51" t="s">
        <v>72</v>
      </c>
      <c r="AF51" t="s">
        <v>73</v>
      </c>
      <c r="AG51" t="s">
        <v>73</v>
      </c>
      <c r="AH51" t="s">
        <v>234</v>
      </c>
      <c r="AI51" t="s">
        <v>73</v>
      </c>
      <c r="AJ51" t="s">
        <v>73</v>
      </c>
      <c r="AK51" t="s">
        <v>720</v>
      </c>
      <c r="AL51" t="s">
        <v>2540</v>
      </c>
      <c r="AM51">
        <v>-7</v>
      </c>
      <c r="AN51" t="s">
        <v>1819</v>
      </c>
      <c r="AO51" t="s">
        <v>2541</v>
      </c>
      <c r="AP51">
        <v>-35.4</v>
      </c>
      <c r="AQ51" t="s">
        <v>2542</v>
      </c>
    </row>
    <row r="52" spans="2:43">
      <c r="B52">
        <v>11</v>
      </c>
      <c r="C52" t="s">
        <v>1685</v>
      </c>
      <c r="D52" s="53">
        <v>45322</v>
      </c>
      <c r="E52" t="s">
        <v>670</v>
      </c>
      <c r="F52" t="s">
        <v>74</v>
      </c>
      <c r="G52" t="s">
        <v>44</v>
      </c>
      <c r="H52">
        <v>4.0999999999999996</v>
      </c>
      <c r="I52" t="s">
        <v>90</v>
      </c>
      <c r="J52" t="s">
        <v>464</v>
      </c>
      <c r="K52" t="s">
        <v>1310</v>
      </c>
      <c r="L52">
        <v>10</v>
      </c>
      <c r="M52" t="s">
        <v>91</v>
      </c>
      <c r="N52" t="s">
        <v>72</v>
      </c>
      <c r="O52" t="s">
        <v>43</v>
      </c>
      <c r="P52" t="s">
        <v>133</v>
      </c>
      <c r="Q52" t="s">
        <v>76</v>
      </c>
      <c r="R52">
        <v>0.57299999999999995</v>
      </c>
      <c r="U52">
        <v>50</v>
      </c>
      <c r="V52" t="s">
        <v>282</v>
      </c>
      <c r="AA52" t="s">
        <v>283</v>
      </c>
      <c r="AB52">
        <v>2.8920000000000001E-2</v>
      </c>
      <c r="AC52">
        <v>2.8920000000000001E-2</v>
      </c>
      <c r="AD52">
        <v>3.1280000000000002E-2</v>
      </c>
      <c r="AE52" t="s">
        <v>72</v>
      </c>
      <c r="AF52" t="s">
        <v>73</v>
      </c>
      <c r="AG52" t="s">
        <v>73</v>
      </c>
      <c r="AH52" t="s">
        <v>234</v>
      </c>
      <c r="AI52" t="s">
        <v>73</v>
      </c>
      <c r="AJ52" t="s">
        <v>73</v>
      </c>
      <c r="AK52" t="s">
        <v>721</v>
      </c>
      <c r="AL52" t="s">
        <v>1867</v>
      </c>
      <c r="AM52">
        <v>0</v>
      </c>
      <c r="AN52" t="s">
        <v>191</v>
      </c>
      <c r="AO52" t="s">
        <v>2136</v>
      </c>
      <c r="AP52">
        <v>-23.6</v>
      </c>
      <c r="AQ52" t="s">
        <v>1868</v>
      </c>
    </row>
    <row r="53" spans="2:43">
      <c r="B53">
        <v>10</v>
      </c>
      <c r="C53" t="s">
        <v>1686</v>
      </c>
      <c r="D53" s="53">
        <v>45322</v>
      </c>
      <c r="E53" t="s">
        <v>1687</v>
      </c>
      <c r="F53" t="s">
        <v>109</v>
      </c>
      <c r="G53" t="s">
        <v>46</v>
      </c>
      <c r="H53">
        <v>4</v>
      </c>
      <c r="I53" t="s">
        <v>1598</v>
      </c>
      <c r="J53" t="s">
        <v>1688</v>
      </c>
      <c r="K53" t="s">
        <v>1689</v>
      </c>
      <c r="L53">
        <v>40</v>
      </c>
      <c r="M53" t="s">
        <v>91</v>
      </c>
      <c r="N53" t="s">
        <v>92</v>
      </c>
      <c r="O53" t="s">
        <v>43</v>
      </c>
      <c r="P53" t="s">
        <v>144</v>
      </c>
      <c r="Q53" t="s">
        <v>121</v>
      </c>
      <c r="R53">
        <v>4</v>
      </c>
      <c r="U53">
        <v>51</v>
      </c>
      <c r="V53" t="s">
        <v>284</v>
      </c>
      <c r="Y53">
        <v>7</v>
      </c>
      <c r="AA53" t="s">
        <v>285</v>
      </c>
      <c r="AB53">
        <v>3.117E-2</v>
      </c>
      <c r="AC53">
        <v>3.354E-2</v>
      </c>
      <c r="AD53">
        <v>3.0329999999999999E-2</v>
      </c>
      <c r="AE53" t="s">
        <v>72</v>
      </c>
      <c r="AF53" t="s">
        <v>73</v>
      </c>
      <c r="AG53" t="s">
        <v>73</v>
      </c>
      <c r="AH53" t="s">
        <v>234</v>
      </c>
      <c r="AI53" t="s">
        <v>73</v>
      </c>
      <c r="AJ53" t="s">
        <v>73</v>
      </c>
      <c r="AK53" t="s">
        <v>722</v>
      </c>
      <c r="AL53" t="s">
        <v>2543</v>
      </c>
      <c r="AM53">
        <v>-23.7</v>
      </c>
      <c r="AN53" t="s">
        <v>1868</v>
      </c>
      <c r="AO53" t="s">
        <v>2544</v>
      </c>
      <c r="AP53">
        <v>8.4</v>
      </c>
      <c r="AQ53" t="s">
        <v>2545</v>
      </c>
    </row>
    <row r="54" spans="2:43">
      <c r="B54">
        <v>9</v>
      </c>
      <c r="C54" t="s">
        <v>1690</v>
      </c>
      <c r="D54" s="53">
        <v>45322</v>
      </c>
      <c r="E54" t="s">
        <v>1608</v>
      </c>
      <c r="F54" t="s">
        <v>74</v>
      </c>
      <c r="G54" t="s">
        <v>44</v>
      </c>
      <c r="H54">
        <v>5.36</v>
      </c>
      <c r="I54" t="s">
        <v>90</v>
      </c>
      <c r="J54" t="s">
        <v>460</v>
      </c>
      <c r="K54" t="s">
        <v>76</v>
      </c>
      <c r="L54" t="s">
        <v>76</v>
      </c>
      <c r="M54" t="s">
        <v>104</v>
      </c>
      <c r="N54" t="s">
        <v>72</v>
      </c>
      <c r="O54" t="s">
        <v>43</v>
      </c>
      <c r="P54" t="s">
        <v>120</v>
      </c>
      <c r="Q54" t="s">
        <v>76</v>
      </c>
      <c r="R54">
        <v>0.749</v>
      </c>
      <c r="U54">
        <v>52</v>
      </c>
      <c r="V54" t="s">
        <v>286</v>
      </c>
      <c r="W54">
        <v>28</v>
      </c>
      <c r="Z54">
        <v>3</v>
      </c>
      <c r="AA54" t="s">
        <v>287</v>
      </c>
      <c r="AB54">
        <v>7.2</v>
      </c>
      <c r="AC54">
        <v>7.2112999999999996</v>
      </c>
      <c r="AD54">
        <v>7.1257999999999999</v>
      </c>
      <c r="AE54" t="s">
        <v>515</v>
      </c>
      <c r="AF54" t="s">
        <v>1280</v>
      </c>
      <c r="AG54" t="s">
        <v>73</v>
      </c>
      <c r="AH54" t="s">
        <v>189</v>
      </c>
      <c r="AI54" t="s">
        <v>288</v>
      </c>
      <c r="AJ54" t="s">
        <v>537</v>
      </c>
      <c r="AK54" t="s">
        <v>164</v>
      </c>
      <c r="AL54" t="s">
        <v>2546</v>
      </c>
      <c r="AM54">
        <v>-2E-3</v>
      </c>
      <c r="AN54" t="s">
        <v>2477</v>
      </c>
      <c r="AO54" t="s">
        <v>2547</v>
      </c>
      <c r="AP54">
        <v>0.01</v>
      </c>
      <c r="AQ54" t="s">
        <v>2481</v>
      </c>
    </row>
    <row r="55" spans="2:43">
      <c r="B55">
        <v>8</v>
      </c>
      <c r="C55" t="s">
        <v>1691</v>
      </c>
      <c r="D55" s="53">
        <v>45322</v>
      </c>
      <c r="E55" t="s">
        <v>1692</v>
      </c>
      <c r="F55" t="s">
        <v>74</v>
      </c>
      <c r="G55" t="s">
        <v>46</v>
      </c>
      <c r="H55">
        <v>2.8</v>
      </c>
      <c r="I55" t="s">
        <v>90</v>
      </c>
      <c r="J55" t="s">
        <v>1688</v>
      </c>
      <c r="K55" t="s">
        <v>784</v>
      </c>
      <c r="L55">
        <v>50</v>
      </c>
      <c r="M55" t="s">
        <v>86</v>
      </c>
      <c r="N55" t="s">
        <v>76</v>
      </c>
      <c r="O55" t="s">
        <v>43</v>
      </c>
      <c r="P55" t="s">
        <v>78</v>
      </c>
      <c r="Q55" t="s">
        <v>121</v>
      </c>
      <c r="R55">
        <v>2.8</v>
      </c>
      <c r="U55">
        <v>53</v>
      </c>
      <c r="V55" t="s">
        <v>289</v>
      </c>
      <c r="AA55" t="s">
        <v>290</v>
      </c>
      <c r="AB55">
        <v>7.1872999999999996</v>
      </c>
      <c r="AC55">
        <v>7.1967999999999996</v>
      </c>
      <c r="AD55">
        <v>7.1</v>
      </c>
      <c r="AE55" t="s">
        <v>72</v>
      </c>
      <c r="AF55" t="s">
        <v>73</v>
      </c>
      <c r="AG55" t="s">
        <v>73</v>
      </c>
      <c r="AH55" t="s">
        <v>189</v>
      </c>
      <c r="AI55" t="s">
        <v>288</v>
      </c>
      <c r="AJ55" t="s">
        <v>537</v>
      </c>
      <c r="AK55" t="s">
        <v>165</v>
      </c>
      <c r="AL55" t="s">
        <v>2548</v>
      </c>
      <c r="AM55">
        <v>-1E-3</v>
      </c>
      <c r="AN55" t="s">
        <v>2265</v>
      </c>
      <c r="AO55" t="s">
        <v>2549</v>
      </c>
      <c r="AP55">
        <v>1.2E-2</v>
      </c>
      <c r="AQ55" t="s">
        <v>2138</v>
      </c>
    </row>
    <row r="56" spans="2:43">
      <c r="B56">
        <v>7</v>
      </c>
      <c r="C56" t="s">
        <v>1344</v>
      </c>
      <c r="D56" s="53">
        <v>45322</v>
      </c>
      <c r="E56" t="s">
        <v>1607</v>
      </c>
      <c r="F56" t="s">
        <v>74</v>
      </c>
      <c r="G56" t="s">
        <v>44</v>
      </c>
      <c r="H56">
        <v>1.3660000000000001</v>
      </c>
      <c r="I56" t="s">
        <v>90</v>
      </c>
      <c r="J56" t="s">
        <v>148</v>
      </c>
      <c r="K56" t="s">
        <v>76</v>
      </c>
      <c r="L56" t="s">
        <v>76</v>
      </c>
      <c r="M56" t="s">
        <v>91</v>
      </c>
      <c r="N56" t="s">
        <v>72</v>
      </c>
      <c r="O56" t="s">
        <v>43</v>
      </c>
      <c r="P56" t="s">
        <v>124</v>
      </c>
      <c r="Q56" t="s">
        <v>76</v>
      </c>
      <c r="R56">
        <v>0.191</v>
      </c>
      <c r="U56">
        <v>54</v>
      </c>
      <c r="V56" t="s">
        <v>291</v>
      </c>
      <c r="AA56" t="s">
        <v>292</v>
      </c>
      <c r="AB56">
        <v>-214</v>
      </c>
      <c r="AC56">
        <v>-218</v>
      </c>
      <c r="AD56">
        <v>-172</v>
      </c>
      <c r="AE56" t="s">
        <v>516</v>
      </c>
      <c r="AF56" t="s">
        <v>73</v>
      </c>
      <c r="AG56" t="s">
        <v>73</v>
      </c>
      <c r="AH56" t="s">
        <v>234</v>
      </c>
      <c r="AI56" t="s">
        <v>73</v>
      </c>
      <c r="AJ56" t="s">
        <v>541</v>
      </c>
      <c r="AK56" t="s">
        <v>166</v>
      </c>
      <c r="AL56" t="s">
        <v>2550</v>
      </c>
      <c r="AM56">
        <v>4</v>
      </c>
      <c r="AN56" t="s">
        <v>2270</v>
      </c>
      <c r="AO56" t="s">
        <v>2551</v>
      </c>
      <c r="AP56">
        <v>-42</v>
      </c>
      <c r="AQ56" t="s">
        <v>2552</v>
      </c>
    </row>
    <row r="57" spans="2:43">
      <c r="B57">
        <v>6</v>
      </c>
      <c r="C57" t="s">
        <v>1693</v>
      </c>
      <c r="D57" s="53">
        <v>45322</v>
      </c>
      <c r="E57" t="s">
        <v>1609</v>
      </c>
      <c r="F57" t="s">
        <v>74</v>
      </c>
      <c r="G57" t="s">
        <v>44</v>
      </c>
      <c r="H57">
        <v>2.3050000000000002</v>
      </c>
      <c r="I57" t="s">
        <v>98</v>
      </c>
      <c r="J57" t="s">
        <v>596</v>
      </c>
      <c r="K57" t="s">
        <v>76</v>
      </c>
      <c r="L57" t="s">
        <v>76</v>
      </c>
      <c r="M57" t="s">
        <v>91</v>
      </c>
      <c r="N57" t="s">
        <v>72</v>
      </c>
      <c r="O57" t="s">
        <v>43</v>
      </c>
      <c r="P57" t="s">
        <v>78</v>
      </c>
      <c r="Q57" t="s">
        <v>76</v>
      </c>
      <c r="R57">
        <v>0.32200000000000001</v>
      </c>
      <c r="U57">
        <v>55</v>
      </c>
      <c r="V57" t="s">
        <v>293</v>
      </c>
      <c r="AA57" t="s">
        <v>294</v>
      </c>
      <c r="AB57">
        <v>-162</v>
      </c>
      <c r="AC57">
        <v>-162</v>
      </c>
      <c r="AD57">
        <v>-162</v>
      </c>
      <c r="AE57" t="s">
        <v>516</v>
      </c>
      <c r="AF57" t="s">
        <v>73</v>
      </c>
      <c r="AG57" t="s">
        <v>73</v>
      </c>
      <c r="AH57" t="s">
        <v>234</v>
      </c>
      <c r="AI57" t="s">
        <v>73</v>
      </c>
      <c r="AJ57" t="s">
        <v>541</v>
      </c>
      <c r="AK57" t="s">
        <v>167</v>
      </c>
      <c r="AL57" t="s">
        <v>2139</v>
      </c>
      <c r="AM57">
        <v>0</v>
      </c>
      <c r="AN57" t="s">
        <v>191</v>
      </c>
      <c r="AO57" t="s">
        <v>2140</v>
      </c>
      <c r="AP57">
        <v>0</v>
      </c>
      <c r="AQ57" t="s">
        <v>191</v>
      </c>
    </row>
    <row r="58" spans="2:43">
      <c r="B58">
        <v>5</v>
      </c>
      <c r="C58" t="s">
        <v>1694</v>
      </c>
      <c r="D58" s="53">
        <v>45321</v>
      </c>
      <c r="E58" t="s">
        <v>745</v>
      </c>
      <c r="F58" t="s">
        <v>74</v>
      </c>
      <c r="G58" t="s">
        <v>46</v>
      </c>
      <c r="H58">
        <v>1.7370000000000001</v>
      </c>
      <c r="I58" t="s">
        <v>90</v>
      </c>
      <c r="J58" t="s">
        <v>111</v>
      </c>
      <c r="K58" t="s">
        <v>644</v>
      </c>
      <c r="L58">
        <v>30</v>
      </c>
      <c r="M58" t="s">
        <v>91</v>
      </c>
      <c r="N58" t="s">
        <v>92</v>
      </c>
      <c r="O58" t="s">
        <v>43</v>
      </c>
      <c r="P58" t="s">
        <v>123</v>
      </c>
      <c r="Q58" t="s">
        <v>121</v>
      </c>
      <c r="R58">
        <v>1.7370000000000001</v>
      </c>
      <c r="U58">
        <v>56</v>
      </c>
      <c r="V58" t="s">
        <v>728</v>
      </c>
      <c r="AA58" t="s">
        <v>729</v>
      </c>
      <c r="AE58" t="s">
        <v>1263</v>
      </c>
      <c r="AF58" t="s">
        <v>73</v>
      </c>
      <c r="AG58" t="s">
        <v>73</v>
      </c>
      <c r="AH58" t="s">
        <v>484</v>
      </c>
      <c r="AI58" t="s">
        <v>45</v>
      </c>
      <c r="AJ58" t="s">
        <v>73</v>
      </c>
      <c r="AL58" t="s">
        <v>191</v>
      </c>
      <c r="AN58" t="s">
        <v>191</v>
      </c>
      <c r="AO58" t="s">
        <v>1273</v>
      </c>
      <c r="AQ58" t="s">
        <v>191</v>
      </c>
    </row>
    <row r="59" spans="2:43">
      <c r="B59">
        <v>4</v>
      </c>
      <c r="C59" t="s">
        <v>1695</v>
      </c>
      <c r="D59" s="53">
        <v>45321</v>
      </c>
      <c r="E59" t="s">
        <v>1253</v>
      </c>
      <c r="F59" t="s">
        <v>74</v>
      </c>
      <c r="G59" t="s">
        <v>44</v>
      </c>
      <c r="H59">
        <v>3.36</v>
      </c>
      <c r="I59" t="s">
        <v>90</v>
      </c>
      <c r="J59" t="s">
        <v>390</v>
      </c>
      <c r="K59" t="s">
        <v>76</v>
      </c>
      <c r="L59" t="s">
        <v>76</v>
      </c>
      <c r="M59" t="s">
        <v>104</v>
      </c>
      <c r="N59" t="s">
        <v>72</v>
      </c>
      <c r="O59" t="s">
        <v>128</v>
      </c>
      <c r="P59" t="s">
        <v>116</v>
      </c>
      <c r="Q59" t="s">
        <v>76</v>
      </c>
      <c r="R59">
        <v>0.47</v>
      </c>
      <c r="U59">
        <v>57</v>
      </c>
      <c r="V59" t="s">
        <v>728</v>
      </c>
      <c r="AA59" t="s">
        <v>730</v>
      </c>
      <c r="AE59" t="s">
        <v>1263</v>
      </c>
      <c r="AF59" t="s">
        <v>73</v>
      </c>
      <c r="AG59" t="s">
        <v>73</v>
      </c>
      <c r="AH59" t="s">
        <v>484</v>
      </c>
      <c r="AI59" t="s">
        <v>731</v>
      </c>
      <c r="AJ59" t="s">
        <v>73</v>
      </c>
      <c r="AL59" t="s">
        <v>191</v>
      </c>
      <c r="AN59" t="s">
        <v>191</v>
      </c>
      <c r="AO59" t="s">
        <v>1274</v>
      </c>
      <c r="AQ59" t="s">
        <v>191</v>
      </c>
    </row>
    <row r="60" spans="2:43">
      <c r="B60">
        <v>3</v>
      </c>
      <c r="C60" t="s">
        <v>1696</v>
      </c>
      <c r="D60" s="53">
        <v>45320</v>
      </c>
      <c r="E60" t="s">
        <v>1697</v>
      </c>
      <c r="F60" t="s">
        <v>74</v>
      </c>
      <c r="G60" t="s">
        <v>46</v>
      </c>
      <c r="H60">
        <v>1.5</v>
      </c>
      <c r="I60" t="s">
        <v>90</v>
      </c>
      <c r="J60" t="s">
        <v>1615</v>
      </c>
      <c r="K60" t="s">
        <v>666</v>
      </c>
      <c r="L60">
        <v>35</v>
      </c>
      <c r="M60" t="s">
        <v>77</v>
      </c>
      <c r="N60" t="s">
        <v>92</v>
      </c>
      <c r="O60" t="s">
        <v>43</v>
      </c>
      <c r="P60" t="s">
        <v>96</v>
      </c>
      <c r="Q60" t="s">
        <v>76</v>
      </c>
      <c r="R60">
        <v>1.5</v>
      </c>
      <c r="U60">
        <v>58</v>
      </c>
      <c r="V60" t="s">
        <v>732</v>
      </c>
      <c r="AA60" t="s">
        <v>733</v>
      </c>
      <c r="AE60" t="s">
        <v>1263</v>
      </c>
      <c r="AF60" t="s">
        <v>73</v>
      </c>
      <c r="AG60" t="s">
        <v>73</v>
      </c>
      <c r="AH60" t="s">
        <v>484</v>
      </c>
      <c r="AI60" t="s">
        <v>45</v>
      </c>
      <c r="AJ60" t="s">
        <v>73</v>
      </c>
      <c r="AL60" t="s">
        <v>191</v>
      </c>
      <c r="AN60" t="s">
        <v>191</v>
      </c>
      <c r="AO60" t="s">
        <v>1275</v>
      </c>
      <c r="AQ60" t="s">
        <v>191</v>
      </c>
    </row>
    <row r="61" spans="2:43">
      <c r="B61">
        <v>2</v>
      </c>
      <c r="C61" t="s">
        <v>1698</v>
      </c>
      <c r="D61" s="53">
        <v>45320</v>
      </c>
      <c r="E61" t="s">
        <v>1610</v>
      </c>
      <c r="F61" t="s">
        <v>74</v>
      </c>
      <c r="G61" t="s">
        <v>44</v>
      </c>
      <c r="H61">
        <v>7.7</v>
      </c>
      <c r="I61" t="s">
        <v>90</v>
      </c>
      <c r="J61" t="s">
        <v>460</v>
      </c>
      <c r="K61" t="s">
        <v>463</v>
      </c>
      <c r="L61">
        <v>0</v>
      </c>
      <c r="M61" t="s">
        <v>104</v>
      </c>
      <c r="N61" t="s">
        <v>72</v>
      </c>
      <c r="O61" t="s">
        <v>43</v>
      </c>
      <c r="P61" t="s">
        <v>116</v>
      </c>
      <c r="Q61" t="s">
        <v>76</v>
      </c>
      <c r="R61">
        <v>1.0760000000000001</v>
      </c>
      <c r="U61">
        <v>59</v>
      </c>
      <c r="V61" t="s">
        <v>732</v>
      </c>
      <c r="AA61" t="s">
        <v>734</v>
      </c>
      <c r="AE61" t="s">
        <v>1263</v>
      </c>
      <c r="AF61" t="s">
        <v>73</v>
      </c>
      <c r="AG61" t="s">
        <v>73</v>
      </c>
      <c r="AH61" t="s">
        <v>484</v>
      </c>
      <c r="AI61" t="s">
        <v>731</v>
      </c>
      <c r="AJ61" t="s">
        <v>73</v>
      </c>
      <c r="AL61" t="s">
        <v>191</v>
      </c>
      <c r="AN61" t="s">
        <v>191</v>
      </c>
      <c r="AO61" t="s">
        <v>1276</v>
      </c>
      <c r="AQ61" t="s">
        <v>191</v>
      </c>
    </row>
    <row r="62" spans="2:43">
      <c r="B62">
        <v>1</v>
      </c>
      <c r="C62" t="s">
        <v>783</v>
      </c>
      <c r="D62" s="53">
        <v>45317</v>
      </c>
      <c r="E62" t="s">
        <v>1334</v>
      </c>
      <c r="F62" t="s">
        <v>109</v>
      </c>
      <c r="G62" t="s">
        <v>46</v>
      </c>
      <c r="H62">
        <v>2</v>
      </c>
      <c r="I62" t="s">
        <v>397</v>
      </c>
      <c r="J62" t="s">
        <v>148</v>
      </c>
      <c r="K62" t="s">
        <v>784</v>
      </c>
      <c r="L62">
        <v>30</v>
      </c>
      <c r="M62" t="s">
        <v>127</v>
      </c>
      <c r="N62" t="s">
        <v>92</v>
      </c>
      <c r="O62" t="s">
        <v>43</v>
      </c>
      <c r="P62" t="s">
        <v>487</v>
      </c>
      <c r="Q62" t="s">
        <v>76</v>
      </c>
      <c r="R62">
        <v>2</v>
      </c>
      <c r="U62">
        <v>60</v>
      </c>
      <c r="V62" t="s">
        <v>1669</v>
      </c>
      <c r="W62">
        <v>16</v>
      </c>
      <c r="AA62" t="s">
        <v>2274</v>
      </c>
      <c r="AE62" t="s">
        <v>515</v>
      </c>
      <c r="AF62" t="s">
        <v>73</v>
      </c>
      <c r="AG62" t="s">
        <v>73</v>
      </c>
      <c r="AH62" t="s">
        <v>234</v>
      </c>
      <c r="AI62" t="s">
        <v>73</v>
      </c>
      <c r="AJ62" t="s">
        <v>73</v>
      </c>
      <c r="AL62" t="s">
        <v>191</v>
      </c>
      <c r="AN62" t="s">
        <v>191</v>
      </c>
      <c r="AO62" t="s">
        <v>2275</v>
      </c>
      <c r="AQ62" t="s">
        <v>191</v>
      </c>
    </row>
    <row r="63" spans="2:43">
      <c r="U63">
        <v>61</v>
      </c>
      <c r="V63" t="s">
        <v>1671</v>
      </c>
      <c r="W63">
        <v>17</v>
      </c>
      <c r="AA63" t="s">
        <v>2276</v>
      </c>
      <c r="AB63">
        <v>5.3100000000000001E-2</v>
      </c>
      <c r="AC63">
        <v>5.3199999999999997E-2</v>
      </c>
      <c r="AD63">
        <v>5.3800000000000001E-2</v>
      </c>
      <c r="AE63" t="s">
        <v>515</v>
      </c>
      <c r="AF63" t="s">
        <v>73</v>
      </c>
      <c r="AG63" t="s">
        <v>73</v>
      </c>
      <c r="AH63" t="s">
        <v>234</v>
      </c>
      <c r="AI63" t="s">
        <v>73</v>
      </c>
      <c r="AJ63" t="s">
        <v>73</v>
      </c>
      <c r="AK63" t="s">
        <v>1676</v>
      </c>
      <c r="AL63" t="s">
        <v>2553</v>
      </c>
      <c r="AM63">
        <v>-1</v>
      </c>
      <c r="AN63" t="s">
        <v>1817</v>
      </c>
      <c r="AO63" t="s">
        <v>2554</v>
      </c>
      <c r="AP63">
        <v>-7</v>
      </c>
      <c r="AQ63" t="s">
        <v>1819</v>
      </c>
    </row>
  </sheetData>
  <phoneticPr fontId="71" type="noConversion"/>
  <conditionalFormatting sqref="BE3:BE5">
    <cfRule type="dataBar" priority="1">
      <dataBar>
        <cfvo type="min"/>
        <cfvo type="max"/>
        <color rgb="FFFFB628"/>
      </dataBar>
      <extLst>
        <ext xmlns:x14="http://schemas.microsoft.com/office/spreadsheetml/2009/9/main" uri="{B025F937-C7B1-47D3-B67F-A62EFF666E3E}">
          <x14:id>{1FAEBD6A-F20D-4FF5-ADAD-FB734EF63AFA}</x14:id>
        </ext>
      </extLst>
    </cfRule>
    <cfRule type="cellIs" dxfId="23" priority="2" operator="equal">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0]!Refresh4Writers">
                <anchor moveWithCells="1">
                  <from>
                    <xdr:col>0</xdr:col>
                    <xdr:colOff>9525</xdr:colOff>
                    <xdr:row>0</xdr:row>
                    <xdr:rowOff>733425</xdr:rowOff>
                  </from>
                  <to>
                    <xdr:col>0</xdr:col>
                    <xdr:colOff>2295525</xdr:colOff>
                    <xdr:row>4</xdr:row>
                    <xdr:rowOff>66675</xdr:rowOff>
                  </to>
                </anchor>
              </controlPr>
            </control>
          </mc:Choice>
        </mc:AlternateContent>
      </controls>
    </mc:Choice>
  </mc:AlternateContent>
  <tableParts count="6">
    <tablePart r:id="rId4"/>
    <tablePart r:id="rId5"/>
    <tablePart r:id="rId6"/>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1FAEBD6A-F20D-4FF5-ADAD-FB734EF63AFA}">
            <x14:dataBar minLength="0" maxLength="100" border="1" negativeBarBorderColorSameAsPositive="0">
              <x14:cfvo type="autoMin"/>
              <x14:cfvo type="autoMax"/>
              <x14:borderColor rgb="FFFFB628"/>
              <x14:negativeFillColor rgb="FFFF0000"/>
              <x14:negativeBorderColor rgb="FFFF0000"/>
              <x14:axisColor rgb="FF000000"/>
            </x14:dataBar>
          </x14:cfRule>
          <xm:sqref>BE3:BE5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76256-C4E6-477D-A88C-F1C14B713BDA}">
  <sheetPr codeName="Sheet32">
    <tabColor theme="6" tint="-0.499984740745262"/>
  </sheetPr>
  <dimension ref="B1:T20"/>
  <sheetViews>
    <sheetView zoomScale="85" zoomScaleNormal="85" workbookViewId="0"/>
  </sheetViews>
  <sheetFormatPr defaultRowHeight="14.25"/>
  <cols>
    <col min="1" max="1" width="13.875" bestFit="1" customWidth="1"/>
    <col min="2" max="2" width="5.875" bestFit="1" customWidth="1"/>
    <col min="3" max="3" width="14.25" bestFit="1" customWidth="1"/>
    <col min="4" max="4" width="20.25" bestFit="1" customWidth="1"/>
    <col min="5" max="5" width="10.125" bestFit="1" customWidth="1"/>
    <col min="6" max="6" width="8.5" bestFit="1" customWidth="1"/>
    <col min="7" max="7" width="10.125" bestFit="1" customWidth="1"/>
    <col min="8" max="11" width="2.25" customWidth="1"/>
    <col min="12" max="12" width="7.625" bestFit="1" customWidth="1"/>
    <col min="13" max="13" width="5.75" bestFit="1" customWidth="1"/>
    <col min="14" max="14" width="17.375" bestFit="1" customWidth="1"/>
    <col min="15" max="15" width="81" bestFit="1" customWidth="1"/>
    <col min="16" max="16" width="21.25" bestFit="1" customWidth="1"/>
    <col min="17" max="17" width="9.25" bestFit="1" customWidth="1"/>
    <col min="18" max="18" width="22.75" bestFit="1" customWidth="1"/>
    <col min="19" max="19" width="5.75" bestFit="1" customWidth="1"/>
    <col min="20" max="20" width="17.375" bestFit="1" customWidth="1"/>
    <col min="21" max="21" width="81" bestFit="1" customWidth="1"/>
    <col min="22" max="22" width="21.25" bestFit="1" customWidth="1"/>
    <col min="23" max="23" width="12.25" bestFit="1" customWidth="1"/>
    <col min="24" max="24" width="31.125" bestFit="1" customWidth="1"/>
    <col min="25" max="25" width="38.75" bestFit="1" customWidth="1"/>
  </cols>
  <sheetData>
    <row r="1" spans="2:20" ht="70.5" customHeight="1">
      <c r="C1" s="206" t="s">
        <v>1583</v>
      </c>
    </row>
    <row r="2" spans="2:20" ht="111" customHeight="1">
      <c r="T2" s="174"/>
    </row>
    <row r="3" spans="2:20">
      <c r="B3" t="s">
        <v>1</v>
      </c>
      <c r="C3" t="s">
        <v>1583</v>
      </c>
      <c r="D3" t="s">
        <v>1582</v>
      </c>
      <c r="E3" t="s">
        <v>819</v>
      </c>
      <c r="F3" t="s">
        <v>37</v>
      </c>
    </row>
    <row r="4" spans="2:20">
      <c r="B4">
        <v>1</v>
      </c>
      <c r="C4" t="s">
        <v>2809</v>
      </c>
      <c r="D4" t="s">
        <v>2659</v>
      </c>
      <c r="E4" t="s">
        <v>2652</v>
      </c>
      <c r="F4" t="s">
        <v>41</v>
      </c>
    </row>
    <row r="5" spans="2:20" ht="17.25" customHeight="1"/>
    <row r="8" spans="2:20" ht="35.25" customHeight="1">
      <c r="O8" s="190" t="str">
        <f>HYPERLINK(Syndinput_Folder, "Syndicate Inputs saved in &lt; ss &amp; Input&gt;  Folder will appear here")</f>
        <v>Syndicate Inputs saved in &lt; ss &amp; Input&gt;  Folder will appear here</v>
      </c>
    </row>
    <row r="12" spans="2:20" ht="28.5">
      <c r="M12" s="142" t="s">
        <v>1</v>
      </c>
      <c r="N12" s="142" t="s">
        <v>1630</v>
      </c>
      <c r="O12" s="142" t="s">
        <v>1277</v>
      </c>
      <c r="P12" s="142" t="s">
        <v>1286</v>
      </c>
      <c r="Q12" s="142" t="s">
        <v>1631</v>
      </c>
      <c r="R12" s="142" t="s">
        <v>1663</v>
      </c>
    </row>
    <row r="13" spans="2:20" ht="42.75">
      <c r="M13" s="229">
        <v>1</v>
      </c>
      <c r="N13" s="230" t="s">
        <v>1664</v>
      </c>
      <c r="O13" s="231" t="s">
        <v>2773</v>
      </c>
      <c r="P13" s="230" t="s">
        <v>73</v>
      </c>
      <c r="Q13" s="230" t="s">
        <v>1843</v>
      </c>
      <c r="R13" s="232" t="s">
        <v>2774</v>
      </c>
    </row>
    <row r="14" spans="2:20" ht="42.75">
      <c r="M14" s="229">
        <v>2</v>
      </c>
      <c r="N14" s="230" t="s">
        <v>1813</v>
      </c>
      <c r="O14" s="231" t="s">
        <v>2775</v>
      </c>
      <c r="P14" s="230" t="s">
        <v>73</v>
      </c>
      <c r="Q14" s="230" t="s">
        <v>1843</v>
      </c>
      <c r="R14" s="232" t="s">
        <v>2774</v>
      </c>
    </row>
    <row r="15" spans="2:20" ht="42.75">
      <c r="M15" s="229">
        <v>3</v>
      </c>
      <c r="N15" s="230" t="s">
        <v>1665</v>
      </c>
      <c r="O15" s="231" t="s">
        <v>2776</v>
      </c>
      <c r="P15" s="230" t="s">
        <v>1554</v>
      </c>
      <c r="Q15" s="230" t="s">
        <v>1843</v>
      </c>
      <c r="R15" s="232" t="s">
        <v>2774</v>
      </c>
    </row>
    <row r="16" spans="2:20" ht="85.5">
      <c r="M16" s="229">
        <v>4</v>
      </c>
      <c r="N16" s="230" t="s">
        <v>1666</v>
      </c>
      <c r="O16" s="231" t="s">
        <v>2777</v>
      </c>
      <c r="P16" s="230" t="s">
        <v>1555</v>
      </c>
      <c r="Q16" s="230" t="s">
        <v>1843</v>
      </c>
      <c r="R16" s="232" t="s">
        <v>2774</v>
      </c>
    </row>
    <row r="17" spans="13:18" ht="114">
      <c r="M17" s="229">
        <v>5</v>
      </c>
      <c r="N17" s="230" t="s">
        <v>1667</v>
      </c>
      <c r="O17" s="231" t="s">
        <v>2778</v>
      </c>
      <c r="P17" s="230" t="s">
        <v>1556</v>
      </c>
      <c r="Q17" s="230" t="s">
        <v>1843</v>
      </c>
      <c r="R17" s="232" t="s">
        <v>2774</v>
      </c>
    </row>
    <row r="18" spans="13:18" ht="99.75">
      <c r="M18" s="229">
        <v>6</v>
      </c>
      <c r="N18" s="230" t="s">
        <v>1668</v>
      </c>
      <c r="O18" s="231" t="s">
        <v>2779</v>
      </c>
      <c r="P18" s="230" t="s">
        <v>1557</v>
      </c>
      <c r="Q18" s="230" t="s">
        <v>1843</v>
      </c>
      <c r="R18" s="232" t="s">
        <v>2774</v>
      </c>
    </row>
    <row r="19" spans="13:18" ht="42.75">
      <c r="M19" s="229">
        <v>7</v>
      </c>
      <c r="N19" s="230" t="s">
        <v>232</v>
      </c>
      <c r="O19" s="231" t="s">
        <v>2780</v>
      </c>
      <c r="P19" s="230" t="s">
        <v>1558</v>
      </c>
      <c r="Q19" s="230" t="s">
        <v>1843</v>
      </c>
      <c r="R19" s="232" t="s">
        <v>2774</v>
      </c>
    </row>
    <row r="20" spans="13:18" ht="42.75">
      <c r="M20" s="229">
        <v>8</v>
      </c>
      <c r="N20" s="230" t="s">
        <v>1814</v>
      </c>
      <c r="O20" s="231" t="s">
        <v>2808</v>
      </c>
      <c r="P20" s="230" t="s">
        <v>1586</v>
      </c>
      <c r="Q20" s="230" t="s">
        <v>1843</v>
      </c>
      <c r="R20" s="232" t="s">
        <v>2774</v>
      </c>
    </row>
  </sheetData>
  <phoneticPr fontId="71" type="noConversion"/>
  <conditionalFormatting sqref="C4">
    <cfRule type="containsText" dxfId="22" priority="2" operator="containsText" text="【">
      <formula>NOT(ISERROR(SEARCH("【",C4)))</formula>
    </cfRule>
    <cfRule type="notContainsBlanks" dxfId="21" priority="3">
      <formula>LEN(TRIM(C4))&gt;0</formula>
    </cfRule>
  </conditionalFormatting>
  <dataValidations count="1">
    <dataValidation type="list" allowBlank="1" showInputMessage="1" showErrorMessage="1" sqref="C1 B4:C4" xr:uid="{5F28B162-9C8E-4B61-B5E2-93E9BD198FE4}">
      <formula1>"投资级板块,城投板块,高收益板块,其他板块"</formula1>
    </dataValidation>
  </dataValidations>
  <hyperlinks>
    <hyperlink ref="O8" location="PPT_Path" display="PPT_Path" xr:uid="{74DB08FE-F527-4330-80DA-80BE8ED49200}"/>
  </hyperlinks>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79998168889431442"/>
  </sheetPr>
  <dimension ref="A1:BZ100"/>
  <sheetViews>
    <sheetView showGridLines="0" zoomScale="85" zoomScaleNormal="85" workbookViewId="0"/>
  </sheetViews>
  <sheetFormatPr defaultColWidth="8.625" defaultRowHeight="15"/>
  <cols>
    <col min="1" max="1" width="19.125" style="30" customWidth="1"/>
    <col min="2" max="3" width="10.875" style="30" customWidth="1"/>
    <col min="4" max="4" width="18.5" style="12" customWidth="1"/>
    <col min="5" max="5" width="10.25" style="12" customWidth="1"/>
    <col min="6" max="7" width="5" style="12" customWidth="1"/>
    <col min="8" max="11" width="13.625" style="12" customWidth="1"/>
    <col min="12" max="12" width="10.25" style="12" customWidth="1"/>
    <col min="13" max="14" width="8.625" style="12"/>
    <col min="15" max="15" width="20.625" style="12" bestFit="1" customWidth="1"/>
    <col min="16" max="16" width="8.125" style="44" bestFit="1" customWidth="1"/>
    <col min="17" max="17" width="9" style="44" customWidth="1"/>
    <col min="18" max="18" width="9.375" style="44" customWidth="1"/>
    <col min="19" max="19" width="8.75" style="44" customWidth="1"/>
    <col min="20" max="21" width="8.625" style="44"/>
    <col min="22" max="22" width="10.625" style="44" bestFit="1" customWidth="1"/>
    <col min="23" max="23" width="8.625" style="44"/>
    <col min="24" max="24" width="17.125" style="44" bestFit="1" customWidth="1"/>
    <col min="25" max="25" width="6.5" style="44" bestFit="1" customWidth="1"/>
    <col min="26" max="26" width="25.875" style="44" bestFit="1" customWidth="1"/>
    <col min="27" max="27" width="8.375" style="44" bestFit="1" customWidth="1"/>
    <col min="28" max="28" width="4.625" style="44" customWidth="1"/>
    <col min="29" max="29" width="12.25" style="44" customWidth="1"/>
    <col min="30" max="30" width="4.625" style="44" customWidth="1"/>
    <col min="31" max="31" width="8.125" style="44" customWidth="1"/>
    <col min="32" max="32" width="9.875" style="44" customWidth="1"/>
    <col min="33" max="33" width="8.375" style="44" customWidth="1"/>
    <col min="34" max="34" width="13.25" style="44" bestFit="1" customWidth="1"/>
    <col min="35" max="35" width="15" style="44" bestFit="1" customWidth="1"/>
    <col min="36" max="36" width="8.75" style="44" customWidth="1"/>
    <col min="37" max="37" width="4.625" style="44" bestFit="1" customWidth="1"/>
    <col min="38" max="38" width="16.5" style="44" bestFit="1" customWidth="1"/>
    <col min="39" max="39" width="10.625" style="44" bestFit="1" customWidth="1"/>
    <col min="40" max="40" width="19.75" style="44" bestFit="1" customWidth="1"/>
    <col min="41" max="41" width="11.5" style="44" bestFit="1" customWidth="1"/>
    <col min="42" max="42" width="24.375" style="44" bestFit="1" customWidth="1"/>
    <col min="43" max="43" width="13.375" style="44" bestFit="1" customWidth="1"/>
    <col min="44" max="44" width="17.375" style="44" bestFit="1" customWidth="1"/>
    <col min="45" max="46" width="9.5" style="44" bestFit="1" customWidth="1"/>
    <col min="47" max="47" width="8.75" style="44" bestFit="1" customWidth="1"/>
    <col min="48" max="48" width="12.75" style="44" bestFit="1" customWidth="1"/>
    <col min="49" max="49" width="9.875" style="44" bestFit="1" customWidth="1"/>
    <col min="50" max="51" width="9.5" style="44" bestFit="1" customWidth="1"/>
    <col min="52" max="52" width="11.625" style="44" bestFit="1" customWidth="1"/>
    <col min="53" max="53" width="17" style="44" bestFit="1" customWidth="1"/>
    <col min="54" max="54" width="17.75" style="44" bestFit="1" customWidth="1"/>
    <col min="55" max="55" width="14.875" style="44" bestFit="1" customWidth="1"/>
    <col min="56" max="56" width="8.5" style="44" customWidth="1"/>
    <col min="57" max="57" width="16.625" style="44" bestFit="1" customWidth="1"/>
    <col min="58" max="58" width="11.5" style="44" customWidth="1"/>
    <col min="59" max="59" width="10.5" style="44" customWidth="1"/>
    <col min="60" max="60" width="12.625" style="44" bestFit="1" customWidth="1"/>
    <col min="61" max="61" width="14.375" style="44" customWidth="1"/>
    <col min="62" max="62" width="6.625" style="44" customWidth="1"/>
    <col min="63" max="63" width="6.375" style="44" customWidth="1"/>
    <col min="64" max="64" width="8.625" style="44"/>
    <col min="65" max="65" width="10.5" style="44" customWidth="1"/>
    <col min="66" max="66" width="13.5" style="44" bestFit="1" customWidth="1"/>
    <col min="67" max="67" width="6.625" style="44" customWidth="1"/>
    <col min="68" max="68" width="9.5" style="44" bestFit="1" customWidth="1"/>
    <col min="69" max="69" width="13.25" style="44" bestFit="1" customWidth="1"/>
    <col min="70" max="70" width="14.875" style="44" customWidth="1"/>
    <col min="71" max="72" width="8.625" style="44"/>
    <col min="73" max="73" width="32.625" customWidth="1"/>
    <col min="74" max="74" width="12.25" style="57" customWidth="1"/>
    <col min="75" max="77" width="6.875" style="57" customWidth="1"/>
    <col min="78" max="16384" width="8.625" style="44"/>
  </cols>
  <sheetData>
    <row r="1" spans="1:78" ht="26.25">
      <c r="A1" s="12"/>
      <c r="B1" s="45" t="s">
        <v>182</v>
      </c>
      <c r="C1" s="45" t="s">
        <v>184</v>
      </c>
      <c r="D1" s="45" t="str">
        <f>BMK_Year</f>
        <v>△年初至今</v>
      </c>
      <c r="I1" s="45" t="s">
        <v>182</v>
      </c>
      <c r="J1" s="45" t="s">
        <v>184</v>
      </c>
      <c r="K1" s="45" t="str">
        <f>"Text_"&amp;$D1</f>
        <v>Text_△年初至今</v>
      </c>
      <c r="P1" s="45" t="s">
        <v>182</v>
      </c>
      <c r="Q1" s="45" t="s">
        <v>184</v>
      </c>
      <c r="R1" s="45" t="str">
        <f>$D1</f>
        <v>△年初至今</v>
      </c>
      <c r="S1" s="138" t="s">
        <v>319</v>
      </c>
      <c r="V1" s="44" t="s">
        <v>320</v>
      </c>
      <c r="W1" s="32" t="s">
        <v>321</v>
      </c>
      <c r="X1" s="104" t="str">
        <f>'4.WRITER'!B1</f>
        <v>Recent60</v>
      </c>
      <c r="Y1" s="32">
        <v>3</v>
      </c>
      <c r="Z1" s="32">
        <f>Y1+1</f>
        <v>4</v>
      </c>
      <c r="AA1" s="32">
        <f t="shared" ref="AA1:AK1" si="0">Z1+1</f>
        <v>5</v>
      </c>
      <c r="AB1" s="32">
        <f t="shared" si="0"/>
        <v>6</v>
      </c>
      <c r="AC1" s="32">
        <f t="shared" si="0"/>
        <v>7</v>
      </c>
      <c r="AD1" s="32">
        <f t="shared" si="0"/>
        <v>8</v>
      </c>
      <c r="AE1" s="32">
        <f t="shared" si="0"/>
        <v>9</v>
      </c>
      <c r="AF1" s="32">
        <f t="shared" si="0"/>
        <v>10</v>
      </c>
      <c r="AG1" s="32">
        <f t="shared" si="0"/>
        <v>11</v>
      </c>
      <c r="AH1" s="32">
        <f t="shared" si="0"/>
        <v>12</v>
      </c>
      <c r="AI1" s="32">
        <f t="shared" si="0"/>
        <v>13</v>
      </c>
      <c r="AJ1" s="32">
        <f t="shared" si="0"/>
        <v>14</v>
      </c>
      <c r="AK1" s="32">
        <f t="shared" si="0"/>
        <v>15</v>
      </c>
      <c r="AL1" s="32">
        <f>AK1+1</f>
        <v>16</v>
      </c>
      <c r="AM1" s="105"/>
      <c r="AN1" s="104" t="str">
        <f>【3】Deal!T1</f>
        <v>DimSum60</v>
      </c>
      <c r="AO1">
        <v>2</v>
      </c>
      <c r="AP1" s="44">
        <v>3</v>
      </c>
      <c r="AQ1">
        <v>4</v>
      </c>
      <c r="AR1" s="44">
        <v>5</v>
      </c>
      <c r="AS1">
        <v>6</v>
      </c>
      <c r="AT1" s="44">
        <v>7</v>
      </c>
      <c r="AU1">
        <v>8</v>
      </c>
      <c r="AV1" s="44">
        <v>9</v>
      </c>
      <c r="AW1">
        <v>10</v>
      </c>
      <c r="AX1" s="44">
        <v>11</v>
      </c>
      <c r="AY1">
        <v>12</v>
      </c>
      <c r="AZ1" s="44">
        <v>13</v>
      </c>
      <c r="BA1">
        <v>14</v>
      </c>
      <c r="BC1" s="104" t="str">
        <f>【3】Deal!AI1</f>
        <v>SBLC60</v>
      </c>
      <c r="BD1" s="44">
        <v>2</v>
      </c>
      <c r="BE1" s="44">
        <v>3</v>
      </c>
      <c r="BF1" s="44">
        <v>4</v>
      </c>
      <c r="BG1" s="44">
        <v>5</v>
      </c>
      <c r="BH1" s="44">
        <v>6</v>
      </c>
      <c r="BI1" s="44">
        <v>7</v>
      </c>
      <c r="BJ1" s="44">
        <v>8</v>
      </c>
      <c r="BK1" s="44">
        <v>9</v>
      </c>
      <c r="BL1" s="44">
        <v>10</v>
      </c>
      <c r="BM1" s="44">
        <v>11</v>
      </c>
      <c r="BN1" s="44">
        <v>12</v>
      </c>
      <c r="BO1" s="44">
        <v>13</v>
      </c>
      <c r="BP1" s="44">
        <v>14</v>
      </c>
      <c r="BQ1" s="44">
        <v>15</v>
      </c>
      <c r="BR1" s="44">
        <v>16</v>
      </c>
      <c r="BT1" s="192"/>
      <c r="BU1" s="192"/>
      <c r="BV1" s="192"/>
      <c r="BW1" s="192"/>
      <c r="BX1" s="192"/>
      <c r="BY1" s="192"/>
      <c r="BZ1" s="192"/>
    </row>
    <row r="2" spans="1:78" ht="18.75" customHeight="1">
      <c r="A2" s="1" t="s">
        <v>178</v>
      </c>
      <c r="B2" s="2" t="s">
        <v>179</v>
      </c>
      <c r="C2" s="2" t="s">
        <v>511</v>
      </c>
      <c r="D2" s="2" t="s">
        <v>1673</v>
      </c>
      <c r="E2" s="101" t="s">
        <v>1</v>
      </c>
      <c r="G2" s="30"/>
      <c r="H2" s="13" t="s">
        <v>323</v>
      </c>
      <c r="I2" s="2" t="s">
        <v>179</v>
      </c>
      <c r="J2" s="2" t="s">
        <v>511</v>
      </c>
      <c r="K2" s="2" t="s">
        <v>1673</v>
      </c>
      <c r="L2" s="101" t="s">
        <v>1</v>
      </c>
      <c r="M2" s="31"/>
      <c r="N2" s="30" t="s">
        <v>1</v>
      </c>
      <c r="O2" s="66" t="s">
        <v>324</v>
      </c>
      <c r="P2" s="67" t="s">
        <v>179</v>
      </c>
      <c r="Q2" s="67" t="s">
        <v>322</v>
      </c>
      <c r="R2" s="67" t="s">
        <v>1673</v>
      </c>
      <c r="S2" s="139" t="s">
        <v>325</v>
      </c>
      <c r="V2" s="32" t="s">
        <v>1</v>
      </c>
      <c r="W2" s="32" t="s">
        <v>321</v>
      </c>
      <c r="X2" s="32" t="s">
        <v>8</v>
      </c>
      <c r="Y2" s="33" t="s">
        <v>50</v>
      </c>
      <c r="Z2" s="34" t="s">
        <v>56</v>
      </c>
      <c r="AA2" s="34" t="s">
        <v>57</v>
      </c>
      <c r="AB2" s="34" t="s">
        <v>38</v>
      </c>
      <c r="AC2" s="34" t="s">
        <v>58</v>
      </c>
      <c r="AD2" s="34" t="s">
        <v>59</v>
      </c>
      <c r="AE2" s="35" t="s">
        <v>60</v>
      </c>
      <c r="AF2" s="36" t="s">
        <v>61</v>
      </c>
      <c r="AG2" s="34" t="s">
        <v>62</v>
      </c>
      <c r="AH2" s="34" t="s">
        <v>63</v>
      </c>
      <c r="AI2" s="34" t="s">
        <v>64</v>
      </c>
      <c r="AJ2" s="34" t="s">
        <v>37</v>
      </c>
      <c r="AK2" s="34" t="s">
        <v>65</v>
      </c>
      <c r="AL2" s="32" t="s">
        <v>66</v>
      </c>
      <c r="AN2" s="123" t="s">
        <v>1</v>
      </c>
      <c r="AO2" s="124" t="s">
        <v>50</v>
      </c>
      <c r="AP2" s="125" t="s">
        <v>56</v>
      </c>
      <c r="AQ2" s="125" t="s">
        <v>57</v>
      </c>
      <c r="AR2" s="125" t="s">
        <v>58</v>
      </c>
      <c r="AS2" s="125" t="s">
        <v>59</v>
      </c>
      <c r="AT2" s="125" t="s">
        <v>60</v>
      </c>
      <c r="AU2" s="126" t="s">
        <v>61</v>
      </c>
      <c r="AV2" s="127" t="s">
        <v>62</v>
      </c>
      <c r="AW2" s="125" t="s">
        <v>63</v>
      </c>
      <c r="AX2" s="125" t="s">
        <v>64</v>
      </c>
      <c r="AY2" s="125" t="s">
        <v>37</v>
      </c>
      <c r="AZ2" s="125" t="s">
        <v>65</v>
      </c>
      <c r="BA2" s="125" t="s">
        <v>66</v>
      </c>
      <c r="BB2" s="32"/>
      <c r="BC2" s="106" t="s">
        <v>1</v>
      </c>
      <c r="BD2" s="33" t="s">
        <v>50</v>
      </c>
      <c r="BE2" s="34" t="s">
        <v>430</v>
      </c>
      <c r="BF2" s="34" t="s">
        <v>431</v>
      </c>
      <c r="BG2" s="34" t="s">
        <v>57</v>
      </c>
      <c r="BH2" s="34" t="s">
        <v>38</v>
      </c>
      <c r="BI2" s="34" t="s">
        <v>58</v>
      </c>
      <c r="BJ2" s="35" t="s">
        <v>59</v>
      </c>
      <c r="BK2" s="35" t="s">
        <v>60</v>
      </c>
      <c r="BL2" s="34" t="s">
        <v>61</v>
      </c>
      <c r="BM2" s="34" t="s">
        <v>62</v>
      </c>
      <c r="BN2" s="34" t="s">
        <v>63</v>
      </c>
      <c r="BO2" s="34" t="s">
        <v>64</v>
      </c>
      <c r="BP2" s="34" t="s">
        <v>37</v>
      </c>
      <c r="BQ2" s="114" t="s">
        <v>65</v>
      </c>
      <c r="BR2" s="114" t="s">
        <v>66</v>
      </c>
      <c r="BT2" s="192"/>
      <c r="BU2" s="192"/>
      <c r="BV2" s="192"/>
      <c r="BW2" s="192"/>
      <c r="BX2" s="192"/>
      <c r="BY2" s="192"/>
      <c r="BZ2" s="192"/>
    </row>
    <row r="3" spans="1:78" ht="15" customHeight="1">
      <c r="A3" s="3" t="s">
        <v>15</v>
      </c>
      <c r="B3" s="92" t="str">
        <f>IF(ISBLANK(INDEX(Indice_Table[],MATCH(Formatted_P3[[#This Row],[Index]],Indice_Table[Index],0),MATCH(B$1,Indice_Table[#Headers],0))),"",INDEX(Indice_Table[],MATCH(Formatted_P3[[#This Row],[Index]],Indice_Table[Index],0),MATCH(B$1,Indice_Table[#Headers],0)))</f>
        <v>/</v>
      </c>
      <c r="C3" s="91" t="str">
        <f>IF(ISBLANK(INDEX(Indice_Table[],MATCH(Formatted_P3[[#This Row],[Index]],Indice_Table[Index],0),MATCH(C$1,Indice_Table[#Headers],0))),"",INDEX(Indice_Table[],MATCH(Formatted_P3[[#This Row],[Index]],Indice_Table[Index],0),MATCH(C$1,Indice_Table[#Headers],0)))</f>
        <v>/</v>
      </c>
      <c r="D3" s="93" t="str">
        <f>IF(ISBLANK(INDEX(Indice_Table[],MATCH(Formatted_P3[[#This Row],[Index]],Indice_Table[Index],0),MATCH(D$1,Indice_Table[#Headers],0))),"",INDEX(Indice_Table[],MATCH(Formatted_P3[[#This Row],[Index]],Indice_Table[Index],0),MATCH(D$1,Indice_Table[#Headers],0)))</f>
        <v/>
      </c>
      <c r="E3" s="101">
        <v>1</v>
      </c>
      <c r="G3" s="30"/>
      <c r="H3" s="14" t="s">
        <v>326</v>
      </c>
      <c r="I3" s="61" t="str">
        <f>IF(ISBLANK(INDEX(Indice_Table[],MATCH(Formatted_P4[[#This Row],[Index]],Indice_Table[Index],0),MATCH(I$1,Indice_Table[#Headers],0))),"",INDEX(Indice_Table[],MATCH(Formatted_P4[[#This Row],[Index]],Indice_Table[Index],0),MATCH(I$1,Indice_Table[#Headers],0)))</f>
        <v>5.38%</v>
      </c>
      <c r="J3" s="98" t="str">
        <f>IF(ISBLANK(INDEX(Indice_Table[],MATCH(Formatted_P4[[#This Row],[Index]],Indice_Table[Index],0),MATCH(J$1,Indice_Table[#Headers],0))),"",INDEX(Indice_Table[],MATCH(Formatted_P4[[#This Row],[Index]],Indice_Table[Index],0),MATCH(J$1,Indice_Table[#Headers],0)))</f>
        <v>1bp</v>
      </c>
      <c r="K3" s="98" t="str">
        <f>IF(ISBLANK(INDEX(Indice_Table[],MATCH(Formatted_P4[[#This Row],[Index]],Indice_Table[Index],0),MATCH(K$1,Indice_Table[#Headers],0))),"",INDEX(Indice_Table[],MATCH(Formatted_P4[[#This Row],[Index]],Indice_Table[Index],0),MATCH(K$1,Indice_Table[#Headers],0)))</f>
        <v>5bps</v>
      </c>
      <c r="L3" s="101">
        <v>26</v>
      </c>
      <c r="M3" s="31"/>
      <c r="N3" s="55">
        <v>1</v>
      </c>
      <c r="O3" s="72" t="s">
        <v>327</v>
      </c>
      <c r="P3" s="73" t="str">
        <f>IF(ISBLANK(INDEX(Indice_Table[],MATCH(Tables!$N3,Indice_Table[Index_RMBRATES],0),MATCH(P$1,Indice_Table[#Headers],0))),"",INDEX(Indice_Table[],MATCH(Tables!$N3,Indice_Table[Index_RMBRATES],0),MATCH(P$1,Indice_Table[#Headers],0)))</f>
        <v>1.651%</v>
      </c>
      <c r="Q3" s="74" t="str">
        <f>IF(ISBLANK(INDEX(Indice_Table[],MATCH(Tables!$N3,Indice_Table[Index_RMBRATES],0),MATCH(Q$1,Indice_Table[#Headers],0))),"",INDEX(Indice_Table[],MATCH(Tables!$N3,Indice_Table[Index_RMBRATES],0),MATCH(Q$1,Indice_Table[#Headers],0)))</f>
        <v>15bps</v>
      </c>
      <c r="R3" s="75">
        <f>IF(ISBLANK(INDEX(Indice_Table[],MATCH(Tables!$N3,Indice_Table[Index_RMBRATES],0),MATCH(R$1,Indice_Table[#Headers],0))),"",INDEX(Indice_Table[],MATCH(Tables!$N3,Indice_Table[Index_RMBRATES],0),MATCH(R$1,Indice_Table[#Headers],0)))</f>
        <v>-95.2</v>
      </c>
      <c r="S3" s="140" t="e">
        <f>IF(ISBLANK(INDEX(Indice_Table[],MATCH(Tables!$N3,Indice_Table[Index_RMBRATES],0),MATCH(S$1,Indice_Table[#Headers],0))),"",INDEX(Indice_Table[],MATCH(Tables!$N3,Indice_Table[Index_RMBRATES],0),MATCH(S$1,Indice_Table[#Headers],0)))</f>
        <v>#N/A</v>
      </c>
      <c r="V3" s="37">
        <f t="shared" ref="V3:V32" si="1">60-ROW()+3</f>
        <v>60</v>
      </c>
      <c r="W3" s="68" t="str">
        <f>IF(tbl_recentdeals97[[#This Row],[BOCOM_DEAL?]]&lt;&gt;"--","AN1","AQ1")</f>
        <v>AQ1</v>
      </c>
      <c r="X3" s="68"/>
      <c r="Y3" s="38">
        <f>IFERROR(VLOOKUP(tbl_recentdeals97[[#This Row],[Index]],Recent60[],Y$1,FALSE),"")</f>
        <v>45359</v>
      </c>
      <c r="Z3" s="39" t="str">
        <f>IFERROR(VLOOKUP(tbl_recentdeals97[[#This Row],[Index]],Recent60[],Z$1,FALSE),"")</f>
        <v>泰州医药城</v>
      </c>
      <c r="AA3" s="40" t="str">
        <f>IFERROR(VLOOKUP(tbl_recentdeals97[[#This Row],[Index]],Recent60[],AA$1,FALSE),"")</f>
        <v>--/--/--</v>
      </c>
      <c r="AB3" s="41" t="str">
        <f>IFERROR(VLOOKUP(tbl_recentdeals97[[#This Row],[Index]],Recent60[],AB$1,FALSE),"")</f>
        <v>JPY</v>
      </c>
      <c r="AC3" s="41">
        <f>IFERROR(VLOOKUP(tbl_recentdeals97[[#This Row],[Index]],Recent60[],AC$1,FALSE),"")</f>
        <v>66.400000000000006</v>
      </c>
      <c r="AD3" s="41" t="str">
        <f>IFERROR(VLOOKUP(tbl_recentdeals97[[#This Row],[Index]],Recent60[],AD$1,FALSE),"")</f>
        <v>3</v>
      </c>
      <c r="AE3" s="42" t="str">
        <f>IFERROR(VLOOKUP(tbl_recentdeals97[[#This Row],[Index]],Recent60[],AE$1,FALSE),"")</f>
        <v>3.3%</v>
      </c>
      <c r="AF3" s="41" t="str">
        <f>IFERROR(VLOOKUP(tbl_recentdeals97[[#This Row],[Index]],Recent60[],AF$1,FALSE),"")</f>
        <v>--</v>
      </c>
      <c r="AG3" s="41" t="str">
        <f>IFERROR(VLOOKUP(tbl_recentdeals97[[#This Row],[Index]],Recent60[],AG$1,FALSE),"")</f>
        <v>--</v>
      </c>
      <c r="AH3" s="43" t="str">
        <f>IFERROR(VLOOKUP(tbl_recentdeals97[[#This Row],[Index]],Recent60[],AH$1,FALSE),"")</f>
        <v>担保</v>
      </c>
      <c r="AI3" s="43" t="str">
        <f>IFERROR(VLOOKUP(tbl_recentdeals97[[#This Row],[Index]],Recent60[],AI$1,FALSE),"")</f>
        <v>--</v>
      </c>
      <c r="AJ3" s="43" t="str">
        <f>IFERROR(VLOOKUP(tbl_recentdeals97[[#This Row],[Index]],Recent60[],AJ$1,FALSE),"")</f>
        <v>地方平台</v>
      </c>
      <c r="AK3" s="43" t="str">
        <f>IFERROR(VLOOKUP(tbl_recentdeals97[[#This Row],[Index]],Recent60[],AK$1,FALSE),"")</f>
        <v>江苏</v>
      </c>
      <c r="AL3" s="37" t="str">
        <f>IFERROR(VLOOKUP(tbl_recentdeals97[[#This Row],[Index]],Recent60[],AL$1,FALSE),"")</f>
        <v>--</v>
      </c>
      <c r="AN3" s="107">
        <v>60</v>
      </c>
      <c r="AO3" s="38">
        <f>IFERROR(VLOOKUP(tbl_DimSum60[[#This Row],[Index]],DimSum60[],AO$1,FALSE),"")</f>
        <v>45359</v>
      </c>
      <c r="AP3" s="108" t="str">
        <f>IFERROR(VLOOKUP(tbl_DimSum60[[#This Row],[Index]],DimSum60[],AP$1,FALSE),"")</f>
        <v>洛阳盛世城投*</v>
      </c>
      <c r="AQ3" s="38" t="str">
        <f>IFERROR(VLOOKUP(tbl_DimSum60[[#This Row],[Index]],DimSum60[],AQ$1,FALSE),"")</f>
        <v>--/--/--</v>
      </c>
      <c r="AR3" s="110">
        <f>IFERROR(VLOOKUP(tbl_DimSum60[[#This Row],[Index]],DimSum60[],AR$1,FALSE),"")</f>
        <v>1</v>
      </c>
      <c r="AS3" s="38" t="str">
        <f>IFERROR(VLOOKUP(tbl_DimSum60[[#This Row],[Index]],DimSum60[],AS$1,FALSE),"")</f>
        <v>1.5</v>
      </c>
      <c r="AT3" s="38" t="str">
        <f>IFERROR(VLOOKUP(tbl_DimSum60[[#This Row],[Index]],DimSum60[],AT$1,FALSE),"")</f>
        <v>7.8%</v>
      </c>
      <c r="AU3" s="111" t="str">
        <f>IFERROR(VLOOKUP(tbl_DimSum60[[#This Row],[Index]],DimSum60[],AU$1,FALSE),"")</f>
        <v>--</v>
      </c>
      <c r="AV3" s="113" t="str">
        <f>IFERROR(VLOOKUP(tbl_DimSum60[[#This Row],[Index]],DimSum60[],AV$1,FALSE),"")</f>
        <v>--</v>
      </c>
      <c r="AW3" s="112" t="str">
        <f>IFERROR(VLOOKUP(tbl_DimSum60[[#This Row],[Index]],DimSum60[],AW$1,FALSE),"")</f>
        <v>直发</v>
      </c>
      <c r="AX3" s="112" t="str">
        <f>IFERROR(VLOOKUP(tbl_DimSum60[[#This Row],[Index]],DimSum60[],AX$1,FALSE),"")</f>
        <v>--</v>
      </c>
      <c r="AY3" s="112" t="str">
        <f>IFERROR(VLOOKUP(tbl_DimSum60[[#This Row],[Index]],DimSum60[],AY$1,FALSE),"")</f>
        <v>地方平台</v>
      </c>
      <c r="AZ3" s="112" t="str">
        <f>IFERROR(VLOOKUP(tbl_DimSum60[[#This Row],[Index]],DimSum60[],AZ$1,FALSE),"")</f>
        <v>河南</v>
      </c>
      <c r="BA3" s="112" t="str">
        <f>IFERROR(VLOOKUP(tbl_DimSum60[[#This Row],[Index]],DimSum60[],BA$1,FALSE),"")</f>
        <v>--</v>
      </c>
      <c r="BB3" s="37" t="str">
        <f>IFERROR(VLOOKUP(tbl_DimSum60[[#This Row],[地区]],#REF!,BB$1,FALSE),"")</f>
        <v/>
      </c>
      <c r="BC3" s="47">
        <v>60</v>
      </c>
      <c r="BD3" s="38">
        <f>IFERROR(VLOOKUP(tbl_SBLC60[[#This Row],[Index]],SBLC60[],BD$1,FALSE),"")</f>
        <v>45358</v>
      </c>
      <c r="BE3" s="39" t="str">
        <f>IFERROR(VLOOKUP(tbl_SBLC60[[#This Row],[Index]],SBLC60[],BE$1,FALSE),"")</f>
        <v>泸州航发</v>
      </c>
      <c r="BF3" s="65" t="str">
        <f>IFERROR(VLOOKUP(tbl_SBLC60[[#This Row],[Index]],SBLC60[],BF$1,FALSE),"")</f>
        <v>上海银行</v>
      </c>
      <c r="BG3" s="41" t="str">
        <f>IFERROR(VLOOKUP(tbl_SBLC60[[#This Row],[Index]],SBLC60[],BG$1,FALSE),"")</f>
        <v>--/--/--</v>
      </c>
      <c r="BH3" s="41" t="str">
        <f>IFERROR(VLOOKUP(tbl_SBLC60[[#This Row],[Index]],SBLC60[],BH$1,FALSE),"")</f>
        <v>CNH</v>
      </c>
      <c r="BI3" s="41">
        <f>IFERROR(VLOOKUP(tbl_SBLC60[[#This Row],[Index]],SBLC60[],BI$1,FALSE),"")</f>
        <v>2.5</v>
      </c>
      <c r="BJ3" s="42" t="str">
        <f>IFERROR(VLOOKUP(tbl_SBLC60[[#This Row],[Index]],SBLC60[],BJ$1,FALSE),"")</f>
        <v>3</v>
      </c>
      <c r="BK3" s="41" t="str">
        <f>IFERROR(VLOOKUP(tbl_SBLC60[[#This Row],[Index]],SBLC60[],BK$1,FALSE),"")</f>
        <v>3.5%</v>
      </c>
      <c r="BL3" s="41" t="str">
        <f>IFERROR(VLOOKUP(tbl_SBLC60[[#This Row],[Index]],SBLC60[],BL$1,FALSE),"")</f>
        <v>--</v>
      </c>
      <c r="BM3" s="43" t="str">
        <f>IFERROR(VLOOKUP(tbl_SBLC60[[#This Row],[Index]],SBLC60[],BM$1,FALSE),"")</f>
        <v>--</v>
      </c>
      <c r="BN3" s="43" t="str">
        <f>IFERROR(VLOOKUP(tbl_SBLC60[[#This Row],[Index]],SBLC60[],BN$1,FALSE),"")</f>
        <v>备证</v>
      </c>
      <c r="BO3" s="43" t="str">
        <f>IFERROR(VLOOKUP(tbl_SBLC60[[#This Row],[Index]],SBLC60[],BO$1,FALSE),"")</f>
        <v>点心债</v>
      </c>
      <c r="BP3" s="43" t="str">
        <f>IFERROR(VLOOKUP(tbl_SBLC60[[#This Row],[Index]],SBLC60[],BP$1,FALSE),"")</f>
        <v>地方平台</v>
      </c>
      <c r="BQ3" s="43" t="str">
        <f>IFERROR(VLOOKUP(tbl_SBLC60[[#This Row],[Index]],SBLC60[],BQ$1,FALSE),"")</f>
        <v>四川</v>
      </c>
      <c r="BR3" s="112" t="str">
        <f>IFERROR(VLOOKUP(tbl_SBLC60[[#This Row],[Index]],SBLC60[],BR$1,FALSE),"")</f>
        <v>--</v>
      </c>
      <c r="BT3" s="192"/>
      <c r="BU3" s="192"/>
      <c r="BV3" s="192"/>
      <c r="BW3" s="192"/>
      <c r="BX3" s="192"/>
      <c r="BY3" s="192"/>
      <c r="BZ3" s="192"/>
    </row>
    <row r="4" spans="1:78" ht="15" customHeight="1">
      <c r="A4" s="4" t="s">
        <v>16</v>
      </c>
      <c r="B4" s="15" t="str">
        <f>IF(ISBLANK(INDEX(Indice_Table[],MATCH(Formatted_P3[[#This Row],[Index]],Indice_Table[Index],0),MATCH(B$1,Indice_Table[#Headers],0))),"",INDEX(Indice_Table[],MATCH(Formatted_P3[[#This Row],[Index]],Indice_Table[Index],0),MATCH(B$1,Indice_Table[#Headers],0)))</f>
        <v>38723</v>
      </c>
      <c r="C4" s="83" t="str">
        <f>IF(ISBLANK(INDEX(Indice_Table[],MATCH(Formatted_P3[[#This Row],[Index]],Indice_Table[Index],0),MATCH(C$1,Indice_Table[#Headers],0))),"",INDEX(Indice_Table[],MATCH(Formatted_P3[[#This Row],[Index]],Indice_Table[Index],0),MATCH(C$1,Indice_Table[#Headers],0)))</f>
        <v>-0.9%</v>
      </c>
      <c r="D4" s="16">
        <f>IF(ISBLANK(INDEX(Indice_Table[],MATCH(Formatted_P3[[#This Row],[Index]],Indice_Table[Index],0),MATCH(D$1,Indice_Table[#Headers],0))),"",INDEX(Indice_Table[],MATCH(Formatted_P3[[#This Row],[Index]],Indice_Table[Index],0),MATCH(D$1,Indice_Table[#Headers],0)))</f>
        <v>2.7E-2</v>
      </c>
      <c r="E4" s="101">
        <v>2</v>
      </c>
      <c r="G4" s="30"/>
      <c r="H4" s="17" t="s">
        <v>328</v>
      </c>
      <c r="I4" s="62" t="str">
        <f>IF(ISBLANK(INDEX(Indice_Table[],MATCH(Formatted_P4[[#This Row],[Index]],Indice_Table[Index],0),MATCH(I$1,Indice_Table[#Headers],0))),"",INDEX(Indice_Table[],MATCH(Formatted_P4[[#This Row],[Index]],Indice_Table[Index],0),MATCH(I$1,Indice_Table[#Headers],0)))</f>
        <v>4.473%</v>
      </c>
      <c r="J4" s="99" t="str">
        <f>IF(ISBLANK(INDEX(Indice_Table[],MATCH(Formatted_P4[[#This Row],[Index]],Indice_Table[Index],0),MATCH(J$1,Indice_Table[#Headers],0))),"",INDEX(Indice_Table[],MATCH(Formatted_P4[[#This Row],[Index]],Indice_Table[Index],0),MATCH(J$1,Indice_Table[#Headers],0)))</f>
        <v>-6bps</v>
      </c>
      <c r="K4" s="99" t="str">
        <f>IF(ISBLANK(INDEX(Indice_Table[],MATCH(Formatted_P4[[#This Row],[Index]],Indice_Table[Index],0),MATCH(K$1,Indice_Table[#Headers],0))),"",INDEX(Indice_Table[],MATCH(Formatted_P4[[#This Row],[Index]],Indice_Table[Index],0),MATCH(K$1,Indice_Table[#Headers],0)))</f>
        <v>22bps</v>
      </c>
      <c r="L4" s="101">
        <v>27</v>
      </c>
      <c r="M4" s="31"/>
      <c r="N4" s="55">
        <v>2</v>
      </c>
      <c r="O4" s="77" t="s">
        <v>329</v>
      </c>
      <c r="P4" s="78" t="str">
        <f>IF(ISBLANK(INDEX(Indice_Table[],MATCH(Tables!$N4,Indice_Table[Index_RMBRATES],0),MATCH(P$1,Indice_Table[#Headers],0))),"",INDEX(Indice_Table[],MATCH(Tables!$N4,Indice_Table[Index_RMBRATES],0),MATCH(P$1,Indice_Table[#Headers],0)))</f>
        <v>2.205%</v>
      </c>
      <c r="Q4" s="79" t="str">
        <f>IF(ISBLANK(INDEX(Indice_Table[],MATCH(Tables!$N4,Indice_Table[Index_RMBRATES],0),MATCH(Q$1,Indice_Table[#Headers],0))),"",INDEX(Indice_Table[],MATCH(Tables!$N4,Indice_Table[Index_RMBRATES],0),MATCH(Q$1,Indice_Table[#Headers],0)))</f>
        <v>-5bps</v>
      </c>
      <c r="R4" s="80">
        <f>IF(ISBLANK(INDEX(Indice_Table[],MATCH(Tables!$N4,Indice_Table[Index_RMBRATES],0),MATCH(R$1,Indice_Table[#Headers],0))),"",INDEX(Indice_Table[],MATCH(Tables!$N4,Indice_Table[Index_RMBRATES],0),MATCH(R$1,Indice_Table[#Headers],0)))</f>
        <v>-18.899999999999999</v>
      </c>
      <c r="S4" s="140" t="e">
        <f>IF(ISBLANK(INDEX(Indice_Table[],MATCH(Tables!$N4,Indice_Table[Index_RMBRATES],0),MATCH(S$1,Indice_Table[#Headers],0))),"",INDEX(Indice_Table[],MATCH(Tables!$N4,Indice_Table[Index_RMBRATES],0),MATCH(S$1,Indice_Table[#Headers],0)))</f>
        <v>#N/A</v>
      </c>
      <c r="V4" s="37">
        <f t="shared" si="1"/>
        <v>59</v>
      </c>
      <c r="W4" s="68" t="str">
        <f>IF(tbl_recentdeals97[[#This Row],[BOCOM_DEAL?]]&lt;&gt;"--","AN1","AQ1")</f>
        <v>AQ1</v>
      </c>
      <c r="X4" s="68"/>
      <c r="Y4" s="38">
        <f>IFERROR(VLOOKUP(tbl_recentdeals97[[#This Row],[Index]],Recent60[],Y$1,FALSE),"")</f>
        <v>45359</v>
      </c>
      <c r="Z4" s="39" t="str">
        <f>IFERROR(VLOOKUP(tbl_recentdeals97[[#This Row],[Index]],Recent60[],Z$1,FALSE),"")</f>
        <v>无锡惠山高科</v>
      </c>
      <c r="AA4" s="40" t="str">
        <f>IFERROR(VLOOKUP(tbl_recentdeals97[[#This Row],[Index]],Recent60[],AA$1,FALSE),"")</f>
        <v>--/--/--</v>
      </c>
      <c r="AB4" s="41" t="str">
        <f>IFERROR(VLOOKUP(tbl_recentdeals97[[#This Row],[Index]],Recent60[],AB$1,FALSE),"")</f>
        <v>JPY</v>
      </c>
      <c r="AC4" s="41">
        <f>IFERROR(VLOOKUP(tbl_recentdeals97[[#This Row],[Index]],Recent60[],AC$1,FALSE),"")</f>
        <v>83</v>
      </c>
      <c r="AD4" s="41" t="str">
        <f>IFERROR(VLOOKUP(tbl_recentdeals97[[#This Row],[Index]],Recent60[],AD$1,FALSE),"")</f>
        <v>1</v>
      </c>
      <c r="AE4" s="42" t="str">
        <f>IFERROR(VLOOKUP(tbl_recentdeals97[[#This Row],[Index]],Recent60[],AE$1,FALSE),"")</f>
        <v>1.9%</v>
      </c>
      <c r="AF4" s="41" t="str">
        <f>IFERROR(VLOOKUP(tbl_recentdeals97[[#This Row],[Index]],Recent60[],AF$1,FALSE),"")</f>
        <v>--</v>
      </c>
      <c r="AG4" s="41" t="str">
        <f>IFERROR(VLOOKUP(tbl_recentdeals97[[#This Row],[Index]],Recent60[],AG$1,FALSE),"")</f>
        <v>--</v>
      </c>
      <c r="AH4" s="43" t="str">
        <f>IFERROR(VLOOKUP(tbl_recentdeals97[[#This Row],[Index]],Recent60[],AH$1,FALSE),"")</f>
        <v>维好</v>
      </c>
      <c r="AI4" s="43" t="str">
        <f>IFERROR(VLOOKUP(tbl_recentdeals97[[#This Row],[Index]],Recent60[],AI$1,FALSE),"")</f>
        <v>--</v>
      </c>
      <c r="AJ4" s="43" t="str">
        <f>IFERROR(VLOOKUP(tbl_recentdeals97[[#This Row],[Index]],Recent60[],AJ$1,FALSE),"")</f>
        <v>地方平台</v>
      </c>
      <c r="AK4" s="43" t="str">
        <f>IFERROR(VLOOKUP(tbl_recentdeals97[[#This Row],[Index]],Recent60[],AK$1,FALSE),"")</f>
        <v>江苏</v>
      </c>
      <c r="AL4" s="37" t="str">
        <f>IFERROR(VLOOKUP(tbl_recentdeals97[[#This Row],[Index]],Recent60[],AL$1,FALSE),"")</f>
        <v>--</v>
      </c>
      <c r="AN4" s="47">
        <v>59</v>
      </c>
      <c r="AO4" s="38">
        <f>IFERROR(VLOOKUP(tbl_DimSum60[[#This Row],[Index]],DimSum60[],AO$1,FALSE),"")</f>
        <v>45359</v>
      </c>
      <c r="AP4" s="108" t="str">
        <f>IFERROR(VLOOKUP(tbl_DimSum60[[#This Row],[Index]],DimSum60[],AP$1,FALSE),"")</f>
        <v>漳州交通</v>
      </c>
      <c r="AQ4" s="109" t="str">
        <f>IFERROR(VLOOKUP(tbl_DimSum60[[#This Row],[Index]],DimSum60[],AQ$1,FALSE),"")</f>
        <v>--/--/--</v>
      </c>
      <c r="AR4" s="110">
        <f>IFERROR(VLOOKUP(tbl_DimSum60[[#This Row],[Index]],DimSum60[],AR$1,FALSE),"")</f>
        <v>9.15</v>
      </c>
      <c r="AS4" s="38" t="str">
        <f>IFERROR(VLOOKUP(tbl_DimSum60[[#This Row],[Index]],DimSum60[],AS$1,FALSE),"")</f>
        <v>1</v>
      </c>
      <c r="AT4" s="38" t="str">
        <f>IFERROR(VLOOKUP(tbl_DimSum60[[#This Row],[Index]],DimSum60[],AT$1,FALSE),"")</f>
        <v>3.75%</v>
      </c>
      <c r="AU4" s="111" t="str">
        <f>IFERROR(VLOOKUP(tbl_DimSum60[[#This Row],[Index]],DimSum60[],AU$1,FALSE),"")</f>
        <v>4.3%a</v>
      </c>
      <c r="AV4" s="113" t="str">
        <f>IFERROR(VLOOKUP(tbl_DimSum60[[#This Row],[Index]],DimSum60[],AV$1,FALSE),"")</f>
        <v>--</v>
      </c>
      <c r="AW4" s="112" t="str">
        <f>IFERROR(VLOOKUP(tbl_DimSum60[[#This Row],[Index]],DimSum60[],AW$1,FALSE),"")</f>
        <v>直发</v>
      </c>
      <c r="AX4" s="112" t="str">
        <f>IFERROR(VLOOKUP(tbl_DimSum60[[#This Row],[Index]],DimSum60[],AX$1,FALSE),"")</f>
        <v>--</v>
      </c>
      <c r="AY4" s="112" t="str">
        <f>IFERROR(VLOOKUP(tbl_DimSum60[[#This Row],[Index]],DimSum60[],AY$1,FALSE),"")</f>
        <v>地方平台</v>
      </c>
      <c r="AZ4" s="112" t="str">
        <f>IFERROR(VLOOKUP(tbl_DimSum60[[#This Row],[Index]],DimSum60[],AZ$1,FALSE),"")</f>
        <v>福建</v>
      </c>
      <c r="BA4" s="112" t="str">
        <f>IFERROR(VLOOKUP(tbl_DimSum60[[#This Row],[Index]],DimSum60[],BA$1,FALSE),"")</f>
        <v>--</v>
      </c>
      <c r="BB4" s="37" t="str">
        <f>IFERROR(VLOOKUP(tbl_DimSum60[[#This Row],[地区]],#REF!,BB$1,FALSE),"")</f>
        <v/>
      </c>
      <c r="BC4" s="47">
        <v>59</v>
      </c>
      <c r="BD4" s="38">
        <f>IFERROR(VLOOKUP(tbl_SBLC60[[#This Row],[Index]],SBLC60[],BD$1,FALSE),"")</f>
        <v>45357</v>
      </c>
      <c r="BE4" s="39" t="str">
        <f>IFERROR(VLOOKUP(tbl_SBLC60[[#This Row],[Index]],SBLC60[],BE$1,FALSE),"")</f>
        <v>阜宁城发</v>
      </c>
      <c r="BF4" s="65" t="str">
        <f>IFERROR(VLOOKUP(tbl_SBLC60[[#This Row],[Index]],SBLC60[],BF$1,FALSE),"")</f>
        <v>江苏银行</v>
      </c>
      <c r="BG4" s="41" t="str">
        <f>IFERROR(VLOOKUP(tbl_SBLC60[[#This Row],[Index]],SBLC60[],BG$1,FALSE),"")</f>
        <v>--/--/--</v>
      </c>
      <c r="BH4" s="41" t="str">
        <f>IFERROR(VLOOKUP(tbl_SBLC60[[#This Row],[Index]],SBLC60[],BH$1,FALSE),"")</f>
        <v>JPY</v>
      </c>
      <c r="BI4" s="41">
        <f>IFERROR(VLOOKUP(tbl_SBLC60[[#This Row],[Index]],SBLC60[],BI$1,FALSE),"")</f>
        <v>80</v>
      </c>
      <c r="BJ4" s="42" t="str">
        <f>IFERROR(VLOOKUP(tbl_SBLC60[[#This Row],[Index]],SBLC60[],BJ$1,FALSE),"")</f>
        <v>3</v>
      </c>
      <c r="BK4" s="41" t="str">
        <f>IFERROR(VLOOKUP(tbl_SBLC60[[#This Row],[Index]],SBLC60[],BK$1,FALSE),"")</f>
        <v>1.58%</v>
      </c>
      <c r="BL4" s="41" t="str">
        <f>IFERROR(VLOOKUP(tbl_SBLC60[[#This Row],[Index]],SBLC60[],BL$1,FALSE),"")</f>
        <v>1.68%a</v>
      </c>
      <c r="BM4" s="43">
        <f>IFERROR(VLOOKUP(tbl_SBLC60[[#This Row],[Index]],SBLC60[],BM$1,FALSE),"")</f>
        <v>10</v>
      </c>
      <c r="BN4" s="43" t="str">
        <f>IFERROR(VLOOKUP(tbl_SBLC60[[#This Row],[Index]],SBLC60[],BN$1,FALSE),"")</f>
        <v>备证</v>
      </c>
      <c r="BO4" s="43" t="str">
        <f>IFERROR(VLOOKUP(tbl_SBLC60[[#This Row],[Index]],SBLC60[],BO$1,FALSE),"")</f>
        <v>--</v>
      </c>
      <c r="BP4" s="43" t="str">
        <f>IFERROR(VLOOKUP(tbl_SBLC60[[#This Row],[Index]],SBLC60[],BP$1,FALSE),"")</f>
        <v>地方平台</v>
      </c>
      <c r="BQ4" s="43" t="str">
        <f>IFERROR(VLOOKUP(tbl_SBLC60[[#This Row],[Index]],SBLC60[],BQ$1,FALSE),"")</f>
        <v>江苏</v>
      </c>
      <c r="BR4" s="112" t="str">
        <f>IFERROR(VLOOKUP(tbl_SBLC60[[#This Row],[Index]],SBLC60[],BR$1,FALSE),"")</f>
        <v>--</v>
      </c>
      <c r="BT4" s="192"/>
      <c r="BU4" s="192"/>
      <c r="BV4" s="192"/>
      <c r="BW4" s="192"/>
      <c r="BX4" s="192"/>
      <c r="BY4" s="192"/>
      <c r="BZ4" s="192"/>
    </row>
    <row r="5" spans="1:78" ht="15" customHeight="1">
      <c r="A5" s="5" t="s">
        <v>330</v>
      </c>
      <c r="B5" s="18" t="str">
        <f>IF(ISBLANK(INDEX(Indice_Table[],MATCH(Formatted_P3[[#This Row],[Index]],Indice_Table[Index],0),MATCH(B$1,Indice_Table[#Headers],0))),"",INDEX(Indice_Table[],MATCH(Formatted_P3[[#This Row],[Index]],Indice_Table[Index],0),MATCH(B$1,Indice_Table[#Headers],0)))</f>
        <v>5124</v>
      </c>
      <c r="C5" s="84" t="str">
        <f>IF(ISBLANK(INDEX(Indice_Table[],MATCH(Formatted_P3[[#This Row],[Index]],Indice_Table[Index],0),MATCH(C$1,Indice_Table[#Headers],0))),"",INDEX(Indice_Table[],MATCH(Formatted_P3[[#This Row],[Index]],Indice_Table[Index],0),MATCH(C$1,Indice_Table[#Headers],0)))</f>
        <v>-0.3%</v>
      </c>
      <c r="D5" s="19">
        <f>IF(ISBLANK(INDEX(Indice_Table[],MATCH(Formatted_P3[[#This Row],[Index]],Indice_Table[Index],0),MATCH(D$1,Indice_Table[#Headers],0))),"",INDEX(Indice_Table[],MATCH(Formatted_P3[[#This Row],[Index]],Indice_Table[Index],0),MATCH(D$1,Indice_Table[#Headers],0)))</f>
        <v>7.3999999999999996E-2</v>
      </c>
      <c r="E5" s="101">
        <v>3</v>
      </c>
      <c r="G5" s="30"/>
      <c r="H5" s="17" t="s">
        <v>331</v>
      </c>
      <c r="I5" s="62" t="str">
        <f>IF(ISBLANK(INDEX(Indice_Table[],MATCH(Formatted_P4[[#This Row],[Index]],Indice_Table[Index],0),MATCH(I$1,Indice_Table[#Headers],0))),"",INDEX(Indice_Table[],MATCH(Formatted_P4[[#This Row],[Index]],Indice_Table[Index],0),MATCH(I$1,Indice_Table[#Headers],0)))</f>
        <v>4.247%</v>
      </c>
      <c r="J5" s="99" t="str">
        <f>IF(ISBLANK(INDEX(Indice_Table[],MATCH(Formatted_P4[[#This Row],[Index]],Indice_Table[Index],0),MATCH(J$1,Indice_Table[#Headers],0))),"",INDEX(Indice_Table[],MATCH(Formatted_P4[[#This Row],[Index]],Indice_Table[Index],0),MATCH(J$1,Indice_Table[#Headers],0)))</f>
        <v>-8bps</v>
      </c>
      <c r="K5" s="99" t="str">
        <f>IF(ISBLANK(INDEX(Indice_Table[],MATCH(Formatted_P4[[#This Row],[Index]],Indice_Table[Index],0),MATCH(K$1,Indice_Table[#Headers],0))),"",INDEX(Indice_Table[],MATCH(Formatted_P4[[#This Row],[Index]],Indice_Table[Index],0),MATCH(K$1,Indice_Table[#Headers],0)))</f>
        <v>24bps</v>
      </c>
      <c r="L5" s="101">
        <v>28</v>
      </c>
      <c r="M5" s="31"/>
      <c r="N5" s="55">
        <v>3</v>
      </c>
      <c r="O5" s="77" t="s">
        <v>332</v>
      </c>
      <c r="P5" s="78" t="str">
        <f>IF(ISBLANK(INDEX(Indice_Table[],MATCH(Tables!$N5,Indice_Table[Index_RMBRATES],0),MATCH(P$1,Indice_Table[#Headers],0))),"",INDEX(Indice_Table[],MATCH(Tables!$N5,Indice_Table[Index_RMBRATES],0),MATCH(P$1,Indice_Table[#Headers],0)))</f>
        <v>2.293%</v>
      </c>
      <c r="Q5" s="79" t="str">
        <f>IF(ISBLANK(INDEX(Indice_Table[],MATCH(Tables!$N5,Indice_Table[Index_RMBRATES],0),MATCH(Q$1,Indice_Table[#Headers],0))),"",INDEX(Indice_Table[],MATCH(Tables!$N5,Indice_Table[Index_RMBRATES],0),MATCH(Q$1,Indice_Table[#Headers],0)))</f>
        <v>-9bps</v>
      </c>
      <c r="R5" s="80">
        <f>IF(ISBLANK(INDEX(Indice_Table[],MATCH(Tables!$N5,Indice_Table[Index_RMBRATES],0),MATCH(R$1,Indice_Table[#Headers],0))),"",INDEX(Indice_Table[],MATCH(Tables!$N5,Indice_Table[Index_RMBRATES],0),MATCH(R$1,Indice_Table[#Headers],0)))</f>
        <v>-26.8</v>
      </c>
      <c r="S5" s="140" t="e">
        <f>IF(ISBLANK(INDEX(Indice_Table[],MATCH(Tables!$N5,Indice_Table[Index_RMBRATES],0),MATCH(S$1,Indice_Table[#Headers],0))),"",INDEX(Indice_Table[],MATCH(Tables!$N5,Indice_Table[Index_RMBRATES],0),MATCH(S$1,Indice_Table[#Headers],0)))</f>
        <v>#N/A</v>
      </c>
      <c r="V5" s="37">
        <f t="shared" si="1"/>
        <v>58</v>
      </c>
      <c r="W5" s="68" t="str">
        <f>IF(tbl_recentdeals97[[#This Row],[BOCOM_DEAL?]]&lt;&gt;"--","AN1","AQ1")</f>
        <v>AQ1</v>
      </c>
      <c r="X5" s="68"/>
      <c r="Y5" s="38">
        <f>IFERROR(VLOOKUP(tbl_recentdeals97[[#This Row],[Index]],Recent60[],Y$1,FALSE),"")</f>
        <v>45359</v>
      </c>
      <c r="Z5" s="39" t="str">
        <f>IFERROR(VLOOKUP(tbl_recentdeals97[[#This Row],[Index]],Recent60[],Z$1,FALSE),"")</f>
        <v>漳州交通</v>
      </c>
      <c r="AA5" s="40" t="str">
        <f>IFERROR(VLOOKUP(tbl_recentdeals97[[#This Row],[Index]],Recent60[],AA$1,FALSE),"")</f>
        <v>--/--/--</v>
      </c>
      <c r="AB5" s="41" t="str">
        <f>IFERROR(VLOOKUP(tbl_recentdeals97[[#This Row],[Index]],Recent60[],AB$1,FALSE),"")</f>
        <v>CNH</v>
      </c>
      <c r="AC5" s="41">
        <f>IFERROR(VLOOKUP(tbl_recentdeals97[[#This Row],[Index]],Recent60[],AC$1,FALSE),"")</f>
        <v>9.15</v>
      </c>
      <c r="AD5" s="41" t="str">
        <f>IFERROR(VLOOKUP(tbl_recentdeals97[[#This Row],[Index]],Recent60[],AD$1,FALSE),"")</f>
        <v>1</v>
      </c>
      <c r="AE5" s="42" t="str">
        <f>IFERROR(VLOOKUP(tbl_recentdeals97[[#This Row],[Index]],Recent60[],AE$1,FALSE),"")</f>
        <v>3.75%</v>
      </c>
      <c r="AF5" s="41" t="str">
        <f>IFERROR(VLOOKUP(tbl_recentdeals97[[#This Row],[Index]],Recent60[],AF$1,FALSE),"")</f>
        <v>4.3%a</v>
      </c>
      <c r="AG5" s="41" t="str">
        <f>IFERROR(VLOOKUP(tbl_recentdeals97[[#This Row],[Index]],Recent60[],AG$1,FALSE),"")</f>
        <v>--</v>
      </c>
      <c r="AH5" s="43" t="str">
        <f>IFERROR(VLOOKUP(tbl_recentdeals97[[#This Row],[Index]],Recent60[],AH$1,FALSE),"")</f>
        <v>直发</v>
      </c>
      <c r="AI5" s="43" t="str">
        <f>IFERROR(VLOOKUP(tbl_recentdeals97[[#This Row],[Index]],Recent60[],AI$1,FALSE),"")</f>
        <v>点心债</v>
      </c>
      <c r="AJ5" s="43" t="str">
        <f>IFERROR(VLOOKUP(tbl_recentdeals97[[#This Row],[Index]],Recent60[],AJ$1,FALSE),"")</f>
        <v>地方平台</v>
      </c>
      <c r="AK5" s="43" t="str">
        <f>IFERROR(VLOOKUP(tbl_recentdeals97[[#This Row],[Index]],Recent60[],AK$1,FALSE),"")</f>
        <v>福建</v>
      </c>
      <c r="AL5" s="37" t="str">
        <f>IFERROR(VLOOKUP(tbl_recentdeals97[[#This Row],[Index]],Recent60[],AL$1,FALSE),"")</f>
        <v>--</v>
      </c>
      <c r="AN5" s="47">
        <v>58</v>
      </c>
      <c r="AO5" s="38">
        <f>IFERROR(VLOOKUP(tbl_DimSum60[[#This Row],[Index]],DimSum60[],AO$1,FALSE),"")</f>
        <v>45358</v>
      </c>
      <c r="AP5" s="108" t="str">
        <f>IFERROR(VLOOKUP(tbl_DimSum60[[#This Row],[Index]],DimSum60[],AP$1,FALSE),"")</f>
        <v>常德城发</v>
      </c>
      <c r="AQ5" s="109" t="str">
        <f>IFERROR(VLOOKUP(tbl_DimSum60[[#This Row],[Index]],DimSum60[],AQ$1,FALSE),"")</f>
        <v>--/--/BBB-</v>
      </c>
      <c r="AR5" s="110">
        <f>IFERROR(VLOOKUP(tbl_DimSum60[[#This Row],[Index]],DimSum60[],AR$1,FALSE),"")</f>
        <v>7.5</v>
      </c>
      <c r="AS5" s="38" t="str">
        <f>IFERROR(VLOOKUP(tbl_DimSum60[[#This Row],[Index]],DimSum60[],AS$1,FALSE),"")</f>
        <v>3</v>
      </c>
      <c r="AT5" s="38" t="str">
        <f>IFERROR(VLOOKUP(tbl_DimSum60[[#This Row],[Index]],DimSum60[],AT$1,FALSE),"")</f>
        <v>4.05%</v>
      </c>
      <c r="AU5" s="111" t="str">
        <f>IFERROR(VLOOKUP(tbl_DimSum60[[#This Row],[Index]],DimSum60[],AU$1,FALSE),"")</f>
        <v>4.7%a</v>
      </c>
      <c r="AV5" s="113">
        <f>IFERROR(VLOOKUP(tbl_DimSum60[[#This Row],[Index]],DimSum60[],AV$1,FALSE),"")</f>
        <v>65</v>
      </c>
      <c r="AW5" s="112" t="str">
        <f>IFERROR(VLOOKUP(tbl_DimSum60[[#This Row],[Index]],DimSum60[],AW$1,FALSE),"")</f>
        <v>直发</v>
      </c>
      <c r="AX5" s="112" t="str">
        <f>IFERROR(VLOOKUP(tbl_DimSum60[[#This Row],[Index]],DimSum60[],AX$1,FALSE),"")</f>
        <v>可持续发展债券</v>
      </c>
      <c r="AY5" s="112" t="str">
        <f>IFERROR(VLOOKUP(tbl_DimSum60[[#This Row],[Index]],DimSum60[],AY$1,FALSE),"")</f>
        <v>地方平台</v>
      </c>
      <c r="AZ5" s="112" t="str">
        <f>IFERROR(VLOOKUP(tbl_DimSum60[[#This Row],[Index]],DimSum60[],AZ$1,FALSE),"")</f>
        <v>湖南</v>
      </c>
      <c r="BA5" s="112" t="str">
        <f>IFERROR(VLOOKUP(tbl_DimSum60[[#This Row],[Index]],DimSum60[],BA$1,FALSE),"")</f>
        <v>--</v>
      </c>
      <c r="BB5" s="37" t="str">
        <f>IFERROR(VLOOKUP(tbl_DimSum60[[#This Row],[地区]],#REF!,BB$1,FALSE),"")</f>
        <v/>
      </c>
      <c r="BC5" s="47">
        <v>58</v>
      </c>
      <c r="BD5" s="38">
        <f>IFERROR(VLOOKUP(tbl_SBLC60[[#This Row],[Index]],SBLC60[],BD$1,FALSE),"")</f>
        <v>45356</v>
      </c>
      <c r="BE5" s="39" t="str">
        <f>IFERROR(VLOOKUP(tbl_SBLC60[[#This Row],[Index]],SBLC60[],BE$1,FALSE),"")</f>
        <v>宝应开投</v>
      </c>
      <c r="BF5" s="65" t="str">
        <f>IFERROR(VLOOKUP(tbl_SBLC60[[#This Row],[Index]],SBLC60[],BF$1,FALSE),"")</f>
        <v>江苏银行</v>
      </c>
      <c r="BG5" s="41" t="str">
        <f>IFERROR(VLOOKUP(tbl_SBLC60[[#This Row],[Index]],SBLC60[],BG$1,FALSE),"")</f>
        <v>--/--/--</v>
      </c>
      <c r="BH5" s="41" t="str">
        <f>IFERROR(VLOOKUP(tbl_SBLC60[[#This Row],[Index]],SBLC60[],BH$1,FALSE),"")</f>
        <v>JPY</v>
      </c>
      <c r="BI5" s="41">
        <f>IFERROR(VLOOKUP(tbl_SBLC60[[#This Row],[Index]],SBLC60[],BI$1,FALSE),"")</f>
        <v>45</v>
      </c>
      <c r="BJ5" s="42" t="str">
        <f>IFERROR(VLOOKUP(tbl_SBLC60[[#This Row],[Index]],SBLC60[],BJ$1,FALSE),"")</f>
        <v>3</v>
      </c>
      <c r="BK5" s="41" t="str">
        <f>IFERROR(VLOOKUP(tbl_SBLC60[[#This Row],[Index]],SBLC60[],BK$1,FALSE),"")</f>
        <v>1.5%</v>
      </c>
      <c r="BL5" s="41" t="str">
        <f>IFERROR(VLOOKUP(tbl_SBLC60[[#This Row],[Index]],SBLC60[],BL$1,FALSE),"")</f>
        <v>1.68%a</v>
      </c>
      <c r="BM5" s="43">
        <f>IFERROR(VLOOKUP(tbl_SBLC60[[#This Row],[Index]],SBLC60[],BM$1,FALSE),"")</f>
        <v>18</v>
      </c>
      <c r="BN5" s="43" t="str">
        <f>IFERROR(VLOOKUP(tbl_SBLC60[[#This Row],[Index]],SBLC60[],BN$1,FALSE),"")</f>
        <v>备证</v>
      </c>
      <c r="BO5" s="43" t="str">
        <f>IFERROR(VLOOKUP(tbl_SBLC60[[#This Row],[Index]],SBLC60[],BO$1,FALSE),"")</f>
        <v>--</v>
      </c>
      <c r="BP5" s="43" t="str">
        <f>IFERROR(VLOOKUP(tbl_SBLC60[[#This Row],[Index]],SBLC60[],BP$1,FALSE),"")</f>
        <v>地方平台</v>
      </c>
      <c r="BQ5" s="43" t="str">
        <f>IFERROR(VLOOKUP(tbl_SBLC60[[#This Row],[Index]],SBLC60[],BQ$1,FALSE),"")</f>
        <v>江苏</v>
      </c>
      <c r="BR5" s="112" t="str">
        <f>IFERROR(VLOOKUP(tbl_SBLC60[[#This Row],[Index]],SBLC60[],BR$1,FALSE),"")</f>
        <v>--</v>
      </c>
      <c r="BT5" s="192"/>
      <c r="BU5" s="192"/>
      <c r="BV5" s="192"/>
      <c r="BW5" s="192"/>
      <c r="BX5" s="192"/>
      <c r="BY5" s="192"/>
      <c r="BZ5" s="192"/>
    </row>
    <row r="6" spans="1:78" ht="15" customHeight="1">
      <c r="A6" s="5" t="s">
        <v>18</v>
      </c>
      <c r="B6" s="18" t="str">
        <f>IF(ISBLANK(INDEX(Indice_Table[],MATCH(Formatted_P3[[#This Row],[Index]],Indice_Table[Index],0),MATCH(B$1,Indice_Table[#Headers],0))),"",INDEX(Indice_Table[],MATCH(Formatted_P3[[#This Row],[Index]],Indice_Table[Index],0),MATCH(B$1,Indice_Table[#Headers],0)))</f>
        <v>16085</v>
      </c>
      <c r="C6" s="84" t="str">
        <f>IF(ISBLANK(INDEX(Indice_Table[],MATCH(Formatted_P3[[#This Row],[Index]],Indice_Table[Index],0),MATCH(C$1,Indice_Table[#Headers],0))),"",INDEX(Indice_Table[],MATCH(Formatted_P3[[#This Row],[Index]],Indice_Table[Index],0),MATCH(C$1,Indice_Table[#Headers],0)))</f>
        <v>-1.2%</v>
      </c>
      <c r="D6" s="19">
        <f>IF(ISBLANK(INDEX(Indice_Table[],MATCH(Formatted_P3[[#This Row],[Index]],Indice_Table[Index],0),MATCH(D$1,Indice_Table[#Headers],0))),"",INDEX(Indice_Table[],MATCH(Formatted_P3[[#This Row],[Index]],Indice_Table[Index],0),MATCH(D$1,Indice_Table[#Headers],0)))</f>
        <v>7.1999999999999995E-2</v>
      </c>
      <c r="E6" s="101">
        <v>4</v>
      </c>
      <c r="G6" s="30"/>
      <c r="H6" s="17" t="s">
        <v>333</v>
      </c>
      <c r="I6" s="62" t="str">
        <f>IF(ISBLANK(INDEX(Indice_Table[],MATCH(Formatted_P4[[#This Row],[Index]],Indice_Table[Index],0),MATCH(I$1,Indice_Table[#Headers],0))),"",INDEX(Indice_Table[],MATCH(Formatted_P4[[#This Row],[Index]],Indice_Table[Index],0),MATCH(I$1,Indice_Table[#Headers],0)))</f>
        <v>4.047%</v>
      </c>
      <c r="J6" s="99" t="str">
        <f>IF(ISBLANK(INDEX(Indice_Table[],MATCH(Formatted_P4[[#This Row],[Index]],Indice_Table[Index],0),MATCH(J$1,Indice_Table[#Headers],0))),"",INDEX(Indice_Table[],MATCH(Formatted_P4[[#This Row],[Index]],Indice_Table[Index],0),MATCH(J$1,Indice_Table[#Headers],0)))</f>
        <v>-11bps</v>
      </c>
      <c r="K6" s="99" t="str">
        <f>IF(ISBLANK(INDEX(Indice_Table[],MATCH(Formatted_P4[[#This Row],[Index]],Indice_Table[Index],0),MATCH(K$1,Indice_Table[#Headers],0))),"",INDEX(Indice_Table[],MATCH(Formatted_P4[[#This Row],[Index]],Indice_Table[Index],0),MATCH(K$1,Indice_Table[#Headers],0)))</f>
        <v>20bps</v>
      </c>
      <c r="L6" s="101">
        <v>29</v>
      </c>
      <c r="M6" s="31"/>
      <c r="N6" s="55">
        <v>4</v>
      </c>
      <c r="O6" s="77" t="s">
        <v>334</v>
      </c>
      <c r="P6" s="78" t="str">
        <f>IF(ISBLANK(INDEX(Indice_Table[],MATCH(Tables!$N6,Indice_Table[Index_RMBRATES],0),MATCH(P$1,Indice_Table[#Headers],0))),"",INDEX(Indice_Table[],MATCH(Tables!$N6,Indice_Table[Index_RMBRATES],0),MATCH(P$1,Indice_Table[#Headers],0)))</f>
        <v>1.944%</v>
      </c>
      <c r="Q6" s="79" t="str">
        <f>IF(ISBLANK(INDEX(Indice_Table[],MATCH(Tables!$N6,Indice_Table[Index_RMBRATES],0),MATCH(Q$1,Indice_Table[#Headers],0))),"",INDEX(Indice_Table[],MATCH(Tables!$N6,Indice_Table[Index_RMBRATES],0),MATCH(Q$1,Indice_Table[#Headers],0)))</f>
        <v>-1bp</v>
      </c>
      <c r="R6" s="80">
        <f>IF(ISBLANK(INDEX(Indice_Table[],MATCH(Tables!$N6,Indice_Table[Index_RMBRATES],0),MATCH(R$1,Indice_Table[#Headers],0))),"",INDEX(Indice_Table[],MATCH(Tables!$N6,Indice_Table[Index_RMBRATES],0),MATCH(R$1,Indice_Table[#Headers],0)))</f>
        <v>-7.7</v>
      </c>
      <c r="S6" s="140" t="e">
        <f>IF(ISBLANK(INDEX(Indice_Table[],MATCH(Tables!$N6,Indice_Table[Index_RMBRATES],0),MATCH(S$1,Indice_Table[#Headers],0))),"",INDEX(Indice_Table[],MATCH(Tables!$N6,Indice_Table[Index_RMBRATES],0),MATCH(S$1,Indice_Table[#Headers],0)))</f>
        <v>#N/A</v>
      </c>
      <c r="V6" s="37">
        <f t="shared" si="1"/>
        <v>57</v>
      </c>
      <c r="W6" s="68" t="str">
        <f>IF(tbl_recentdeals97[[#This Row],[BOCOM_DEAL?]]&lt;&gt;"--","AN1","AQ1")</f>
        <v>AQ1</v>
      </c>
      <c r="X6" s="68"/>
      <c r="Y6" s="38">
        <f>IFERROR(VLOOKUP(tbl_recentdeals97[[#This Row],[Index]],Recent60[],Y$1,FALSE),"")</f>
        <v>45359</v>
      </c>
      <c r="Z6" s="39" t="str">
        <f>IFERROR(VLOOKUP(tbl_recentdeals97[[#This Row],[Index]],Recent60[],Z$1,FALSE),"")</f>
        <v>洛阳盛世城投*</v>
      </c>
      <c r="AA6" s="40" t="str">
        <f>IFERROR(VLOOKUP(tbl_recentdeals97[[#This Row],[Index]],Recent60[],AA$1,FALSE),"")</f>
        <v>--/--/--</v>
      </c>
      <c r="AB6" s="41" t="str">
        <f>IFERROR(VLOOKUP(tbl_recentdeals97[[#This Row],[Index]],Recent60[],AB$1,FALSE),"")</f>
        <v>CNH</v>
      </c>
      <c r="AC6" s="41">
        <f>IFERROR(VLOOKUP(tbl_recentdeals97[[#This Row],[Index]],Recent60[],AC$1,FALSE),"")</f>
        <v>1</v>
      </c>
      <c r="AD6" s="41" t="str">
        <f>IFERROR(VLOOKUP(tbl_recentdeals97[[#This Row],[Index]],Recent60[],AD$1,FALSE),"")</f>
        <v>1.5</v>
      </c>
      <c r="AE6" s="42" t="str">
        <f>IFERROR(VLOOKUP(tbl_recentdeals97[[#This Row],[Index]],Recent60[],AE$1,FALSE),"")</f>
        <v>7.8%</v>
      </c>
      <c r="AF6" s="41" t="str">
        <f>IFERROR(VLOOKUP(tbl_recentdeals97[[#This Row],[Index]],Recent60[],AF$1,FALSE),"")</f>
        <v>--</v>
      </c>
      <c r="AG6" s="41" t="str">
        <f>IFERROR(VLOOKUP(tbl_recentdeals97[[#This Row],[Index]],Recent60[],AG$1,FALSE),"")</f>
        <v>--</v>
      </c>
      <c r="AH6" s="43" t="str">
        <f>IFERROR(VLOOKUP(tbl_recentdeals97[[#This Row],[Index]],Recent60[],AH$1,FALSE),"")</f>
        <v>直发</v>
      </c>
      <c r="AI6" s="43" t="str">
        <f>IFERROR(VLOOKUP(tbl_recentdeals97[[#This Row],[Index]],Recent60[],AI$1,FALSE),"")</f>
        <v>点心债</v>
      </c>
      <c r="AJ6" s="43" t="str">
        <f>IFERROR(VLOOKUP(tbl_recentdeals97[[#This Row],[Index]],Recent60[],AJ$1,FALSE),"")</f>
        <v>地方平台</v>
      </c>
      <c r="AK6" s="43" t="str">
        <f>IFERROR(VLOOKUP(tbl_recentdeals97[[#This Row],[Index]],Recent60[],AK$1,FALSE),"")</f>
        <v>河南</v>
      </c>
      <c r="AL6" s="37" t="str">
        <f>IFERROR(VLOOKUP(tbl_recentdeals97[[#This Row],[Index]],Recent60[],AL$1,FALSE),"")</f>
        <v>--</v>
      </c>
      <c r="AN6" s="47">
        <v>57</v>
      </c>
      <c r="AO6" s="38">
        <f>IFERROR(VLOOKUP(tbl_DimSum60[[#This Row],[Index]],DimSum60[],AO$1,FALSE),"")</f>
        <v>45358</v>
      </c>
      <c r="AP6" s="108" t="str">
        <f>IFERROR(VLOOKUP(tbl_DimSum60[[#This Row],[Index]],DimSum60[],AP$1,FALSE),"")</f>
        <v>南平武夷发展</v>
      </c>
      <c r="AQ6" s="109" t="str">
        <f>IFERROR(VLOOKUP(tbl_DimSum60[[#This Row],[Index]],DimSum60[],AQ$1,FALSE),"")</f>
        <v>--/--/--</v>
      </c>
      <c r="AR6" s="110">
        <f>IFERROR(VLOOKUP(tbl_DimSum60[[#This Row],[Index]],DimSum60[],AR$1,FALSE),"")</f>
        <v>6.5</v>
      </c>
      <c r="AS6" s="38" t="str">
        <f>IFERROR(VLOOKUP(tbl_DimSum60[[#This Row],[Index]],DimSum60[],AS$1,FALSE),"")</f>
        <v>3</v>
      </c>
      <c r="AT6" s="38" t="str">
        <f>IFERROR(VLOOKUP(tbl_DimSum60[[#This Row],[Index]],DimSum60[],AT$1,FALSE),"")</f>
        <v>4.2%</v>
      </c>
      <c r="AU6" s="111" t="str">
        <f>IFERROR(VLOOKUP(tbl_DimSum60[[#This Row],[Index]],DimSum60[],AU$1,FALSE),"")</f>
        <v>5.1%a</v>
      </c>
      <c r="AV6" s="113">
        <f>IFERROR(VLOOKUP(tbl_DimSum60[[#This Row],[Index]],DimSum60[],AV$1,FALSE),"")</f>
        <v>90</v>
      </c>
      <c r="AW6" s="112" t="str">
        <f>IFERROR(VLOOKUP(tbl_DimSum60[[#This Row],[Index]],DimSum60[],AW$1,FALSE),"")</f>
        <v>担保</v>
      </c>
      <c r="AX6" s="112" t="str">
        <f>IFERROR(VLOOKUP(tbl_DimSum60[[#This Row],[Index]],DimSum60[],AX$1,FALSE),"")</f>
        <v>--</v>
      </c>
      <c r="AY6" s="112" t="str">
        <f>IFERROR(VLOOKUP(tbl_DimSum60[[#This Row],[Index]],DimSum60[],AY$1,FALSE),"")</f>
        <v>地方平台</v>
      </c>
      <c r="AZ6" s="112" t="str">
        <f>IFERROR(VLOOKUP(tbl_DimSum60[[#This Row],[Index]],DimSum60[],AZ$1,FALSE),"")</f>
        <v>福建</v>
      </c>
      <c r="BA6" s="112" t="str">
        <f>IFERROR(VLOOKUP(tbl_DimSum60[[#This Row],[Index]],DimSum60[],BA$1,FALSE),"")</f>
        <v>BISL</v>
      </c>
      <c r="BB6" s="37" t="str">
        <f>IFERROR(VLOOKUP(tbl_DimSum60[[#This Row],[地区]],#REF!,BB$1,FALSE),"")</f>
        <v/>
      </c>
      <c r="BC6" s="47">
        <v>57</v>
      </c>
      <c r="BD6" s="38">
        <f>IFERROR(VLOOKUP(tbl_SBLC60[[#This Row],[Index]],SBLC60[],BD$1,FALSE),"")</f>
        <v>45356</v>
      </c>
      <c r="BE6" s="39" t="str">
        <f>IFERROR(VLOOKUP(tbl_SBLC60[[#This Row],[Index]],SBLC60[],BE$1,FALSE),"")</f>
        <v>湖南港盛建设</v>
      </c>
      <c r="BF6" s="65" t="str">
        <f>IFERROR(VLOOKUP(tbl_SBLC60[[#This Row],[Index]],SBLC60[],BF$1,FALSE),"")</f>
        <v>渤海银行</v>
      </c>
      <c r="BG6" s="41" t="str">
        <f>IFERROR(VLOOKUP(tbl_SBLC60[[#This Row],[Index]],SBLC60[],BG$1,FALSE),"")</f>
        <v>--/--/--</v>
      </c>
      <c r="BH6" s="41" t="str">
        <f>IFERROR(VLOOKUP(tbl_SBLC60[[#This Row],[Index]],SBLC60[],BH$1,FALSE),"")</f>
        <v>CNH</v>
      </c>
      <c r="BI6" s="41">
        <f>IFERROR(VLOOKUP(tbl_SBLC60[[#This Row],[Index]],SBLC60[],BI$1,FALSE),"")</f>
        <v>3.16</v>
      </c>
      <c r="BJ6" s="42" t="str">
        <f>IFERROR(VLOOKUP(tbl_SBLC60[[#This Row],[Index]],SBLC60[],BJ$1,FALSE),"")</f>
        <v>3</v>
      </c>
      <c r="BK6" s="41" t="str">
        <f>IFERROR(VLOOKUP(tbl_SBLC60[[#This Row],[Index]],SBLC60[],BK$1,FALSE),"")</f>
        <v>4.38%</v>
      </c>
      <c r="BL6" s="41" t="str">
        <f>IFERROR(VLOOKUP(tbl_SBLC60[[#This Row],[Index]],SBLC60[],BL$1,FALSE),"")</f>
        <v>--</v>
      </c>
      <c r="BM6" s="43" t="str">
        <f>IFERROR(VLOOKUP(tbl_SBLC60[[#This Row],[Index]],SBLC60[],BM$1,FALSE),"")</f>
        <v>--</v>
      </c>
      <c r="BN6" s="43" t="str">
        <f>IFERROR(VLOOKUP(tbl_SBLC60[[#This Row],[Index]],SBLC60[],BN$1,FALSE),"")</f>
        <v>备证</v>
      </c>
      <c r="BO6" s="43" t="str">
        <f>IFERROR(VLOOKUP(tbl_SBLC60[[#This Row],[Index]],SBLC60[],BO$1,FALSE),"")</f>
        <v>点心债</v>
      </c>
      <c r="BP6" s="43" t="str">
        <f>IFERROR(VLOOKUP(tbl_SBLC60[[#This Row],[Index]],SBLC60[],BP$1,FALSE),"")</f>
        <v>地方平台</v>
      </c>
      <c r="BQ6" s="43" t="str">
        <f>IFERROR(VLOOKUP(tbl_SBLC60[[#This Row],[Index]],SBLC60[],BQ$1,FALSE),"")</f>
        <v>湖南</v>
      </c>
      <c r="BR6" s="112" t="str">
        <f>IFERROR(VLOOKUP(tbl_SBLC60[[#This Row],[Index]],SBLC60[],BR$1,FALSE),"")</f>
        <v>--</v>
      </c>
      <c r="BT6" s="192"/>
      <c r="BU6" s="192"/>
      <c r="BV6" s="192"/>
      <c r="BW6" s="192"/>
      <c r="BX6" s="192"/>
      <c r="BY6" s="192"/>
      <c r="BZ6" s="192"/>
    </row>
    <row r="7" spans="1:78" ht="15" customHeight="1">
      <c r="A7" s="5" t="s">
        <v>335</v>
      </c>
      <c r="B7" s="18" t="str">
        <f>IF(ISBLANK(INDEX(Indice_Table[],MATCH(Formatted_P3[[#This Row],[Index]],Indice_Table[Index],0),MATCH(B$1,Indice_Table[#Headers],0))),"",INDEX(Indice_Table[],MATCH(Formatted_P3[[#This Row],[Index]],Indice_Table[Index],0),MATCH(B$1,Indice_Table[#Headers],0)))</f>
        <v>7660</v>
      </c>
      <c r="C7" s="84" t="str">
        <f>IF(ISBLANK(INDEX(Indice_Table[],MATCH(Formatted_P3[[#This Row],[Index]],Indice_Table[Index],0),MATCH(C$1,Indice_Table[#Headers],0))),"",INDEX(Indice_Table[],MATCH(Formatted_P3[[#This Row],[Index]],Indice_Table[Index],0),MATCH(C$1,Indice_Table[#Headers],0)))</f>
        <v>-0.3%</v>
      </c>
      <c r="D7" s="19">
        <f>IF(ISBLANK(INDEX(Indice_Table[],MATCH(Formatted_P3[[#This Row],[Index]],Indice_Table[Index],0),MATCH(D$1,Indice_Table[#Headers],0))),"",INDEX(Indice_Table[],MATCH(Formatted_P3[[#This Row],[Index]],Indice_Table[Index],0),MATCH(D$1,Indice_Table[#Headers],0)))</f>
        <v>-0.01</v>
      </c>
      <c r="E7" s="101">
        <v>5</v>
      </c>
      <c r="G7" s="30"/>
      <c r="H7" s="17" t="s">
        <v>336</v>
      </c>
      <c r="I7" s="62" t="str">
        <f>IF(ISBLANK(INDEX(Indice_Table[],MATCH(Formatted_P4[[#This Row],[Index]],Indice_Table[Index],0),MATCH(I$1,Indice_Table[#Headers],0))),"",INDEX(Indice_Table[],MATCH(Formatted_P4[[#This Row],[Index]],Indice_Table[Index],0),MATCH(I$1,Indice_Table[#Headers],0)))</f>
        <v>4.075%</v>
      </c>
      <c r="J7" s="99" t="str">
        <f>IF(ISBLANK(INDEX(Indice_Table[],MATCH(Formatted_P4[[#This Row],[Index]],Indice_Table[Index],0),MATCH(J$1,Indice_Table[#Headers],0))),"",INDEX(Indice_Table[],MATCH(Formatted_P4[[#This Row],[Index]],Indice_Table[Index],0),MATCH(J$1,Indice_Table[#Headers],0)))</f>
        <v>-11bps</v>
      </c>
      <c r="K7" s="99" t="str">
        <f>IF(ISBLANK(INDEX(Indice_Table[],MATCH(Formatted_P4[[#This Row],[Index]],Indice_Table[Index],0),MATCH(K$1,Indice_Table[#Headers],0))),"",INDEX(Indice_Table[],MATCH(Formatted_P4[[#This Row],[Index]],Indice_Table[Index],0),MATCH(K$1,Indice_Table[#Headers],0)))</f>
        <v>20bps</v>
      </c>
      <c r="L7" s="101">
        <v>31</v>
      </c>
      <c r="M7" s="31"/>
      <c r="N7" s="55">
        <v>5</v>
      </c>
      <c r="O7" s="77" t="s">
        <v>337</v>
      </c>
      <c r="P7" s="78" t="str">
        <f>IF(ISBLANK(INDEX(Indice_Table[],MATCH(Tables!$N7,Indice_Table[Index_RMBRATES],0),MATCH(P$1,Indice_Table[#Headers],0))),"",INDEX(Indice_Table[],MATCH(Tables!$N7,Indice_Table[Index_RMBRATES],0),MATCH(P$1,Indice_Table[#Headers],0)))</f>
        <v>1.997%</v>
      </c>
      <c r="Q7" s="79" t="str">
        <f>IF(ISBLANK(INDEX(Indice_Table[],MATCH(Tables!$N7,Indice_Table[Index_RMBRATES],0),MATCH(Q$1,Indice_Table[#Headers],0))),"",INDEX(Indice_Table[],MATCH(Tables!$N7,Indice_Table[Index_RMBRATES],0),MATCH(Q$1,Indice_Table[#Headers],0)))</f>
        <v>-1bp</v>
      </c>
      <c r="R7" s="80">
        <f>IF(ISBLANK(INDEX(Indice_Table[],MATCH(Tables!$N7,Indice_Table[Index_RMBRATES],0),MATCH(R$1,Indice_Table[#Headers],0))),"",INDEX(Indice_Table[],MATCH(Tables!$N7,Indice_Table[Index_RMBRATES],0),MATCH(R$1,Indice_Table[#Headers],0)))</f>
        <v>-12.3</v>
      </c>
      <c r="S7" s="140" t="e">
        <f>IF(ISBLANK(INDEX(Indice_Table[],MATCH(Tables!$N7,Indice_Table[Index_RMBRATES],0),MATCH(S$1,Indice_Table[#Headers],0))),"",INDEX(Indice_Table[],MATCH(Tables!$N7,Indice_Table[Index_RMBRATES],0),MATCH(S$1,Indice_Table[#Headers],0)))</f>
        <v>#N/A</v>
      </c>
      <c r="V7" s="37">
        <f t="shared" si="1"/>
        <v>56</v>
      </c>
      <c r="W7" s="68" t="str">
        <f>IF(tbl_recentdeals97[[#This Row],[BOCOM_DEAL?]]&lt;&gt;"--","AN1","AQ1")</f>
        <v>AQ1</v>
      </c>
      <c r="X7" s="68"/>
      <c r="Y7" s="38">
        <f>IFERROR(VLOOKUP(tbl_recentdeals97[[#This Row],[Index]],Recent60[],Y$1,FALSE),"")</f>
        <v>45358</v>
      </c>
      <c r="Z7" s="39" t="str">
        <f>IFERROR(VLOOKUP(tbl_recentdeals97[[#This Row],[Index]],Recent60[],Z$1,FALSE),"")</f>
        <v>常德城发</v>
      </c>
      <c r="AA7" s="40" t="str">
        <f>IFERROR(VLOOKUP(tbl_recentdeals97[[#This Row],[Index]],Recent60[],AA$1,FALSE),"")</f>
        <v>--/--/BBB-</v>
      </c>
      <c r="AB7" s="41" t="str">
        <f>IFERROR(VLOOKUP(tbl_recentdeals97[[#This Row],[Index]],Recent60[],AB$1,FALSE),"")</f>
        <v>CNH</v>
      </c>
      <c r="AC7" s="41">
        <f>IFERROR(VLOOKUP(tbl_recentdeals97[[#This Row],[Index]],Recent60[],AC$1,FALSE),"")</f>
        <v>7.5</v>
      </c>
      <c r="AD7" s="41" t="str">
        <f>IFERROR(VLOOKUP(tbl_recentdeals97[[#This Row],[Index]],Recent60[],AD$1,FALSE),"")</f>
        <v>3</v>
      </c>
      <c r="AE7" s="42" t="str">
        <f>IFERROR(VLOOKUP(tbl_recentdeals97[[#This Row],[Index]],Recent60[],AE$1,FALSE),"")</f>
        <v>4.05%</v>
      </c>
      <c r="AF7" s="41" t="str">
        <f>IFERROR(VLOOKUP(tbl_recentdeals97[[#This Row],[Index]],Recent60[],AF$1,FALSE),"")</f>
        <v>4.7%a</v>
      </c>
      <c r="AG7" s="41">
        <f>IFERROR(VLOOKUP(tbl_recentdeals97[[#This Row],[Index]],Recent60[],AG$1,FALSE),"")</f>
        <v>65</v>
      </c>
      <c r="AH7" s="43" t="str">
        <f>IFERROR(VLOOKUP(tbl_recentdeals97[[#This Row],[Index]],Recent60[],AH$1,FALSE),"")</f>
        <v>直发</v>
      </c>
      <c r="AI7" s="43" t="str">
        <f>IFERROR(VLOOKUP(tbl_recentdeals97[[#This Row],[Index]],Recent60[],AI$1,FALSE),"")</f>
        <v>可持续发展点心债</v>
      </c>
      <c r="AJ7" s="43" t="str">
        <f>IFERROR(VLOOKUP(tbl_recentdeals97[[#This Row],[Index]],Recent60[],AJ$1,FALSE),"")</f>
        <v>地方平台</v>
      </c>
      <c r="AK7" s="43" t="str">
        <f>IFERROR(VLOOKUP(tbl_recentdeals97[[#This Row],[Index]],Recent60[],AK$1,FALSE),"")</f>
        <v>湖南</v>
      </c>
      <c r="AL7" s="37" t="str">
        <f>IFERROR(VLOOKUP(tbl_recentdeals97[[#This Row],[Index]],Recent60[],AL$1,FALSE),"")</f>
        <v>--</v>
      </c>
      <c r="AN7" s="47">
        <v>56</v>
      </c>
      <c r="AO7" s="38">
        <f>IFERROR(VLOOKUP(tbl_DimSum60[[#This Row],[Index]],DimSum60[],AO$1,FALSE),"")</f>
        <v>45358</v>
      </c>
      <c r="AP7" s="108" t="str">
        <f>IFERROR(VLOOKUP(tbl_DimSum60[[#This Row],[Index]],DimSum60[],AP$1,FALSE),"")</f>
        <v>邹城利民建发</v>
      </c>
      <c r="AQ7" s="109" t="str">
        <f>IFERROR(VLOOKUP(tbl_DimSum60[[#This Row],[Index]],DimSum60[],AQ$1,FALSE),"")</f>
        <v>--/--/--</v>
      </c>
      <c r="AR7" s="110">
        <f>IFERROR(VLOOKUP(tbl_DimSum60[[#This Row],[Index]],DimSum60[],AR$1,FALSE),"")</f>
        <v>3.04</v>
      </c>
      <c r="AS7" s="38" t="str">
        <f>IFERROR(VLOOKUP(tbl_DimSum60[[#This Row],[Index]],DimSum60[],AS$1,FALSE),"")</f>
        <v>2.5</v>
      </c>
      <c r="AT7" s="38" t="str">
        <f>IFERROR(VLOOKUP(tbl_DimSum60[[#This Row],[Index]],DimSum60[],AT$1,FALSE),"")</f>
        <v>8%</v>
      </c>
      <c r="AU7" s="111" t="str">
        <f>IFERROR(VLOOKUP(tbl_DimSum60[[#This Row],[Index]],DimSum60[],AU$1,FALSE),"")</f>
        <v>--</v>
      </c>
      <c r="AV7" s="113" t="str">
        <f>IFERROR(VLOOKUP(tbl_DimSum60[[#This Row],[Index]],DimSum60[],AV$1,FALSE),"")</f>
        <v>--</v>
      </c>
      <c r="AW7" s="112" t="str">
        <f>IFERROR(VLOOKUP(tbl_DimSum60[[#This Row],[Index]],DimSum60[],AW$1,FALSE),"")</f>
        <v>直发</v>
      </c>
      <c r="AX7" s="112" t="str">
        <f>IFERROR(VLOOKUP(tbl_DimSum60[[#This Row],[Index]],DimSum60[],AX$1,FALSE),"")</f>
        <v>--</v>
      </c>
      <c r="AY7" s="112" t="str">
        <f>IFERROR(VLOOKUP(tbl_DimSum60[[#This Row],[Index]],DimSum60[],AY$1,FALSE),"")</f>
        <v>地方平台</v>
      </c>
      <c r="AZ7" s="112" t="str">
        <f>IFERROR(VLOOKUP(tbl_DimSum60[[#This Row],[Index]],DimSum60[],AZ$1,FALSE),"")</f>
        <v>山东</v>
      </c>
      <c r="BA7" s="112" t="str">
        <f>IFERROR(VLOOKUP(tbl_DimSum60[[#This Row],[Index]],DimSum60[],BA$1,FALSE),"")</f>
        <v>--</v>
      </c>
      <c r="BB7" s="37" t="str">
        <f>IFERROR(VLOOKUP(tbl_DimSum60[[#This Row],[地区]],#REF!,BB$1,FALSE),"")</f>
        <v/>
      </c>
      <c r="BC7" s="47">
        <v>56</v>
      </c>
      <c r="BD7" s="38">
        <f>IFERROR(VLOOKUP(tbl_SBLC60[[#This Row],[Index]],SBLC60[],BD$1,FALSE),"")</f>
        <v>45355</v>
      </c>
      <c r="BE7" s="39" t="str">
        <f>IFERROR(VLOOKUP(tbl_SBLC60[[#This Row],[Index]],SBLC60[],BE$1,FALSE),"")</f>
        <v>曲阜兴达投发</v>
      </c>
      <c r="BF7" s="65" t="str">
        <f>IFERROR(VLOOKUP(tbl_SBLC60[[#This Row],[Index]],SBLC60[],BF$1,FALSE),"")</f>
        <v>恒丰银行</v>
      </c>
      <c r="BG7" s="41" t="str">
        <f>IFERROR(VLOOKUP(tbl_SBLC60[[#This Row],[Index]],SBLC60[],BG$1,FALSE),"")</f>
        <v>--/--/--</v>
      </c>
      <c r="BH7" s="41" t="str">
        <f>IFERROR(VLOOKUP(tbl_SBLC60[[#This Row],[Index]],SBLC60[],BH$1,FALSE),"")</f>
        <v>CNH</v>
      </c>
      <c r="BI7" s="41">
        <f>IFERROR(VLOOKUP(tbl_SBLC60[[#This Row],[Index]],SBLC60[],BI$1,FALSE),"")</f>
        <v>2.0699999999999998</v>
      </c>
      <c r="BJ7" s="42" t="str">
        <f>IFERROR(VLOOKUP(tbl_SBLC60[[#This Row],[Index]],SBLC60[],BJ$1,FALSE),"")</f>
        <v>3</v>
      </c>
      <c r="BK7" s="41" t="str">
        <f>IFERROR(VLOOKUP(tbl_SBLC60[[#This Row],[Index]],SBLC60[],BK$1,FALSE),"")</f>
        <v>4.4%</v>
      </c>
      <c r="BL7" s="41" t="str">
        <f>IFERROR(VLOOKUP(tbl_SBLC60[[#This Row],[Index]],SBLC60[],BL$1,FALSE),"")</f>
        <v>--</v>
      </c>
      <c r="BM7" s="43" t="str">
        <f>IFERROR(VLOOKUP(tbl_SBLC60[[#This Row],[Index]],SBLC60[],BM$1,FALSE),"")</f>
        <v>--</v>
      </c>
      <c r="BN7" s="43" t="str">
        <f>IFERROR(VLOOKUP(tbl_SBLC60[[#This Row],[Index]],SBLC60[],BN$1,FALSE),"")</f>
        <v>备证</v>
      </c>
      <c r="BO7" s="43" t="str">
        <f>IFERROR(VLOOKUP(tbl_SBLC60[[#This Row],[Index]],SBLC60[],BO$1,FALSE),"")</f>
        <v>点心债</v>
      </c>
      <c r="BP7" s="43" t="str">
        <f>IFERROR(VLOOKUP(tbl_SBLC60[[#This Row],[Index]],SBLC60[],BP$1,FALSE),"")</f>
        <v>地方平台</v>
      </c>
      <c r="BQ7" s="43" t="str">
        <f>IFERROR(VLOOKUP(tbl_SBLC60[[#This Row],[Index]],SBLC60[],BQ$1,FALSE),"")</f>
        <v>山东</v>
      </c>
      <c r="BR7" s="112" t="str">
        <f>IFERROR(VLOOKUP(tbl_SBLC60[[#This Row],[Index]],SBLC60[],BR$1,FALSE),"")</f>
        <v>--</v>
      </c>
      <c r="BT7" s="192"/>
      <c r="BU7" s="192"/>
      <c r="BV7" s="192"/>
      <c r="BW7" s="192"/>
      <c r="BX7" s="192"/>
      <c r="BY7" s="192"/>
      <c r="BZ7" s="192"/>
    </row>
    <row r="8" spans="1:78" ht="15" customHeight="1">
      <c r="A8" s="5" t="s">
        <v>338</v>
      </c>
      <c r="B8" s="18" t="str">
        <f>IF(ISBLANK(INDEX(Indice_Table[],MATCH(Formatted_P3[[#This Row],[Index]],Indice_Table[Index],0),MATCH(B$1,Indice_Table[#Headers],0))),"",INDEX(Indice_Table[],MATCH(Formatted_P3[[#This Row],[Index]],Indice_Table[Index],0),MATCH(B$1,Indice_Table[#Headers],0)))</f>
        <v>39689</v>
      </c>
      <c r="C8" s="84" t="str">
        <f>IF(ISBLANK(INDEX(Indice_Table[],MATCH(Formatted_P3[[#This Row],[Index]],Indice_Table[Index],0),MATCH(C$1,Indice_Table[#Headers],0))),"",INDEX(Indice_Table[],MATCH(Formatted_P3[[#This Row],[Index]],Indice_Table[Index],0),MATCH(C$1,Indice_Table[#Headers],0)))</f>
        <v>-0.6%</v>
      </c>
      <c r="D8" s="19">
        <f>IF(ISBLANK(INDEX(Indice_Table[],MATCH(Formatted_P3[[#This Row],[Index]],Indice_Table[Index],0),MATCH(D$1,Indice_Table[#Headers],0))),"",INDEX(Indice_Table[],MATCH(Formatted_P3[[#This Row],[Index]],Indice_Table[Index],0),MATCH(D$1,Indice_Table[#Headers],0)))</f>
        <v>0.186</v>
      </c>
      <c r="E8" s="101">
        <v>6</v>
      </c>
      <c r="G8" s="30"/>
      <c r="H8" s="20" t="s">
        <v>339</v>
      </c>
      <c r="I8" s="63" t="str">
        <f>IF(ISBLANK(INDEX(Indice_Table[],MATCH(Formatted_P4[[#This Row],[Index]],Indice_Table[Index],0),MATCH(I$1,Indice_Table[#Headers],0))),"",INDEX(Indice_Table[],MATCH(Formatted_P4[[#This Row],[Index]],Indice_Table[Index],0),MATCH(I$1,Indice_Table[#Headers],0)))</f>
        <v>4.253%</v>
      </c>
      <c r="J8" s="100" t="str">
        <f>IF(ISBLANK(INDEX(Indice_Table[],MATCH(Formatted_P4[[#This Row],[Index]],Indice_Table[Index],0),MATCH(J$1,Indice_Table[#Headers],0))),"",INDEX(Indice_Table[],MATCH(Formatted_P4[[#This Row],[Index]],Indice_Table[Index],0),MATCH(J$1,Indice_Table[#Headers],0)))</f>
        <v>-7bps</v>
      </c>
      <c r="K8" s="100" t="str">
        <f>IF(ISBLANK(INDEX(Indice_Table[],MATCH(Formatted_P4[[#This Row],[Index]],Indice_Table[Index],0),MATCH(K$1,Indice_Table[#Headers],0))),"",INDEX(Indice_Table[],MATCH(Formatted_P4[[#This Row],[Index]],Indice_Table[Index],0),MATCH(K$1,Indice_Table[#Headers],0)))</f>
        <v>23bps</v>
      </c>
      <c r="L8" s="101">
        <v>32</v>
      </c>
      <c r="M8" s="31"/>
      <c r="N8" s="55">
        <v>6</v>
      </c>
      <c r="O8" s="77" t="s">
        <v>340</v>
      </c>
      <c r="P8" s="78" t="str">
        <f>IF(ISBLANK(INDEX(Indice_Table[],MATCH(Tables!$N8,Indice_Table[Index_RMBRATES],0),MATCH(P$1,Indice_Table[#Headers],0))),"",INDEX(Indice_Table[],MATCH(Tables!$N8,Indice_Table[Index_RMBRATES],0),MATCH(P$1,Indice_Table[#Headers],0)))</f>
        <v>2.131%</v>
      </c>
      <c r="Q8" s="79" t="str">
        <f>IF(ISBLANK(INDEX(Indice_Table[],MATCH(Tables!$N8,Indice_Table[Index_RMBRATES],0),MATCH(Q$1,Indice_Table[#Headers],0))),"",INDEX(Indice_Table[],MATCH(Tables!$N8,Indice_Table[Index_RMBRATES],0),MATCH(Q$1,Indice_Table[#Headers],0)))</f>
        <v>-4bps</v>
      </c>
      <c r="R8" s="80">
        <f>IF(ISBLANK(INDEX(Indice_Table[],MATCH(Tables!$N8,Indice_Table[Index_RMBRATES],0),MATCH(R$1,Indice_Table[#Headers],0))),"",INDEX(Indice_Table[],MATCH(Tables!$N8,Indice_Table[Index_RMBRATES],0),MATCH(R$1,Indice_Table[#Headers],0)))</f>
        <v>-19.3</v>
      </c>
      <c r="S8" s="140" t="e">
        <f>IF(ISBLANK(INDEX(Indice_Table[],MATCH(Tables!$N8,Indice_Table[Index_RMBRATES],0),MATCH(S$1,Indice_Table[#Headers],0))),"",INDEX(Indice_Table[],MATCH(Tables!$N8,Indice_Table[Index_RMBRATES],0),MATCH(S$1,Indice_Table[#Headers],0)))</f>
        <v>#N/A</v>
      </c>
      <c r="V8" s="37">
        <f t="shared" si="1"/>
        <v>55</v>
      </c>
      <c r="W8" s="68" t="str">
        <f>IF(tbl_recentdeals97[[#This Row],[BOCOM_DEAL?]]&lt;&gt;"--","AN1","AQ1")</f>
        <v>AN1</v>
      </c>
      <c r="X8" s="68"/>
      <c r="Y8" s="38">
        <f>IFERROR(VLOOKUP(tbl_recentdeals97[[#This Row],[Index]],Recent60[],Y$1,FALSE),"")</f>
        <v>45358</v>
      </c>
      <c r="Z8" s="39" t="str">
        <f>IFERROR(VLOOKUP(tbl_recentdeals97[[#This Row],[Index]],Recent60[],Z$1,FALSE),"")</f>
        <v>南平武夷发展</v>
      </c>
      <c r="AA8" s="40" t="str">
        <f>IFERROR(VLOOKUP(tbl_recentdeals97[[#This Row],[Index]],Recent60[],AA$1,FALSE),"")</f>
        <v>--/--/--</v>
      </c>
      <c r="AB8" s="41" t="str">
        <f>IFERROR(VLOOKUP(tbl_recentdeals97[[#This Row],[Index]],Recent60[],AB$1,FALSE),"")</f>
        <v>CNH</v>
      </c>
      <c r="AC8" s="41">
        <f>IFERROR(VLOOKUP(tbl_recentdeals97[[#This Row],[Index]],Recent60[],AC$1,FALSE),"")</f>
        <v>6.5</v>
      </c>
      <c r="AD8" s="41" t="str">
        <f>IFERROR(VLOOKUP(tbl_recentdeals97[[#This Row],[Index]],Recent60[],AD$1,FALSE),"")</f>
        <v>3</v>
      </c>
      <c r="AE8" s="42" t="str">
        <f>IFERROR(VLOOKUP(tbl_recentdeals97[[#This Row],[Index]],Recent60[],AE$1,FALSE),"")</f>
        <v>4.2%</v>
      </c>
      <c r="AF8" s="41" t="str">
        <f>IFERROR(VLOOKUP(tbl_recentdeals97[[#This Row],[Index]],Recent60[],AF$1,FALSE),"")</f>
        <v>5.1%a</v>
      </c>
      <c r="AG8" s="41">
        <f>IFERROR(VLOOKUP(tbl_recentdeals97[[#This Row],[Index]],Recent60[],AG$1,FALSE),"")</f>
        <v>90</v>
      </c>
      <c r="AH8" s="43" t="str">
        <f>IFERROR(VLOOKUP(tbl_recentdeals97[[#This Row],[Index]],Recent60[],AH$1,FALSE),"")</f>
        <v>担保</v>
      </c>
      <c r="AI8" s="43" t="str">
        <f>IFERROR(VLOOKUP(tbl_recentdeals97[[#This Row],[Index]],Recent60[],AI$1,FALSE),"")</f>
        <v>点心债</v>
      </c>
      <c r="AJ8" s="43" t="str">
        <f>IFERROR(VLOOKUP(tbl_recentdeals97[[#This Row],[Index]],Recent60[],AJ$1,FALSE),"")</f>
        <v>地方平台</v>
      </c>
      <c r="AK8" s="43" t="str">
        <f>IFERROR(VLOOKUP(tbl_recentdeals97[[#This Row],[Index]],Recent60[],AK$1,FALSE),"")</f>
        <v>福建</v>
      </c>
      <c r="AL8" s="37" t="str">
        <f>IFERROR(VLOOKUP(tbl_recentdeals97[[#This Row],[Index]],Recent60[],AL$1,FALSE),"")</f>
        <v>BISL</v>
      </c>
      <c r="AN8" s="47">
        <v>55</v>
      </c>
      <c r="AO8" s="38">
        <f>IFERROR(VLOOKUP(tbl_DimSum60[[#This Row],[Index]],DimSum60[],AO$1,FALSE),"")</f>
        <v>45358</v>
      </c>
      <c r="AP8" s="108" t="str">
        <f>IFERROR(VLOOKUP(tbl_DimSum60[[#This Row],[Index]],DimSum60[],AP$1,FALSE),"")</f>
        <v>泸州航发(上海银行)</v>
      </c>
      <c r="AQ8" s="109" t="str">
        <f>IFERROR(VLOOKUP(tbl_DimSum60[[#This Row],[Index]],DimSum60[],AQ$1,FALSE),"")</f>
        <v>--/--/--</v>
      </c>
      <c r="AR8" s="110">
        <f>IFERROR(VLOOKUP(tbl_DimSum60[[#This Row],[Index]],DimSum60[],AR$1,FALSE),"")</f>
        <v>2.5</v>
      </c>
      <c r="AS8" s="38" t="str">
        <f>IFERROR(VLOOKUP(tbl_DimSum60[[#This Row],[Index]],DimSum60[],AS$1,FALSE),"")</f>
        <v>3</v>
      </c>
      <c r="AT8" s="38" t="str">
        <f>IFERROR(VLOOKUP(tbl_DimSum60[[#This Row],[Index]],DimSum60[],AT$1,FALSE),"")</f>
        <v>3.5%</v>
      </c>
      <c r="AU8" s="111" t="str">
        <f>IFERROR(VLOOKUP(tbl_DimSum60[[#This Row],[Index]],DimSum60[],AU$1,FALSE),"")</f>
        <v>--</v>
      </c>
      <c r="AV8" s="113" t="str">
        <f>IFERROR(VLOOKUP(tbl_DimSum60[[#This Row],[Index]],DimSum60[],AV$1,FALSE),"")</f>
        <v>--</v>
      </c>
      <c r="AW8" s="112" t="str">
        <f>IFERROR(VLOOKUP(tbl_DimSum60[[#This Row],[Index]],DimSum60[],AW$1,FALSE),"")</f>
        <v>备证</v>
      </c>
      <c r="AX8" s="112" t="str">
        <f>IFERROR(VLOOKUP(tbl_DimSum60[[#This Row],[Index]],DimSum60[],AX$1,FALSE),"")</f>
        <v>--</v>
      </c>
      <c r="AY8" s="112" t="str">
        <f>IFERROR(VLOOKUP(tbl_DimSum60[[#This Row],[Index]],DimSum60[],AY$1,FALSE),"")</f>
        <v>地方平台</v>
      </c>
      <c r="AZ8" s="112" t="str">
        <f>IFERROR(VLOOKUP(tbl_DimSum60[[#This Row],[Index]],DimSum60[],AZ$1,FALSE),"")</f>
        <v>四川</v>
      </c>
      <c r="BA8" s="112" t="str">
        <f>IFERROR(VLOOKUP(tbl_DimSum60[[#This Row],[Index]],DimSum60[],BA$1,FALSE),"")</f>
        <v>--</v>
      </c>
      <c r="BB8" s="37" t="str">
        <f>IFERROR(VLOOKUP(tbl_DimSum60[[#This Row],[地区]],#REF!,BB$1,FALSE),"")</f>
        <v/>
      </c>
      <c r="BC8" s="47">
        <v>55</v>
      </c>
      <c r="BD8" s="38">
        <f>IFERROR(VLOOKUP(tbl_SBLC60[[#This Row],[Index]],SBLC60[],BD$1,FALSE),"")</f>
        <v>45355</v>
      </c>
      <c r="BE8" s="39" t="str">
        <f>IFERROR(VLOOKUP(tbl_SBLC60[[#This Row],[Index]],SBLC60[],BE$1,FALSE),"")</f>
        <v>盐城大丰港</v>
      </c>
      <c r="BF8" s="65" t="str">
        <f>IFERROR(VLOOKUP(tbl_SBLC60[[#This Row],[Index]],SBLC60[],BF$1,FALSE),"")</f>
        <v>江苏银行</v>
      </c>
      <c r="BG8" s="41" t="str">
        <f>IFERROR(VLOOKUP(tbl_SBLC60[[#This Row],[Index]],SBLC60[],BG$1,FALSE),"")</f>
        <v>--/--/--</v>
      </c>
      <c r="BH8" s="41" t="str">
        <f>IFERROR(VLOOKUP(tbl_SBLC60[[#This Row],[Index]],SBLC60[],BH$1,FALSE),"")</f>
        <v>USD</v>
      </c>
      <c r="BI8" s="41">
        <f>IFERROR(VLOOKUP(tbl_SBLC60[[#This Row],[Index]],SBLC60[],BI$1,FALSE),"")</f>
        <v>0.31</v>
      </c>
      <c r="BJ8" s="42" t="str">
        <f>IFERROR(VLOOKUP(tbl_SBLC60[[#This Row],[Index]],SBLC60[],BJ$1,FALSE),"")</f>
        <v>3</v>
      </c>
      <c r="BK8" s="41" t="str">
        <f>IFERROR(VLOOKUP(tbl_SBLC60[[#This Row],[Index]],SBLC60[],BK$1,FALSE),"")</f>
        <v>5.45%</v>
      </c>
      <c r="BL8" s="41" t="str">
        <f>IFERROR(VLOOKUP(tbl_SBLC60[[#This Row],[Index]],SBLC60[],BL$1,FALSE),"")</f>
        <v>5.9%a</v>
      </c>
      <c r="BM8" s="43">
        <f>IFERROR(VLOOKUP(tbl_SBLC60[[#This Row],[Index]],SBLC60[],BM$1,FALSE),"")</f>
        <v>45</v>
      </c>
      <c r="BN8" s="43" t="str">
        <f>IFERROR(VLOOKUP(tbl_SBLC60[[#This Row],[Index]],SBLC60[],BN$1,FALSE),"")</f>
        <v>备证+担保</v>
      </c>
      <c r="BO8" s="43" t="str">
        <f>IFERROR(VLOOKUP(tbl_SBLC60[[#This Row],[Index]],SBLC60[],BO$1,FALSE),"")</f>
        <v>--</v>
      </c>
      <c r="BP8" s="43" t="str">
        <f>IFERROR(VLOOKUP(tbl_SBLC60[[#This Row],[Index]],SBLC60[],BP$1,FALSE),"")</f>
        <v>地方平台</v>
      </c>
      <c r="BQ8" s="43" t="str">
        <f>IFERROR(VLOOKUP(tbl_SBLC60[[#This Row],[Index]],SBLC60[],BQ$1,FALSE),"")</f>
        <v>江苏</v>
      </c>
      <c r="BR8" s="112" t="str">
        <f>IFERROR(VLOOKUP(tbl_SBLC60[[#This Row],[Index]],SBLC60[],BR$1,FALSE),"")</f>
        <v>--</v>
      </c>
      <c r="BT8" s="192"/>
      <c r="BU8" s="192"/>
      <c r="BV8" s="192"/>
      <c r="BW8" s="192"/>
      <c r="BX8" s="192"/>
      <c r="BY8" s="192"/>
      <c r="BZ8" s="192"/>
    </row>
    <row r="9" spans="1:78" ht="15" customHeight="1">
      <c r="A9" s="5" t="s">
        <v>21</v>
      </c>
      <c r="B9" s="18" t="str">
        <f>IF(ISBLANK(INDEX(Indice_Table[],MATCH(Formatted_P3[[#This Row],[Index]],Indice_Table[Index],0),MATCH(B$1,Indice_Table[#Headers],0))),"",INDEX(Indice_Table[],MATCH(Formatted_P3[[#This Row],[Index]],Indice_Table[Index],0),MATCH(B$1,Indice_Table[#Headers],0)))</f>
        <v>16353</v>
      </c>
      <c r="C9" s="84" t="str">
        <f>IF(ISBLANK(INDEX(Indice_Table[],MATCH(Formatted_P3[[#This Row],[Index]],Indice_Table[Index],0),MATCH(C$1,Indice_Table[#Headers],0))),"",INDEX(Indice_Table[],MATCH(Formatted_P3[[#This Row],[Index]],Indice_Table[Index],0),MATCH(C$1,Indice_Table[#Headers],0)))</f>
        <v>-1.4%</v>
      </c>
      <c r="D9" s="19">
        <f>IF(ISBLANK(INDEX(Indice_Table[],MATCH(Formatted_P3[[#This Row],[Index]],Indice_Table[Index],0),MATCH(D$1,Indice_Table[#Headers],0))),"",INDEX(Indice_Table[],MATCH(Formatted_P3[[#This Row],[Index]],Indice_Table[Index],0),MATCH(D$1,Indice_Table[#Headers],0)))</f>
        <v>-4.1000000000000002E-2</v>
      </c>
      <c r="E9" s="101">
        <v>7</v>
      </c>
      <c r="N9" s="55">
        <v>7</v>
      </c>
      <c r="O9" s="77" t="s">
        <v>341</v>
      </c>
      <c r="P9" s="78" t="str">
        <f>IF(ISBLANK(INDEX(Indice_Table[],MATCH(Tables!$N9,Indice_Table[Index_RMBRATES],0),MATCH(P$1,Indice_Table[#Headers],0))),"",INDEX(Indice_Table[],MATCH(Tables!$N9,Indice_Table[Index_RMBRATES],0),MATCH(P$1,Indice_Table[#Headers],0)))</f>
        <v>3.117%</v>
      </c>
      <c r="Q9" s="79" t="str">
        <f>IF(ISBLANK(INDEX(Indice_Table[],MATCH(Tables!$N9,Indice_Table[Index_RMBRATES],0),MATCH(Q$1,Indice_Table[#Headers],0))),"",INDEX(Indice_Table[],MATCH(Tables!$N9,Indice_Table[Index_RMBRATES],0),MATCH(Q$1,Indice_Table[#Headers],0)))</f>
        <v>-24bps</v>
      </c>
      <c r="R9" s="80">
        <f>IF(ISBLANK(INDEX(Indice_Table[],MATCH(Tables!$N9,Indice_Table[Index_RMBRATES],0),MATCH(R$1,Indice_Table[#Headers],0))),"",INDEX(Indice_Table[],MATCH(Tables!$N9,Indice_Table[Index_RMBRATES],0),MATCH(R$1,Indice_Table[#Headers],0)))</f>
        <v>8.4</v>
      </c>
      <c r="S9" s="140" t="e">
        <f>IF(ISBLANK(INDEX(Indice_Table[],MATCH(Tables!$N9,Indice_Table[Index_RMBRATES],0),MATCH(S$1,Indice_Table[#Headers],0))),"",INDEX(Indice_Table[],MATCH(Tables!$N9,Indice_Table[Index_RMBRATES],0),MATCH(S$1,Indice_Table[#Headers],0)))</f>
        <v>#N/A</v>
      </c>
      <c r="T9" s="31"/>
      <c r="V9" s="37">
        <f t="shared" si="1"/>
        <v>54</v>
      </c>
      <c r="W9" s="68" t="str">
        <f>IF(tbl_recentdeals97[[#This Row],[BOCOM_DEAL?]]&lt;&gt;"--","AN1","AQ1")</f>
        <v>AQ1</v>
      </c>
      <c r="X9" s="68"/>
      <c r="Y9" s="38">
        <f>IFERROR(VLOOKUP(tbl_recentdeals97[[#This Row],[Index]],Recent60[],Y$1,FALSE),"")</f>
        <v>45358</v>
      </c>
      <c r="Z9" s="39" t="str">
        <f>IFERROR(VLOOKUP(tbl_recentdeals97[[#This Row],[Index]],Recent60[],Z$1,FALSE),"")</f>
        <v>邹城利民建发</v>
      </c>
      <c r="AA9" s="40" t="str">
        <f>IFERROR(VLOOKUP(tbl_recentdeals97[[#This Row],[Index]],Recent60[],AA$1,FALSE),"")</f>
        <v>--/--/--</v>
      </c>
      <c r="AB9" s="41" t="str">
        <f>IFERROR(VLOOKUP(tbl_recentdeals97[[#This Row],[Index]],Recent60[],AB$1,FALSE),"")</f>
        <v>CNH</v>
      </c>
      <c r="AC9" s="41">
        <f>IFERROR(VLOOKUP(tbl_recentdeals97[[#This Row],[Index]],Recent60[],AC$1,FALSE),"")</f>
        <v>3.04</v>
      </c>
      <c r="AD9" s="41" t="str">
        <f>IFERROR(VLOOKUP(tbl_recentdeals97[[#This Row],[Index]],Recent60[],AD$1,FALSE),"")</f>
        <v>2.5</v>
      </c>
      <c r="AE9" s="42" t="str">
        <f>IFERROR(VLOOKUP(tbl_recentdeals97[[#This Row],[Index]],Recent60[],AE$1,FALSE),"")</f>
        <v>8%</v>
      </c>
      <c r="AF9" s="41" t="str">
        <f>IFERROR(VLOOKUP(tbl_recentdeals97[[#This Row],[Index]],Recent60[],AF$1,FALSE),"")</f>
        <v>--</v>
      </c>
      <c r="AG9" s="41" t="str">
        <f>IFERROR(VLOOKUP(tbl_recentdeals97[[#This Row],[Index]],Recent60[],AG$1,FALSE),"")</f>
        <v>--</v>
      </c>
      <c r="AH9" s="43" t="str">
        <f>IFERROR(VLOOKUP(tbl_recentdeals97[[#This Row],[Index]],Recent60[],AH$1,FALSE),"")</f>
        <v>直发</v>
      </c>
      <c r="AI9" s="43" t="str">
        <f>IFERROR(VLOOKUP(tbl_recentdeals97[[#This Row],[Index]],Recent60[],AI$1,FALSE),"")</f>
        <v>点心债</v>
      </c>
      <c r="AJ9" s="43" t="str">
        <f>IFERROR(VLOOKUP(tbl_recentdeals97[[#This Row],[Index]],Recent60[],AJ$1,FALSE),"")</f>
        <v>地方平台</v>
      </c>
      <c r="AK9" s="43" t="str">
        <f>IFERROR(VLOOKUP(tbl_recentdeals97[[#This Row],[Index]],Recent60[],AK$1,FALSE),"")</f>
        <v>山东</v>
      </c>
      <c r="AL9" s="37" t="str">
        <f>IFERROR(VLOOKUP(tbl_recentdeals97[[#This Row],[Index]],Recent60[],AL$1,FALSE),"")</f>
        <v>--</v>
      </c>
      <c r="AN9" s="47">
        <v>54</v>
      </c>
      <c r="AO9" s="38">
        <f>IFERROR(VLOOKUP(tbl_DimSum60[[#This Row],[Index]],DimSum60[],AO$1,FALSE),"")</f>
        <v>45357</v>
      </c>
      <c r="AP9" s="108" t="str">
        <f>IFERROR(VLOOKUP(tbl_DimSum60[[#This Row],[Index]],DimSum60[],AP$1,FALSE),"")</f>
        <v>临沂东城建投</v>
      </c>
      <c r="AQ9" s="109" t="str">
        <f>IFERROR(VLOOKUP(tbl_DimSum60[[#This Row],[Index]],DimSum60[],AQ$1,FALSE),"")</f>
        <v>--/--/--</v>
      </c>
      <c r="AR9" s="110">
        <f>IFERROR(VLOOKUP(tbl_DimSum60[[#This Row],[Index]],DimSum60[],AR$1,FALSE),"")</f>
        <v>4</v>
      </c>
      <c r="AS9" s="38" t="str">
        <f>IFERROR(VLOOKUP(tbl_DimSum60[[#This Row],[Index]],DimSum60[],AS$1,FALSE),"")</f>
        <v>2</v>
      </c>
      <c r="AT9" s="38" t="str">
        <f>IFERROR(VLOOKUP(tbl_DimSum60[[#This Row],[Index]],DimSum60[],AT$1,FALSE),"")</f>
        <v>7.9%</v>
      </c>
      <c r="AU9" s="111" t="str">
        <f>IFERROR(VLOOKUP(tbl_DimSum60[[#This Row],[Index]],DimSum60[],AU$1,FALSE),"")</f>
        <v>--</v>
      </c>
      <c r="AV9" s="113" t="str">
        <f>IFERROR(VLOOKUP(tbl_DimSum60[[#This Row],[Index]],DimSum60[],AV$1,FALSE),"")</f>
        <v>--</v>
      </c>
      <c r="AW9" s="112" t="str">
        <f>IFERROR(VLOOKUP(tbl_DimSum60[[#This Row],[Index]],DimSum60[],AW$1,FALSE),"")</f>
        <v>直发</v>
      </c>
      <c r="AX9" s="112" t="str">
        <f>IFERROR(VLOOKUP(tbl_DimSum60[[#This Row],[Index]],DimSum60[],AX$1,FALSE),"")</f>
        <v>--</v>
      </c>
      <c r="AY9" s="112" t="str">
        <f>IFERROR(VLOOKUP(tbl_DimSum60[[#This Row],[Index]],DimSum60[],AY$1,FALSE),"")</f>
        <v>地方平台</v>
      </c>
      <c r="AZ9" s="112" t="str">
        <f>IFERROR(VLOOKUP(tbl_DimSum60[[#This Row],[Index]],DimSum60[],AZ$1,FALSE),"")</f>
        <v>山东</v>
      </c>
      <c r="BA9" s="112" t="str">
        <f>IFERROR(VLOOKUP(tbl_DimSum60[[#This Row],[Index]],DimSum60[],BA$1,FALSE),"")</f>
        <v>--</v>
      </c>
      <c r="BB9" s="37" t="str">
        <f>IFERROR(VLOOKUP(tbl_DimSum60[[#This Row],[地区]],#REF!,BB$1,FALSE),"")</f>
        <v/>
      </c>
      <c r="BC9" s="47">
        <v>54</v>
      </c>
      <c r="BD9" s="38">
        <f>IFERROR(VLOOKUP(tbl_SBLC60[[#This Row],[Index]],SBLC60[],BD$1,FALSE),"")</f>
        <v>45352</v>
      </c>
      <c r="BE9" s="39" t="str">
        <f>IFERROR(VLOOKUP(tbl_SBLC60[[#This Row],[Index]],SBLC60[],BE$1,FALSE),"")</f>
        <v>乌经开建发</v>
      </c>
      <c r="BF9" s="65" t="str">
        <f>IFERROR(VLOOKUP(tbl_SBLC60[[#This Row],[Index]],SBLC60[],BF$1,FALSE),"")</f>
        <v>邮储银行</v>
      </c>
      <c r="BG9" s="41" t="str">
        <f>IFERROR(VLOOKUP(tbl_SBLC60[[#This Row],[Index]],SBLC60[],BG$1,FALSE),"")</f>
        <v>--/--/--</v>
      </c>
      <c r="BH9" s="41" t="str">
        <f>IFERROR(VLOOKUP(tbl_SBLC60[[#This Row],[Index]],SBLC60[],BH$1,FALSE),"")</f>
        <v>CNH</v>
      </c>
      <c r="BI9" s="41">
        <f>IFERROR(VLOOKUP(tbl_SBLC60[[#This Row],[Index]],SBLC60[],BI$1,FALSE),"")</f>
        <v>3.8</v>
      </c>
      <c r="BJ9" s="42" t="str">
        <f>IFERROR(VLOOKUP(tbl_SBLC60[[#This Row],[Index]],SBLC60[],BJ$1,FALSE),"")</f>
        <v>2.9</v>
      </c>
      <c r="BK9" s="41" t="str">
        <f>IFERROR(VLOOKUP(tbl_SBLC60[[#This Row],[Index]],SBLC60[],BK$1,FALSE),"")</f>
        <v>3.4%</v>
      </c>
      <c r="BL9" s="41" t="str">
        <f>IFERROR(VLOOKUP(tbl_SBLC60[[#This Row],[Index]],SBLC60[],BL$1,FALSE),"")</f>
        <v>3.8%a</v>
      </c>
      <c r="BM9" s="43">
        <f>IFERROR(VLOOKUP(tbl_SBLC60[[#This Row],[Index]],SBLC60[],BM$1,FALSE),"")</f>
        <v>40</v>
      </c>
      <c r="BN9" s="43" t="str">
        <f>IFERROR(VLOOKUP(tbl_SBLC60[[#This Row],[Index]],SBLC60[],BN$1,FALSE),"")</f>
        <v>备证</v>
      </c>
      <c r="BO9" s="43" t="str">
        <f>IFERROR(VLOOKUP(tbl_SBLC60[[#This Row],[Index]],SBLC60[],BO$1,FALSE),"")</f>
        <v>莲花债</v>
      </c>
      <c r="BP9" s="43" t="str">
        <f>IFERROR(VLOOKUP(tbl_SBLC60[[#This Row],[Index]],SBLC60[],BP$1,FALSE),"")</f>
        <v>地方平台</v>
      </c>
      <c r="BQ9" s="43" t="str">
        <f>IFERROR(VLOOKUP(tbl_SBLC60[[#This Row],[Index]],SBLC60[],BQ$1,FALSE),"")</f>
        <v>新疆</v>
      </c>
      <c r="BR9" s="112" t="str">
        <f>IFERROR(VLOOKUP(tbl_SBLC60[[#This Row],[Index]],SBLC60[],BR$1,FALSE),"")</f>
        <v>BISL,澳分</v>
      </c>
      <c r="BT9" s="192"/>
      <c r="BU9" s="192"/>
      <c r="BV9" s="192"/>
      <c r="BW9" s="192"/>
      <c r="BX9" s="192"/>
      <c r="BY9" s="192"/>
      <c r="BZ9" s="192"/>
    </row>
    <row r="10" spans="1:78" ht="15" customHeight="1">
      <c r="A10" s="5" t="s">
        <v>22</v>
      </c>
      <c r="B10" s="18" t="str">
        <f>IF(ISBLANK(INDEX(Indice_Table[],MATCH(Formatted_P3[[#This Row],[Index]],Indice_Table[Index],0),MATCH(B$1,Indice_Table[#Headers],0))),"",INDEX(Indice_Table[],MATCH(Formatted_P3[[#This Row],[Index]],Indice_Table[Index],0),MATCH(B$1,Indice_Table[#Headers],0)))</f>
        <v>3046</v>
      </c>
      <c r="C10" s="84" t="str">
        <f>IF(ISBLANK(INDEX(Indice_Table[],MATCH(Formatted_P3[[#This Row],[Index]],Indice_Table[Index],0),MATCH(C$1,Indice_Table[#Headers],0))),"",INDEX(Indice_Table[],MATCH(Formatted_P3[[#This Row],[Index]],Indice_Table[Index],0),MATCH(C$1,Indice_Table[#Headers],0)))</f>
        <v>0.6%</v>
      </c>
      <c r="D10" s="19">
        <f>IF(ISBLANK(INDEX(Indice_Table[],MATCH(Formatted_P3[[#This Row],[Index]],Indice_Table[Index],0),MATCH(D$1,Indice_Table[#Headers],0))),"",INDEX(Indice_Table[],MATCH(Formatted_P3[[#This Row],[Index]],Indice_Table[Index],0),MATCH(D$1,Indice_Table[#Headers],0)))</f>
        <v>2.4E-2</v>
      </c>
      <c r="E10" s="101">
        <v>8</v>
      </c>
      <c r="K10" s="12" t="s">
        <v>342</v>
      </c>
      <c r="N10" s="55">
        <v>8</v>
      </c>
      <c r="O10" s="77" t="s">
        <v>343</v>
      </c>
      <c r="P10" s="78" t="str">
        <f>IF(ISBLANK(INDEX(Indice_Table[],MATCH(Tables!$N10,Indice_Table[Index_RMBRATES],0),MATCH(P$1,Indice_Table[#Headers],0))),"",INDEX(Indice_Table[],MATCH(Tables!$N10,Indice_Table[Index_RMBRATES],0),MATCH(P$1,Indice_Table[#Headers],0)))</f>
        <v>2.29%</v>
      </c>
      <c r="Q10" s="79" t="str">
        <f>IF(ISBLANK(INDEX(Indice_Table[],MATCH(Tables!$N10,Indice_Table[Index_RMBRATES],0),MATCH(Q$1,Indice_Table[#Headers],0))),"",INDEX(Indice_Table[],MATCH(Tables!$N10,Indice_Table[Index_RMBRATES],0),MATCH(Q$1,Indice_Table[#Headers],0)))</f>
        <v>/</v>
      </c>
      <c r="R10" s="80">
        <f>IF(ISBLANK(INDEX(Indice_Table[],MATCH(Tables!$N10,Indice_Table[Index_RMBRATES],0),MATCH(R$1,Indice_Table[#Headers],0))),"",INDEX(Indice_Table[],MATCH(Tables!$N10,Indice_Table[Index_RMBRATES],0),MATCH(R$1,Indice_Table[#Headers],0)))</f>
        <v>-9</v>
      </c>
      <c r="S10" s="140" t="e">
        <f>IF(ISBLANK(INDEX(Indice_Table[],MATCH(Tables!$N10,Indice_Table[Index_RMBRATES],0),MATCH(S$1,Indice_Table[#Headers],0))),"",INDEX(Indice_Table[],MATCH(Tables!$N10,Indice_Table[Index_RMBRATES],0),MATCH(S$1,Indice_Table[#Headers],0)))</f>
        <v>#N/A</v>
      </c>
      <c r="T10" s="31"/>
      <c r="V10" s="37">
        <f t="shared" si="1"/>
        <v>53</v>
      </c>
      <c r="W10" s="68" t="str">
        <f>IF(tbl_recentdeals97[[#This Row],[BOCOM_DEAL?]]&lt;&gt;"--","AN1","AQ1")</f>
        <v>AQ1</v>
      </c>
      <c r="X10" s="68"/>
      <c r="Y10" s="38">
        <f>IFERROR(VLOOKUP(tbl_recentdeals97[[#This Row],[Index]],Recent60[],Y$1,FALSE),"")</f>
        <v>45358</v>
      </c>
      <c r="Z10" s="39" t="str">
        <f>IFERROR(VLOOKUP(tbl_recentdeals97[[#This Row],[Index]],Recent60[],Z$1,FALSE),"")</f>
        <v>泸州航发(上海银行)</v>
      </c>
      <c r="AA10" s="40" t="str">
        <f>IFERROR(VLOOKUP(tbl_recentdeals97[[#This Row],[Index]],Recent60[],AA$1,FALSE),"")</f>
        <v>--/--/--</v>
      </c>
      <c r="AB10" s="41" t="str">
        <f>IFERROR(VLOOKUP(tbl_recentdeals97[[#This Row],[Index]],Recent60[],AB$1,FALSE),"")</f>
        <v>CNH</v>
      </c>
      <c r="AC10" s="41">
        <f>IFERROR(VLOOKUP(tbl_recentdeals97[[#This Row],[Index]],Recent60[],AC$1,FALSE),"")</f>
        <v>2.5</v>
      </c>
      <c r="AD10" s="41" t="str">
        <f>IFERROR(VLOOKUP(tbl_recentdeals97[[#This Row],[Index]],Recent60[],AD$1,FALSE),"")</f>
        <v>3</v>
      </c>
      <c r="AE10" s="42" t="str">
        <f>IFERROR(VLOOKUP(tbl_recentdeals97[[#This Row],[Index]],Recent60[],AE$1,FALSE),"")</f>
        <v>3.5%</v>
      </c>
      <c r="AF10" s="41" t="str">
        <f>IFERROR(VLOOKUP(tbl_recentdeals97[[#This Row],[Index]],Recent60[],AF$1,FALSE),"")</f>
        <v>--</v>
      </c>
      <c r="AG10" s="41" t="str">
        <f>IFERROR(VLOOKUP(tbl_recentdeals97[[#This Row],[Index]],Recent60[],AG$1,FALSE),"")</f>
        <v>--</v>
      </c>
      <c r="AH10" s="43" t="str">
        <f>IFERROR(VLOOKUP(tbl_recentdeals97[[#This Row],[Index]],Recent60[],AH$1,FALSE),"")</f>
        <v>备证</v>
      </c>
      <c r="AI10" s="43" t="str">
        <f>IFERROR(VLOOKUP(tbl_recentdeals97[[#This Row],[Index]],Recent60[],AI$1,FALSE),"")</f>
        <v>点心债</v>
      </c>
      <c r="AJ10" s="43" t="str">
        <f>IFERROR(VLOOKUP(tbl_recentdeals97[[#This Row],[Index]],Recent60[],AJ$1,FALSE),"")</f>
        <v>地方平台</v>
      </c>
      <c r="AK10" s="43" t="str">
        <f>IFERROR(VLOOKUP(tbl_recentdeals97[[#This Row],[Index]],Recent60[],AK$1,FALSE),"")</f>
        <v>四川</v>
      </c>
      <c r="AL10" s="37" t="str">
        <f>IFERROR(VLOOKUP(tbl_recentdeals97[[#This Row],[Index]],Recent60[],AL$1,FALSE),"")</f>
        <v>--</v>
      </c>
      <c r="AN10" s="47">
        <v>53</v>
      </c>
      <c r="AO10" s="38">
        <f>IFERROR(VLOOKUP(tbl_DimSum60[[#This Row],[Index]],DimSum60[],AO$1,FALSE),"")</f>
        <v>45357</v>
      </c>
      <c r="AP10" s="108" t="str">
        <f>IFERROR(VLOOKUP(tbl_DimSum60[[#This Row],[Index]],DimSum60[],AP$1,FALSE),"")</f>
        <v>重庆新双圈城开</v>
      </c>
      <c r="AQ10" s="109" t="str">
        <f>IFERROR(VLOOKUP(tbl_DimSum60[[#This Row],[Index]],DimSum60[],AQ$1,FALSE),"")</f>
        <v>--/--/--</v>
      </c>
      <c r="AR10" s="110">
        <f>IFERROR(VLOOKUP(tbl_DimSum60[[#This Row],[Index]],DimSum60[],AR$1,FALSE),"")</f>
        <v>4.524</v>
      </c>
      <c r="AS10" s="38" t="str">
        <f>IFERROR(VLOOKUP(tbl_DimSum60[[#This Row],[Index]],DimSum60[],AS$1,FALSE),"")</f>
        <v>2</v>
      </c>
      <c r="AT10" s="38" t="str">
        <f>IFERROR(VLOOKUP(tbl_DimSum60[[#This Row],[Index]],DimSum60[],AT$1,FALSE),"")</f>
        <v>7.5%</v>
      </c>
      <c r="AU10" s="111" t="str">
        <f>IFERROR(VLOOKUP(tbl_DimSum60[[#This Row],[Index]],DimSum60[],AU$1,FALSE),"")</f>
        <v>--</v>
      </c>
      <c r="AV10" s="113" t="str">
        <f>IFERROR(VLOOKUP(tbl_DimSum60[[#This Row],[Index]],DimSum60[],AV$1,FALSE),"")</f>
        <v>--</v>
      </c>
      <c r="AW10" s="112" t="str">
        <f>IFERROR(VLOOKUP(tbl_DimSum60[[#This Row],[Index]],DimSum60[],AW$1,FALSE),"")</f>
        <v>直发</v>
      </c>
      <c r="AX10" s="112" t="str">
        <f>IFERROR(VLOOKUP(tbl_DimSum60[[#This Row],[Index]],DimSum60[],AX$1,FALSE),"")</f>
        <v>--</v>
      </c>
      <c r="AY10" s="112" t="str">
        <f>IFERROR(VLOOKUP(tbl_DimSum60[[#This Row],[Index]],DimSum60[],AY$1,FALSE),"")</f>
        <v>地方平台</v>
      </c>
      <c r="AZ10" s="112" t="str">
        <f>IFERROR(VLOOKUP(tbl_DimSum60[[#This Row],[Index]],DimSum60[],AZ$1,FALSE),"")</f>
        <v>重庆</v>
      </c>
      <c r="BA10" s="112" t="str">
        <f>IFERROR(VLOOKUP(tbl_DimSum60[[#This Row],[Index]],DimSum60[],BA$1,FALSE),"")</f>
        <v>--</v>
      </c>
      <c r="BB10" s="37" t="str">
        <f>IFERROR(VLOOKUP(tbl_DimSum60[[#This Row],[地区]],#REF!,BB$1,FALSE),"")</f>
        <v/>
      </c>
      <c r="BC10" s="47">
        <v>53</v>
      </c>
      <c r="BD10" s="38">
        <f>IFERROR(VLOOKUP(tbl_SBLC60[[#This Row],[Index]],SBLC60[],BD$1,FALSE),"")</f>
        <v>45352</v>
      </c>
      <c r="BE10" s="39" t="str">
        <f>IFERROR(VLOOKUP(tbl_SBLC60[[#This Row],[Index]],SBLC60[],BE$1,FALSE),"")</f>
        <v>乌经开建发</v>
      </c>
      <c r="BF10" s="65" t="str">
        <f>IFERROR(VLOOKUP(tbl_SBLC60[[#This Row],[Index]],SBLC60[],BF$1,FALSE),"")</f>
        <v>北京银行</v>
      </c>
      <c r="BG10" s="41" t="str">
        <f>IFERROR(VLOOKUP(tbl_SBLC60[[#This Row],[Index]],SBLC60[],BG$1,FALSE),"")</f>
        <v>--/--/--</v>
      </c>
      <c r="BH10" s="41" t="str">
        <f>IFERROR(VLOOKUP(tbl_SBLC60[[#This Row],[Index]],SBLC60[],BH$1,FALSE),"")</f>
        <v>CNH</v>
      </c>
      <c r="BI10" s="41">
        <f>IFERROR(VLOOKUP(tbl_SBLC60[[#This Row],[Index]],SBLC60[],BI$1,FALSE),"")</f>
        <v>2.6</v>
      </c>
      <c r="BJ10" s="42" t="str">
        <f>IFERROR(VLOOKUP(tbl_SBLC60[[#This Row],[Index]],SBLC60[],BJ$1,FALSE),"")</f>
        <v>3</v>
      </c>
      <c r="BK10" s="41" t="str">
        <f>IFERROR(VLOOKUP(tbl_SBLC60[[#This Row],[Index]],SBLC60[],BK$1,FALSE),"")</f>
        <v>3.6%</v>
      </c>
      <c r="BL10" s="41" t="str">
        <f>IFERROR(VLOOKUP(tbl_SBLC60[[#This Row],[Index]],SBLC60[],BL$1,FALSE),"")</f>
        <v>4%a</v>
      </c>
      <c r="BM10" s="43">
        <f>IFERROR(VLOOKUP(tbl_SBLC60[[#This Row],[Index]],SBLC60[],BM$1,FALSE),"")</f>
        <v>40</v>
      </c>
      <c r="BN10" s="43" t="str">
        <f>IFERROR(VLOOKUP(tbl_SBLC60[[#This Row],[Index]],SBLC60[],BN$1,FALSE),"")</f>
        <v>备证</v>
      </c>
      <c r="BO10" s="43" t="str">
        <f>IFERROR(VLOOKUP(tbl_SBLC60[[#This Row],[Index]],SBLC60[],BO$1,FALSE),"")</f>
        <v>莲花债</v>
      </c>
      <c r="BP10" s="43" t="str">
        <f>IFERROR(VLOOKUP(tbl_SBLC60[[#This Row],[Index]],SBLC60[],BP$1,FALSE),"")</f>
        <v>地方平台</v>
      </c>
      <c r="BQ10" s="43" t="str">
        <f>IFERROR(VLOOKUP(tbl_SBLC60[[#This Row],[Index]],SBLC60[],BQ$1,FALSE),"")</f>
        <v>新疆</v>
      </c>
      <c r="BR10" s="112" t="str">
        <f>IFERROR(VLOOKUP(tbl_SBLC60[[#This Row],[Index]],SBLC60[],BR$1,FALSE),"")</f>
        <v>BISL,澳分</v>
      </c>
      <c r="BT10" s="192"/>
      <c r="BU10" s="192"/>
      <c r="BV10" s="192"/>
      <c r="BW10" s="192"/>
      <c r="BX10" s="192"/>
      <c r="BY10" s="192"/>
      <c r="BZ10" s="192"/>
    </row>
    <row r="11" spans="1:78" ht="15" customHeight="1">
      <c r="A11" s="6" t="s">
        <v>23</v>
      </c>
      <c r="B11" s="21" t="str">
        <f>IF(ISBLANK(INDEX(Indice_Table[],MATCH(Formatted_P3[[#This Row],[Index]],Indice_Table[Index],0),MATCH(B$1,Indice_Table[#Headers],0))),"",INDEX(Indice_Table[],MATCH(Formatted_P3[[#This Row],[Index]],Indice_Table[Index],0),MATCH(B$1,Indice_Table[#Headers],0)))</f>
        <v>15</v>
      </c>
      <c r="C11" s="85" t="str">
        <f>IF(ISBLANK(INDEX(Indice_Table[],MATCH(Formatted_P3[[#This Row],[Index]],Indice_Table[Index],0),MATCH(C$1,Indice_Table[#Headers],0))),"",INDEX(Indice_Table[],MATCH(Formatted_P3[[#This Row],[Index]],Indice_Table[Index],0),MATCH(C$1,Indice_Table[#Headers],0)))</f>
        <v>12.4%</v>
      </c>
      <c r="D11" s="22">
        <f>IF(ISBLANK(INDEX(Indice_Table[],MATCH(Formatted_P3[[#This Row],[Index]],Indice_Table[Index],0),MATCH(D$1,Indice_Table[#Headers],0))),"",INDEX(Indice_Table[],MATCH(Formatted_P3[[#This Row],[Index]],Indice_Table[Index],0),MATCH(D$1,Indice_Table[#Headers],0)))</f>
        <v>0.184</v>
      </c>
      <c r="E11" s="101">
        <v>9</v>
      </c>
      <c r="N11" s="55">
        <v>9</v>
      </c>
      <c r="O11" s="77" t="s">
        <v>344</v>
      </c>
      <c r="P11" s="78" t="str">
        <f>IF(ISBLANK(INDEX(Indice_Table[],MATCH(Tables!$N11,Indice_Table[Index_RMBRATES],0),MATCH(P$1,Indice_Table[#Headers],0))),"",INDEX(Indice_Table[],MATCH(Tables!$N11,Indice_Table[Index_RMBRATES],0),MATCH(P$1,Indice_Table[#Headers],0)))</f>
        <v>2.25%</v>
      </c>
      <c r="Q11" s="79" t="str">
        <f>IF(ISBLANK(INDEX(Indice_Table[],MATCH(Tables!$N11,Indice_Table[Index_RMBRATES],0),MATCH(Q$1,Indice_Table[#Headers],0))),"",INDEX(Indice_Table[],MATCH(Tables!$N11,Indice_Table[Index_RMBRATES],0),MATCH(Q$1,Indice_Table[#Headers],0)))</f>
        <v>1bp</v>
      </c>
      <c r="R11" s="80">
        <f>IF(ISBLANK(INDEX(Indice_Table[],MATCH(Tables!$N11,Indice_Table[Index_RMBRATES],0),MATCH(R$1,Indice_Table[#Headers],0))),"",INDEX(Indice_Table[],MATCH(Tables!$N11,Indice_Table[Index_RMBRATES],0),MATCH(R$1,Indice_Table[#Headers],0)))</f>
        <v>-12</v>
      </c>
      <c r="S11" s="140" t="e">
        <f>IF(ISBLANK(INDEX(Indice_Table[],MATCH(Tables!$N11,Indice_Table[Index_RMBRATES],0),MATCH(S$1,Indice_Table[#Headers],0))),"",INDEX(Indice_Table[],MATCH(Tables!$N11,Indice_Table[Index_RMBRATES],0),MATCH(S$1,Indice_Table[#Headers],0)))</f>
        <v>#N/A</v>
      </c>
      <c r="T11" s="31"/>
      <c r="V11" s="37">
        <f t="shared" si="1"/>
        <v>52</v>
      </c>
      <c r="W11" s="68" t="str">
        <f>IF(tbl_recentdeals97[[#This Row],[BOCOM_DEAL?]]&lt;&gt;"--","AN1","AQ1")</f>
        <v>AQ1</v>
      </c>
      <c r="X11" s="68"/>
      <c r="Y11" s="38">
        <f>IFERROR(VLOOKUP(tbl_recentdeals97[[#This Row],[Index]],Recent60[],Y$1,FALSE),"")</f>
        <v>45357</v>
      </c>
      <c r="Z11" s="39" t="str">
        <f>IFERROR(VLOOKUP(tbl_recentdeals97[[#This Row],[Index]],Recent60[],Z$1,FALSE),"")</f>
        <v>临沂东城建投</v>
      </c>
      <c r="AA11" s="40" t="str">
        <f>IFERROR(VLOOKUP(tbl_recentdeals97[[#This Row],[Index]],Recent60[],AA$1,FALSE),"")</f>
        <v>--/--/--</v>
      </c>
      <c r="AB11" s="41" t="str">
        <f>IFERROR(VLOOKUP(tbl_recentdeals97[[#This Row],[Index]],Recent60[],AB$1,FALSE),"")</f>
        <v>CNH</v>
      </c>
      <c r="AC11" s="41">
        <f>IFERROR(VLOOKUP(tbl_recentdeals97[[#This Row],[Index]],Recent60[],AC$1,FALSE),"")</f>
        <v>4</v>
      </c>
      <c r="AD11" s="41" t="str">
        <f>IFERROR(VLOOKUP(tbl_recentdeals97[[#This Row],[Index]],Recent60[],AD$1,FALSE),"")</f>
        <v>2</v>
      </c>
      <c r="AE11" s="42" t="str">
        <f>IFERROR(VLOOKUP(tbl_recentdeals97[[#This Row],[Index]],Recent60[],AE$1,FALSE),"")</f>
        <v>7.9%</v>
      </c>
      <c r="AF11" s="41" t="str">
        <f>IFERROR(VLOOKUP(tbl_recentdeals97[[#This Row],[Index]],Recent60[],AF$1,FALSE),"")</f>
        <v>--</v>
      </c>
      <c r="AG11" s="41" t="str">
        <f>IFERROR(VLOOKUP(tbl_recentdeals97[[#This Row],[Index]],Recent60[],AG$1,FALSE),"")</f>
        <v>--</v>
      </c>
      <c r="AH11" s="43" t="str">
        <f>IFERROR(VLOOKUP(tbl_recentdeals97[[#This Row],[Index]],Recent60[],AH$1,FALSE),"")</f>
        <v>直发</v>
      </c>
      <c r="AI11" s="43" t="str">
        <f>IFERROR(VLOOKUP(tbl_recentdeals97[[#This Row],[Index]],Recent60[],AI$1,FALSE),"")</f>
        <v>点心债</v>
      </c>
      <c r="AJ11" s="43" t="str">
        <f>IFERROR(VLOOKUP(tbl_recentdeals97[[#This Row],[Index]],Recent60[],AJ$1,FALSE),"")</f>
        <v>地方平台</v>
      </c>
      <c r="AK11" s="43" t="str">
        <f>IFERROR(VLOOKUP(tbl_recentdeals97[[#This Row],[Index]],Recent60[],AK$1,FALSE),"")</f>
        <v>山东</v>
      </c>
      <c r="AL11" s="37" t="str">
        <f>IFERROR(VLOOKUP(tbl_recentdeals97[[#This Row],[Index]],Recent60[],AL$1,FALSE),"")</f>
        <v>--</v>
      </c>
      <c r="AN11" s="47">
        <v>52</v>
      </c>
      <c r="AO11" s="38">
        <f>IFERROR(VLOOKUP(tbl_DimSum60[[#This Row],[Index]],DimSum60[],AO$1,FALSE),"")</f>
        <v>45356</v>
      </c>
      <c r="AP11" s="108" t="str">
        <f>IFERROR(VLOOKUP(tbl_DimSum60[[#This Row],[Index]],DimSum60[],AP$1,FALSE),"")</f>
        <v>民银港分</v>
      </c>
      <c r="AQ11" s="109" t="str">
        <f>IFERROR(VLOOKUP(tbl_DimSum60[[#This Row],[Index]],DimSum60[],AQ$1,FALSE),"")</f>
        <v>--/BBB-/--</v>
      </c>
      <c r="AR11" s="110">
        <f>IFERROR(VLOOKUP(tbl_DimSum60[[#This Row],[Index]],DimSum60[],AR$1,FALSE),"")</f>
        <v>30</v>
      </c>
      <c r="AS11" s="38" t="str">
        <f>IFERROR(VLOOKUP(tbl_DimSum60[[#This Row],[Index]],DimSum60[],AS$1,FALSE),"")</f>
        <v>2</v>
      </c>
      <c r="AT11" s="38" t="str">
        <f>IFERROR(VLOOKUP(tbl_DimSum60[[#This Row],[Index]],DimSum60[],AT$1,FALSE),"")</f>
        <v>3.08%</v>
      </c>
      <c r="AU11" s="111" t="str">
        <f>IFERROR(VLOOKUP(tbl_DimSum60[[#This Row],[Index]],DimSum60[],AU$1,FALSE),"")</f>
        <v>3.45%a</v>
      </c>
      <c r="AV11" s="113">
        <f>IFERROR(VLOOKUP(tbl_DimSum60[[#This Row],[Index]],DimSum60[],AV$1,FALSE),"")</f>
        <v>37</v>
      </c>
      <c r="AW11" s="112" t="str">
        <f>IFERROR(VLOOKUP(tbl_DimSum60[[#This Row],[Index]],DimSum60[],AW$1,FALSE),"")</f>
        <v>直发</v>
      </c>
      <c r="AX11" s="112" t="str">
        <f>IFERROR(VLOOKUP(tbl_DimSum60[[#This Row],[Index]],DimSum60[],AX$1,FALSE),"")</f>
        <v>绿色债券</v>
      </c>
      <c r="AY11" s="112" t="str">
        <f>IFERROR(VLOOKUP(tbl_DimSum60[[#This Row],[Index]],DimSum60[],AY$1,FALSE),"")</f>
        <v>金融机构</v>
      </c>
      <c r="AZ11" s="112" t="str">
        <f>IFERROR(VLOOKUP(tbl_DimSum60[[#This Row],[Index]],DimSum60[],AZ$1,FALSE),"")</f>
        <v>北京</v>
      </c>
      <c r="BA11" s="112" t="str">
        <f>IFERROR(VLOOKUP(tbl_DimSum60[[#This Row],[Index]],DimSum60[],BA$1,FALSE),"")</f>
        <v>港分</v>
      </c>
      <c r="BB11" s="37" t="str">
        <f>IFERROR(VLOOKUP(tbl_DimSum60[[#This Row],[地区]],#REF!,BB$1,FALSE),"")</f>
        <v/>
      </c>
      <c r="BC11" s="47">
        <v>52</v>
      </c>
      <c r="BD11" s="38">
        <f>IFERROR(VLOOKUP(tbl_SBLC60[[#This Row],[Index]],SBLC60[],BD$1,FALSE),"")</f>
        <v>45350</v>
      </c>
      <c r="BE11" s="39" t="str">
        <f>IFERROR(VLOOKUP(tbl_SBLC60[[#This Row],[Index]],SBLC60[],BE$1,FALSE),"")</f>
        <v>南昌金开</v>
      </c>
      <c r="BF11" s="65" t="str">
        <f>IFERROR(VLOOKUP(tbl_SBLC60[[#This Row],[Index]],SBLC60[],BF$1,FALSE),"")</f>
        <v>工商银行</v>
      </c>
      <c r="BG11" s="41" t="str">
        <f>IFERROR(VLOOKUP(tbl_SBLC60[[#This Row],[Index]],SBLC60[],BG$1,FALSE),"")</f>
        <v>--/--/--</v>
      </c>
      <c r="BH11" s="41" t="str">
        <f>IFERROR(VLOOKUP(tbl_SBLC60[[#This Row],[Index]],SBLC60[],BH$1,FALSE),"")</f>
        <v>USD</v>
      </c>
      <c r="BI11" s="41">
        <f>IFERROR(VLOOKUP(tbl_SBLC60[[#This Row],[Index]],SBLC60[],BI$1,FALSE),"")</f>
        <v>0.68</v>
      </c>
      <c r="BJ11" s="42" t="str">
        <f>IFERROR(VLOOKUP(tbl_SBLC60[[#This Row],[Index]],SBLC60[],BJ$1,FALSE),"")</f>
        <v>3</v>
      </c>
      <c r="BK11" s="41" t="str">
        <f>IFERROR(VLOOKUP(tbl_SBLC60[[#This Row],[Index]],SBLC60[],BK$1,FALSE),"")</f>
        <v>5.25%</v>
      </c>
      <c r="BL11" s="41" t="str">
        <f>IFERROR(VLOOKUP(tbl_SBLC60[[#This Row],[Index]],SBLC60[],BL$1,FALSE),"")</f>
        <v>5.7%a</v>
      </c>
      <c r="BM11" s="43">
        <f>IFERROR(VLOOKUP(tbl_SBLC60[[#This Row],[Index]],SBLC60[],BM$1,FALSE),"")</f>
        <v>45</v>
      </c>
      <c r="BN11" s="43" t="str">
        <f>IFERROR(VLOOKUP(tbl_SBLC60[[#This Row],[Index]],SBLC60[],BN$1,FALSE),"")</f>
        <v>备证</v>
      </c>
      <c r="BO11" s="43" t="str">
        <f>IFERROR(VLOOKUP(tbl_SBLC60[[#This Row],[Index]],SBLC60[],BO$1,FALSE),"")</f>
        <v>--</v>
      </c>
      <c r="BP11" s="43" t="str">
        <f>IFERROR(VLOOKUP(tbl_SBLC60[[#This Row],[Index]],SBLC60[],BP$1,FALSE),"")</f>
        <v>地方平台</v>
      </c>
      <c r="BQ11" s="43" t="str">
        <f>IFERROR(VLOOKUP(tbl_SBLC60[[#This Row],[Index]],SBLC60[],BQ$1,FALSE),"")</f>
        <v>江西</v>
      </c>
      <c r="BR11" s="112" t="str">
        <f>IFERROR(VLOOKUP(tbl_SBLC60[[#This Row],[Index]],SBLC60[],BR$1,FALSE),"")</f>
        <v>--</v>
      </c>
      <c r="BT11" s="192"/>
      <c r="BU11" s="192"/>
      <c r="BV11" s="192"/>
      <c r="BW11" s="192"/>
      <c r="BX11" s="192"/>
      <c r="BY11" s="192"/>
      <c r="BZ11" s="192"/>
    </row>
    <row r="12" spans="1:78" ht="15" customHeight="1">
      <c r="A12" s="3" t="s">
        <v>24</v>
      </c>
      <c r="B12" s="92" t="str">
        <f>IF(ISBLANK(INDEX(Indice_Table[],MATCH(Formatted_P3[[#This Row],[Index]],Indice_Table[Index],0),MATCH(B$1,Indice_Table[#Headers],0))),"",INDEX(Indice_Table[],MATCH(Formatted_P3[[#This Row],[Index]],Indice_Table[Index],0),MATCH(B$1,Indice_Table[#Headers],0)))</f>
        <v>/</v>
      </c>
      <c r="C12" s="91" t="str">
        <f>IF(ISBLANK(INDEX(Indice_Table[],MATCH(Formatted_P3[[#This Row],[Index]],Indice_Table[Index],0),MATCH(C$1,Indice_Table[#Headers],0))),"",INDEX(Indice_Table[],MATCH(Formatted_P3[[#This Row],[Index]],Indice_Table[Index],0),MATCH(C$1,Indice_Table[#Headers],0)))</f>
        <v>/</v>
      </c>
      <c r="D12" s="93" t="str">
        <f>IF(ISBLANK(INDEX(Indice_Table[],MATCH(Formatted_P3[[#This Row],[Index]],Indice_Table[Index],0),MATCH(D$1,Indice_Table[#Headers],0))),"",INDEX(Indice_Table[],MATCH(Formatted_P3[[#This Row],[Index]],Indice_Table[Index],0),MATCH(D$1,Indice_Table[#Headers],0)))</f>
        <v/>
      </c>
      <c r="E12" s="101">
        <v>25</v>
      </c>
      <c r="N12" s="55">
        <v>10</v>
      </c>
      <c r="O12" s="76" t="s">
        <v>345</v>
      </c>
      <c r="P12" s="69" t="str">
        <f>IF(ISBLANK(INDEX(Indice_Table[],MATCH(Tables!$N12,Indice_Table[Index_RMBRATES],0),MATCH(P$1,Indice_Table[#Headers],0))),"",INDEX(Indice_Table[],MATCH(Tables!$N12,Indice_Table[Index_RMBRATES],0),MATCH(P$1,Indice_Table[#Headers],0)))</f>
        <v>2.235%</v>
      </c>
      <c r="Q12" s="70" t="str">
        <f>IF(ISBLANK(INDEX(Indice_Table[],MATCH(Tables!$N12,Indice_Table[Index_RMBRATES],0),MATCH(Q$1,Indice_Table[#Headers],0))),"",INDEX(Indice_Table[],MATCH(Tables!$N12,Indice_Table[Index_RMBRATES],0),MATCH(Q$1,Indice_Table[#Headers],0)))</f>
        <v>/</v>
      </c>
      <c r="R12" s="71">
        <f>IF(ISBLANK(INDEX(Indice_Table[],MATCH(Tables!$N12,Indice_Table[Index_RMBRATES],0),MATCH(R$1,Indice_Table[#Headers],0))),"",INDEX(Indice_Table[],MATCH(Tables!$N12,Indice_Table[Index_RMBRATES],0),MATCH(R$1,Indice_Table[#Headers],0)))</f>
        <v>-13.5</v>
      </c>
      <c r="S12" s="140" t="e">
        <f>IF(ISBLANK(INDEX(Indice_Table[],MATCH(Tables!$N12,Indice_Table[Index_RMBRATES],0),MATCH(S$1,Indice_Table[#Headers],0))),"",INDEX(Indice_Table[],MATCH(Tables!$N12,Indice_Table[Index_RMBRATES],0),MATCH(S$1,Indice_Table[#Headers],0)))</f>
        <v>#N/A</v>
      </c>
      <c r="T12" s="31"/>
      <c r="V12" s="37">
        <f t="shared" si="1"/>
        <v>51</v>
      </c>
      <c r="W12" s="68" t="str">
        <f>IF(tbl_recentdeals97[[#This Row],[BOCOM_DEAL?]]&lt;&gt;"--","AN1","AQ1")</f>
        <v>AQ1</v>
      </c>
      <c r="X12" s="68"/>
      <c r="Y12" s="38">
        <f>IFERROR(VLOOKUP(tbl_recentdeals97[[#This Row],[Index]],Recent60[],Y$1,FALSE),"")</f>
        <v>45357</v>
      </c>
      <c r="Z12" s="39" t="str">
        <f>IFERROR(VLOOKUP(tbl_recentdeals97[[#This Row],[Index]],Recent60[],Z$1,FALSE),"")</f>
        <v>东亚银行</v>
      </c>
      <c r="AA12" s="40" t="str">
        <f>IFERROR(VLOOKUP(tbl_recentdeals97[[#This Row],[Index]],Recent60[],AA$1,FALSE),"")</f>
        <v>Baa2/BBB/--</v>
      </c>
      <c r="AB12" s="41" t="str">
        <f>IFERROR(VLOOKUP(tbl_recentdeals97[[#This Row],[Index]],Recent60[],AB$1,FALSE),"")</f>
        <v>USD</v>
      </c>
      <c r="AC12" s="41">
        <f>IFERROR(VLOOKUP(tbl_recentdeals97[[#This Row],[Index]],Recent60[],AC$1,FALSE),"")</f>
        <v>5</v>
      </c>
      <c r="AD12" s="41" t="str">
        <f>IFERROR(VLOOKUP(tbl_recentdeals97[[#This Row],[Index]],Recent60[],AD$1,FALSE),"")</f>
        <v>3NC2</v>
      </c>
      <c r="AE12" s="42" t="str">
        <f>IFERROR(VLOOKUP(tbl_recentdeals97[[#This Row],[Index]],Recent60[],AE$1,FALSE),"")</f>
        <v>6.625%</v>
      </c>
      <c r="AF12" s="41" t="str">
        <f>IFERROR(VLOOKUP(tbl_recentdeals97[[#This Row],[Index]],Recent60[],AF$1,FALSE),"")</f>
        <v>T+270a</v>
      </c>
      <c r="AG12" s="41">
        <f>IFERROR(VLOOKUP(tbl_recentdeals97[[#This Row],[Index]],Recent60[],AG$1,FALSE),"")</f>
        <v>40</v>
      </c>
      <c r="AH12" s="43" t="str">
        <f>IFERROR(VLOOKUP(tbl_recentdeals97[[#This Row],[Index]],Recent60[],AH$1,FALSE),"")</f>
        <v>直发</v>
      </c>
      <c r="AI12" s="43" t="str">
        <f>IFERROR(VLOOKUP(tbl_recentdeals97[[#This Row],[Index]],Recent60[],AI$1,FALSE),"")</f>
        <v>损失吸收工具</v>
      </c>
      <c r="AJ12" s="43" t="str">
        <f>IFERROR(VLOOKUP(tbl_recentdeals97[[#This Row],[Index]],Recent60[],AJ$1,FALSE),"")</f>
        <v>金融机构</v>
      </c>
      <c r="AK12" s="43" t="str">
        <f>IFERROR(VLOOKUP(tbl_recentdeals97[[#This Row],[Index]],Recent60[],AK$1,FALSE),"")</f>
        <v>香港</v>
      </c>
      <c r="AL12" s="37" t="str">
        <f>IFERROR(VLOOKUP(tbl_recentdeals97[[#This Row],[Index]],Recent60[],AL$1,FALSE),"")</f>
        <v>--</v>
      </c>
      <c r="AN12" s="47">
        <v>51</v>
      </c>
      <c r="AO12" s="38">
        <f>IFERROR(VLOOKUP(tbl_DimSum60[[#This Row],[Index]],DimSum60[],AO$1,FALSE),"")</f>
        <v>45356</v>
      </c>
      <c r="AP12" s="108" t="str">
        <f>IFERROR(VLOOKUP(tbl_DimSum60[[#This Row],[Index]],DimSum60[],AP$1,FALSE),"")</f>
        <v>洛阳国苑*</v>
      </c>
      <c r="AQ12" s="109" t="str">
        <f>IFERROR(VLOOKUP(tbl_DimSum60[[#This Row],[Index]],DimSum60[],AQ$1,FALSE),"")</f>
        <v>--/--/--</v>
      </c>
      <c r="AR12" s="110">
        <f>IFERROR(VLOOKUP(tbl_DimSum60[[#This Row],[Index]],DimSum60[],AR$1,FALSE),"")</f>
        <v>8.15</v>
      </c>
      <c r="AS12" s="38" t="str">
        <f>IFERROR(VLOOKUP(tbl_DimSum60[[#This Row],[Index]],DimSum60[],AS$1,FALSE),"")</f>
        <v>3</v>
      </c>
      <c r="AT12" s="38" t="str">
        <f>IFERROR(VLOOKUP(tbl_DimSum60[[#This Row],[Index]],DimSum60[],AT$1,FALSE),"")</f>
        <v>7.5%</v>
      </c>
      <c r="AU12" s="111" t="str">
        <f>IFERROR(VLOOKUP(tbl_DimSum60[[#This Row],[Index]],DimSum60[],AU$1,FALSE),"")</f>
        <v>--</v>
      </c>
      <c r="AV12" s="113" t="str">
        <f>IFERROR(VLOOKUP(tbl_DimSum60[[#This Row],[Index]],DimSum60[],AV$1,FALSE),"")</f>
        <v>--</v>
      </c>
      <c r="AW12" s="112" t="str">
        <f>IFERROR(VLOOKUP(tbl_DimSum60[[#This Row],[Index]],DimSum60[],AW$1,FALSE),"")</f>
        <v>直发</v>
      </c>
      <c r="AX12" s="112" t="str">
        <f>IFERROR(VLOOKUP(tbl_DimSum60[[#This Row],[Index]],DimSum60[],AX$1,FALSE),"")</f>
        <v>--</v>
      </c>
      <c r="AY12" s="112" t="str">
        <f>IFERROR(VLOOKUP(tbl_DimSum60[[#This Row],[Index]],DimSum60[],AY$1,FALSE),"")</f>
        <v>地方平台</v>
      </c>
      <c r="AZ12" s="112" t="str">
        <f>IFERROR(VLOOKUP(tbl_DimSum60[[#This Row],[Index]],DimSum60[],AZ$1,FALSE),"")</f>
        <v>河南</v>
      </c>
      <c r="BA12" s="112" t="str">
        <f>IFERROR(VLOOKUP(tbl_DimSum60[[#This Row],[Index]],DimSum60[],BA$1,FALSE),"")</f>
        <v>--</v>
      </c>
      <c r="BB12" s="37" t="str">
        <f>IFERROR(VLOOKUP(tbl_DimSum60[[#This Row],[地区]],#REF!,BB$1,FALSE),"")</f>
        <v/>
      </c>
      <c r="BC12" s="47">
        <v>51</v>
      </c>
      <c r="BD12" s="38">
        <f>IFERROR(VLOOKUP(tbl_SBLC60[[#This Row],[Index]],SBLC60[],BD$1,FALSE),"")</f>
        <v>45345</v>
      </c>
      <c r="BE12" s="39" t="str">
        <f>IFERROR(VLOOKUP(tbl_SBLC60[[#This Row],[Index]],SBLC60[],BE$1,FALSE),"")</f>
        <v>青岛西海岸融控</v>
      </c>
      <c r="BF12" s="65" t="str">
        <f>IFERROR(VLOOKUP(tbl_SBLC60[[#This Row],[Index]],SBLC60[],BF$1,FALSE),"")</f>
        <v>渤海银行</v>
      </c>
      <c r="BG12" s="41" t="str">
        <f>IFERROR(VLOOKUP(tbl_SBLC60[[#This Row],[Index]],SBLC60[],BG$1,FALSE),"")</f>
        <v>--/--/--</v>
      </c>
      <c r="BH12" s="41" t="str">
        <f>IFERROR(VLOOKUP(tbl_SBLC60[[#This Row],[Index]],SBLC60[],BH$1,FALSE),"")</f>
        <v>CNH</v>
      </c>
      <c r="BI12" s="41">
        <f>IFERROR(VLOOKUP(tbl_SBLC60[[#This Row],[Index]],SBLC60[],BI$1,FALSE),"")</f>
        <v>4.5</v>
      </c>
      <c r="BJ12" s="42" t="str">
        <f>IFERROR(VLOOKUP(tbl_SBLC60[[#This Row],[Index]],SBLC60[],BJ$1,FALSE),"")</f>
        <v>3</v>
      </c>
      <c r="BK12" s="41" t="str">
        <f>IFERROR(VLOOKUP(tbl_SBLC60[[#This Row],[Index]],SBLC60[],BK$1,FALSE),"")</f>
        <v>4.38%</v>
      </c>
      <c r="BL12" s="41" t="str">
        <f>IFERROR(VLOOKUP(tbl_SBLC60[[#This Row],[Index]],SBLC60[],BL$1,FALSE),"")</f>
        <v>4.7%a</v>
      </c>
      <c r="BM12" s="43" t="str">
        <f>IFERROR(VLOOKUP(tbl_SBLC60[[#This Row],[Index]],SBLC60[],BM$1,FALSE),"")</f>
        <v>--</v>
      </c>
      <c r="BN12" s="43" t="str">
        <f>IFERROR(VLOOKUP(tbl_SBLC60[[#This Row],[Index]],SBLC60[],BN$1,FALSE),"")</f>
        <v>备证+维好</v>
      </c>
      <c r="BO12" s="43" t="str">
        <f>IFERROR(VLOOKUP(tbl_SBLC60[[#This Row],[Index]],SBLC60[],BO$1,FALSE),"")</f>
        <v>点心债</v>
      </c>
      <c r="BP12" s="43" t="str">
        <f>IFERROR(VLOOKUP(tbl_SBLC60[[#This Row],[Index]],SBLC60[],BP$1,FALSE),"")</f>
        <v>地方平台</v>
      </c>
      <c r="BQ12" s="43" t="str">
        <f>IFERROR(VLOOKUP(tbl_SBLC60[[#This Row],[Index]],SBLC60[],BQ$1,FALSE),"")</f>
        <v>山东</v>
      </c>
      <c r="BR12" s="112" t="str">
        <f>IFERROR(VLOOKUP(tbl_SBLC60[[#This Row],[Index]],SBLC60[],BR$1,FALSE),"")</f>
        <v>--</v>
      </c>
      <c r="BT12" s="192"/>
      <c r="BU12" s="192"/>
      <c r="BV12" s="192"/>
      <c r="BW12" s="192"/>
      <c r="BX12" s="192"/>
      <c r="BY12" s="192"/>
      <c r="BZ12" s="192"/>
    </row>
    <row r="13" spans="1:78" ht="15" customHeight="1">
      <c r="A13" s="7" t="s">
        <v>346</v>
      </c>
      <c r="B13" s="58" t="str">
        <f>IF(ISBLANK(INDEX(Indice_Table[],MATCH(Formatted_P3[[#This Row],[Index]],Indice_Table[Index],0),MATCH(B$1,Indice_Table[#Headers],0))),"",INDEX(Indice_Table[],MATCH(Formatted_P3[[#This Row],[Index]],Indice_Table[Index],0),MATCH(B$1,Indice_Table[#Headers],0)))</f>
        <v>4.473%</v>
      </c>
      <c r="C13" s="86" t="str">
        <f>IF(ISBLANK(INDEX(Indice_Table[],MATCH(Formatted_P3[[#This Row],[Index]],Indice_Table[Index],0),MATCH(C$1,Indice_Table[#Headers],0))),"",INDEX(Indice_Table[],MATCH(Formatted_P3[[#This Row],[Index]],Indice_Table[Index],0),MATCH(C$1,Indice_Table[#Headers],0)))</f>
        <v>-6bps</v>
      </c>
      <c r="D13" s="23">
        <f>IF(ISBLANK(INDEX(Indice_Table[],MATCH(Formatted_P3[[#This Row],[Index]],Indice_Table[Index],0),MATCH(D$1,Indice_Table[#Headers],0))),"",INDEX(Indice_Table[],MATCH(Formatted_P3[[#This Row],[Index]],Indice_Table[Index],0),MATCH(D$1,Indice_Table[#Headers],0)))</f>
        <v>22.3</v>
      </c>
      <c r="E13" s="101">
        <v>27</v>
      </c>
      <c r="S13" s="141"/>
      <c r="T13" s="31"/>
      <c r="V13" s="37">
        <f t="shared" si="1"/>
        <v>50</v>
      </c>
      <c r="W13" s="68" t="str">
        <f>IF(tbl_recentdeals97[[#This Row],[BOCOM_DEAL?]]&lt;&gt;"--","AN1","AQ1")</f>
        <v>AQ1</v>
      </c>
      <c r="X13" s="68"/>
      <c r="Y13" s="38">
        <f>IFERROR(VLOOKUP(tbl_recentdeals97[[#This Row],[Index]],Recent60[],Y$1,FALSE),"")</f>
        <v>45357</v>
      </c>
      <c r="Z13" s="39" t="str">
        <f>IFERROR(VLOOKUP(tbl_recentdeals97[[#This Row],[Index]],Recent60[],Z$1,FALSE),"")</f>
        <v>阜宁城发(江苏银行)</v>
      </c>
      <c r="AA13" s="40" t="str">
        <f>IFERROR(VLOOKUP(tbl_recentdeals97[[#This Row],[Index]],Recent60[],AA$1,FALSE),"")</f>
        <v>--/--/--</v>
      </c>
      <c r="AB13" s="41" t="str">
        <f>IFERROR(VLOOKUP(tbl_recentdeals97[[#This Row],[Index]],Recent60[],AB$1,FALSE),"")</f>
        <v>JPY</v>
      </c>
      <c r="AC13" s="41">
        <f>IFERROR(VLOOKUP(tbl_recentdeals97[[#This Row],[Index]],Recent60[],AC$1,FALSE),"")</f>
        <v>80</v>
      </c>
      <c r="AD13" s="41" t="str">
        <f>IFERROR(VLOOKUP(tbl_recentdeals97[[#This Row],[Index]],Recent60[],AD$1,FALSE),"")</f>
        <v>3</v>
      </c>
      <c r="AE13" s="42" t="str">
        <f>IFERROR(VLOOKUP(tbl_recentdeals97[[#This Row],[Index]],Recent60[],AE$1,FALSE),"")</f>
        <v>1.58%</v>
      </c>
      <c r="AF13" s="41" t="str">
        <f>IFERROR(VLOOKUP(tbl_recentdeals97[[#This Row],[Index]],Recent60[],AF$1,FALSE),"")</f>
        <v>1.68%a</v>
      </c>
      <c r="AG13" s="41">
        <f>IFERROR(VLOOKUP(tbl_recentdeals97[[#This Row],[Index]],Recent60[],AG$1,FALSE),"")</f>
        <v>10</v>
      </c>
      <c r="AH13" s="43" t="str">
        <f>IFERROR(VLOOKUP(tbl_recentdeals97[[#This Row],[Index]],Recent60[],AH$1,FALSE),"")</f>
        <v>备证</v>
      </c>
      <c r="AI13" s="43" t="str">
        <f>IFERROR(VLOOKUP(tbl_recentdeals97[[#This Row],[Index]],Recent60[],AI$1,FALSE),"")</f>
        <v>--</v>
      </c>
      <c r="AJ13" s="43" t="str">
        <f>IFERROR(VLOOKUP(tbl_recentdeals97[[#This Row],[Index]],Recent60[],AJ$1,FALSE),"")</f>
        <v>地方平台</v>
      </c>
      <c r="AK13" s="43" t="str">
        <f>IFERROR(VLOOKUP(tbl_recentdeals97[[#This Row],[Index]],Recent60[],AK$1,FALSE),"")</f>
        <v>江苏</v>
      </c>
      <c r="AL13" s="37" t="str">
        <f>IFERROR(VLOOKUP(tbl_recentdeals97[[#This Row],[Index]],Recent60[],AL$1,FALSE),"")</f>
        <v>--</v>
      </c>
      <c r="AN13" s="47">
        <v>50</v>
      </c>
      <c r="AO13" s="38">
        <f>IFERROR(VLOOKUP(tbl_DimSum60[[#This Row],[Index]],DimSum60[],AO$1,FALSE),"")</f>
        <v>45356</v>
      </c>
      <c r="AP13" s="108" t="str">
        <f>IFERROR(VLOOKUP(tbl_DimSum60[[#This Row],[Index]],DimSum60[],AP$1,FALSE),"")</f>
        <v>湖南港盛建设(渤海银行)</v>
      </c>
      <c r="AQ13" s="109" t="str">
        <f>IFERROR(VLOOKUP(tbl_DimSum60[[#This Row],[Index]],DimSum60[],AQ$1,FALSE),"")</f>
        <v>--/--/--</v>
      </c>
      <c r="AR13" s="110">
        <f>IFERROR(VLOOKUP(tbl_DimSum60[[#This Row],[Index]],DimSum60[],AR$1,FALSE),"")</f>
        <v>3.16</v>
      </c>
      <c r="AS13" s="38" t="str">
        <f>IFERROR(VLOOKUP(tbl_DimSum60[[#This Row],[Index]],DimSum60[],AS$1,FALSE),"")</f>
        <v>3</v>
      </c>
      <c r="AT13" s="38" t="str">
        <f>IFERROR(VLOOKUP(tbl_DimSum60[[#This Row],[Index]],DimSum60[],AT$1,FALSE),"")</f>
        <v>4.38%</v>
      </c>
      <c r="AU13" s="111" t="str">
        <f>IFERROR(VLOOKUP(tbl_DimSum60[[#This Row],[Index]],DimSum60[],AU$1,FALSE),"")</f>
        <v>--</v>
      </c>
      <c r="AV13" s="113" t="str">
        <f>IFERROR(VLOOKUP(tbl_DimSum60[[#This Row],[Index]],DimSum60[],AV$1,FALSE),"")</f>
        <v>--</v>
      </c>
      <c r="AW13" s="112" t="str">
        <f>IFERROR(VLOOKUP(tbl_DimSum60[[#This Row],[Index]],DimSum60[],AW$1,FALSE),"")</f>
        <v>备证</v>
      </c>
      <c r="AX13" s="112" t="str">
        <f>IFERROR(VLOOKUP(tbl_DimSum60[[#This Row],[Index]],DimSum60[],AX$1,FALSE),"")</f>
        <v>--</v>
      </c>
      <c r="AY13" s="112" t="str">
        <f>IFERROR(VLOOKUP(tbl_DimSum60[[#This Row],[Index]],DimSum60[],AY$1,FALSE),"")</f>
        <v>地方平台</v>
      </c>
      <c r="AZ13" s="112" t="str">
        <f>IFERROR(VLOOKUP(tbl_DimSum60[[#This Row],[Index]],DimSum60[],AZ$1,FALSE),"")</f>
        <v>湖南</v>
      </c>
      <c r="BA13" s="112" t="str">
        <f>IFERROR(VLOOKUP(tbl_DimSum60[[#This Row],[Index]],DimSum60[],BA$1,FALSE),"")</f>
        <v>--</v>
      </c>
      <c r="BB13" s="37" t="str">
        <f>IFERROR(VLOOKUP(tbl_DimSum60[[#This Row],[地区]],#REF!,BB$1,FALSE),"")</f>
        <v/>
      </c>
      <c r="BC13" s="47">
        <v>50</v>
      </c>
      <c r="BD13" s="38">
        <f>IFERROR(VLOOKUP(tbl_SBLC60[[#This Row],[Index]],SBLC60[],BD$1,FALSE),"")</f>
        <v>45344</v>
      </c>
      <c r="BE13" s="39" t="str">
        <f>IFERROR(VLOOKUP(tbl_SBLC60[[#This Row],[Index]],SBLC60[],BE$1,FALSE),"")</f>
        <v>重庆潼南建工</v>
      </c>
      <c r="BF13" s="65" t="str">
        <f>IFERROR(VLOOKUP(tbl_SBLC60[[#This Row],[Index]],SBLC60[],BF$1,FALSE),"")</f>
        <v>重庆三峡银行</v>
      </c>
      <c r="BG13" s="41" t="str">
        <f>IFERROR(VLOOKUP(tbl_SBLC60[[#This Row],[Index]],SBLC60[],BG$1,FALSE),"")</f>
        <v>--/--/--</v>
      </c>
      <c r="BH13" s="41" t="str">
        <f>IFERROR(VLOOKUP(tbl_SBLC60[[#This Row],[Index]],SBLC60[],BH$1,FALSE),"")</f>
        <v>CNH</v>
      </c>
      <c r="BI13" s="41">
        <f>IFERROR(VLOOKUP(tbl_SBLC60[[#This Row],[Index]],SBLC60[],BI$1,FALSE),"")</f>
        <v>2</v>
      </c>
      <c r="BJ13" s="42" t="str">
        <f>IFERROR(VLOOKUP(tbl_SBLC60[[#This Row],[Index]],SBLC60[],BJ$1,FALSE),"")</f>
        <v>3</v>
      </c>
      <c r="BK13" s="41" t="str">
        <f>IFERROR(VLOOKUP(tbl_SBLC60[[#This Row],[Index]],SBLC60[],BK$1,FALSE),"")</f>
        <v>4.8%</v>
      </c>
      <c r="BL13" s="41" t="str">
        <f>IFERROR(VLOOKUP(tbl_SBLC60[[#This Row],[Index]],SBLC60[],BL$1,FALSE),"")</f>
        <v>--</v>
      </c>
      <c r="BM13" s="43" t="str">
        <f>IFERROR(VLOOKUP(tbl_SBLC60[[#This Row],[Index]],SBLC60[],BM$1,FALSE),"")</f>
        <v>--</v>
      </c>
      <c r="BN13" s="43" t="str">
        <f>IFERROR(VLOOKUP(tbl_SBLC60[[#This Row],[Index]],SBLC60[],BN$1,FALSE),"")</f>
        <v>备证</v>
      </c>
      <c r="BO13" s="43" t="str">
        <f>IFERROR(VLOOKUP(tbl_SBLC60[[#This Row],[Index]],SBLC60[],BO$1,FALSE),"")</f>
        <v>点心债</v>
      </c>
      <c r="BP13" s="43" t="str">
        <f>IFERROR(VLOOKUP(tbl_SBLC60[[#This Row],[Index]],SBLC60[],BP$1,FALSE),"")</f>
        <v>地方平台</v>
      </c>
      <c r="BQ13" s="43" t="str">
        <f>IFERROR(VLOOKUP(tbl_SBLC60[[#This Row],[Index]],SBLC60[],BQ$1,FALSE),"")</f>
        <v>重庆</v>
      </c>
      <c r="BR13" s="112" t="str">
        <f>IFERROR(VLOOKUP(tbl_SBLC60[[#This Row],[Index]],SBLC60[],BR$1,FALSE),"")</f>
        <v>--</v>
      </c>
      <c r="BT13" s="192"/>
      <c r="BU13" s="192"/>
      <c r="BV13" s="192"/>
      <c r="BW13" s="192"/>
      <c r="BX13" s="192"/>
      <c r="BY13" s="192"/>
      <c r="BZ13" s="192"/>
    </row>
    <row r="14" spans="1:78" ht="15" customHeight="1">
      <c r="A14" s="8" t="s">
        <v>347</v>
      </c>
      <c r="B14" s="59" t="str">
        <f>IF(ISBLANK(INDEX(Indice_Table[],MATCH(Formatted_P3[[#This Row],[Index]],Indice_Table[Index],0),MATCH(B$1,Indice_Table[#Headers],0))),"",INDEX(Indice_Table[],MATCH(Formatted_P3[[#This Row],[Index]],Indice_Table[Index],0),MATCH(B$1,Indice_Table[#Headers],0)))</f>
        <v>4.047%</v>
      </c>
      <c r="C14" s="87" t="str">
        <f>IF(ISBLANK(INDEX(Indice_Table[],MATCH(Formatted_P3[[#This Row],[Index]],Indice_Table[Index],0),MATCH(C$1,Indice_Table[#Headers],0))),"",INDEX(Indice_Table[],MATCH(Formatted_P3[[#This Row],[Index]],Indice_Table[Index],0),MATCH(C$1,Indice_Table[#Headers],0)))</f>
        <v>-11bps</v>
      </c>
      <c r="D14" s="24">
        <f>IF(ISBLANK(INDEX(Indice_Table[],MATCH(Formatted_P3[[#This Row],[Index]],Indice_Table[Index],0),MATCH(D$1,Indice_Table[#Headers],0))),"",INDEX(Indice_Table[],MATCH(Formatted_P3[[#This Row],[Index]],Indice_Table[Index],0),MATCH(D$1,Indice_Table[#Headers],0)))</f>
        <v>20</v>
      </c>
      <c r="E14" s="101">
        <v>29</v>
      </c>
      <c r="T14" s="31"/>
      <c r="V14" s="37">
        <f t="shared" si="1"/>
        <v>49</v>
      </c>
      <c r="W14" s="68" t="str">
        <f>IF(tbl_recentdeals97[[#This Row],[BOCOM_DEAL?]]&lt;&gt;"--","AN1","AQ1")</f>
        <v>AQ1</v>
      </c>
      <c r="X14" s="68"/>
      <c r="Y14" s="38">
        <f>IFERROR(VLOOKUP(tbl_recentdeals97[[#This Row],[Index]],Recent60[],Y$1,FALSE),"")</f>
        <v>45357</v>
      </c>
      <c r="Z14" s="39" t="str">
        <f>IFERROR(VLOOKUP(tbl_recentdeals97[[#This Row],[Index]],Recent60[],Z$1,FALSE),"")</f>
        <v>重庆新双圈城开</v>
      </c>
      <c r="AA14" s="40" t="str">
        <f>IFERROR(VLOOKUP(tbl_recentdeals97[[#This Row],[Index]],Recent60[],AA$1,FALSE),"")</f>
        <v>--/--/--</v>
      </c>
      <c r="AB14" s="41" t="str">
        <f>IFERROR(VLOOKUP(tbl_recentdeals97[[#This Row],[Index]],Recent60[],AB$1,FALSE),"")</f>
        <v>CNH</v>
      </c>
      <c r="AC14" s="41">
        <f>IFERROR(VLOOKUP(tbl_recentdeals97[[#This Row],[Index]],Recent60[],AC$1,FALSE),"")</f>
        <v>4.524</v>
      </c>
      <c r="AD14" s="41" t="str">
        <f>IFERROR(VLOOKUP(tbl_recentdeals97[[#This Row],[Index]],Recent60[],AD$1,FALSE),"")</f>
        <v>2</v>
      </c>
      <c r="AE14" s="42" t="str">
        <f>IFERROR(VLOOKUP(tbl_recentdeals97[[#This Row],[Index]],Recent60[],AE$1,FALSE),"")</f>
        <v>7.5%</v>
      </c>
      <c r="AF14" s="41" t="str">
        <f>IFERROR(VLOOKUP(tbl_recentdeals97[[#This Row],[Index]],Recent60[],AF$1,FALSE),"")</f>
        <v>--</v>
      </c>
      <c r="AG14" s="41" t="str">
        <f>IFERROR(VLOOKUP(tbl_recentdeals97[[#This Row],[Index]],Recent60[],AG$1,FALSE),"")</f>
        <v>--</v>
      </c>
      <c r="AH14" s="43" t="str">
        <f>IFERROR(VLOOKUP(tbl_recentdeals97[[#This Row],[Index]],Recent60[],AH$1,FALSE),"")</f>
        <v>直发</v>
      </c>
      <c r="AI14" s="43" t="str">
        <f>IFERROR(VLOOKUP(tbl_recentdeals97[[#This Row],[Index]],Recent60[],AI$1,FALSE),"")</f>
        <v>点心债</v>
      </c>
      <c r="AJ14" s="43" t="str">
        <f>IFERROR(VLOOKUP(tbl_recentdeals97[[#This Row],[Index]],Recent60[],AJ$1,FALSE),"")</f>
        <v>地方平台</v>
      </c>
      <c r="AK14" s="43" t="str">
        <f>IFERROR(VLOOKUP(tbl_recentdeals97[[#This Row],[Index]],Recent60[],AK$1,FALSE),"")</f>
        <v>重庆</v>
      </c>
      <c r="AL14" s="37" t="str">
        <f>IFERROR(VLOOKUP(tbl_recentdeals97[[#This Row],[Index]],Recent60[],AL$1,FALSE),"")</f>
        <v>--</v>
      </c>
      <c r="AN14" s="47">
        <v>49</v>
      </c>
      <c r="AO14" s="38">
        <f>IFERROR(VLOOKUP(tbl_DimSum60[[#This Row],[Index]],DimSum60[],AO$1,FALSE),"")</f>
        <v>45355</v>
      </c>
      <c r="AP14" s="108" t="str">
        <f>IFERROR(VLOOKUP(tbl_DimSum60[[#This Row],[Index]],DimSum60[],AP$1,FALSE),"")</f>
        <v>曲阜兴达投发(恒丰银行)</v>
      </c>
      <c r="AQ14" s="109" t="str">
        <f>IFERROR(VLOOKUP(tbl_DimSum60[[#This Row],[Index]],DimSum60[],AQ$1,FALSE),"")</f>
        <v>--/--/--</v>
      </c>
      <c r="AR14" s="110">
        <f>IFERROR(VLOOKUP(tbl_DimSum60[[#This Row],[Index]],DimSum60[],AR$1,FALSE),"")</f>
        <v>2.0699999999999998</v>
      </c>
      <c r="AS14" s="38" t="str">
        <f>IFERROR(VLOOKUP(tbl_DimSum60[[#This Row],[Index]],DimSum60[],AS$1,FALSE),"")</f>
        <v>3</v>
      </c>
      <c r="AT14" s="38" t="str">
        <f>IFERROR(VLOOKUP(tbl_DimSum60[[#This Row],[Index]],DimSum60[],AT$1,FALSE),"")</f>
        <v>4.4%</v>
      </c>
      <c r="AU14" s="111" t="str">
        <f>IFERROR(VLOOKUP(tbl_DimSum60[[#This Row],[Index]],DimSum60[],AU$1,FALSE),"")</f>
        <v>--</v>
      </c>
      <c r="AV14" s="113" t="str">
        <f>IFERROR(VLOOKUP(tbl_DimSum60[[#This Row],[Index]],DimSum60[],AV$1,FALSE),"")</f>
        <v>--</v>
      </c>
      <c r="AW14" s="112" t="str">
        <f>IFERROR(VLOOKUP(tbl_DimSum60[[#This Row],[Index]],DimSum60[],AW$1,FALSE),"")</f>
        <v>备证</v>
      </c>
      <c r="AX14" s="112" t="str">
        <f>IFERROR(VLOOKUP(tbl_DimSum60[[#This Row],[Index]],DimSum60[],AX$1,FALSE),"")</f>
        <v>--</v>
      </c>
      <c r="AY14" s="112" t="str">
        <f>IFERROR(VLOOKUP(tbl_DimSum60[[#This Row],[Index]],DimSum60[],AY$1,FALSE),"")</f>
        <v>地方平台</v>
      </c>
      <c r="AZ14" s="112" t="str">
        <f>IFERROR(VLOOKUP(tbl_DimSum60[[#This Row],[Index]],DimSum60[],AZ$1,FALSE),"")</f>
        <v>山东</v>
      </c>
      <c r="BA14" s="112" t="str">
        <f>IFERROR(VLOOKUP(tbl_DimSum60[[#This Row],[Index]],DimSum60[],BA$1,FALSE),"")</f>
        <v>--</v>
      </c>
      <c r="BB14" s="37" t="str">
        <f>IFERROR(VLOOKUP(tbl_DimSum60[[#This Row],[地区]],#REF!,BB$1,FALSE),"")</f>
        <v/>
      </c>
      <c r="BC14" s="47">
        <v>49</v>
      </c>
      <c r="BD14" s="38">
        <f>IFERROR(VLOOKUP(tbl_SBLC60[[#This Row],[Index]],SBLC60[],BD$1,FALSE),"")</f>
        <v>45343</v>
      </c>
      <c r="BE14" s="39" t="str">
        <f>IFERROR(VLOOKUP(tbl_SBLC60[[#This Row],[Index]],SBLC60[],BE$1,FALSE),"")</f>
        <v>安吉七彩灵峰旅投</v>
      </c>
      <c r="BF14" s="65" t="str">
        <f>IFERROR(VLOOKUP(tbl_SBLC60[[#This Row],[Index]],SBLC60[],BF$1,FALSE),"")</f>
        <v>杭州银行</v>
      </c>
      <c r="BG14" s="41" t="str">
        <f>IFERROR(VLOOKUP(tbl_SBLC60[[#This Row],[Index]],SBLC60[],BG$1,FALSE),"")</f>
        <v>--/--/--</v>
      </c>
      <c r="BH14" s="41" t="str">
        <f>IFERROR(VLOOKUP(tbl_SBLC60[[#This Row],[Index]],SBLC60[],BH$1,FALSE),"")</f>
        <v>JPY</v>
      </c>
      <c r="BI14" s="41">
        <f>IFERROR(VLOOKUP(tbl_SBLC60[[#This Row],[Index]],SBLC60[],BI$1,FALSE),"")</f>
        <v>155</v>
      </c>
      <c r="BJ14" s="42" t="str">
        <f>IFERROR(VLOOKUP(tbl_SBLC60[[#This Row],[Index]],SBLC60[],BJ$1,FALSE),"")</f>
        <v>3</v>
      </c>
      <c r="BK14" s="41" t="str">
        <f>IFERROR(VLOOKUP(tbl_SBLC60[[#This Row],[Index]],SBLC60[],BK$1,FALSE),"")</f>
        <v>1.5%</v>
      </c>
      <c r="BL14" s="41" t="str">
        <f>IFERROR(VLOOKUP(tbl_SBLC60[[#This Row],[Index]],SBLC60[],BL$1,FALSE),"")</f>
        <v>1.75%a</v>
      </c>
      <c r="BM14" s="43">
        <f>IFERROR(VLOOKUP(tbl_SBLC60[[#This Row],[Index]],SBLC60[],BM$1,FALSE),"")</f>
        <v>25</v>
      </c>
      <c r="BN14" s="43" t="str">
        <f>IFERROR(VLOOKUP(tbl_SBLC60[[#This Row],[Index]],SBLC60[],BN$1,FALSE),"")</f>
        <v>备证</v>
      </c>
      <c r="BO14" s="43" t="str">
        <f>IFERROR(VLOOKUP(tbl_SBLC60[[#This Row],[Index]],SBLC60[],BO$1,FALSE),"")</f>
        <v>--</v>
      </c>
      <c r="BP14" s="43" t="str">
        <f>IFERROR(VLOOKUP(tbl_SBLC60[[#This Row],[Index]],SBLC60[],BP$1,FALSE),"")</f>
        <v>地方平台</v>
      </c>
      <c r="BQ14" s="43" t="str">
        <f>IFERROR(VLOOKUP(tbl_SBLC60[[#This Row],[Index]],SBLC60[],BQ$1,FALSE),"")</f>
        <v>浙江</v>
      </c>
      <c r="BR14" s="112" t="str">
        <f>IFERROR(VLOOKUP(tbl_SBLC60[[#This Row],[Index]],SBLC60[],BR$1,FALSE),"")</f>
        <v>BISL</v>
      </c>
      <c r="BT14" s="192"/>
      <c r="BU14" s="192"/>
      <c r="BV14" s="192"/>
      <c r="BW14" s="192"/>
      <c r="BX14" s="192"/>
      <c r="BY14" s="192"/>
      <c r="BZ14" s="192"/>
    </row>
    <row r="15" spans="1:78" ht="15" customHeight="1">
      <c r="A15" s="8" t="s">
        <v>348</v>
      </c>
      <c r="B15" s="59" t="str">
        <f>IF(ISBLANK(INDEX(Indice_Table[],MATCH(Formatted_P3[[#This Row],[Index]],Indice_Table[Index],0),MATCH(B$1,Indice_Table[#Headers],0))),"",INDEX(Indice_Table[],MATCH(Formatted_P3[[#This Row],[Index]],Indice_Table[Index],0),MATCH(B$1,Indice_Table[#Headers],0)))</f>
        <v>4.075%</v>
      </c>
      <c r="C15" s="87" t="str">
        <f>IF(ISBLANK(INDEX(Indice_Table[],MATCH(Formatted_P3[[#This Row],[Index]],Indice_Table[Index],0),MATCH(C$1,Indice_Table[#Headers],0))),"",INDEX(Indice_Table[],MATCH(Formatted_P3[[#This Row],[Index]],Indice_Table[Index],0),MATCH(C$1,Indice_Table[#Headers],0)))</f>
        <v>-11bps</v>
      </c>
      <c r="D15" s="24">
        <f>IF(ISBLANK(INDEX(Indice_Table[],MATCH(Formatted_P3[[#This Row],[Index]],Indice_Table[Index],0),MATCH(D$1,Indice_Table[#Headers],0))),"",INDEX(Indice_Table[],MATCH(Formatted_P3[[#This Row],[Index]],Indice_Table[Index],0),MATCH(D$1,Indice_Table[#Headers],0)))</f>
        <v>19.600000000000001</v>
      </c>
      <c r="E15" s="101">
        <v>31</v>
      </c>
      <c r="T15" s="31"/>
      <c r="V15" s="37">
        <f t="shared" si="1"/>
        <v>48</v>
      </c>
      <c r="W15" s="68" t="str">
        <f>IF(tbl_recentdeals97[[#This Row],[BOCOM_DEAL?]]&lt;&gt;"--","AN1","AQ1")</f>
        <v>AN1</v>
      </c>
      <c r="X15" s="68"/>
      <c r="Y15" s="38">
        <f>IFERROR(VLOOKUP(tbl_recentdeals97[[#This Row],[Index]],Recent60[],Y$1,FALSE),"")</f>
        <v>45356</v>
      </c>
      <c r="Z15" s="39" t="str">
        <f>IFERROR(VLOOKUP(tbl_recentdeals97[[#This Row],[Index]],Recent60[],Z$1,FALSE),"")</f>
        <v>民银港分</v>
      </c>
      <c r="AA15" s="40" t="str">
        <f>IFERROR(VLOOKUP(tbl_recentdeals97[[#This Row],[Index]],Recent60[],AA$1,FALSE),"")</f>
        <v>--/BBB-/--</v>
      </c>
      <c r="AB15" s="41" t="str">
        <f>IFERROR(VLOOKUP(tbl_recentdeals97[[#This Row],[Index]],Recent60[],AB$1,FALSE),"")</f>
        <v>CNH</v>
      </c>
      <c r="AC15" s="41">
        <f>IFERROR(VLOOKUP(tbl_recentdeals97[[#This Row],[Index]],Recent60[],AC$1,FALSE),"")</f>
        <v>30</v>
      </c>
      <c r="AD15" s="41" t="str">
        <f>IFERROR(VLOOKUP(tbl_recentdeals97[[#This Row],[Index]],Recent60[],AD$1,FALSE),"")</f>
        <v>2</v>
      </c>
      <c r="AE15" s="42" t="str">
        <f>IFERROR(VLOOKUP(tbl_recentdeals97[[#This Row],[Index]],Recent60[],AE$1,FALSE),"")</f>
        <v>3.08%</v>
      </c>
      <c r="AF15" s="41" t="str">
        <f>IFERROR(VLOOKUP(tbl_recentdeals97[[#This Row],[Index]],Recent60[],AF$1,FALSE),"")</f>
        <v>3.45%a</v>
      </c>
      <c r="AG15" s="41">
        <f>IFERROR(VLOOKUP(tbl_recentdeals97[[#This Row],[Index]],Recent60[],AG$1,FALSE),"")</f>
        <v>37</v>
      </c>
      <c r="AH15" s="43" t="str">
        <f>IFERROR(VLOOKUP(tbl_recentdeals97[[#This Row],[Index]],Recent60[],AH$1,FALSE),"")</f>
        <v>直发</v>
      </c>
      <c r="AI15" s="43" t="str">
        <f>IFERROR(VLOOKUP(tbl_recentdeals97[[#This Row],[Index]],Recent60[],AI$1,FALSE),"")</f>
        <v>绿色点心债</v>
      </c>
      <c r="AJ15" s="43" t="str">
        <f>IFERROR(VLOOKUP(tbl_recentdeals97[[#This Row],[Index]],Recent60[],AJ$1,FALSE),"")</f>
        <v>金融机构</v>
      </c>
      <c r="AK15" s="43" t="str">
        <f>IFERROR(VLOOKUP(tbl_recentdeals97[[#This Row],[Index]],Recent60[],AK$1,FALSE),"")</f>
        <v>北京</v>
      </c>
      <c r="AL15" s="37" t="str">
        <f>IFERROR(VLOOKUP(tbl_recentdeals97[[#This Row],[Index]],Recent60[],AL$1,FALSE),"")</f>
        <v>港分</v>
      </c>
      <c r="AN15" s="47">
        <v>48</v>
      </c>
      <c r="AO15" s="38">
        <f>IFERROR(VLOOKUP(tbl_DimSum60[[#This Row],[Index]],DimSum60[],AO$1,FALSE),"")</f>
        <v>45352</v>
      </c>
      <c r="AP15" s="108" t="str">
        <f>IFERROR(VLOOKUP(tbl_DimSum60[[#This Row],[Index]],DimSum60[],AP$1,FALSE),"")</f>
        <v>乌经开建发(北京银行)</v>
      </c>
      <c r="AQ15" s="109" t="str">
        <f>IFERROR(VLOOKUP(tbl_DimSum60[[#This Row],[Index]],DimSum60[],AQ$1,FALSE),"")</f>
        <v>--/--/--</v>
      </c>
      <c r="AR15" s="110">
        <f>IFERROR(VLOOKUP(tbl_DimSum60[[#This Row],[Index]],DimSum60[],AR$1,FALSE),"")</f>
        <v>2.6</v>
      </c>
      <c r="AS15" s="38" t="str">
        <f>IFERROR(VLOOKUP(tbl_DimSum60[[#This Row],[Index]],DimSum60[],AS$1,FALSE),"")</f>
        <v>3</v>
      </c>
      <c r="AT15" s="38" t="str">
        <f>IFERROR(VLOOKUP(tbl_DimSum60[[#This Row],[Index]],DimSum60[],AT$1,FALSE),"")</f>
        <v>3.6%</v>
      </c>
      <c r="AU15" s="111" t="str">
        <f>IFERROR(VLOOKUP(tbl_DimSum60[[#This Row],[Index]],DimSum60[],AU$1,FALSE),"")</f>
        <v>4%a</v>
      </c>
      <c r="AV15" s="113">
        <f>IFERROR(VLOOKUP(tbl_DimSum60[[#This Row],[Index]],DimSum60[],AV$1,FALSE),"")</f>
        <v>40</v>
      </c>
      <c r="AW15" s="112" t="str">
        <f>IFERROR(VLOOKUP(tbl_DimSum60[[#This Row],[Index]],DimSum60[],AW$1,FALSE),"")</f>
        <v>备证</v>
      </c>
      <c r="AX15" s="112" t="str">
        <f>IFERROR(VLOOKUP(tbl_DimSum60[[#This Row],[Index]],DimSum60[],AX$1,FALSE),"")</f>
        <v>莲花债</v>
      </c>
      <c r="AY15" s="112" t="str">
        <f>IFERROR(VLOOKUP(tbl_DimSum60[[#This Row],[Index]],DimSum60[],AY$1,FALSE),"")</f>
        <v>地方平台</v>
      </c>
      <c r="AZ15" s="112" t="str">
        <f>IFERROR(VLOOKUP(tbl_DimSum60[[#This Row],[Index]],DimSum60[],AZ$1,FALSE),"")</f>
        <v>新疆</v>
      </c>
      <c r="BA15" s="112" t="str">
        <f>IFERROR(VLOOKUP(tbl_DimSum60[[#This Row],[Index]],DimSum60[],BA$1,FALSE),"")</f>
        <v>BISL,澳分</v>
      </c>
      <c r="BB15" s="37" t="str">
        <f>IFERROR(VLOOKUP(tbl_DimSum60[[#This Row],[地区]],#REF!,BB$1,FALSE),"")</f>
        <v/>
      </c>
      <c r="BC15" s="47">
        <v>48</v>
      </c>
      <c r="BD15" s="38">
        <f>IFERROR(VLOOKUP(tbl_SBLC60[[#This Row],[Index]],SBLC60[],BD$1,FALSE),"")</f>
        <v>45342</v>
      </c>
      <c r="BE15" s="39" t="str">
        <f>IFERROR(VLOOKUP(tbl_SBLC60[[#This Row],[Index]],SBLC60[],BE$1,FALSE),"")</f>
        <v>湘潭振湘国资</v>
      </c>
      <c r="BF15" s="65" t="str">
        <f>IFERROR(VLOOKUP(tbl_SBLC60[[#This Row],[Index]],SBLC60[],BF$1,FALSE),"")</f>
        <v>长沙银行</v>
      </c>
      <c r="BG15" s="41" t="str">
        <f>IFERROR(VLOOKUP(tbl_SBLC60[[#This Row],[Index]],SBLC60[],BG$1,FALSE),"")</f>
        <v>--/--/--</v>
      </c>
      <c r="BH15" s="41" t="str">
        <f>IFERROR(VLOOKUP(tbl_SBLC60[[#This Row],[Index]],SBLC60[],BH$1,FALSE),"")</f>
        <v>CNH</v>
      </c>
      <c r="BI15" s="41">
        <f>IFERROR(VLOOKUP(tbl_SBLC60[[#This Row],[Index]],SBLC60[],BI$1,FALSE),"")</f>
        <v>8.5</v>
      </c>
      <c r="BJ15" s="42" t="str">
        <f>IFERROR(VLOOKUP(tbl_SBLC60[[#This Row],[Index]],SBLC60[],BJ$1,FALSE),"")</f>
        <v>3</v>
      </c>
      <c r="BK15" s="41" t="str">
        <f>IFERROR(VLOOKUP(tbl_SBLC60[[#This Row],[Index]],SBLC60[],BK$1,FALSE),"")</f>
        <v>4.15%</v>
      </c>
      <c r="BL15" s="41" t="str">
        <f>IFERROR(VLOOKUP(tbl_SBLC60[[#This Row],[Index]],SBLC60[],BL$1,FALSE),"")</f>
        <v>4.3%a</v>
      </c>
      <c r="BM15" s="43">
        <f>IFERROR(VLOOKUP(tbl_SBLC60[[#This Row],[Index]],SBLC60[],BM$1,FALSE),"")</f>
        <v>15</v>
      </c>
      <c r="BN15" s="43" t="str">
        <f>IFERROR(VLOOKUP(tbl_SBLC60[[#This Row],[Index]],SBLC60[],BN$1,FALSE),"")</f>
        <v>备证</v>
      </c>
      <c r="BO15" s="43" t="str">
        <f>IFERROR(VLOOKUP(tbl_SBLC60[[#This Row],[Index]],SBLC60[],BO$1,FALSE),"")</f>
        <v>点心债</v>
      </c>
      <c r="BP15" s="43" t="str">
        <f>IFERROR(VLOOKUP(tbl_SBLC60[[#This Row],[Index]],SBLC60[],BP$1,FALSE),"")</f>
        <v>地方平台</v>
      </c>
      <c r="BQ15" s="43" t="str">
        <f>IFERROR(VLOOKUP(tbl_SBLC60[[#This Row],[Index]],SBLC60[],BQ$1,FALSE),"")</f>
        <v>湖南</v>
      </c>
      <c r="BR15" s="112" t="str">
        <f>IFERROR(VLOOKUP(tbl_SBLC60[[#This Row],[Index]],SBLC60[],BR$1,FALSE),"")</f>
        <v>--</v>
      </c>
      <c r="BT15" s="192"/>
      <c r="BU15" s="192"/>
      <c r="BV15" s="192"/>
      <c r="BW15" s="192"/>
      <c r="BX15" s="192"/>
      <c r="BY15" s="192"/>
      <c r="BZ15" s="192"/>
    </row>
    <row r="16" spans="1:78" ht="15" customHeight="1">
      <c r="A16" s="9" t="s">
        <v>349</v>
      </c>
      <c r="B16" s="60" t="str">
        <f>IF(ISBLANK(INDEX(Indice_Table[],MATCH(Formatted_P3[[#This Row],[Index]],Indice_Table[Index],0),MATCH(B$1,Indice_Table[#Headers],0))),"",INDEX(Indice_Table[],MATCH(Formatted_P3[[#This Row],[Index]],Indice_Table[Index],0),MATCH(B$1,Indice_Table[#Headers],0)))</f>
        <v>4.253%</v>
      </c>
      <c r="C16" s="88" t="str">
        <f>IF(ISBLANK(INDEX(Indice_Table[],MATCH(Formatted_P3[[#This Row],[Index]],Indice_Table[Index],0),MATCH(C$1,Indice_Table[#Headers],0))),"",INDEX(Indice_Table[],MATCH(Formatted_P3[[#This Row],[Index]],Indice_Table[Index],0),MATCH(C$1,Indice_Table[#Headers],0)))</f>
        <v>-7bps</v>
      </c>
      <c r="D16" s="25">
        <f>IF(ISBLANK(INDEX(Indice_Table[],MATCH(Formatted_P3[[#This Row],[Index]],Indice_Table[Index],0),MATCH(D$1,Indice_Table[#Headers],0))),"",INDEX(Indice_Table[],MATCH(Formatted_P3[[#This Row],[Index]],Indice_Table[Index],0),MATCH(D$1,Indice_Table[#Headers],0)))</f>
        <v>22.5</v>
      </c>
      <c r="E16" s="101">
        <v>32</v>
      </c>
      <c r="T16" s="31"/>
      <c r="V16" s="37">
        <f t="shared" si="1"/>
        <v>47</v>
      </c>
      <c r="W16" s="68" t="str">
        <f>IF(tbl_recentdeals97[[#This Row],[BOCOM_DEAL?]]&lt;&gt;"--","AN1","AQ1")</f>
        <v>AQ1</v>
      </c>
      <c r="X16" s="68"/>
      <c r="Y16" s="38">
        <f>IFERROR(VLOOKUP(tbl_recentdeals97[[#This Row],[Index]],Recent60[],Y$1,FALSE),"")</f>
        <v>45356</v>
      </c>
      <c r="Z16" s="39" t="str">
        <f>IFERROR(VLOOKUP(tbl_recentdeals97[[#This Row],[Index]],Recent60[],Z$1,FALSE),"")</f>
        <v>宝应开投(江苏银行)</v>
      </c>
      <c r="AA16" s="40" t="str">
        <f>IFERROR(VLOOKUP(tbl_recentdeals97[[#This Row],[Index]],Recent60[],AA$1,FALSE),"")</f>
        <v>--/--/--</v>
      </c>
      <c r="AB16" s="41" t="str">
        <f>IFERROR(VLOOKUP(tbl_recentdeals97[[#This Row],[Index]],Recent60[],AB$1,FALSE),"")</f>
        <v>JPY</v>
      </c>
      <c r="AC16" s="41">
        <f>IFERROR(VLOOKUP(tbl_recentdeals97[[#This Row],[Index]],Recent60[],AC$1,FALSE),"")</f>
        <v>45</v>
      </c>
      <c r="AD16" s="41" t="str">
        <f>IFERROR(VLOOKUP(tbl_recentdeals97[[#This Row],[Index]],Recent60[],AD$1,FALSE),"")</f>
        <v>3</v>
      </c>
      <c r="AE16" s="42" t="str">
        <f>IFERROR(VLOOKUP(tbl_recentdeals97[[#This Row],[Index]],Recent60[],AE$1,FALSE),"")</f>
        <v>1.5%</v>
      </c>
      <c r="AF16" s="41" t="str">
        <f>IFERROR(VLOOKUP(tbl_recentdeals97[[#This Row],[Index]],Recent60[],AF$1,FALSE),"")</f>
        <v>1.68%a</v>
      </c>
      <c r="AG16" s="41">
        <f>IFERROR(VLOOKUP(tbl_recentdeals97[[#This Row],[Index]],Recent60[],AG$1,FALSE),"")</f>
        <v>18</v>
      </c>
      <c r="AH16" s="43" t="str">
        <f>IFERROR(VLOOKUP(tbl_recentdeals97[[#This Row],[Index]],Recent60[],AH$1,FALSE),"")</f>
        <v>备证</v>
      </c>
      <c r="AI16" s="43" t="str">
        <f>IFERROR(VLOOKUP(tbl_recentdeals97[[#This Row],[Index]],Recent60[],AI$1,FALSE),"")</f>
        <v>--</v>
      </c>
      <c r="AJ16" s="43" t="str">
        <f>IFERROR(VLOOKUP(tbl_recentdeals97[[#This Row],[Index]],Recent60[],AJ$1,FALSE),"")</f>
        <v>地方平台</v>
      </c>
      <c r="AK16" s="43" t="str">
        <f>IFERROR(VLOOKUP(tbl_recentdeals97[[#This Row],[Index]],Recent60[],AK$1,FALSE),"")</f>
        <v>江苏</v>
      </c>
      <c r="AL16" s="37" t="str">
        <f>IFERROR(VLOOKUP(tbl_recentdeals97[[#This Row],[Index]],Recent60[],AL$1,FALSE),"")</f>
        <v>--</v>
      </c>
      <c r="AN16" s="47">
        <v>47</v>
      </c>
      <c r="AO16" s="38">
        <f>IFERROR(VLOOKUP(tbl_DimSum60[[#This Row],[Index]],DimSum60[],AO$1,FALSE),"")</f>
        <v>45352</v>
      </c>
      <c r="AP16" s="108" t="str">
        <f>IFERROR(VLOOKUP(tbl_DimSum60[[#This Row],[Index]],DimSum60[],AP$1,FALSE),"")</f>
        <v>乌经开建发(邮储银行)</v>
      </c>
      <c r="AQ16" s="109" t="str">
        <f>IFERROR(VLOOKUP(tbl_DimSum60[[#This Row],[Index]],DimSum60[],AQ$1,FALSE),"")</f>
        <v>--/--/--</v>
      </c>
      <c r="AR16" s="110">
        <f>IFERROR(VLOOKUP(tbl_DimSum60[[#This Row],[Index]],DimSum60[],AR$1,FALSE),"")</f>
        <v>3.8</v>
      </c>
      <c r="AS16" s="38" t="str">
        <f>IFERROR(VLOOKUP(tbl_DimSum60[[#This Row],[Index]],DimSum60[],AS$1,FALSE),"")</f>
        <v>2.9</v>
      </c>
      <c r="AT16" s="38" t="str">
        <f>IFERROR(VLOOKUP(tbl_DimSum60[[#This Row],[Index]],DimSum60[],AT$1,FALSE),"")</f>
        <v>3.4%</v>
      </c>
      <c r="AU16" s="111" t="str">
        <f>IFERROR(VLOOKUP(tbl_DimSum60[[#This Row],[Index]],DimSum60[],AU$1,FALSE),"")</f>
        <v>3.8%a</v>
      </c>
      <c r="AV16" s="113">
        <f>IFERROR(VLOOKUP(tbl_DimSum60[[#This Row],[Index]],DimSum60[],AV$1,FALSE),"")</f>
        <v>40</v>
      </c>
      <c r="AW16" s="112" t="str">
        <f>IFERROR(VLOOKUP(tbl_DimSum60[[#This Row],[Index]],DimSum60[],AW$1,FALSE),"")</f>
        <v>备证</v>
      </c>
      <c r="AX16" s="112" t="str">
        <f>IFERROR(VLOOKUP(tbl_DimSum60[[#This Row],[Index]],DimSum60[],AX$1,FALSE),"")</f>
        <v>莲花债</v>
      </c>
      <c r="AY16" s="112" t="str">
        <f>IFERROR(VLOOKUP(tbl_DimSum60[[#This Row],[Index]],DimSum60[],AY$1,FALSE),"")</f>
        <v>地方平台</v>
      </c>
      <c r="AZ16" s="112" t="str">
        <f>IFERROR(VLOOKUP(tbl_DimSum60[[#This Row],[Index]],DimSum60[],AZ$1,FALSE),"")</f>
        <v>新疆</v>
      </c>
      <c r="BA16" s="112" t="str">
        <f>IFERROR(VLOOKUP(tbl_DimSum60[[#This Row],[Index]],DimSum60[],BA$1,FALSE),"")</f>
        <v>BISL,澳分</v>
      </c>
      <c r="BB16" s="37" t="str">
        <f>IFERROR(VLOOKUP(tbl_DimSum60[[#This Row],[地区]],#REF!,BB$1,FALSE),"")</f>
        <v/>
      </c>
      <c r="BC16" s="47">
        <v>47</v>
      </c>
      <c r="BD16" s="38">
        <f>IFERROR(VLOOKUP(tbl_SBLC60[[#This Row],[Index]],SBLC60[],BD$1,FALSE),"")</f>
        <v>45329</v>
      </c>
      <c r="BE16" s="39" t="str">
        <f>IFERROR(VLOOKUP(tbl_SBLC60[[#This Row],[Index]],SBLC60[],BE$1,FALSE),"")</f>
        <v>长沙蓝月谷</v>
      </c>
      <c r="BF16" s="65" t="str">
        <f>IFERROR(VLOOKUP(tbl_SBLC60[[#This Row],[Index]],SBLC60[],BF$1,FALSE),"")</f>
        <v>渤海银行</v>
      </c>
      <c r="BG16" s="41" t="str">
        <f>IFERROR(VLOOKUP(tbl_SBLC60[[#This Row],[Index]],SBLC60[],BG$1,FALSE),"")</f>
        <v>--/--/--</v>
      </c>
      <c r="BH16" s="41" t="str">
        <f>IFERROR(VLOOKUP(tbl_SBLC60[[#This Row],[Index]],SBLC60[],BH$1,FALSE),"")</f>
        <v>CNH</v>
      </c>
      <c r="BI16" s="41">
        <f>IFERROR(VLOOKUP(tbl_SBLC60[[#This Row],[Index]],SBLC60[],BI$1,FALSE),"")</f>
        <v>4</v>
      </c>
      <c r="BJ16" s="42" t="str">
        <f>IFERROR(VLOOKUP(tbl_SBLC60[[#This Row],[Index]],SBLC60[],BJ$1,FALSE),"")</f>
        <v>2.9</v>
      </c>
      <c r="BK16" s="41" t="str">
        <f>IFERROR(VLOOKUP(tbl_SBLC60[[#This Row],[Index]],SBLC60[],BK$1,FALSE),"")</f>
        <v>4.4%</v>
      </c>
      <c r="BL16" s="41" t="str">
        <f>IFERROR(VLOOKUP(tbl_SBLC60[[#This Row],[Index]],SBLC60[],BL$1,FALSE),"")</f>
        <v>4.5%a</v>
      </c>
      <c r="BM16" s="43">
        <f>IFERROR(VLOOKUP(tbl_SBLC60[[#This Row],[Index]],SBLC60[],BM$1,FALSE),"")</f>
        <v>9.9</v>
      </c>
      <c r="BN16" s="43" t="str">
        <f>IFERROR(VLOOKUP(tbl_SBLC60[[#This Row],[Index]],SBLC60[],BN$1,FALSE),"")</f>
        <v>备证</v>
      </c>
      <c r="BO16" s="43" t="str">
        <f>IFERROR(VLOOKUP(tbl_SBLC60[[#This Row],[Index]],SBLC60[],BO$1,FALSE),"")</f>
        <v>点心债</v>
      </c>
      <c r="BP16" s="43" t="str">
        <f>IFERROR(VLOOKUP(tbl_SBLC60[[#This Row],[Index]],SBLC60[],BP$1,FALSE),"")</f>
        <v>地方平台</v>
      </c>
      <c r="BQ16" s="43" t="str">
        <f>IFERROR(VLOOKUP(tbl_SBLC60[[#This Row],[Index]],SBLC60[],BQ$1,FALSE),"")</f>
        <v>湖南</v>
      </c>
      <c r="BR16" s="112" t="str">
        <f>IFERROR(VLOOKUP(tbl_SBLC60[[#This Row],[Index]],SBLC60[],BR$1,FALSE),"")</f>
        <v>BISL</v>
      </c>
      <c r="BT16" s="192"/>
      <c r="BU16" s="192"/>
      <c r="BV16" s="192"/>
      <c r="BW16" s="192"/>
      <c r="BX16" s="192"/>
      <c r="BY16" s="192"/>
      <c r="BZ16" s="192"/>
    </row>
    <row r="17" spans="1:78" ht="15" customHeight="1">
      <c r="A17" s="3" t="s">
        <v>1670</v>
      </c>
      <c r="B17" s="92" t="str">
        <f>IF(ISBLANK(INDEX(Indice_Table[],MATCH(Formatted_P3[[#This Row],[Index]],Indice_Table[Index],0),MATCH(B$1,Indice_Table[#Headers],0))),"",INDEX(Indice_Table[],MATCH(Formatted_P3[[#This Row],[Index]],Indice_Table[Index],0),MATCH(B$1,Indice_Table[#Headers],0)))</f>
        <v>/</v>
      </c>
      <c r="C17" s="91" t="str">
        <f>IF(ISBLANK(INDEX(Indice_Table[],MATCH(Formatted_P3[[#This Row],[Index]],Indice_Table[Index],0),MATCH(C$1,Indice_Table[#Headers],0))),"",INDEX(Indice_Table[],MATCH(Formatted_P3[[#This Row],[Index]],Indice_Table[Index],0),MATCH(C$1,Indice_Table[#Headers],0)))</f>
        <v>/</v>
      </c>
      <c r="D17" s="93" t="str">
        <f>IF(ISBLANK(INDEX(Indice_Table[],MATCH(Formatted_P3[[#This Row],[Index]],Indice_Table[Index],0),MATCH(D$1,Indice_Table[#Headers],0))),"",INDEX(Indice_Table[],MATCH(Formatted_P3[[#This Row],[Index]],Indice_Table[Index],0),MATCH(D$1,Indice_Table[#Headers],0)))</f>
        <v/>
      </c>
      <c r="E17" s="101">
        <v>60</v>
      </c>
      <c r="T17" s="31"/>
      <c r="V17" s="37">
        <f t="shared" si="1"/>
        <v>46</v>
      </c>
      <c r="W17" s="68" t="str">
        <f>IF(tbl_recentdeals97[[#This Row],[BOCOM_DEAL?]]&lt;&gt;"--","AN1","AQ1")</f>
        <v>AQ1</v>
      </c>
      <c r="X17" s="68"/>
      <c r="Y17" s="38">
        <f>IFERROR(VLOOKUP(tbl_recentdeals97[[#This Row],[Index]],Recent60[],Y$1,FALSE),"")</f>
        <v>45356</v>
      </c>
      <c r="Z17" s="39" t="str">
        <f>IFERROR(VLOOKUP(tbl_recentdeals97[[#This Row],[Index]],Recent60[],Z$1,FALSE),"")</f>
        <v>湖南港盛建设(渤海银行)</v>
      </c>
      <c r="AA17" s="40" t="str">
        <f>IFERROR(VLOOKUP(tbl_recentdeals97[[#This Row],[Index]],Recent60[],AA$1,FALSE),"")</f>
        <v>--/--/--</v>
      </c>
      <c r="AB17" s="41" t="str">
        <f>IFERROR(VLOOKUP(tbl_recentdeals97[[#This Row],[Index]],Recent60[],AB$1,FALSE),"")</f>
        <v>CNH</v>
      </c>
      <c r="AC17" s="41">
        <f>IFERROR(VLOOKUP(tbl_recentdeals97[[#This Row],[Index]],Recent60[],AC$1,FALSE),"")</f>
        <v>3.16</v>
      </c>
      <c r="AD17" s="41" t="str">
        <f>IFERROR(VLOOKUP(tbl_recentdeals97[[#This Row],[Index]],Recent60[],AD$1,FALSE),"")</f>
        <v>3</v>
      </c>
      <c r="AE17" s="42" t="str">
        <f>IFERROR(VLOOKUP(tbl_recentdeals97[[#This Row],[Index]],Recent60[],AE$1,FALSE),"")</f>
        <v>4.38%</v>
      </c>
      <c r="AF17" s="41" t="str">
        <f>IFERROR(VLOOKUP(tbl_recentdeals97[[#This Row],[Index]],Recent60[],AF$1,FALSE),"")</f>
        <v>--</v>
      </c>
      <c r="AG17" s="41" t="str">
        <f>IFERROR(VLOOKUP(tbl_recentdeals97[[#This Row],[Index]],Recent60[],AG$1,FALSE),"")</f>
        <v>--</v>
      </c>
      <c r="AH17" s="43" t="str">
        <f>IFERROR(VLOOKUP(tbl_recentdeals97[[#This Row],[Index]],Recent60[],AH$1,FALSE),"")</f>
        <v>备证</v>
      </c>
      <c r="AI17" s="43" t="str">
        <f>IFERROR(VLOOKUP(tbl_recentdeals97[[#This Row],[Index]],Recent60[],AI$1,FALSE),"")</f>
        <v>点心债</v>
      </c>
      <c r="AJ17" s="43" t="str">
        <f>IFERROR(VLOOKUP(tbl_recentdeals97[[#This Row],[Index]],Recent60[],AJ$1,FALSE),"")</f>
        <v>地方平台</v>
      </c>
      <c r="AK17" s="43" t="str">
        <f>IFERROR(VLOOKUP(tbl_recentdeals97[[#This Row],[Index]],Recent60[],AK$1,FALSE),"")</f>
        <v>湖南</v>
      </c>
      <c r="AL17" s="37" t="str">
        <f>IFERROR(VLOOKUP(tbl_recentdeals97[[#This Row],[Index]],Recent60[],AL$1,FALSE),"")</f>
        <v>--</v>
      </c>
      <c r="AN17" s="47">
        <v>46</v>
      </c>
      <c r="AO17" s="38">
        <f>IFERROR(VLOOKUP(tbl_DimSum60[[#This Row],[Index]],DimSum60[],AO$1,FALSE),"")</f>
        <v>45352</v>
      </c>
      <c r="AP17" s="108" t="str">
        <f>IFERROR(VLOOKUP(tbl_DimSum60[[#This Row],[Index]],DimSum60[],AP$1,FALSE),"")</f>
        <v>潍坊水务</v>
      </c>
      <c r="AQ17" s="109" t="str">
        <f>IFERROR(VLOOKUP(tbl_DimSum60[[#This Row],[Index]],DimSum60[],AQ$1,FALSE),"")</f>
        <v>--/--/--</v>
      </c>
      <c r="AR17" s="110">
        <f>IFERROR(VLOOKUP(tbl_DimSum60[[#This Row],[Index]],DimSum60[],AR$1,FALSE),"")</f>
        <v>4</v>
      </c>
      <c r="AS17" s="38" t="str">
        <f>IFERROR(VLOOKUP(tbl_DimSum60[[#This Row],[Index]],DimSum60[],AS$1,FALSE),"")</f>
        <v>3</v>
      </c>
      <c r="AT17" s="38" t="str">
        <f>IFERROR(VLOOKUP(tbl_DimSum60[[#This Row],[Index]],DimSum60[],AT$1,FALSE),"")</f>
        <v>7.5%</v>
      </c>
      <c r="AU17" s="111" t="str">
        <f>IFERROR(VLOOKUP(tbl_DimSum60[[#This Row],[Index]],DimSum60[],AU$1,FALSE),"")</f>
        <v>--</v>
      </c>
      <c r="AV17" s="113" t="str">
        <f>IFERROR(VLOOKUP(tbl_DimSum60[[#This Row],[Index]],DimSum60[],AV$1,FALSE),"")</f>
        <v>--</v>
      </c>
      <c r="AW17" s="112" t="str">
        <f>IFERROR(VLOOKUP(tbl_DimSum60[[#This Row],[Index]],DimSum60[],AW$1,FALSE),"")</f>
        <v>直发</v>
      </c>
      <c r="AX17" s="112" t="str">
        <f>IFERROR(VLOOKUP(tbl_DimSum60[[#This Row],[Index]],DimSum60[],AX$1,FALSE),"")</f>
        <v>--</v>
      </c>
      <c r="AY17" s="112" t="str">
        <f>IFERROR(VLOOKUP(tbl_DimSum60[[#This Row],[Index]],DimSum60[],AY$1,FALSE),"")</f>
        <v>地方平台</v>
      </c>
      <c r="AZ17" s="112" t="str">
        <f>IFERROR(VLOOKUP(tbl_DimSum60[[#This Row],[Index]],DimSum60[],AZ$1,FALSE),"")</f>
        <v>山东</v>
      </c>
      <c r="BA17" s="112" t="str">
        <f>IFERROR(VLOOKUP(tbl_DimSum60[[#This Row],[Index]],DimSum60[],BA$1,FALSE),"")</f>
        <v>--</v>
      </c>
      <c r="BB17" s="37" t="str">
        <f>IFERROR(VLOOKUP(tbl_DimSum60[[#This Row],[地区]],#REF!,BB$1,FALSE),"")</f>
        <v/>
      </c>
      <c r="BC17" s="47">
        <v>46</v>
      </c>
      <c r="BD17" s="38">
        <f>IFERROR(VLOOKUP(tbl_SBLC60[[#This Row],[Index]],SBLC60[],BD$1,FALSE),"")</f>
        <v>45328</v>
      </c>
      <c r="BE17" s="39" t="str">
        <f>IFERROR(VLOOKUP(tbl_SBLC60[[#This Row],[Index]],SBLC60[],BE$1,FALSE),"")</f>
        <v>临沂城投</v>
      </c>
      <c r="BF17" s="65" t="str">
        <f>IFERROR(VLOOKUP(tbl_SBLC60[[#This Row],[Index]],SBLC60[],BF$1,FALSE),"")</f>
        <v>邮储银行</v>
      </c>
      <c r="BG17" s="41" t="str">
        <f>IFERROR(VLOOKUP(tbl_SBLC60[[#This Row],[Index]],SBLC60[],BG$1,FALSE),"")</f>
        <v>--/--/--</v>
      </c>
      <c r="BH17" s="41" t="str">
        <f>IFERROR(VLOOKUP(tbl_SBLC60[[#This Row],[Index]],SBLC60[],BH$1,FALSE),"")</f>
        <v>CNH</v>
      </c>
      <c r="BI17" s="41">
        <f>IFERROR(VLOOKUP(tbl_SBLC60[[#This Row],[Index]],SBLC60[],BI$1,FALSE),"")</f>
        <v>4.5999999999999996</v>
      </c>
      <c r="BJ17" s="42" t="str">
        <f>IFERROR(VLOOKUP(tbl_SBLC60[[#This Row],[Index]],SBLC60[],BJ$1,FALSE),"")</f>
        <v>3</v>
      </c>
      <c r="BK17" s="41" t="str">
        <f>IFERROR(VLOOKUP(tbl_SBLC60[[#This Row],[Index]],SBLC60[],BK$1,FALSE),"")</f>
        <v>3.3%</v>
      </c>
      <c r="BL17" s="41" t="str">
        <f>IFERROR(VLOOKUP(tbl_SBLC60[[#This Row],[Index]],SBLC60[],BL$1,FALSE),"")</f>
        <v>3.7%a</v>
      </c>
      <c r="BM17" s="43">
        <f>IFERROR(VLOOKUP(tbl_SBLC60[[#This Row],[Index]],SBLC60[],BM$1,FALSE),"")</f>
        <v>40</v>
      </c>
      <c r="BN17" s="43" t="str">
        <f>IFERROR(VLOOKUP(tbl_SBLC60[[#This Row],[Index]],SBLC60[],BN$1,FALSE),"")</f>
        <v>备证+担保</v>
      </c>
      <c r="BO17" s="43" t="str">
        <f>IFERROR(VLOOKUP(tbl_SBLC60[[#This Row],[Index]],SBLC60[],BO$1,FALSE),"")</f>
        <v>点心债</v>
      </c>
      <c r="BP17" s="43" t="str">
        <f>IFERROR(VLOOKUP(tbl_SBLC60[[#This Row],[Index]],SBLC60[],BP$1,FALSE),"")</f>
        <v>地方平台</v>
      </c>
      <c r="BQ17" s="43" t="str">
        <f>IFERROR(VLOOKUP(tbl_SBLC60[[#This Row],[Index]],SBLC60[],BQ$1,FALSE),"")</f>
        <v>山东</v>
      </c>
      <c r="BR17" s="112" t="str">
        <f>IFERROR(VLOOKUP(tbl_SBLC60[[#This Row],[Index]],SBLC60[],BR$1,FALSE),"")</f>
        <v>--</v>
      </c>
      <c r="BT17" s="192"/>
      <c r="BU17" s="192"/>
      <c r="BV17" s="192"/>
      <c r="BW17" s="192"/>
      <c r="BX17" s="192"/>
      <c r="BY17" s="192"/>
      <c r="BZ17" s="192"/>
    </row>
    <row r="18" spans="1:78" ht="15" customHeight="1">
      <c r="A18" s="219" t="s">
        <v>2264</v>
      </c>
      <c r="B18" s="222" t="str">
        <f>IF(ISBLANK(INDEX(Indice_Table[],MATCH(Formatted_P3[[#This Row],[Index]],Indice_Table[Index],0),MATCH(B$1,Indice_Table[#Headers],0))),"",INDEX(Indice_Table[],MATCH(Formatted_P3[[#This Row],[Index]],Indice_Table[Index],0),MATCH(B$1,Indice_Table[#Headers],0)))</f>
        <v>5.31%</v>
      </c>
      <c r="C18" s="220" t="str">
        <f>IF(ISBLANK(INDEX(Indice_Table[],MATCH(Formatted_P3[[#This Row],[Index]],Indice_Table[Index],0),MATCH(C$1,Indice_Table[#Headers],0))),"",INDEX(Indice_Table[],MATCH(Formatted_P3[[#This Row],[Index]],Indice_Table[Index],0),MATCH(C$1,Indice_Table[#Headers],0)))</f>
        <v>-1bp</v>
      </c>
      <c r="D18" s="221">
        <f>IF(ISBLANK(INDEX(Indice_Table[],MATCH(Formatted_P3[[#This Row],[Index]],Indice_Table[Index],0),MATCH(D$1,Indice_Table[#Headers],0))),"",INDEX(Indice_Table[],MATCH(Formatted_P3[[#This Row],[Index]],Indice_Table[Index],0),MATCH(D$1,Indice_Table[#Headers],0)))</f>
        <v>-7</v>
      </c>
      <c r="E18" s="101">
        <v>61</v>
      </c>
      <c r="T18" s="31"/>
      <c r="V18" s="37">
        <f t="shared" si="1"/>
        <v>45</v>
      </c>
      <c r="W18" s="68" t="str">
        <f>IF(tbl_recentdeals97[[#This Row],[BOCOM_DEAL?]]&lt;&gt;"--","AN1","AQ1")</f>
        <v>AQ1</v>
      </c>
      <c r="X18" s="68"/>
      <c r="Y18" s="38">
        <f>IFERROR(VLOOKUP(tbl_recentdeals97[[#This Row],[Index]],Recent60[],Y$1,FALSE),"")</f>
        <v>45356</v>
      </c>
      <c r="Z18" s="39" t="str">
        <f>IFERROR(VLOOKUP(tbl_recentdeals97[[#This Row],[Index]],Recent60[],Z$1,FALSE),"")</f>
        <v>洛阳国苑*</v>
      </c>
      <c r="AA18" s="40" t="str">
        <f>IFERROR(VLOOKUP(tbl_recentdeals97[[#This Row],[Index]],Recent60[],AA$1,FALSE),"")</f>
        <v>--/--/--</v>
      </c>
      <c r="AB18" s="41" t="str">
        <f>IFERROR(VLOOKUP(tbl_recentdeals97[[#This Row],[Index]],Recent60[],AB$1,FALSE),"")</f>
        <v>CNH</v>
      </c>
      <c r="AC18" s="41">
        <f>IFERROR(VLOOKUP(tbl_recentdeals97[[#This Row],[Index]],Recent60[],AC$1,FALSE),"")</f>
        <v>8.15</v>
      </c>
      <c r="AD18" s="41" t="str">
        <f>IFERROR(VLOOKUP(tbl_recentdeals97[[#This Row],[Index]],Recent60[],AD$1,FALSE),"")</f>
        <v>3</v>
      </c>
      <c r="AE18" s="42" t="str">
        <f>IFERROR(VLOOKUP(tbl_recentdeals97[[#This Row],[Index]],Recent60[],AE$1,FALSE),"")</f>
        <v>7.5%</v>
      </c>
      <c r="AF18" s="41" t="str">
        <f>IFERROR(VLOOKUP(tbl_recentdeals97[[#This Row],[Index]],Recent60[],AF$1,FALSE),"")</f>
        <v>--</v>
      </c>
      <c r="AG18" s="41" t="str">
        <f>IFERROR(VLOOKUP(tbl_recentdeals97[[#This Row],[Index]],Recent60[],AG$1,FALSE),"")</f>
        <v>--</v>
      </c>
      <c r="AH18" s="43" t="str">
        <f>IFERROR(VLOOKUP(tbl_recentdeals97[[#This Row],[Index]],Recent60[],AH$1,FALSE),"")</f>
        <v>直发</v>
      </c>
      <c r="AI18" s="43" t="str">
        <f>IFERROR(VLOOKUP(tbl_recentdeals97[[#This Row],[Index]],Recent60[],AI$1,FALSE),"")</f>
        <v>点心债</v>
      </c>
      <c r="AJ18" s="43" t="str">
        <f>IFERROR(VLOOKUP(tbl_recentdeals97[[#This Row],[Index]],Recent60[],AJ$1,FALSE),"")</f>
        <v>地方平台</v>
      </c>
      <c r="AK18" s="43" t="str">
        <f>IFERROR(VLOOKUP(tbl_recentdeals97[[#This Row],[Index]],Recent60[],AK$1,FALSE),"")</f>
        <v>河南</v>
      </c>
      <c r="AL18" s="37" t="str">
        <f>IFERROR(VLOOKUP(tbl_recentdeals97[[#This Row],[Index]],Recent60[],AL$1,FALSE),"")</f>
        <v>--</v>
      </c>
      <c r="AN18" s="47">
        <v>45</v>
      </c>
      <c r="AO18" s="38">
        <f>IFERROR(VLOOKUP(tbl_DimSum60[[#This Row],[Index]],DimSum60[],AO$1,FALSE),"")</f>
        <v>45351</v>
      </c>
      <c r="AP18" s="108" t="str">
        <f>IFERROR(VLOOKUP(tbl_DimSum60[[#This Row],[Index]],DimSum60[],AP$1,FALSE),"")</f>
        <v>江苏海晟</v>
      </c>
      <c r="AQ18" s="109" t="str">
        <f>IFERROR(VLOOKUP(tbl_DimSum60[[#This Row],[Index]],DimSum60[],AQ$1,FALSE),"")</f>
        <v>--/--/--</v>
      </c>
      <c r="AR18" s="110">
        <f>IFERROR(VLOOKUP(tbl_DimSum60[[#This Row],[Index]],DimSum60[],AR$1,FALSE),"")</f>
        <v>10</v>
      </c>
      <c r="AS18" s="38" t="str">
        <f>IFERROR(VLOOKUP(tbl_DimSum60[[#This Row],[Index]],DimSum60[],AS$1,FALSE),"")</f>
        <v>3</v>
      </c>
      <c r="AT18" s="38" t="str">
        <f>IFERROR(VLOOKUP(tbl_DimSum60[[#This Row],[Index]],DimSum60[],AT$1,FALSE),"")</f>
        <v>3.6%</v>
      </c>
      <c r="AU18" s="111" t="str">
        <f>IFERROR(VLOOKUP(tbl_DimSum60[[#This Row],[Index]],DimSum60[],AU$1,FALSE),"")</f>
        <v>4%a</v>
      </c>
      <c r="AV18" s="113">
        <f>IFERROR(VLOOKUP(tbl_DimSum60[[#This Row],[Index]],DimSum60[],AV$1,FALSE),"")</f>
        <v>40</v>
      </c>
      <c r="AW18" s="112" t="str">
        <f>IFERROR(VLOOKUP(tbl_DimSum60[[#This Row],[Index]],DimSum60[],AW$1,FALSE),"")</f>
        <v>直发</v>
      </c>
      <c r="AX18" s="112" t="str">
        <f>IFERROR(VLOOKUP(tbl_DimSum60[[#This Row],[Index]],DimSum60[],AX$1,FALSE),"")</f>
        <v>--</v>
      </c>
      <c r="AY18" s="112" t="str">
        <f>IFERROR(VLOOKUP(tbl_DimSum60[[#This Row],[Index]],DimSum60[],AY$1,FALSE),"")</f>
        <v>地方平台</v>
      </c>
      <c r="AZ18" s="112" t="str">
        <f>IFERROR(VLOOKUP(tbl_DimSum60[[#This Row],[Index]],DimSum60[],AZ$1,FALSE),"")</f>
        <v>江苏</v>
      </c>
      <c r="BA18" s="112" t="str">
        <f>IFERROR(VLOOKUP(tbl_DimSum60[[#This Row],[Index]],DimSum60[],BA$1,FALSE),"")</f>
        <v>--</v>
      </c>
      <c r="BB18" s="37" t="str">
        <f>IFERROR(VLOOKUP(tbl_DimSum60[[#This Row],[地区]],#REF!,BB$1,FALSE),"")</f>
        <v/>
      </c>
      <c r="BC18" s="47">
        <v>45</v>
      </c>
      <c r="BD18" s="38">
        <f>IFERROR(VLOOKUP(tbl_SBLC60[[#This Row],[Index]],SBLC60[],BD$1,FALSE),"")</f>
        <v>45327</v>
      </c>
      <c r="BE18" s="39" t="str">
        <f>IFERROR(VLOOKUP(tbl_SBLC60[[#This Row],[Index]],SBLC60[],BE$1,FALSE),"")</f>
        <v>曹妃甸国控</v>
      </c>
      <c r="BF18" s="65" t="str">
        <f>IFERROR(VLOOKUP(tbl_SBLC60[[#This Row],[Index]],SBLC60[],BF$1,FALSE),"")</f>
        <v>北京银行</v>
      </c>
      <c r="BG18" s="41" t="str">
        <f>IFERROR(VLOOKUP(tbl_SBLC60[[#This Row],[Index]],SBLC60[],BG$1,FALSE),"")</f>
        <v>--/--/--</v>
      </c>
      <c r="BH18" s="41" t="str">
        <f>IFERROR(VLOOKUP(tbl_SBLC60[[#This Row],[Index]],SBLC60[],BH$1,FALSE),"")</f>
        <v>CNH</v>
      </c>
      <c r="BI18" s="41">
        <f>IFERROR(VLOOKUP(tbl_SBLC60[[#This Row],[Index]],SBLC60[],BI$1,FALSE),"")</f>
        <v>5.3</v>
      </c>
      <c r="BJ18" s="42" t="str">
        <f>IFERROR(VLOOKUP(tbl_SBLC60[[#This Row],[Index]],SBLC60[],BJ$1,FALSE),"")</f>
        <v>3</v>
      </c>
      <c r="BK18" s="41" t="str">
        <f>IFERROR(VLOOKUP(tbl_SBLC60[[#This Row],[Index]],SBLC60[],BK$1,FALSE),"")</f>
        <v>3.5%</v>
      </c>
      <c r="BL18" s="41" t="str">
        <f>IFERROR(VLOOKUP(tbl_SBLC60[[#This Row],[Index]],SBLC60[],BL$1,FALSE),"")</f>
        <v>3.8%a</v>
      </c>
      <c r="BM18" s="43">
        <f>IFERROR(VLOOKUP(tbl_SBLC60[[#This Row],[Index]],SBLC60[],BM$1,FALSE),"")</f>
        <v>30</v>
      </c>
      <c r="BN18" s="43" t="str">
        <f>IFERROR(VLOOKUP(tbl_SBLC60[[#This Row],[Index]],SBLC60[],BN$1,FALSE),"")</f>
        <v>备证</v>
      </c>
      <c r="BO18" s="43" t="str">
        <f>IFERROR(VLOOKUP(tbl_SBLC60[[#This Row],[Index]],SBLC60[],BO$1,FALSE),"")</f>
        <v>点心债</v>
      </c>
      <c r="BP18" s="43" t="str">
        <f>IFERROR(VLOOKUP(tbl_SBLC60[[#This Row],[Index]],SBLC60[],BP$1,FALSE),"")</f>
        <v>地方平台</v>
      </c>
      <c r="BQ18" s="43" t="str">
        <f>IFERROR(VLOOKUP(tbl_SBLC60[[#This Row],[Index]],SBLC60[],BQ$1,FALSE),"")</f>
        <v>河北</v>
      </c>
      <c r="BR18" s="112" t="str">
        <f>IFERROR(VLOOKUP(tbl_SBLC60[[#This Row],[Index]],SBLC60[],BR$1,FALSE),"")</f>
        <v>--</v>
      </c>
      <c r="BT18" s="192"/>
      <c r="BU18" s="192"/>
      <c r="BV18" s="192"/>
      <c r="BW18" s="192"/>
      <c r="BX18" s="192"/>
      <c r="BY18" s="192"/>
      <c r="BZ18" s="192"/>
    </row>
    <row r="19" spans="1:78" ht="15" customHeight="1">
      <c r="A19" s="3" t="s">
        <v>350</v>
      </c>
      <c r="B19" s="92" t="str">
        <f>IF(ISBLANK(INDEX(Indice_Table[],MATCH(Formatted_P3[[#This Row],[Index]],Indice_Table[Index],0),MATCH(B$1,Indice_Table[#Headers],0))),"",INDEX(Indice_Table[],MATCH(Formatted_P3[[#This Row],[Index]],Indice_Table[Index],0),MATCH(B$1,Indice_Table[#Headers],0)))</f>
        <v>/</v>
      </c>
      <c r="C19" s="91" t="str">
        <f>IF(ISBLANK(INDEX(Indice_Table[],MATCH(Formatted_P3[[#This Row],[Index]],Indice_Table[Index],0),MATCH(C$1,Indice_Table[#Headers],0))),"",INDEX(Indice_Table[],MATCH(Formatted_P3[[#This Row],[Index]],Indice_Table[Index],0),MATCH(C$1,Indice_Table[#Headers],0)))</f>
        <v>/</v>
      </c>
      <c r="D19" s="93" t="str">
        <f>IF(ISBLANK(INDEX(Indice_Table[],MATCH(Formatted_P3[[#This Row],[Index]],Indice_Table[Index],0),MATCH(D$1,Indice_Table[#Headers],0))),"",INDEX(Indice_Table[],MATCH(Formatted_P3[[#This Row],[Index]],Indice_Table[Index],0),MATCH(D$1,Indice_Table[#Headers],0)))</f>
        <v/>
      </c>
      <c r="E19" s="101">
        <v>10</v>
      </c>
      <c r="T19" s="31"/>
      <c r="V19" s="37">
        <f t="shared" si="1"/>
        <v>44</v>
      </c>
      <c r="W19" s="68" t="str">
        <f>IF(tbl_recentdeals97[[#This Row],[BOCOM_DEAL?]]&lt;&gt;"--","AN1","AQ1")</f>
        <v>AQ1</v>
      </c>
      <c r="X19" s="68"/>
      <c r="Y19" s="38">
        <f>IFERROR(VLOOKUP(tbl_recentdeals97[[#This Row],[Index]],Recent60[],Y$1,FALSE),"")</f>
        <v>45355</v>
      </c>
      <c r="Z19" s="39" t="str">
        <f>IFERROR(VLOOKUP(tbl_recentdeals97[[#This Row],[Index]],Recent60[],Z$1,FALSE),"")</f>
        <v>曲阜兴达投发(恒丰银行)</v>
      </c>
      <c r="AA19" s="40" t="str">
        <f>IFERROR(VLOOKUP(tbl_recentdeals97[[#This Row],[Index]],Recent60[],AA$1,FALSE),"")</f>
        <v>--/--/--</v>
      </c>
      <c r="AB19" s="41" t="str">
        <f>IFERROR(VLOOKUP(tbl_recentdeals97[[#This Row],[Index]],Recent60[],AB$1,FALSE),"")</f>
        <v>CNH</v>
      </c>
      <c r="AC19" s="41">
        <f>IFERROR(VLOOKUP(tbl_recentdeals97[[#This Row],[Index]],Recent60[],AC$1,FALSE),"")</f>
        <v>2.0699999999999998</v>
      </c>
      <c r="AD19" s="41" t="str">
        <f>IFERROR(VLOOKUP(tbl_recentdeals97[[#This Row],[Index]],Recent60[],AD$1,FALSE),"")</f>
        <v>3</v>
      </c>
      <c r="AE19" s="42" t="str">
        <f>IFERROR(VLOOKUP(tbl_recentdeals97[[#This Row],[Index]],Recent60[],AE$1,FALSE),"")</f>
        <v>4.4%</v>
      </c>
      <c r="AF19" s="41" t="str">
        <f>IFERROR(VLOOKUP(tbl_recentdeals97[[#This Row],[Index]],Recent60[],AF$1,FALSE),"")</f>
        <v>--</v>
      </c>
      <c r="AG19" s="41" t="str">
        <f>IFERROR(VLOOKUP(tbl_recentdeals97[[#This Row],[Index]],Recent60[],AG$1,FALSE),"")</f>
        <v>--</v>
      </c>
      <c r="AH19" s="43" t="str">
        <f>IFERROR(VLOOKUP(tbl_recentdeals97[[#This Row],[Index]],Recent60[],AH$1,FALSE),"")</f>
        <v>备证</v>
      </c>
      <c r="AI19" s="43" t="str">
        <f>IFERROR(VLOOKUP(tbl_recentdeals97[[#This Row],[Index]],Recent60[],AI$1,FALSE),"")</f>
        <v>点心债</v>
      </c>
      <c r="AJ19" s="43" t="str">
        <f>IFERROR(VLOOKUP(tbl_recentdeals97[[#This Row],[Index]],Recent60[],AJ$1,FALSE),"")</f>
        <v>地方平台</v>
      </c>
      <c r="AK19" s="43" t="str">
        <f>IFERROR(VLOOKUP(tbl_recentdeals97[[#This Row],[Index]],Recent60[],AK$1,FALSE),"")</f>
        <v>山东</v>
      </c>
      <c r="AL19" s="37" t="str">
        <f>IFERROR(VLOOKUP(tbl_recentdeals97[[#This Row],[Index]],Recent60[],AL$1,FALSE),"")</f>
        <v>--</v>
      </c>
      <c r="AN19" s="47">
        <v>44</v>
      </c>
      <c r="AO19" s="38">
        <f>IFERROR(VLOOKUP(tbl_DimSum60[[#This Row],[Index]],DimSum60[],AO$1,FALSE),"")</f>
        <v>45351</v>
      </c>
      <c r="AP19" s="108" t="str">
        <f>IFERROR(VLOOKUP(tbl_DimSum60[[#This Row],[Index]],DimSum60[],AP$1,FALSE),"")</f>
        <v>洛阳国苑</v>
      </c>
      <c r="AQ19" s="109" t="str">
        <f>IFERROR(VLOOKUP(tbl_DimSum60[[#This Row],[Index]],DimSum60[],AQ$1,FALSE),"")</f>
        <v>--/--/--</v>
      </c>
      <c r="AR19" s="110">
        <f>IFERROR(VLOOKUP(tbl_DimSum60[[#This Row],[Index]],DimSum60[],AR$1,FALSE),"")</f>
        <v>8.15</v>
      </c>
      <c r="AS19" s="38" t="str">
        <f>IFERROR(VLOOKUP(tbl_DimSum60[[#This Row],[Index]],DimSum60[],AS$1,FALSE),"")</f>
        <v>3</v>
      </c>
      <c r="AT19" s="38" t="str">
        <f>IFERROR(VLOOKUP(tbl_DimSum60[[#This Row],[Index]],DimSum60[],AT$1,FALSE),"")</f>
        <v>7.5%</v>
      </c>
      <c r="AU19" s="111" t="str">
        <f>IFERROR(VLOOKUP(tbl_DimSum60[[#This Row],[Index]],DimSum60[],AU$1,FALSE),"")</f>
        <v>--</v>
      </c>
      <c r="AV19" s="113" t="str">
        <f>IFERROR(VLOOKUP(tbl_DimSum60[[#This Row],[Index]],DimSum60[],AV$1,FALSE),"")</f>
        <v>--</v>
      </c>
      <c r="AW19" s="112" t="str">
        <f>IFERROR(VLOOKUP(tbl_DimSum60[[#This Row],[Index]],DimSum60[],AW$1,FALSE),"")</f>
        <v>直发</v>
      </c>
      <c r="AX19" s="112" t="str">
        <f>IFERROR(VLOOKUP(tbl_DimSum60[[#This Row],[Index]],DimSum60[],AX$1,FALSE),"")</f>
        <v>--</v>
      </c>
      <c r="AY19" s="112" t="str">
        <f>IFERROR(VLOOKUP(tbl_DimSum60[[#This Row],[Index]],DimSum60[],AY$1,FALSE),"")</f>
        <v>地方平台</v>
      </c>
      <c r="AZ19" s="112" t="str">
        <f>IFERROR(VLOOKUP(tbl_DimSum60[[#This Row],[Index]],DimSum60[],AZ$1,FALSE),"")</f>
        <v>河南</v>
      </c>
      <c r="BA19" s="112" t="str">
        <f>IFERROR(VLOOKUP(tbl_DimSum60[[#This Row],[Index]],DimSum60[],BA$1,FALSE),"")</f>
        <v>--</v>
      </c>
      <c r="BB19" s="37" t="str">
        <f>IFERROR(VLOOKUP(tbl_DimSum60[[#This Row],[地区]],#REF!,BB$1,FALSE),"")</f>
        <v/>
      </c>
      <c r="BC19" s="47">
        <v>44</v>
      </c>
      <c r="BD19" s="38">
        <f>IFERROR(VLOOKUP(tbl_SBLC60[[#This Row],[Index]],SBLC60[],BD$1,FALSE),"")</f>
        <v>45327</v>
      </c>
      <c r="BE19" s="39" t="str">
        <f>IFERROR(VLOOKUP(tbl_SBLC60[[#This Row],[Index]],SBLC60[],BE$1,FALSE),"")</f>
        <v>江苏钟吾城投</v>
      </c>
      <c r="BF19" s="65" t="str">
        <f>IFERROR(VLOOKUP(tbl_SBLC60[[#This Row],[Index]],SBLC60[],BF$1,FALSE),"")</f>
        <v>南京银行</v>
      </c>
      <c r="BG19" s="41" t="str">
        <f>IFERROR(VLOOKUP(tbl_SBLC60[[#This Row],[Index]],SBLC60[],BG$1,FALSE),"")</f>
        <v>--/--/--</v>
      </c>
      <c r="BH19" s="41" t="str">
        <f>IFERROR(VLOOKUP(tbl_SBLC60[[#This Row],[Index]],SBLC60[],BH$1,FALSE),"")</f>
        <v>CNH</v>
      </c>
      <c r="BI19" s="41">
        <f>IFERROR(VLOOKUP(tbl_SBLC60[[#This Row],[Index]],SBLC60[],BI$1,FALSE),"")</f>
        <v>1.895</v>
      </c>
      <c r="BJ19" s="42" t="str">
        <f>IFERROR(VLOOKUP(tbl_SBLC60[[#This Row],[Index]],SBLC60[],BJ$1,FALSE),"")</f>
        <v>3</v>
      </c>
      <c r="BK19" s="41" t="str">
        <f>IFERROR(VLOOKUP(tbl_SBLC60[[#This Row],[Index]],SBLC60[],BK$1,FALSE),"")</f>
        <v>3.5%</v>
      </c>
      <c r="BL19" s="41" t="str">
        <f>IFERROR(VLOOKUP(tbl_SBLC60[[#This Row],[Index]],SBLC60[],BL$1,FALSE),"")</f>
        <v>3.7%a</v>
      </c>
      <c r="BM19" s="43">
        <f>IFERROR(VLOOKUP(tbl_SBLC60[[#This Row],[Index]],SBLC60[],BM$1,FALSE),"")</f>
        <v>20</v>
      </c>
      <c r="BN19" s="43" t="str">
        <f>IFERROR(VLOOKUP(tbl_SBLC60[[#This Row],[Index]],SBLC60[],BN$1,FALSE),"")</f>
        <v>备证</v>
      </c>
      <c r="BO19" s="43" t="str">
        <f>IFERROR(VLOOKUP(tbl_SBLC60[[#This Row],[Index]],SBLC60[],BO$1,FALSE),"")</f>
        <v>点心债</v>
      </c>
      <c r="BP19" s="43" t="str">
        <f>IFERROR(VLOOKUP(tbl_SBLC60[[#This Row],[Index]],SBLC60[],BP$1,FALSE),"")</f>
        <v>地方平台</v>
      </c>
      <c r="BQ19" s="43" t="str">
        <f>IFERROR(VLOOKUP(tbl_SBLC60[[#This Row],[Index]],SBLC60[],BQ$1,FALSE),"")</f>
        <v>江苏</v>
      </c>
      <c r="BR19" s="112" t="str">
        <f>IFERROR(VLOOKUP(tbl_SBLC60[[#This Row],[Index]],SBLC60[],BR$1,FALSE),"")</f>
        <v>--</v>
      </c>
      <c r="BT19" s="192"/>
      <c r="BU19" s="192"/>
      <c r="BV19" s="192"/>
      <c r="BW19" s="192"/>
      <c r="BX19" s="192"/>
      <c r="BY19" s="192"/>
      <c r="BZ19" s="192"/>
    </row>
    <row r="20" spans="1:78" ht="15" customHeight="1">
      <c r="A20" s="10" t="s">
        <v>351</v>
      </c>
      <c r="B20" s="26" t="str">
        <f>IF(ISBLANK(INDEX(Indice_Table[],MATCH(Formatted_P3[[#This Row],[Index]],Indice_Table[Index],0),MATCH(B$1,Indice_Table[#Headers],0))),"",INDEX(Indice_Table[],MATCH(Formatted_P3[[#This Row],[Index]],Indice_Table[Index],0),MATCH(B$1,Indice_Table[#Headers],0)))</f>
        <v>99</v>
      </c>
      <c r="C20" s="89" t="str">
        <f>IF(ISBLANK(INDEX(Indice_Table[],MATCH(Formatted_P3[[#This Row],[Index]],Indice_Table[Index],0),MATCH(C$1,Indice_Table[#Headers],0))),"",INDEX(Indice_Table[],MATCH(Formatted_P3[[#This Row],[Index]],Indice_Table[Index],0),MATCH(C$1,Indice_Table[#Headers],0)))</f>
        <v>-0.5%</v>
      </c>
      <c r="D20" s="27">
        <f>IF(ISBLANK(INDEX(Indice_Table[],MATCH(Formatted_P3[[#This Row],[Index]],Indice_Table[Index],0),MATCH(D$1,Indice_Table[#Headers],0))),"",INDEX(Indice_Table[],MATCH(Formatted_P3[[#This Row],[Index]],Indice_Table[Index],0),MATCH(D$1,Indice_Table[#Headers],0)))</f>
        <v>9.8000000000000004E-2</v>
      </c>
      <c r="E20" s="101">
        <v>11</v>
      </c>
      <c r="V20" s="37">
        <f t="shared" si="1"/>
        <v>43</v>
      </c>
      <c r="W20" s="68" t="str">
        <f>IF(tbl_recentdeals97[[#This Row],[BOCOM_DEAL?]]&lt;&gt;"--","AN1","AQ1")</f>
        <v>AQ1</v>
      </c>
      <c r="X20" s="68"/>
      <c r="Y20" s="38">
        <f>IFERROR(VLOOKUP(tbl_recentdeals97[[#This Row],[Index]],Recent60[],Y$1,FALSE),"")</f>
        <v>45355</v>
      </c>
      <c r="Z20" s="39" t="str">
        <f>IFERROR(VLOOKUP(tbl_recentdeals97[[#This Row],[Index]],Recent60[],Z$1,FALSE),"")</f>
        <v>盐城大丰港(江苏银行)</v>
      </c>
      <c r="AA20" s="40" t="str">
        <f>IFERROR(VLOOKUP(tbl_recentdeals97[[#This Row],[Index]],Recent60[],AA$1,FALSE),"")</f>
        <v>--/--/--</v>
      </c>
      <c r="AB20" s="41" t="str">
        <f>IFERROR(VLOOKUP(tbl_recentdeals97[[#This Row],[Index]],Recent60[],AB$1,FALSE),"")</f>
        <v>USD</v>
      </c>
      <c r="AC20" s="41">
        <f>IFERROR(VLOOKUP(tbl_recentdeals97[[#This Row],[Index]],Recent60[],AC$1,FALSE),"")</f>
        <v>0.31</v>
      </c>
      <c r="AD20" s="41" t="str">
        <f>IFERROR(VLOOKUP(tbl_recentdeals97[[#This Row],[Index]],Recent60[],AD$1,FALSE),"")</f>
        <v>3</v>
      </c>
      <c r="AE20" s="42" t="str">
        <f>IFERROR(VLOOKUP(tbl_recentdeals97[[#This Row],[Index]],Recent60[],AE$1,FALSE),"")</f>
        <v>5.45%</v>
      </c>
      <c r="AF20" s="41" t="str">
        <f>IFERROR(VLOOKUP(tbl_recentdeals97[[#This Row],[Index]],Recent60[],AF$1,FALSE),"")</f>
        <v>5.9%a</v>
      </c>
      <c r="AG20" s="41">
        <f>IFERROR(VLOOKUP(tbl_recentdeals97[[#This Row],[Index]],Recent60[],AG$1,FALSE),"")</f>
        <v>45</v>
      </c>
      <c r="AH20" s="43" t="str">
        <f>IFERROR(VLOOKUP(tbl_recentdeals97[[#This Row],[Index]],Recent60[],AH$1,FALSE),"")</f>
        <v>备证+担保</v>
      </c>
      <c r="AI20" s="43" t="str">
        <f>IFERROR(VLOOKUP(tbl_recentdeals97[[#This Row],[Index]],Recent60[],AI$1,FALSE),"")</f>
        <v>--</v>
      </c>
      <c r="AJ20" s="43" t="str">
        <f>IFERROR(VLOOKUP(tbl_recentdeals97[[#This Row],[Index]],Recent60[],AJ$1,FALSE),"")</f>
        <v>地方平台</v>
      </c>
      <c r="AK20" s="43" t="str">
        <f>IFERROR(VLOOKUP(tbl_recentdeals97[[#This Row],[Index]],Recent60[],AK$1,FALSE),"")</f>
        <v>江苏</v>
      </c>
      <c r="AL20" s="37" t="str">
        <f>IFERROR(VLOOKUP(tbl_recentdeals97[[#This Row],[Index]],Recent60[],AL$1,FALSE),"")</f>
        <v>--</v>
      </c>
      <c r="AN20" s="47">
        <v>43</v>
      </c>
      <c r="AO20" s="38">
        <f>IFERROR(VLOOKUP(tbl_DimSum60[[#This Row],[Index]],DimSum60[],AO$1,FALSE),"")</f>
        <v>45351</v>
      </c>
      <c r="AP20" s="108" t="str">
        <f>IFERROR(VLOOKUP(tbl_DimSum60[[#This Row],[Index]],DimSum60[],AP$1,FALSE),"")</f>
        <v>湛江基投</v>
      </c>
      <c r="AQ20" s="109" t="str">
        <f>IFERROR(VLOOKUP(tbl_DimSum60[[#This Row],[Index]],DimSum60[],AQ$1,FALSE),"")</f>
        <v>--/--/--</v>
      </c>
      <c r="AR20" s="110">
        <f>IFERROR(VLOOKUP(tbl_DimSum60[[#This Row],[Index]],DimSum60[],AR$1,FALSE),"")</f>
        <v>14.2</v>
      </c>
      <c r="AS20" s="38" t="str">
        <f>IFERROR(VLOOKUP(tbl_DimSum60[[#This Row],[Index]],DimSum60[],AS$1,FALSE),"")</f>
        <v>3</v>
      </c>
      <c r="AT20" s="38" t="str">
        <f>IFERROR(VLOOKUP(tbl_DimSum60[[#This Row],[Index]],DimSum60[],AT$1,FALSE),"")</f>
        <v>3.95%</v>
      </c>
      <c r="AU20" s="111" t="str">
        <f>IFERROR(VLOOKUP(tbl_DimSum60[[#This Row],[Index]],DimSum60[],AU$1,FALSE),"")</f>
        <v>4.3%a</v>
      </c>
      <c r="AV20" s="113">
        <f>IFERROR(VLOOKUP(tbl_DimSum60[[#This Row],[Index]],DimSum60[],AV$1,FALSE),"")</f>
        <v>35</v>
      </c>
      <c r="AW20" s="112" t="str">
        <f>IFERROR(VLOOKUP(tbl_DimSum60[[#This Row],[Index]],DimSum60[],AW$1,FALSE),"")</f>
        <v>直发</v>
      </c>
      <c r="AX20" s="112" t="str">
        <f>IFERROR(VLOOKUP(tbl_DimSum60[[#This Row],[Index]],DimSum60[],AX$1,FALSE),"")</f>
        <v>绿色债券</v>
      </c>
      <c r="AY20" s="112" t="str">
        <f>IFERROR(VLOOKUP(tbl_DimSum60[[#This Row],[Index]],DimSum60[],AY$1,FALSE),"")</f>
        <v>地方平台</v>
      </c>
      <c r="AZ20" s="112" t="str">
        <f>IFERROR(VLOOKUP(tbl_DimSum60[[#This Row],[Index]],DimSum60[],AZ$1,FALSE),"")</f>
        <v>广东</v>
      </c>
      <c r="BA20" s="112" t="str">
        <f>IFERROR(VLOOKUP(tbl_DimSum60[[#This Row],[Index]],DimSum60[],BA$1,FALSE),"")</f>
        <v>--</v>
      </c>
      <c r="BB20" s="37" t="str">
        <f>IFERROR(VLOOKUP(tbl_DimSum60[[#This Row],[地区]],#REF!,BB$1,FALSE),"")</f>
        <v/>
      </c>
      <c r="BC20" s="47">
        <v>43</v>
      </c>
      <c r="BD20" s="38">
        <f>IFERROR(VLOOKUP(tbl_SBLC60[[#This Row],[Index]],SBLC60[],BD$1,FALSE),"")</f>
        <v>45327</v>
      </c>
      <c r="BE20" s="39" t="str">
        <f>IFERROR(VLOOKUP(tbl_SBLC60[[#This Row],[Index]],SBLC60[],BE$1,FALSE),"")</f>
        <v>湖州南浔国资</v>
      </c>
      <c r="BF20" s="65" t="str">
        <f>IFERROR(VLOOKUP(tbl_SBLC60[[#This Row],[Index]],SBLC60[],BF$1,FALSE),"")</f>
        <v>绍兴银行</v>
      </c>
      <c r="BG20" s="41" t="str">
        <f>IFERROR(VLOOKUP(tbl_SBLC60[[#This Row],[Index]],SBLC60[],BG$1,FALSE),"")</f>
        <v>--/--/--</v>
      </c>
      <c r="BH20" s="41" t="str">
        <f>IFERROR(VLOOKUP(tbl_SBLC60[[#This Row],[Index]],SBLC60[],BH$1,FALSE),"")</f>
        <v>CNH</v>
      </c>
      <c r="BI20" s="41">
        <f>IFERROR(VLOOKUP(tbl_SBLC60[[#This Row],[Index]],SBLC60[],BI$1,FALSE),"")</f>
        <v>1.1100000000000001</v>
      </c>
      <c r="BJ20" s="42" t="str">
        <f>IFERROR(VLOOKUP(tbl_SBLC60[[#This Row],[Index]],SBLC60[],BJ$1,FALSE),"")</f>
        <v>3</v>
      </c>
      <c r="BK20" s="41" t="str">
        <f>IFERROR(VLOOKUP(tbl_SBLC60[[#This Row],[Index]],SBLC60[],BK$1,FALSE),"")</f>
        <v>5%</v>
      </c>
      <c r="BL20" s="41" t="str">
        <f>IFERROR(VLOOKUP(tbl_SBLC60[[#This Row],[Index]],SBLC60[],BL$1,FALSE),"")</f>
        <v>--</v>
      </c>
      <c r="BM20" s="43" t="str">
        <f>IFERROR(VLOOKUP(tbl_SBLC60[[#This Row],[Index]],SBLC60[],BM$1,FALSE),"")</f>
        <v>--</v>
      </c>
      <c r="BN20" s="43" t="str">
        <f>IFERROR(VLOOKUP(tbl_SBLC60[[#This Row],[Index]],SBLC60[],BN$1,FALSE),"")</f>
        <v>备证+维好</v>
      </c>
      <c r="BO20" s="43" t="str">
        <f>IFERROR(VLOOKUP(tbl_SBLC60[[#This Row],[Index]],SBLC60[],BO$1,FALSE),"")</f>
        <v>点心债</v>
      </c>
      <c r="BP20" s="43" t="str">
        <f>IFERROR(VLOOKUP(tbl_SBLC60[[#This Row],[Index]],SBLC60[],BP$1,FALSE),"")</f>
        <v>地方平台</v>
      </c>
      <c r="BQ20" s="43" t="str">
        <f>IFERROR(VLOOKUP(tbl_SBLC60[[#This Row],[Index]],SBLC60[],BQ$1,FALSE),"")</f>
        <v>浙江</v>
      </c>
      <c r="BR20" s="112" t="str">
        <f>IFERROR(VLOOKUP(tbl_SBLC60[[#This Row],[Index]],SBLC60[],BR$1,FALSE),"")</f>
        <v>--</v>
      </c>
      <c r="BT20" s="192"/>
      <c r="BU20" s="192"/>
      <c r="BV20" s="192"/>
      <c r="BW20" s="192"/>
      <c r="BX20" s="192"/>
      <c r="BY20" s="192"/>
      <c r="BZ20" s="192"/>
    </row>
    <row r="21" spans="1:78" ht="15" customHeight="1">
      <c r="A21" s="3" t="s">
        <v>25</v>
      </c>
      <c r="B21" s="92" t="str">
        <f>IF(ISBLANK(INDEX(Indice_Table[],MATCH(Formatted_P3[[#This Row],[Index]],Indice_Table[Index],0),MATCH(B$1,Indice_Table[#Headers],0))),"",INDEX(Indice_Table[],MATCH(Formatted_P3[[#This Row],[Index]],Indice_Table[Index],0),MATCH(B$1,Indice_Table[#Headers],0)))</f>
        <v>/</v>
      </c>
      <c r="C21" s="91" t="str">
        <f>IF(ISBLANK(INDEX(Indice_Table[],MATCH(Formatted_P3[[#This Row],[Index]],Indice_Table[Index],0),MATCH(C$1,Indice_Table[#Headers],0))),"",INDEX(Indice_Table[],MATCH(Formatted_P3[[#This Row],[Index]],Indice_Table[Index],0),MATCH(C$1,Indice_Table[#Headers],0)))</f>
        <v>/</v>
      </c>
      <c r="D21" s="93" t="str">
        <f>IF(ISBLANK(INDEX(Indice_Table[],MATCH(Formatted_P3[[#This Row],[Index]],Indice_Table[Index],0),MATCH(D$1,Indice_Table[#Headers],0))),"",INDEX(Indice_Table[],MATCH(Formatted_P3[[#This Row],[Index]],Indice_Table[Index],0),MATCH(D$1,Indice_Table[#Headers],0)))</f>
        <v/>
      </c>
      <c r="E21" s="101">
        <v>12</v>
      </c>
      <c r="V21" s="37">
        <f t="shared" si="1"/>
        <v>42</v>
      </c>
      <c r="W21" s="68" t="str">
        <f>IF(tbl_recentdeals97[[#This Row],[BOCOM_DEAL?]]&lt;&gt;"--","AN1","AQ1")</f>
        <v>AN1</v>
      </c>
      <c r="X21" s="68"/>
      <c r="Y21" s="38">
        <f>IFERROR(VLOOKUP(tbl_recentdeals97[[#This Row],[Index]],Recent60[],Y$1,FALSE),"")</f>
        <v>45352</v>
      </c>
      <c r="Z21" s="39" t="str">
        <f>IFERROR(VLOOKUP(tbl_recentdeals97[[#This Row],[Index]],Recent60[],Z$1,FALSE),"")</f>
        <v>乌经开建发(北京银行)</v>
      </c>
      <c r="AA21" s="40" t="str">
        <f>IFERROR(VLOOKUP(tbl_recentdeals97[[#This Row],[Index]],Recent60[],AA$1,FALSE),"")</f>
        <v>--/--/--</v>
      </c>
      <c r="AB21" s="41" t="str">
        <f>IFERROR(VLOOKUP(tbl_recentdeals97[[#This Row],[Index]],Recent60[],AB$1,FALSE),"")</f>
        <v>CNH</v>
      </c>
      <c r="AC21" s="41">
        <f>IFERROR(VLOOKUP(tbl_recentdeals97[[#This Row],[Index]],Recent60[],AC$1,FALSE),"")</f>
        <v>2.6</v>
      </c>
      <c r="AD21" s="41" t="str">
        <f>IFERROR(VLOOKUP(tbl_recentdeals97[[#This Row],[Index]],Recent60[],AD$1,FALSE),"")</f>
        <v>3</v>
      </c>
      <c r="AE21" s="42" t="str">
        <f>IFERROR(VLOOKUP(tbl_recentdeals97[[#This Row],[Index]],Recent60[],AE$1,FALSE),"")</f>
        <v>3.6%</v>
      </c>
      <c r="AF21" s="41" t="str">
        <f>IFERROR(VLOOKUP(tbl_recentdeals97[[#This Row],[Index]],Recent60[],AF$1,FALSE),"")</f>
        <v>4%a</v>
      </c>
      <c r="AG21" s="41">
        <f>IFERROR(VLOOKUP(tbl_recentdeals97[[#This Row],[Index]],Recent60[],AG$1,FALSE),"")</f>
        <v>40</v>
      </c>
      <c r="AH21" s="43" t="str">
        <f>IFERROR(VLOOKUP(tbl_recentdeals97[[#This Row],[Index]],Recent60[],AH$1,FALSE),"")</f>
        <v>备证</v>
      </c>
      <c r="AI21" s="43" t="str">
        <f>IFERROR(VLOOKUP(tbl_recentdeals97[[#This Row],[Index]],Recent60[],AI$1,FALSE),"")</f>
        <v>莲花债</v>
      </c>
      <c r="AJ21" s="43" t="str">
        <f>IFERROR(VLOOKUP(tbl_recentdeals97[[#This Row],[Index]],Recent60[],AJ$1,FALSE),"")</f>
        <v>地方平台</v>
      </c>
      <c r="AK21" s="43" t="str">
        <f>IFERROR(VLOOKUP(tbl_recentdeals97[[#This Row],[Index]],Recent60[],AK$1,FALSE),"")</f>
        <v>新疆</v>
      </c>
      <c r="AL21" s="37" t="str">
        <f>IFERROR(VLOOKUP(tbl_recentdeals97[[#This Row],[Index]],Recent60[],AL$1,FALSE),"")</f>
        <v>BISL,澳分</v>
      </c>
      <c r="AN21" s="47">
        <v>42</v>
      </c>
      <c r="AO21" s="38">
        <f>IFERROR(VLOOKUP(tbl_DimSum60[[#This Row],[Index]],DimSum60[],AO$1,FALSE),"")</f>
        <v>45350</v>
      </c>
      <c r="AP21" s="108" t="str">
        <f>IFERROR(VLOOKUP(tbl_DimSum60[[#This Row],[Index]],DimSum60[],AP$1,FALSE),"")</f>
        <v>重庆涪陵实业</v>
      </c>
      <c r="AQ21" s="109" t="str">
        <f>IFERROR(VLOOKUP(tbl_DimSum60[[#This Row],[Index]],DimSum60[],AQ$1,FALSE),"")</f>
        <v>--/--/--</v>
      </c>
      <c r="AR21" s="110">
        <f>IFERROR(VLOOKUP(tbl_DimSum60[[#This Row],[Index]],DimSum60[],AR$1,FALSE),"")</f>
        <v>12.6</v>
      </c>
      <c r="AS21" s="38" t="str">
        <f>IFERROR(VLOOKUP(tbl_DimSum60[[#This Row],[Index]],DimSum60[],AS$1,FALSE),"")</f>
        <v>3</v>
      </c>
      <c r="AT21" s="38" t="str">
        <f>IFERROR(VLOOKUP(tbl_DimSum60[[#This Row],[Index]],DimSum60[],AT$1,FALSE),"")</f>
        <v>4.2%</v>
      </c>
      <c r="AU21" s="111" t="str">
        <f>IFERROR(VLOOKUP(tbl_DimSum60[[#This Row],[Index]],DimSum60[],AU$1,FALSE),"")</f>
        <v>4.3%a</v>
      </c>
      <c r="AV21" s="113">
        <f>IFERROR(VLOOKUP(tbl_DimSum60[[#This Row],[Index]],DimSum60[],AV$1,FALSE),"")</f>
        <v>10</v>
      </c>
      <c r="AW21" s="112" t="str">
        <f>IFERROR(VLOOKUP(tbl_DimSum60[[#This Row],[Index]],DimSum60[],AW$1,FALSE),"")</f>
        <v>直发</v>
      </c>
      <c r="AX21" s="112" t="str">
        <f>IFERROR(VLOOKUP(tbl_DimSum60[[#This Row],[Index]],DimSum60[],AX$1,FALSE),"")</f>
        <v>--</v>
      </c>
      <c r="AY21" s="112" t="str">
        <f>IFERROR(VLOOKUP(tbl_DimSum60[[#This Row],[Index]],DimSum60[],AY$1,FALSE),"")</f>
        <v>地方平台</v>
      </c>
      <c r="AZ21" s="112" t="str">
        <f>IFERROR(VLOOKUP(tbl_DimSum60[[#This Row],[Index]],DimSum60[],AZ$1,FALSE),"")</f>
        <v>重庆</v>
      </c>
      <c r="BA21" s="112" t="str">
        <f>IFERROR(VLOOKUP(tbl_DimSum60[[#This Row],[Index]],DimSum60[],BA$1,FALSE),"")</f>
        <v>--</v>
      </c>
      <c r="BB21" s="37" t="str">
        <f>IFERROR(VLOOKUP(tbl_DimSum60[[#This Row],[地区]],#REF!,BB$1,FALSE),"")</f>
        <v/>
      </c>
      <c r="BC21" s="47">
        <v>42</v>
      </c>
      <c r="BD21" s="38">
        <f>IFERROR(VLOOKUP(tbl_SBLC60[[#This Row],[Index]],SBLC60[],BD$1,FALSE),"")</f>
        <v>45323</v>
      </c>
      <c r="BE21" s="39" t="str">
        <f>IFERROR(VLOOKUP(tbl_SBLC60[[#This Row],[Index]],SBLC60[],BE$1,FALSE),"")</f>
        <v>东营市政</v>
      </c>
      <c r="BF21" s="65" t="str">
        <f>IFERROR(VLOOKUP(tbl_SBLC60[[#This Row],[Index]],SBLC60[],BF$1,FALSE),"")</f>
        <v>青岛银行</v>
      </c>
      <c r="BG21" s="41" t="str">
        <f>IFERROR(VLOOKUP(tbl_SBLC60[[#This Row],[Index]],SBLC60[],BG$1,FALSE),"")</f>
        <v>--/--/--</v>
      </c>
      <c r="BH21" s="41" t="str">
        <f>IFERROR(VLOOKUP(tbl_SBLC60[[#This Row],[Index]],SBLC60[],BH$1,FALSE),"")</f>
        <v>CNH</v>
      </c>
      <c r="BI21" s="41">
        <f>IFERROR(VLOOKUP(tbl_SBLC60[[#This Row],[Index]],SBLC60[],BI$1,FALSE),"")</f>
        <v>2.86</v>
      </c>
      <c r="BJ21" s="42" t="str">
        <f>IFERROR(VLOOKUP(tbl_SBLC60[[#This Row],[Index]],SBLC60[],BJ$1,FALSE),"")</f>
        <v>3</v>
      </c>
      <c r="BK21" s="41" t="str">
        <f>IFERROR(VLOOKUP(tbl_SBLC60[[#This Row],[Index]],SBLC60[],BK$1,FALSE),"")</f>
        <v>4.6%</v>
      </c>
      <c r="BL21" s="41" t="str">
        <f>IFERROR(VLOOKUP(tbl_SBLC60[[#This Row],[Index]],SBLC60[],BL$1,FALSE),"")</f>
        <v>--</v>
      </c>
      <c r="BM21" s="43" t="str">
        <f>IFERROR(VLOOKUP(tbl_SBLC60[[#This Row],[Index]],SBLC60[],BM$1,FALSE),"")</f>
        <v>--</v>
      </c>
      <c r="BN21" s="43" t="str">
        <f>IFERROR(VLOOKUP(tbl_SBLC60[[#This Row],[Index]],SBLC60[],BN$1,FALSE),"")</f>
        <v>备证+维好</v>
      </c>
      <c r="BO21" s="43" t="str">
        <f>IFERROR(VLOOKUP(tbl_SBLC60[[#This Row],[Index]],SBLC60[],BO$1,FALSE),"")</f>
        <v>点心债</v>
      </c>
      <c r="BP21" s="43" t="str">
        <f>IFERROR(VLOOKUP(tbl_SBLC60[[#This Row],[Index]],SBLC60[],BP$1,FALSE),"")</f>
        <v>地方平台</v>
      </c>
      <c r="BQ21" s="43" t="str">
        <f>IFERROR(VLOOKUP(tbl_SBLC60[[#This Row],[Index]],SBLC60[],BQ$1,FALSE),"")</f>
        <v>山东</v>
      </c>
      <c r="BR21" s="112" t="str">
        <f>IFERROR(VLOOKUP(tbl_SBLC60[[#This Row],[Index]],SBLC60[],BR$1,FALSE),"")</f>
        <v>--</v>
      </c>
      <c r="BT21" s="192"/>
      <c r="BU21" s="192"/>
      <c r="BV21" s="192"/>
      <c r="BW21" s="192"/>
      <c r="BX21" s="192"/>
      <c r="BY21" s="192"/>
      <c r="BZ21" s="192"/>
    </row>
    <row r="22" spans="1:78" ht="15" customHeight="1">
      <c r="A22" s="4" t="s">
        <v>26</v>
      </c>
      <c r="B22" s="15" t="str">
        <f>IF(ISBLANK(INDEX(Indice_Table[],MATCH(Formatted_P3[[#This Row],[Index]],Indice_Table[Index],0),MATCH(B$1,Indice_Table[#Headers],0))),"",INDEX(Indice_Table[],MATCH(Formatted_P3[[#This Row],[Index]],Indice_Table[Index],0),MATCH(B$1,Indice_Table[#Headers],0)))</f>
        <v>180</v>
      </c>
      <c r="C22" s="83" t="str">
        <f>IF(ISBLANK(INDEX(Indice_Table[],MATCH(Formatted_P3[[#This Row],[Index]],Indice_Table[Index],0),MATCH(C$1,Indice_Table[#Headers],0))),"",INDEX(Indice_Table[],MATCH(Formatted_P3[[#This Row],[Index]],Indice_Table[Index],0),MATCH(C$1,Indice_Table[#Headers],0)))</f>
        <v>0.2%</v>
      </c>
      <c r="D22" s="16">
        <f>IF(ISBLANK(INDEX(Indice_Table[],MATCH(Formatted_P3[[#This Row],[Index]],Indice_Table[Index],0),MATCH(D$1,Indice_Table[#Headers],0))),"",INDEX(Indice_Table[],MATCH(Formatted_P3[[#This Row],[Index]],Indice_Table[Index],0),MATCH(D$1,Indice_Table[#Headers],0)))</f>
        <v>1.0999999999999999E-2</v>
      </c>
      <c r="E22" s="101">
        <v>13</v>
      </c>
      <c r="V22" s="37">
        <f t="shared" si="1"/>
        <v>41</v>
      </c>
      <c r="W22" s="68" t="str">
        <f>IF(tbl_recentdeals97[[#This Row],[BOCOM_DEAL?]]&lt;&gt;"--","AN1","AQ1")</f>
        <v>AN1</v>
      </c>
      <c r="X22" s="68"/>
      <c r="Y22" s="38">
        <f>IFERROR(VLOOKUP(tbl_recentdeals97[[#This Row],[Index]],Recent60[],Y$1,FALSE),"")</f>
        <v>45352</v>
      </c>
      <c r="Z22" s="39" t="str">
        <f>IFERROR(VLOOKUP(tbl_recentdeals97[[#This Row],[Index]],Recent60[],Z$1,FALSE),"")</f>
        <v>乌经开建发(邮储银行)</v>
      </c>
      <c r="AA22" s="40" t="str">
        <f>IFERROR(VLOOKUP(tbl_recentdeals97[[#This Row],[Index]],Recent60[],AA$1,FALSE),"")</f>
        <v>--/--/--</v>
      </c>
      <c r="AB22" s="41" t="str">
        <f>IFERROR(VLOOKUP(tbl_recentdeals97[[#This Row],[Index]],Recent60[],AB$1,FALSE),"")</f>
        <v>CNH</v>
      </c>
      <c r="AC22" s="41">
        <f>IFERROR(VLOOKUP(tbl_recentdeals97[[#This Row],[Index]],Recent60[],AC$1,FALSE),"")</f>
        <v>3.8</v>
      </c>
      <c r="AD22" s="41" t="str">
        <f>IFERROR(VLOOKUP(tbl_recentdeals97[[#This Row],[Index]],Recent60[],AD$1,FALSE),"")</f>
        <v>2.9</v>
      </c>
      <c r="AE22" s="42" t="str">
        <f>IFERROR(VLOOKUP(tbl_recentdeals97[[#This Row],[Index]],Recent60[],AE$1,FALSE),"")</f>
        <v>3.4%</v>
      </c>
      <c r="AF22" s="41" t="str">
        <f>IFERROR(VLOOKUP(tbl_recentdeals97[[#This Row],[Index]],Recent60[],AF$1,FALSE),"")</f>
        <v>3.8%a</v>
      </c>
      <c r="AG22" s="41">
        <f>IFERROR(VLOOKUP(tbl_recentdeals97[[#This Row],[Index]],Recent60[],AG$1,FALSE),"")</f>
        <v>40</v>
      </c>
      <c r="AH22" s="43" t="str">
        <f>IFERROR(VLOOKUP(tbl_recentdeals97[[#This Row],[Index]],Recent60[],AH$1,FALSE),"")</f>
        <v>备证</v>
      </c>
      <c r="AI22" s="43" t="str">
        <f>IFERROR(VLOOKUP(tbl_recentdeals97[[#This Row],[Index]],Recent60[],AI$1,FALSE),"")</f>
        <v>莲花债</v>
      </c>
      <c r="AJ22" s="43" t="str">
        <f>IFERROR(VLOOKUP(tbl_recentdeals97[[#This Row],[Index]],Recent60[],AJ$1,FALSE),"")</f>
        <v>地方平台</v>
      </c>
      <c r="AK22" s="43" t="str">
        <f>IFERROR(VLOOKUP(tbl_recentdeals97[[#This Row],[Index]],Recent60[],AK$1,FALSE),"")</f>
        <v>新疆</v>
      </c>
      <c r="AL22" s="37" t="str">
        <f>IFERROR(VLOOKUP(tbl_recentdeals97[[#This Row],[Index]],Recent60[],AL$1,FALSE),"")</f>
        <v>BISL,澳分</v>
      </c>
      <c r="AN22" s="47">
        <v>41</v>
      </c>
      <c r="AO22" s="38">
        <f>IFERROR(VLOOKUP(tbl_DimSum60[[#This Row],[Index]],DimSum60[],AO$1,FALSE),"")</f>
        <v>45345</v>
      </c>
      <c r="AP22" s="108" t="str">
        <f>IFERROR(VLOOKUP(tbl_DimSum60[[#This Row],[Index]],DimSum60[],AP$1,FALSE),"")</f>
        <v>青岛西海岸融控(渤海银行)</v>
      </c>
      <c r="AQ22" s="109" t="str">
        <f>IFERROR(VLOOKUP(tbl_DimSum60[[#This Row],[Index]],DimSum60[],AQ$1,FALSE),"")</f>
        <v>--/--/--</v>
      </c>
      <c r="AR22" s="110">
        <f>IFERROR(VLOOKUP(tbl_DimSum60[[#This Row],[Index]],DimSum60[],AR$1,FALSE),"")</f>
        <v>4.5</v>
      </c>
      <c r="AS22" s="38" t="str">
        <f>IFERROR(VLOOKUP(tbl_DimSum60[[#This Row],[Index]],DimSum60[],AS$1,FALSE),"")</f>
        <v>3</v>
      </c>
      <c r="AT22" s="38" t="str">
        <f>IFERROR(VLOOKUP(tbl_DimSum60[[#This Row],[Index]],DimSum60[],AT$1,FALSE),"")</f>
        <v>4.38%</v>
      </c>
      <c r="AU22" s="111" t="str">
        <f>IFERROR(VLOOKUP(tbl_DimSum60[[#This Row],[Index]],DimSum60[],AU$1,FALSE),"")</f>
        <v>4.7%a</v>
      </c>
      <c r="AV22" s="113" t="str">
        <f>IFERROR(VLOOKUP(tbl_DimSum60[[#This Row],[Index]],DimSum60[],AV$1,FALSE),"")</f>
        <v>--</v>
      </c>
      <c r="AW22" s="112" t="str">
        <f>IFERROR(VLOOKUP(tbl_DimSum60[[#This Row],[Index]],DimSum60[],AW$1,FALSE),"")</f>
        <v>备证+维好</v>
      </c>
      <c r="AX22" s="112" t="str">
        <f>IFERROR(VLOOKUP(tbl_DimSum60[[#This Row],[Index]],DimSum60[],AX$1,FALSE),"")</f>
        <v>--</v>
      </c>
      <c r="AY22" s="112" t="str">
        <f>IFERROR(VLOOKUP(tbl_DimSum60[[#This Row],[Index]],DimSum60[],AY$1,FALSE),"")</f>
        <v>地方平台</v>
      </c>
      <c r="AZ22" s="112" t="str">
        <f>IFERROR(VLOOKUP(tbl_DimSum60[[#This Row],[Index]],DimSum60[],AZ$1,FALSE),"")</f>
        <v>山东</v>
      </c>
      <c r="BA22" s="112" t="str">
        <f>IFERROR(VLOOKUP(tbl_DimSum60[[#This Row],[Index]],DimSum60[],BA$1,FALSE),"")</f>
        <v>--</v>
      </c>
      <c r="BB22" s="37" t="str">
        <f>IFERROR(VLOOKUP(tbl_DimSum60[[#This Row],[地区]],#REF!,BB$1,FALSE),"")</f>
        <v/>
      </c>
      <c r="BC22" s="47">
        <v>41</v>
      </c>
      <c r="BD22" s="38">
        <f>IFERROR(VLOOKUP(tbl_SBLC60[[#This Row],[Index]],SBLC60[],BD$1,FALSE),"")</f>
        <v>45323</v>
      </c>
      <c r="BE22" s="39" t="str">
        <f>IFERROR(VLOOKUP(tbl_SBLC60[[#This Row],[Index]],SBLC60[],BE$1,FALSE),"")</f>
        <v>淮北公用</v>
      </c>
      <c r="BF22" s="65" t="str">
        <f>IFERROR(VLOOKUP(tbl_SBLC60[[#This Row],[Index]],SBLC60[],BF$1,FALSE),"")</f>
        <v>邮储银行</v>
      </c>
      <c r="BG22" s="41" t="str">
        <f>IFERROR(VLOOKUP(tbl_SBLC60[[#This Row],[Index]],SBLC60[],BG$1,FALSE),"")</f>
        <v>--/--/--</v>
      </c>
      <c r="BH22" s="41" t="str">
        <f>IFERROR(VLOOKUP(tbl_SBLC60[[#This Row],[Index]],SBLC60[],BH$1,FALSE),"")</f>
        <v>CNH</v>
      </c>
      <c r="BI22" s="41">
        <f>IFERROR(VLOOKUP(tbl_SBLC60[[#This Row],[Index]],SBLC60[],BI$1,FALSE),"")</f>
        <v>3.7</v>
      </c>
      <c r="BJ22" s="42" t="str">
        <f>IFERROR(VLOOKUP(tbl_SBLC60[[#This Row],[Index]],SBLC60[],BJ$1,FALSE),"")</f>
        <v>3</v>
      </c>
      <c r="BK22" s="41" t="str">
        <f>IFERROR(VLOOKUP(tbl_SBLC60[[#This Row],[Index]],SBLC60[],BK$1,FALSE),"")</f>
        <v>3.5%</v>
      </c>
      <c r="BL22" s="41" t="str">
        <f>IFERROR(VLOOKUP(tbl_SBLC60[[#This Row],[Index]],SBLC60[],BL$1,FALSE),"")</f>
        <v>3.7%a</v>
      </c>
      <c r="BM22" s="43">
        <f>IFERROR(VLOOKUP(tbl_SBLC60[[#This Row],[Index]],SBLC60[],BM$1,FALSE),"")</f>
        <v>20</v>
      </c>
      <c r="BN22" s="43" t="str">
        <f>IFERROR(VLOOKUP(tbl_SBLC60[[#This Row],[Index]],SBLC60[],BN$1,FALSE),"")</f>
        <v>备证</v>
      </c>
      <c r="BO22" s="43" t="str">
        <f>IFERROR(VLOOKUP(tbl_SBLC60[[#This Row],[Index]],SBLC60[],BO$1,FALSE),"")</f>
        <v>点心债</v>
      </c>
      <c r="BP22" s="43" t="str">
        <f>IFERROR(VLOOKUP(tbl_SBLC60[[#This Row],[Index]],SBLC60[],BP$1,FALSE),"")</f>
        <v>地方平台</v>
      </c>
      <c r="BQ22" s="43" t="str">
        <f>IFERROR(VLOOKUP(tbl_SBLC60[[#This Row],[Index]],SBLC60[],BQ$1,FALSE),"")</f>
        <v>安徽</v>
      </c>
      <c r="BR22" s="112" t="str">
        <f>IFERROR(VLOOKUP(tbl_SBLC60[[#This Row],[Index]],SBLC60[],BR$1,FALSE),"")</f>
        <v>--</v>
      </c>
      <c r="BT22" s="192"/>
      <c r="BU22" s="192"/>
      <c r="BV22" s="192"/>
      <c r="BW22" s="192"/>
      <c r="BX22" s="192"/>
      <c r="BY22" s="192"/>
      <c r="BZ22" s="192"/>
    </row>
    <row r="23" spans="1:78" ht="15" customHeight="1">
      <c r="A23" s="5" t="s">
        <v>27</v>
      </c>
      <c r="B23" s="18" t="str">
        <f>IF(ISBLANK(INDEX(Indice_Table[],MATCH(Formatted_P3[[#This Row],[Index]],Indice_Table[Index],0),MATCH(B$1,Indice_Table[#Headers],0))),"",INDEX(Indice_Table[],MATCH(Formatted_P3[[#This Row],[Index]],Indice_Table[Index],0),MATCH(B$1,Indice_Table[#Headers],0)))</f>
        <v>181</v>
      </c>
      <c r="C23" s="83" t="str">
        <f>IF(ISBLANK(INDEX(Indice_Table[],MATCH(Formatted_P3[[#This Row],[Index]],Indice_Table[Index],0),MATCH(C$1,Indice_Table[#Headers],0))),"",INDEX(Indice_Table[],MATCH(Formatted_P3[[#This Row],[Index]],Indice_Table[Index],0),MATCH(C$1,Indice_Table[#Headers],0)))</f>
        <v>0.3%</v>
      </c>
      <c r="D23" s="19">
        <f>IF(ISBLANK(INDEX(Indice_Table[],MATCH(Formatted_P3[[#This Row],[Index]],Indice_Table[Index],0),MATCH(D$1,Indice_Table[#Headers],0))),"",INDEX(Indice_Table[],MATCH(Formatted_P3[[#This Row],[Index]],Indice_Table[Index],0),MATCH(D$1,Indice_Table[#Headers],0)))</f>
        <v>7.0000000000000001E-3</v>
      </c>
      <c r="E23" s="101">
        <v>14</v>
      </c>
      <c r="V23" s="37">
        <f t="shared" si="1"/>
        <v>40</v>
      </c>
      <c r="W23" s="68" t="str">
        <f>IF(tbl_recentdeals97[[#This Row],[BOCOM_DEAL?]]&lt;&gt;"--","AN1","AQ1")</f>
        <v>AQ1</v>
      </c>
      <c r="X23" s="68"/>
      <c r="Y23" s="38">
        <f>IFERROR(VLOOKUP(tbl_recentdeals97[[#This Row],[Index]],Recent60[],Y$1,FALSE),"")</f>
        <v>45352</v>
      </c>
      <c r="Z23" s="39" t="str">
        <f>IFERROR(VLOOKUP(tbl_recentdeals97[[#This Row],[Index]],Recent60[],Z$1,FALSE),"")</f>
        <v>潍坊水务</v>
      </c>
      <c r="AA23" s="40" t="str">
        <f>IFERROR(VLOOKUP(tbl_recentdeals97[[#This Row],[Index]],Recent60[],AA$1,FALSE),"")</f>
        <v>--/--/--</v>
      </c>
      <c r="AB23" s="41" t="str">
        <f>IFERROR(VLOOKUP(tbl_recentdeals97[[#This Row],[Index]],Recent60[],AB$1,FALSE),"")</f>
        <v>CNH</v>
      </c>
      <c r="AC23" s="41">
        <f>IFERROR(VLOOKUP(tbl_recentdeals97[[#This Row],[Index]],Recent60[],AC$1,FALSE),"")</f>
        <v>4</v>
      </c>
      <c r="AD23" s="41" t="str">
        <f>IFERROR(VLOOKUP(tbl_recentdeals97[[#This Row],[Index]],Recent60[],AD$1,FALSE),"")</f>
        <v>3</v>
      </c>
      <c r="AE23" s="42" t="str">
        <f>IFERROR(VLOOKUP(tbl_recentdeals97[[#This Row],[Index]],Recent60[],AE$1,FALSE),"")</f>
        <v>7.5%</v>
      </c>
      <c r="AF23" s="41" t="str">
        <f>IFERROR(VLOOKUP(tbl_recentdeals97[[#This Row],[Index]],Recent60[],AF$1,FALSE),"")</f>
        <v>--</v>
      </c>
      <c r="AG23" s="41" t="str">
        <f>IFERROR(VLOOKUP(tbl_recentdeals97[[#This Row],[Index]],Recent60[],AG$1,FALSE),"")</f>
        <v>--</v>
      </c>
      <c r="AH23" s="43" t="str">
        <f>IFERROR(VLOOKUP(tbl_recentdeals97[[#This Row],[Index]],Recent60[],AH$1,FALSE),"")</f>
        <v>直发</v>
      </c>
      <c r="AI23" s="43" t="str">
        <f>IFERROR(VLOOKUP(tbl_recentdeals97[[#This Row],[Index]],Recent60[],AI$1,FALSE),"")</f>
        <v>点心债</v>
      </c>
      <c r="AJ23" s="43" t="str">
        <f>IFERROR(VLOOKUP(tbl_recentdeals97[[#This Row],[Index]],Recent60[],AJ$1,FALSE),"")</f>
        <v>地方平台</v>
      </c>
      <c r="AK23" s="43" t="str">
        <f>IFERROR(VLOOKUP(tbl_recentdeals97[[#This Row],[Index]],Recent60[],AK$1,FALSE),"")</f>
        <v>山东</v>
      </c>
      <c r="AL23" s="37" t="str">
        <f>IFERROR(VLOOKUP(tbl_recentdeals97[[#This Row],[Index]],Recent60[],AL$1,FALSE),"")</f>
        <v>--</v>
      </c>
      <c r="AN23" s="47">
        <v>40</v>
      </c>
      <c r="AO23" s="38">
        <f>IFERROR(VLOOKUP(tbl_DimSum60[[#This Row],[Index]],DimSum60[],AO$1,FALSE),"")</f>
        <v>45344</v>
      </c>
      <c r="AP23" s="108" t="str">
        <f>IFERROR(VLOOKUP(tbl_DimSum60[[#This Row],[Index]],DimSum60[],AP$1,FALSE),"")</f>
        <v>海通证券</v>
      </c>
      <c r="AQ23" s="109" t="str">
        <f>IFERROR(VLOOKUP(tbl_DimSum60[[#This Row],[Index]],DimSum60[],AQ$1,FALSE),"")</f>
        <v>--/BBB/--</v>
      </c>
      <c r="AR23" s="110">
        <f>IFERROR(VLOOKUP(tbl_DimSum60[[#This Row],[Index]],DimSum60[],AR$1,FALSE),"")</f>
        <v>35</v>
      </c>
      <c r="AS23" s="38" t="str">
        <f>IFERROR(VLOOKUP(tbl_DimSum60[[#This Row],[Index]],DimSum60[],AS$1,FALSE),"")</f>
        <v>3</v>
      </c>
      <c r="AT23" s="38" t="str">
        <f>IFERROR(VLOOKUP(tbl_DimSum60[[#This Row],[Index]],DimSum60[],AT$1,FALSE),"")</f>
        <v>3.3%</v>
      </c>
      <c r="AU23" s="111" t="str">
        <f>IFERROR(VLOOKUP(tbl_DimSum60[[#This Row],[Index]],DimSum60[],AU$1,FALSE),"")</f>
        <v>3.6%a</v>
      </c>
      <c r="AV23" s="113">
        <f>IFERROR(VLOOKUP(tbl_DimSum60[[#This Row],[Index]],DimSum60[],AV$1,FALSE),"")</f>
        <v>30</v>
      </c>
      <c r="AW23" s="112" t="str">
        <f>IFERROR(VLOOKUP(tbl_DimSum60[[#This Row],[Index]],DimSum60[],AW$1,FALSE),"")</f>
        <v>担保</v>
      </c>
      <c r="AX23" s="112" t="str">
        <f>IFERROR(VLOOKUP(tbl_DimSum60[[#This Row],[Index]],DimSum60[],AX$1,FALSE),"")</f>
        <v>玉兰债</v>
      </c>
      <c r="AY23" s="112" t="str">
        <f>IFERROR(VLOOKUP(tbl_DimSum60[[#This Row],[Index]],DimSum60[],AY$1,FALSE),"")</f>
        <v>金融机构</v>
      </c>
      <c r="AZ23" s="112" t="str">
        <f>IFERROR(VLOOKUP(tbl_DimSum60[[#This Row],[Index]],DimSum60[],AZ$1,FALSE),"")</f>
        <v>上海</v>
      </c>
      <c r="BA23" s="112" t="str">
        <f>IFERROR(VLOOKUP(tbl_DimSum60[[#This Row],[Index]],DimSum60[],BA$1,FALSE),"")</f>
        <v>港分</v>
      </c>
      <c r="BB23" s="37" t="str">
        <f>IFERROR(VLOOKUP(tbl_DimSum60[[#This Row],[地区]],#REF!,BB$1,FALSE),"")</f>
        <v/>
      </c>
      <c r="BC23" s="47">
        <v>40</v>
      </c>
      <c r="BD23" s="38">
        <f>IFERROR(VLOOKUP(tbl_SBLC60[[#This Row],[Index]],SBLC60[],BD$1,FALSE),"")</f>
        <v>45322</v>
      </c>
      <c r="BE23" s="39" t="str">
        <f>IFERROR(VLOOKUP(tbl_SBLC60[[#This Row],[Index]],SBLC60[],BE$1,FALSE),"")</f>
        <v>醴陵渌江投控</v>
      </c>
      <c r="BF23" s="65" t="str">
        <f>IFERROR(VLOOKUP(tbl_SBLC60[[#This Row],[Index]],SBLC60[],BF$1,FALSE),"")</f>
        <v>渤海银行</v>
      </c>
      <c r="BG23" s="41" t="str">
        <f>IFERROR(VLOOKUP(tbl_SBLC60[[#This Row],[Index]],SBLC60[],BG$1,FALSE),"")</f>
        <v>--/--/--</v>
      </c>
      <c r="BH23" s="41" t="str">
        <f>IFERROR(VLOOKUP(tbl_SBLC60[[#This Row],[Index]],SBLC60[],BH$1,FALSE),"")</f>
        <v>CNH</v>
      </c>
      <c r="BI23" s="41">
        <f>IFERROR(VLOOKUP(tbl_SBLC60[[#This Row],[Index]],SBLC60[],BI$1,FALSE),"")</f>
        <v>5.36</v>
      </c>
      <c r="BJ23" s="42" t="str">
        <f>IFERROR(VLOOKUP(tbl_SBLC60[[#This Row],[Index]],SBLC60[],BJ$1,FALSE),"")</f>
        <v>3</v>
      </c>
      <c r="BK23" s="41" t="str">
        <f>IFERROR(VLOOKUP(tbl_SBLC60[[#This Row],[Index]],SBLC60[],BK$1,FALSE),"")</f>
        <v>4.6%</v>
      </c>
      <c r="BL23" s="41" t="str">
        <f>IFERROR(VLOOKUP(tbl_SBLC60[[#This Row],[Index]],SBLC60[],BL$1,FALSE),"")</f>
        <v>--</v>
      </c>
      <c r="BM23" s="43" t="str">
        <f>IFERROR(VLOOKUP(tbl_SBLC60[[#This Row],[Index]],SBLC60[],BM$1,FALSE),"")</f>
        <v>--</v>
      </c>
      <c r="BN23" s="43" t="str">
        <f>IFERROR(VLOOKUP(tbl_SBLC60[[#This Row],[Index]],SBLC60[],BN$1,FALSE),"")</f>
        <v>备证</v>
      </c>
      <c r="BO23" s="43" t="str">
        <f>IFERROR(VLOOKUP(tbl_SBLC60[[#This Row],[Index]],SBLC60[],BO$1,FALSE),"")</f>
        <v>点心债</v>
      </c>
      <c r="BP23" s="43" t="str">
        <f>IFERROR(VLOOKUP(tbl_SBLC60[[#This Row],[Index]],SBLC60[],BP$1,FALSE),"")</f>
        <v>地方平台</v>
      </c>
      <c r="BQ23" s="43" t="str">
        <f>IFERROR(VLOOKUP(tbl_SBLC60[[#This Row],[Index]],SBLC60[],BQ$1,FALSE),"")</f>
        <v>湖南</v>
      </c>
      <c r="BR23" s="112" t="str">
        <f>IFERROR(VLOOKUP(tbl_SBLC60[[#This Row],[Index]],SBLC60[],BR$1,FALSE),"")</f>
        <v>--</v>
      </c>
      <c r="BT23" s="192"/>
      <c r="BU23" s="192"/>
      <c r="BV23" s="192"/>
      <c r="BW23" s="192"/>
      <c r="BX23" s="192"/>
      <c r="BY23" s="192"/>
      <c r="BZ23" s="192"/>
    </row>
    <row r="24" spans="1:78" ht="15" customHeight="1">
      <c r="A24" s="6" t="s">
        <v>28</v>
      </c>
      <c r="B24" s="21" t="str">
        <f>IF(ISBLANK(INDEX(Indice_Table[],MATCH(Formatted_P3[[#This Row],[Index]],Indice_Table[Index],0),MATCH(B$1,Indice_Table[#Headers],0))),"",INDEX(Indice_Table[],MATCH(Formatted_P3[[#This Row],[Index]],Indice_Table[Index],0),MATCH(B$1,Indice_Table[#Headers],0)))</f>
        <v>137</v>
      </c>
      <c r="C24" s="85" t="str">
        <f>IF(ISBLANK(INDEX(Indice_Table[],MATCH(Formatted_P3[[#This Row],[Index]],Indice_Table[Index],0),MATCH(C$1,Indice_Table[#Headers],0))),"",INDEX(Indice_Table[],MATCH(Formatted_P3[[#This Row],[Index]],Indice_Table[Index],0),MATCH(C$1,Indice_Table[#Headers],0)))</f>
        <v>-0.2%</v>
      </c>
      <c r="D24" s="22">
        <f>IF(ISBLANK(INDEX(Indice_Table[],MATCH(Formatted_P3[[#This Row],[Index]],Indice_Table[Index],0),MATCH(D$1,Indice_Table[#Headers],0))),"",INDEX(Indice_Table[],MATCH(Formatted_P3[[#This Row],[Index]],Indice_Table[Index],0),MATCH(D$1,Indice_Table[#Headers],0)))</f>
        <v>3.9E-2</v>
      </c>
      <c r="E24" s="101">
        <v>15</v>
      </c>
      <c r="V24" s="37">
        <f t="shared" si="1"/>
        <v>39</v>
      </c>
      <c r="W24" s="68" t="str">
        <f>IF(tbl_recentdeals97[[#This Row],[BOCOM_DEAL?]]&lt;&gt;"--","AN1","AQ1")</f>
        <v>AQ1</v>
      </c>
      <c r="X24" s="68"/>
      <c r="Y24" s="38">
        <f>IFERROR(VLOOKUP(tbl_recentdeals97[[#This Row],[Index]],Recent60[],Y$1,FALSE),"")</f>
        <v>45351</v>
      </c>
      <c r="Z24" s="39" t="str">
        <f>IFERROR(VLOOKUP(tbl_recentdeals97[[#This Row],[Index]],Recent60[],Z$1,FALSE),"")</f>
        <v>江苏海晟</v>
      </c>
      <c r="AA24" s="40" t="str">
        <f>IFERROR(VLOOKUP(tbl_recentdeals97[[#This Row],[Index]],Recent60[],AA$1,FALSE),"")</f>
        <v>--/--/--</v>
      </c>
      <c r="AB24" s="41" t="str">
        <f>IFERROR(VLOOKUP(tbl_recentdeals97[[#This Row],[Index]],Recent60[],AB$1,FALSE),"")</f>
        <v>CNH</v>
      </c>
      <c r="AC24" s="41">
        <f>IFERROR(VLOOKUP(tbl_recentdeals97[[#This Row],[Index]],Recent60[],AC$1,FALSE),"")</f>
        <v>10</v>
      </c>
      <c r="AD24" s="41" t="str">
        <f>IFERROR(VLOOKUP(tbl_recentdeals97[[#This Row],[Index]],Recent60[],AD$1,FALSE),"")</f>
        <v>3</v>
      </c>
      <c r="AE24" s="42" t="str">
        <f>IFERROR(VLOOKUP(tbl_recentdeals97[[#This Row],[Index]],Recent60[],AE$1,FALSE),"")</f>
        <v>3.6%</v>
      </c>
      <c r="AF24" s="41" t="str">
        <f>IFERROR(VLOOKUP(tbl_recentdeals97[[#This Row],[Index]],Recent60[],AF$1,FALSE),"")</f>
        <v>4%a</v>
      </c>
      <c r="AG24" s="41">
        <f>IFERROR(VLOOKUP(tbl_recentdeals97[[#This Row],[Index]],Recent60[],AG$1,FALSE),"")</f>
        <v>40</v>
      </c>
      <c r="AH24" s="43" t="str">
        <f>IFERROR(VLOOKUP(tbl_recentdeals97[[#This Row],[Index]],Recent60[],AH$1,FALSE),"")</f>
        <v>直发</v>
      </c>
      <c r="AI24" s="43" t="str">
        <f>IFERROR(VLOOKUP(tbl_recentdeals97[[#This Row],[Index]],Recent60[],AI$1,FALSE),"")</f>
        <v>点心债</v>
      </c>
      <c r="AJ24" s="43" t="str">
        <f>IFERROR(VLOOKUP(tbl_recentdeals97[[#This Row],[Index]],Recent60[],AJ$1,FALSE),"")</f>
        <v>地方平台</v>
      </c>
      <c r="AK24" s="43" t="str">
        <f>IFERROR(VLOOKUP(tbl_recentdeals97[[#This Row],[Index]],Recent60[],AK$1,FALSE),"")</f>
        <v>江苏</v>
      </c>
      <c r="AL24" s="37" t="str">
        <f>IFERROR(VLOOKUP(tbl_recentdeals97[[#This Row],[Index]],Recent60[],AL$1,FALSE),"")</f>
        <v>--</v>
      </c>
      <c r="AN24" s="47">
        <v>39</v>
      </c>
      <c r="AO24" s="38">
        <f>IFERROR(VLOOKUP(tbl_DimSum60[[#This Row],[Index]],DimSum60[],AO$1,FALSE),"")</f>
        <v>45344</v>
      </c>
      <c r="AP24" s="108" t="str">
        <f>IFERROR(VLOOKUP(tbl_DimSum60[[#This Row],[Index]],DimSum60[],AP$1,FALSE),"")</f>
        <v>重庆潼南建工(重庆三峡银行)</v>
      </c>
      <c r="AQ24" s="109" t="str">
        <f>IFERROR(VLOOKUP(tbl_DimSum60[[#This Row],[Index]],DimSum60[],AQ$1,FALSE),"")</f>
        <v>--/--/--</v>
      </c>
      <c r="AR24" s="110">
        <f>IFERROR(VLOOKUP(tbl_DimSum60[[#This Row],[Index]],DimSum60[],AR$1,FALSE),"")</f>
        <v>2</v>
      </c>
      <c r="AS24" s="38" t="str">
        <f>IFERROR(VLOOKUP(tbl_DimSum60[[#This Row],[Index]],DimSum60[],AS$1,FALSE),"")</f>
        <v>3</v>
      </c>
      <c r="AT24" s="38" t="str">
        <f>IFERROR(VLOOKUP(tbl_DimSum60[[#This Row],[Index]],DimSum60[],AT$1,FALSE),"")</f>
        <v>4.8%</v>
      </c>
      <c r="AU24" s="111" t="str">
        <f>IFERROR(VLOOKUP(tbl_DimSum60[[#This Row],[Index]],DimSum60[],AU$1,FALSE),"")</f>
        <v>--</v>
      </c>
      <c r="AV24" s="113" t="str">
        <f>IFERROR(VLOOKUP(tbl_DimSum60[[#This Row],[Index]],DimSum60[],AV$1,FALSE),"")</f>
        <v>--</v>
      </c>
      <c r="AW24" s="112" t="str">
        <f>IFERROR(VLOOKUP(tbl_DimSum60[[#This Row],[Index]],DimSum60[],AW$1,FALSE),"")</f>
        <v>备证</v>
      </c>
      <c r="AX24" s="112" t="str">
        <f>IFERROR(VLOOKUP(tbl_DimSum60[[#This Row],[Index]],DimSum60[],AX$1,FALSE),"")</f>
        <v>--</v>
      </c>
      <c r="AY24" s="112" t="str">
        <f>IFERROR(VLOOKUP(tbl_DimSum60[[#This Row],[Index]],DimSum60[],AY$1,FALSE),"")</f>
        <v>地方平台</v>
      </c>
      <c r="AZ24" s="112" t="str">
        <f>IFERROR(VLOOKUP(tbl_DimSum60[[#This Row],[Index]],DimSum60[],AZ$1,FALSE),"")</f>
        <v>重庆</v>
      </c>
      <c r="BA24" s="112" t="str">
        <f>IFERROR(VLOOKUP(tbl_DimSum60[[#This Row],[Index]],DimSum60[],BA$1,FALSE),"")</f>
        <v>--</v>
      </c>
      <c r="BB24" s="37" t="str">
        <f>IFERROR(VLOOKUP(tbl_DimSum60[[#This Row],[地区]],#REF!,BB$1,FALSE),"")</f>
        <v/>
      </c>
      <c r="BC24" s="47">
        <v>39</v>
      </c>
      <c r="BD24" s="38">
        <f>IFERROR(VLOOKUP(tbl_SBLC60[[#This Row],[Index]],SBLC60[],BD$1,FALSE),"")</f>
        <v>45321</v>
      </c>
      <c r="BE24" s="39" t="str">
        <f>IFERROR(VLOOKUP(tbl_SBLC60[[#This Row],[Index]],SBLC60[],BE$1,FALSE),"")</f>
        <v>宜宾丝丽雅</v>
      </c>
      <c r="BF24" s="65" t="str">
        <f>IFERROR(VLOOKUP(tbl_SBLC60[[#This Row],[Index]],SBLC60[],BF$1,FALSE),"")</f>
        <v>邮储银行</v>
      </c>
      <c r="BG24" s="41" t="str">
        <f>IFERROR(VLOOKUP(tbl_SBLC60[[#This Row],[Index]],SBLC60[],BG$1,FALSE),"")</f>
        <v>--/--/--</v>
      </c>
      <c r="BH24" s="41" t="str">
        <f>IFERROR(VLOOKUP(tbl_SBLC60[[#This Row],[Index]],SBLC60[],BH$1,FALSE),"")</f>
        <v>CNH</v>
      </c>
      <c r="BI24" s="41">
        <f>IFERROR(VLOOKUP(tbl_SBLC60[[#This Row],[Index]],SBLC60[],BI$1,FALSE),"")</f>
        <v>3.36</v>
      </c>
      <c r="BJ24" s="42" t="str">
        <f>IFERROR(VLOOKUP(tbl_SBLC60[[#This Row],[Index]],SBLC60[],BJ$1,FALSE),"")</f>
        <v>3</v>
      </c>
      <c r="BK24" s="41" t="str">
        <f>IFERROR(VLOOKUP(tbl_SBLC60[[#This Row],[Index]],SBLC60[],BK$1,FALSE),"")</f>
        <v>3.6%</v>
      </c>
      <c r="BL24" s="41" t="str">
        <f>IFERROR(VLOOKUP(tbl_SBLC60[[#This Row],[Index]],SBLC60[],BL$1,FALSE),"")</f>
        <v>--</v>
      </c>
      <c r="BM24" s="43" t="str">
        <f>IFERROR(VLOOKUP(tbl_SBLC60[[#This Row],[Index]],SBLC60[],BM$1,FALSE),"")</f>
        <v>--</v>
      </c>
      <c r="BN24" s="43" t="str">
        <f>IFERROR(VLOOKUP(tbl_SBLC60[[#This Row],[Index]],SBLC60[],BN$1,FALSE),"")</f>
        <v>备证</v>
      </c>
      <c r="BO24" s="43" t="str">
        <f>IFERROR(VLOOKUP(tbl_SBLC60[[#This Row],[Index]],SBLC60[],BO$1,FALSE),"")</f>
        <v>点心债</v>
      </c>
      <c r="BP24" s="43" t="str">
        <f>IFERROR(VLOOKUP(tbl_SBLC60[[#This Row],[Index]],SBLC60[],BP$1,FALSE),"")</f>
        <v>产业</v>
      </c>
      <c r="BQ24" s="43" t="str">
        <f>IFERROR(VLOOKUP(tbl_SBLC60[[#This Row],[Index]],SBLC60[],BQ$1,FALSE),"")</f>
        <v>四川</v>
      </c>
      <c r="BR24" s="112" t="str">
        <f>IFERROR(VLOOKUP(tbl_SBLC60[[#This Row],[Index]],SBLC60[],BR$1,FALSE),"")</f>
        <v>--</v>
      </c>
      <c r="BT24" s="192"/>
      <c r="BU24" s="192"/>
      <c r="BV24" s="192"/>
      <c r="BW24" s="192"/>
      <c r="BX24" s="192"/>
      <c r="BY24" s="192"/>
      <c r="BZ24" s="192"/>
    </row>
    <row r="25" spans="1:78" ht="15" customHeight="1">
      <c r="A25" s="3" t="s">
        <v>29</v>
      </c>
      <c r="B25" s="92" t="str">
        <f>IF(ISBLANK(INDEX(Indice_Table[],MATCH(Formatted_P3[[#This Row],[Index]],Indice_Table[Index],0),MATCH(B$1,Indice_Table[#Headers],0))),"",INDEX(Indice_Table[],MATCH(Formatted_P3[[#This Row],[Index]],Indice_Table[Index],0),MATCH(B$1,Indice_Table[#Headers],0)))</f>
        <v>/</v>
      </c>
      <c r="C25" s="91" t="str">
        <f>IF(ISBLANK(INDEX(Indice_Table[],MATCH(Formatted_P3[[#This Row],[Index]],Indice_Table[Index],0),MATCH(C$1,Indice_Table[#Headers],0))),"",INDEX(Indice_Table[],MATCH(Formatted_P3[[#This Row],[Index]],Indice_Table[Index],0),MATCH(C$1,Indice_Table[#Headers],0)))</f>
        <v>/</v>
      </c>
      <c r="D25" s="93" t="str">
        <f>IF(ISBLANK(INDEX(Indice_Table[],MATCH(Formatted_P3[[#This Row],[Index]],Indice_Table[Index],0),MATCH(D$1,Indice_Table[#Headers],0))),"",INDEX(Indice_Table[],MATCH(Formatted_P3[[#This Row],[Index]],Indice_Table[Index],0),MATCH(D$1,Indice_Table[#Headers],0)))</f>
        <v/>
      </c>
      <c r="E25" s="101">
        <v>16</v>
      </c>
      <c r="V25" s="37">
        <f t="shared" si="1"/>
        <v>38</v>
      </c>
      <c r="W25" s="68" t="str">
        <f>IF(tbl_recentdeals97[[#This Row],[BOCOM_DEAL?]]&lt;&gt;"--","AN1","AQ1")</f>
        <v>AQ1</v>
      </c>
      <c r="X25" s="68"/>
      <c r="Y25" s="38">
        <f>IFERROR(VLOOKUP(tbl_recentdeals97[[#This Row],[Index]],Recent60[],Y$1,FALSE),"")</f>
        <v>45351</v>
      </c>
      <c r="Z25" s="39" t="str">
        <f>IFERROR(VLOOKUP(tbl_recentdeals97[[#This Row],[Index]],Recent60[],Z$1,FALSE),"")</f>
        <v>晋江建投</v>
      </c>
      <c r="AA25" s="40" t="str">
        <f>IFERROR(VLOOKUP(tbl_recentdeals97[[#This Row],[Index]],Recent60[],AA$1,FALSE),"")</f>
        <v>--/--/--</v>
      </c>
      <c r="AB25" s="41" t="str">
        <f>IFERROR(VLOOKUP(tbl_recentdeals97[[#This Row],[Index]],Recent60[],AB$1,FALSE),"")</f>
        <v>USD</v>
      </c>
      <c r="AC25" s="41">
        <f>IFERROR(VLOOKUP(tbl_recentdeals97[[#This Row],[Index]],Recent60[],AC$1,FALSE),"")</f>
        <v>1.58</v>
      </c>
      <c r="AD25" s="41" t="str">
        <f>IFERROR(VLOOKUP(tbl_recentdeals97[[#This Row],[Index]],Recent60[],AD$1,FALSE),"")</f>
        <v>1</v>
      </c>
      <c r="AE25" s="42" t="str">
        <f>IFERROR(VLOOKUP(tbl_recentdeals97[[#This Row],[Index]],Recent60[],AE$1,FALSE),"")</f>
        <v>6.35%</v>
      </c>
      <c r="AF25" s="41" t="str">
        <f>IFERROR(VLOOKUP(tbl_recentdeals97[[#This Row],[Index]],Recent60[],AF$1,FALSE),"")</f>
        <v>6.9%a</v>
      </c>
      <c r="AG25" s="41">
        <f>IFERROR(VLOOKUP(tbl_recentdeals97[[#This Row],[Index]],Recent60[],AG$1,FALSE),"")</f>
        <v>55</v>
      </c>
      <c r="AH25" s="43" t="str">
        <f>IFERROR(VLOOKUP(tbl_recentdeals97[[#This Row],[Index]],Recent60[],AH$1,FALSE),"")</f>
        <v>担保</v>
      </c>
      <c r="AI25" s="43" t="str">
        <f>IFERROR(VLOOKUP(tbl_recentdeals97[[#This Row],[Index]],Recent60[],AI$1,FALSE),"")</f>
        <v>--</v>
      </c>
      <c r="AJ25" s="43" t="str">
        <f>IFERROR(VLOOKUP(tbl_recentdeals97[[#This Row],[Index]],Recent60[],AJ$1,FALSE),"")</f>
        <v>地方平台</v>
      </c>
      <c r="AK25" s="43" t="str">
        <f>IFERROR(VLOOKUP(tbl_recentdeals97[[#This Row],[Index]],Recent60[],AK$1,FALSE),"")</f>
        <v>福建</v>
      </c>
      <c r="AL25" s="37" t="str">
        <f>IFERROR(VLOOKUP(tbl_recentdeals97[[#This Row],[Index]],Recent60[],AL$1,FALSE),"")</f>
        <v>--</v>
      </c>
      <c r="AN25" s="47">
        <v>38</v>
      </c>
      <c r="AO25" s="38">
        <f>IFERROR(VLOOKUP(tbl_DimSum60[[#This Row],[Index]],DimSum60[],AO$1,FALSE),"")</f>
        <v>45342</v>
      </c>
      <c r="AP25" s="108" t="str">
        <f>IFERROR(VLOOKUP(tbl_DimSum60[[#This Row],[Index]],DimSum60[],AP$1,FALSE),"")</f>
        <v>湘潭振湘国资(长沙银行)</v>
      </c>
      <c r="AQ25" s="109" t="str">
        <f>IFERROR(VLOOKUP(tbl_DimSum60[[#This Row],[Index]],DimSum60[],AQ$1,FALSE),"")</f>
        <v>--/--/--</v>
      </c>
      <c r="AR25" s="110">
        <f>IFERROR(VLOOKUP(tbl_DimSum60[[#This Row],[Index]],DimSum60[],AR$1,FALSE),"")</f>
        <v>8.5</v>
      </c>
      <c r="AS25" s="38" t="str">
        <f>IFERROR(VLOOKUP(tbl_DimSum60[[#This Row],[Index]],DimSum60[],AS$1,FALSE),"")</f>
        <v>3</v>
      </c>
      <c r="AT25" s="38" t="str">
        <f>IFERROR(VLOOKUP(tbl_DimSum60[[#This Row],[Index]],DimSum60[],AT$1,FALSE),"")</f>
        <v>4.15%</v>
      </c>
      <c r="AU25" s="111" t="str">
        <f>IFERROR(VLOOKUP(tbl_DimSum60[[#This Row],[Index]],DimSum60[],AU$1,FALSE),"")</f>
        <v>4.3%a</v>
      </c>
      <c r="AV25" s="113">
        <f>IFERROR(VLOOKUP(tbl_DimSum60[[#This Row],[Index]],DimSum60[],AV$1,FALSE),"")</f>
        <v>15</v>
      </c>
      <c r="AW25" s="112" t="str">
        <f>IFERROR(VLOOKUP(tbl_DimSum60[[#This Row],[Index]],DimSum60[],AW$1,FALSE),"")</f>
        <v>备证</v>
      </c>
      <c r="AX25" s="112" t="str">
        <f>IFERROR(VLOOKUP(tbl_DimSum60[[#This Row],[Index]],DimSum60[],AX$1,FALSE),"")</f>
        <v>--</v>
      </c>
      <c r="AY25" s="112" t="str">
        <f>IFERROR(VLOOKUP(tbl_DimSum60[[#This Row],[Index]],DimSum60[],AY$1,FALSE),"")</f>
        <v>地方平台</v>
      </c>
      <c r="AZ25" s="112" t="str">
        <f>IFERROR(VLOOKUP(tbl_DimSum60[[#This Row],[Index]],DimSum60[],AZ$1,FALSE),"")</f>
        <v>湖南</v>
      </c>
      <c r="BA25" s="112" t="str">
        <f>IFERROR(VLOOKUP(tbl_DimSum60[[#This Row],[Index]],DimSum60[],BA$1,FALSE),"")</f>
        <v>--</v>
      </c>
      <c r="BB25" s="37" t="str">
        <f>IFERROR(VLOOKUP(tbl_DimSum60[[#This Row],[地区]],#REF!,BB$1,FALSE),"")</f>
        <v/>
      </c>
      <c r="BC25" s="47">
        <v>38</v>
      </c>
      <c r="BD25" s="38">
        <f>IFERROR(VLOOKUP(tbl_SBLC60[[#This Row],[Index]],SBLC60[],BD$1,FALSE),"")</f>
        <v>45320</v>
      </c>
      <c r="BE25" s="39" t="str">
        <f>IFERROR(VLOOKUP(tbl_SBLC60[[#This Row],[Index]],SBLC60[],BE$1,FALSE),"")</f>
        <v>江苏方洋</v>
      </c>
      <c r="BF25" s="65" t="str">
        <f>IFERROR(VLOOKUP(tbl_SBLC60[[#This Row],[Index]],SBLC60[],BF$1,FALSE),"")</f>
        <v>邮储银行</v>
      </c>
      <c r="BG25" s="41" t="str">
        <f>IFERROR(VLOOKUP(tbl_SBLC60[[#This Row],[Index]],SBLC60[],BG$1,FALSE),"")</f>
        <v>--/--/--</v>
      </c>
      <c r="BH25" s="41" t="str">
        <f>IFERROR(VLOOKUP(tbl_SBLC60[[#This Row],[Index]],SBLC60[],BH$1,FALSE),"")</f>
        <v>USD</v>
      </c>
      <c r="BI25" s="41">
        <f>IFERROR(VLOOKUP(tbl_SBLC60[[#This Row],[Index]],SBLC60[],BI$1,FALSE),"")</f>
        <v>1.5</v>
      </c>
      <c r="BJ25" s="42" t="str">
        <f>IFERROR(VLOOKUP(tbl_SBLC60[[#This Row],[Index]],SBLC60[],BJ$1,FALSE),"")</f>
        <v>3</v>
      </c>
      <c r="BK25" s="41" t="str">
        <f>IFERROR(VLOOKUP(tbl_SBLC60[[#This Row],[Index]],SBLC60[],BK$1,FALSE),"")</f>
        <v>5.45%</v>
      </c>
      <c r="BL25" s="41" t="str">
        <f>IFERROR(VLOOKUP(tbl_SBLC60[[#This Row],[Index]],SBLC60[],BL$1,FALSE),"")</f>
        <v>5.8%a</v>
      </c>
      <c r="BM25" s="43">
        <f>IFERROR(VLOOKUP(tbl_SBLC60[[#This Row],[Index]],SBLC60[],BM$1,FALSE),"")</f>
        <v>35</v>
      </c>
      <c r="BN25" s="43" t="str">
        <f>IFERROR(VLOOKUP(tbl_SBLC60[[#This Row],[Index]],SBLC60[],BN$1,FALSE),"")</f>
        <v>备证+担保</v>
      </c>
      <c r="BO25" s="43" t="str">
        <f>IFERROR(VLOOKUP(tbl_SBLC60[[#This Row],[Index]],SBLC60[],BO$1,FALSE),"")</f>
        <v>绿色债券</v>
      </c>
      <c r="BP25" s="43" t="str">
        <f>IFERROR(VLOOKUP(tbl_SBLC60[[#This Row],[Index]],SBLC60[],BP$1,FALSE),"")</f>
        <v>地方平台</v>
      </c>
      <c r="BQ25" s="43" t="str">
        <f>IFERROR(VLOOKUP(tbl_SBLC60[[#This Row],[Index]],SBLC60[],BQ$1,FALSE),"")</f>
        <v>江苏</v>
      </c>
      <c r="BR25" s="112" t="str">
        <f>IFERROR(VLOOKUP(tbl_SBLC60[[#This Row],[Index]],SBLC60[],BR$1,FALSE),"")</f>
        <v>--</v>
      </c>
      <c r="BT25" s="192"/>
      <c r="BU25" s="192"/>
      <c r="BV25" s="192"/>
      <c r="BW25" s="192"/>
      <c r="BX25" s="192"/>
      <c r="BY25" s="192"/>
      <c r="BZ25" s="192"/>
    </row>
    <row r="26" spans="1:78" ht="15" customHeight="1">
      <c r="A26" s="4" t="s">
        <v>352</v>
      </c>
      <c r="B26" s="15" t="str">
        <f>IF(ISBLANK(INDEX(Indice_Table[],MATCH(Formatted_P3[[#This Row],[Index]],Indice_Table[Index],0),MATCH(B$1,Indice_Table[#Headers],0))),"",INDEX(Indice_Table[],MATCH(Formatted_P3[[#This Row],[Index]],Indice_Table[Index],0),MATCH(B$1,Indice_Table[#Headers],0)))</f>
        <v>5722</v>
      </c>
      <c r="C26" s="83" t="str">
        <f>IF(ISBLANK(INDEX(Indice_Table[],MATCH(Formatted_P3[[#This Row],[Index]],Indice_Table[Index],0),MATCH(C$1,Indice_Table[#Headers],0))),"",INDEX(Indice_Table[],MATCH(Formatted_P3[[#This Row],[Index]],Indice_Table[Index],0),MATCH(C$1,Indice_Table[#Headers],0)))</f>
        <v>0.3%</v>
      </c>
      <c r="D26" s="16">
        <f>IF(ISBLANK(INDEX(Indice_Table[],MATCH(Formatted_P3[[#This Row],[Index]],Indice_Table[Index],0),MATCH(D$1,Indice_Table[#Headers],0))),"",INDEX(Indice_Table[],MATCH(Formatted_P3[[#This Row],[Index]],Indice_Table[Index],0),MATCH(D$1,Indice_Table[#Headers],0)))</f>
        <v>0.01</v>
      </c>
      <c r="E26" s="101">
        <v>17</v>
      </c>
      <c r="V26" s="37">
        <f t="shared" si="1"/>
        <v>37</v>
      </c>
      <c r="W26" s="68" t="str">
        <f>IF(tbl_recentdeals97[[#This Row],[BOCOM_DEAL?]]&lt;&gt;"--","AN1","AQ1")</f>
        <v>AQ1</v>
      </c>
      <c r="X26" s="68"/>
      <c r="Y26" s="38">
        <f>IFERROR(VLOOKUP(tbl_recentdeals97[[#This Row],[Index]],Recent60[],Y$1,FALSE),"")</f>
        <v>45351</v>
      </c>
      <c r="Z26" s="39" t="str">
        <f>IFERROR(VLOOKUP(tbl_recentdeals97[[#This Row],[Index]],Recent60[],Z$1,FALSE),"")</f>
        <v>洛阳国苑</v>
      </c>
      <c r="AA26" s="40" t="str">
        <f>IFERROR(VLOOKUP(tbl_recentdeals97[[#This Row],[Index]],Recent60[],AA$1,FALSE),"")</f>
        <v>--/--/--</v>
      </c>
      <c r="AB26" s="41" t="str">
        <f>IFERROR(VLOOKUP(tbl_recentdeals97[[#This Row],[Index]],Recent60[],AB$1,FALSE),"")</f>
        <v>CNH</v>
      </c>
      <c r="AC26" s="41">
        <f>IFERROR(VLOOKUP(tbl_recentdeals97[[#This Row],[Index]],Recent60[],AC$1,FALSE),"")</f>
        <v>8.15</v>
      </c>
      <c r="AD26" s="41" t="str">
        <f>IFERROR(VLOOKUP(tbl_recentdeals97[[#This Row],[Index]],Recent60[],AD$1,FALSE),"")</f>
        <v>3</v>
      </c>
      <c r="AE26" s="42" t="str">
        <f>IFERROR(VLOOKUP(tbl_recentdeals97[[#This Row],[Index]],Recent60[],AE$1,FALSE),"")</f>
        <v>7.5%</v>
      </c>
      <c r="AF26" s="41" t="str">
        <f>IFERROR(VLOOKUP(tbl_recentdeals97[[#This Row],[Index]],Recent60[],AF$1,FALSE),"")</f>
        <v>--</v>
      </c>
      <c r="AG26" s="41" t="str">
        <f>IFERROR(VLOOKUP(tbl_recentdeals97[[#This Row],[Index]],Recent60[],AG$1,FALSE),"")</f>
        <v>--</v>
      </c>
      <c r="AH26" s="43" t="str">
        <f>IFERROR(VLOOKUP(tbl_recentdeals97[[#This Row],[Index]],Recent60[],AH$1,FALSE),"")</f>
        <v>直发</v>
      </c>
      <c r="AI26" s="43" t="str">
        <f>IFERROR(VLOOKUP(tbl_recentdeals97[[#This Row],[Index]],Recent60[],AI$1,FALSE),"")</f>
        <v>点心债</v>
      </c>
      <c r="AJ26" s="43" t="str">
        <f>IFERROR(VLOOKUP(tbl_recentdeals97[[#This Row],[Index]],Recent60[],AJ$1,FALSE),"")</f>
        <v>地方平台</v>
      </c>
      <c r="AK26" s="43" t="str">
        <f>IFERROR(VLOOKUP(tbl_recentdeals97[[#This Row],[Index]],Recent60[],AK$1,FALSE),"")</f>
        <v>河南</v>
      </c>
      <c r="AL26" s="37" t="str">
        <f>IFERROR(VLOOKUP(tbl_recentdeals97[[#This Row],[Index]],Recent60[],AL$1,FALSE),"")</f>
        <v>--</v>
      </c>
      <c r="AN26" s="47">
        <v>37</v>
      </c>
      <c r="AO26" s="38">
        <f>IFERROR(VLOOKUP(tbl_DimSum60[[#This Row],[Index]],DimSum60[],AO$1,FALSE),"")</f>
        <v>45329</v>
      </c>
      <c r="AP26" s="108" t="str">
        <f>IFERROR(VLOOKUP(tbl_DimSum60[[#This Row],[Index]],DimSum60[],AP$1,FALSE),"")</f>
        <v>长沙蓝月谷(渤海银行)</v>
      </c>
      <c r="AQ26" s="109" t="str">
        <f>IFERROR(VLOOKUP(tbl_DimSum60[[#This Row],[Index]],DimSum60[],AQ$1,FALSE),"")</f>
        <v>--/--/--</v>
      </c>
      <c r="AR26" s="110">
        <f>IFERROR(VLOOKUP(tbl_DimSum60[[#This Row],[Index]],DimSum60[],AR$1,FALSE),"")</f>
        <v>4</v>
      </c>
      <c r="AS26" s="38" t="str">
        <f>IFERROR(VLOOKUP(tbl_DimSum60[[#This Row],[Index]],DimSum60[],AS$1,FALSE),"")</f>
        <v>2.9</v>
      </c>
      <c r="AT26" s="38" t="str">
        <f>IFERROR(VLOOKUP(tbl_DimSum60[[#This Row],[Index]],DimSum60[],AT$1,FALSE),"")</f>
        <v>4.4%</v>
      </c>
      <c r="AU26" s="111" t="str">
        <f>IFERROR(VLOOKUP(tbl_DimSum60[[#This Row],[Index]],DimSum60[],AU$1,FALSE),"")</f>
        <v>4.5%a</v>
      </c>
      <c r="AV26" s="113">
        <f>IFERROR(VLOOKUP(tbl_DimSum60[[#This Row],[Index]],DimSum60[],AV$1,FALSE),"")</f>
        <v>9.9</v>
      </c>
      <c r="AW26" s="112" t="str">
        <f>IFERROR(VLOOKUP(tbl_DimSum60[[#This Row],[Index]],DimSum60[],AW$1,FALSE),"")</f>
        <v>备证</v>
      </c>
      <c r="AX26" s="112" t="str">
        <f>IFERROR(VLOOKUP(tbl_DimSum60[[#This Row],[Index]],DimSum60[],AX$1,FALSE),"")</f>
        <v>--</v>
      </c>
      <c r="AY26" s="112" t="str">
        <f>IFERROR(VLOOKUP(tbl_DimSum60[[#This Row],[Index]],DimSum60[],AY$1,FALSE),"")</f>
        <v>地方平台</v>
      </c>
      <c r="AZ26" s="112" t="str">
        <f>IFERROR(VLOOKUP(tbl_DimSum60[[#This Row],[Index]],DimSum60[],AZ$1,FALSE),"")</f>
        <v>湖南</v>
      </c>
      <c r="BA26" s="112" t="str">
        <f>IFERROR(VLOOKUP(tbl_DimSum60[[#This Row],[Index]],DimSum60[],BA$1,FALSE),"")</f>
        <v>BISL</v>
      </c>
      <c r="BB26" s="37" t="str">
        <f>IFERROR(VLOOKUP(tbl_DimSum60[[#This Row],[地区]],#REF!,BB$1,FALSE),"")</f>
        <v/>
      </c>
      <c r="BC26" s="47">
        <v>37</v>
      </c>
      <c r="BD26" s="38">
        <f>IFERROR(VLOOKUP(tbl_SBLC60[[#This Row],[Index]],SBLC60[],BD$1,FALSE),"")</f>
        <v>45320</v>
      </c>
      <c r="BE26" s="39" t="str">
        <f>IFERROR(VLOOKUP(tbl_SBLC60[[#This Row],[Index]],SBLC60[],BE$1,FALSE),"")</f>
        <v>绵阳科技</v>
      </c>
      <c r="BF26" s="65" t="str">
        <f>IFERROR(VLOOKUP(tbl_SBLC60[[#This Row],[Index]],SBLC60[],BF$1,FALSE),"")</f>
        <v>渤海银行</v>
      </c>
      <c r="BG26" s="41" t="str">
        <f>IFERROR(VLOOKUP(tbl_SBLC60[[#This Row],[Index]],SBLC60[],BG$1,FALSE),"")</f>
        <v>--/--/--</v>
      </c>
      <c r="BH26" s="41" t="str">
        <f>IFERROR(VLOOKUP(tbl_SBLC60[[#This Row],[Index]],SBLC60[],BH$1,FALSE),"")</f>
        <v>CNH</v>
      </c>
      <c r="BI26" s="41">
        <f>IFERROR(VLOOKUP(tbl_SBLC60[[#This Row],[Index]],SBLC60[],BI$1,FALSE),"")</f>
        <v>7.7</v>
      </c>
      <c r="BJ26" s="42" t="str">
        <f>IFERROR(VLOOKUP(tbl_SBLC60[[#This Row],[Index]],SBLC60[],BJ$1,FALSE),"")</f>
        <v>3</v>
      </c>
      <c r="BK26" s="41" t="str">
        <f>IFERROR(VLOOKUP(tbl_SBLC60[[#This Row],[Index]],SBLC60[],BK$1,FALSE),"")</f>
        <v>4.6%</v>
      </c>
      <c r="BL26" s="41" t="str">
        <f>IFERROR(VLOOKUP(tbl_SBLC60[[#This Row],[Index]],SBLC60[],BL$1,FALSE),"")</f>
        <v>4.6%a</v>
      </c>
      <c r="BM26" s="43">
        <f>IFERROR(VLOOKUP(tbl_SBLC60[[#This Row],[Index]],SBLC60[],BM$1,FALSE),"")</f>
        <v>0</v>
      </c>
      <c r="BN26" s="43" t="str">
        <f>IFERROR(VLOOKUP(tbl_SBLC60[[#This Row],[Index]],SBLC60[],BN$1,FALSE),"")</f>
        <v>备证</v>
      </c>
      <c r="BO26" s="43" t="str">
        <f>IFERROR(VLOOKUP(tbl_SBLC60[[#This Row],[Index]],SBLC60[],BO$1,FALSE),"")</f>
        <v>点心债</v>
      </c>
      <c r="BP26" s="43" t="str">
        <f>IFERROR(VLOOKUP(tbl_SBLC60[[#This Row],[Index]],SBLC60[],BP$1,FALSE),"")</f>
        <v>地方平台</v>
      </c>
      <c r="BQ26" s="43" t="str">
        <f>IFERROR(VLOOKUP(tbl_SBLC60[[#This Row],[Index]],SBLC60[],BQ$1,FALSE),"")</f>
        <v>四川</v>
      </c>
      <c r="BR26" s="112" t="str">
        <f>IFERROR(VLOOKUP(tbl_SBLC60[[#This Row],[Index]],SBLC60[],BR$1,FALSE),"")</f>
        <v>--</v>
      </c>
      <c r="BT26" s="192"/>
      <c r="BU26" s="192"/>
      <c r="BV26" s="192"/>
      <c r="BW26" s="192"/>
      <c r="BX26" s="192"/>
      <c r="BY26" s="192"/>
      <c r="BZ26" s="192"/>
    </row>
    <row r="27" spans="1:78" ht="15" customHeight="1">
      <c r="A27" s="6" t="s">
        <v>353</v>
      </c>
      <c r="B27" s="21" t="str">
        <f>IF(ISBLANK(INDEX(Indice_Table[],MATCH(Formatted_P3[[#This Row],[Index]],Indice_Table[Index],0),MATCH(B$1,Indice_Table[#Headers],0))),"",INDEX(Indice_Table[],MATCH(Formatted_P3[[#This Row],[Index]],Indice_Table[Index],0),MATCH(B$1,Indice_Table[#Headers],0)))</f>
        <v>2171</v>
      </c>
      <c r="C27" s="85" t="str">
        <f>IF(ISBLANK(INDEX(Indice_Table[],MATCH(Formatted_P3[[#This Row],[Index]],Indice_Table[Index],0),MATCH(C$1,Indice_Table[#Headers],0))),"",INDEX(Indice_Table[],MATCH(Formatted_P3[[#This Row],[Index]],Indice_Table[Index],0),MATCH(C$1,Indice_Table[#Headers],0)))</f>
        <v>5.9%</v>
      </c>
      <c r="D27" s="22">
        <f>IF(ISBLANK(INDEX(Indice_Table[],MATCH(Formatted_P3[[#This Row],[Index]],Indice_Table[Index],0),MATCH(D$1,Indice_Table[#Headers],0))),"",INDEX(Indice_Table[],MATCH(Formatted_P3[[#This Row],[Index]],Indice_Table[Index],0),MATCH(D$1,Indice_Table[#Headers],0)))</f>
        <v>4.4999999999999998E-2</v>
      </c>
      <c r="E27" s="101">
        <v>18</v>
      </c>
      <c r="V27" s="37">
        <f t="shared" si="1"/>
        <v>36</v>
      </c>
      <c r="W27" s="68" t="str">
        <f>IF(tbl_recentdeals97[[#This Row],[BOCOM_DEAL?]]&lt;&gt;"--","AN1","AQ1")</f>
        <v>AN1</v>
      </c>
      <c r="X27" s="68"/>
      <c r="Y27" s="38">
        <f>IFERROR(VLOOKUP(tbl_recentdeals97[[#This Row],[Index]],Recent60[],Y$1,FALSE),"")</f>
        <v>45351</v>
      </c>
      <c r="Z27" s="39" t="str">
        <f>IFERROR(VLOOKUP(tbl_recentdeals97[[#This Row],[Index]],Recent60[],Z$1,FALSE),"")</f>
        <v>陕西金资</v>
      </c>
      <c r="AA27" s="40" t="str">
        <f>IFERROR(VLOOKUP(tbl_recentdeals97[[#This Row],[Index]],Recent60[],AA$1,FALSE),"")</f>
        <v>--/--/BBB</v>
      </c>
      <c r="AB27" s="41" t="str">
        <f>IFERROR(VLOOKUP(tbl_recentdeals97[[#This Row],[Index]],Recent60[],AB$1,FALSE),"")</f>
        <v>USD</v>
      </c>
      <c r="AC27" s="41">
        <f>IFERROR(VLOOKUP(tbl_recentdeals97[[#This Row],[Index]],Recent60[],AC$1,FALSE),"")</f>
        <v>2</v>
      </c>
      <c r="AD27" s="41" t="str">
        <f>IFERROR(VLOOKUP(tbl_recentdeals97[[#This Row],[Index]],Recent60[],AD$1,FALSE),"")</f>
        <v>3</v>
      </c>
      <c r="AE27" s="42" t="str">
        <f>IFERROR(VLOOKUP(tbl_recentdeals97[[#This Row],[Index]],Recent60[],AE$1,FALSE),"")</f>
        <v>5.8%</v>
      </c>
      <c r="AF27" s="41" t="str">
        <f>IFERROR(VLOOKUP(tbl_recentdeals97[[#This Row],[Index]],Recent60[],AF$1,FALSE),"")</f>
        <v>6.5%a</v>
      </c>
      <c r="AG27" s="41">
        <f>IFERROR(VLOOKUP(tbl_recentdeals97[[#This Row],[Index]],Recent60[],AG$1,FALSE),"")</f>
        <v>50</v>
      </c>
      <c r="AH27" s="43" t="str">
        <f>IFERROR(VLOOKUP(tbl_recentdeals97[[#This Row],[Index]],Recent60[],AH$1,FALSE),"")</f>
        <v>直发</v>
      </c>
      <c r="AI27" s="43" t="str">
        <f>IFERROR(VLOOKUP(tbl_recentdeals97[[#This Row],[Index]],Recent60[],AI$1,FALSE),"")</f>
        <v>--</v>
      </c>
      <c r="AJ27" s="43" t="str">
        <f>IFERROR(VLOOKUP(tbl_recentdeals97[[#This Row],[Index]],Recent60[],AJ$1,FALSE),"")</f>
        <v>地方平台</v>
      </c>
      <c r="AK27" s="43" t="str">
        <f>IFERROR(VLOOKUP(tbl_recentdeals97[[#This Row],[Index]],Recent60[],AK$1,FALSE),"")</f>
        <v>陕西</v>
      </c>
      <c r="AL27" s="37" t="str">
        <f>IFERROR(VLOOKUP(tbl_recentdeals97[[#This Row],[Index]],Recent60[],AL$1,FALSE),"")</f>
        <v>BISL</v>
      </c>
      <c r="AN27" s="47">
        <v>36</v>
      </c>
      <c r="AO27" s="38">
        <f>IFERROR(VLOOKUP(tbl_DimSum60[[#This Row],[Index]],DimSum60[],AO$1,FALSE),"")</f>
        <v>45328</v>
      </c>
      <c r="AP27" s="108" t="str">
        <f>IFERROR(VLOOKUP(tbl_DimSum60[[#This Row],[Index]],DimSum60[],AP$1,FALSE),"")</f>
        <v>临沂城投(邮储银行)</v>
      </c>
      <c r="AQ27" s="109" t="str">
        <f>IFERROR(VLOOKUP(tbl_DimSum60[[#This Row],[Index]],DimSum60[],AQ$1,FALSE),"")</f>
        <v>--/--/--</v>
      </c>
      <c r="AR27" s="110">
        <f>IFERROR(VLOOKUP(tbl_DimSum60[[#This Row],[Index]],DimSum60[],AR$1,FALSE),"")</f>
        <v>4.5999999999999996</v>
      </c>
      <c r="AS27" s="38" t="str">
        <f>IFERROR(VLOOKUP(tbl_DimSum60[[#This Row],[Index]],DimSum60[],AS$1,FALSE),"")</f>
        <v>3</v>
      </c>
      <c r="AT27" s="38" t="str">
        <f>IFERROR(VLOOKUP(tbl_DimSum60[[#This Row],[Index]],DimSum60[],AT$1,FALSE),"")</f>
        <v>3.3%</v>
      </c>
      <c r="AU27" s="111" t="str">
        <f>IFERROR(VLOOKUP(tbl_DimSum60[[#This Row],[Index]],DimSum60[],AU$1,FALSE),"")</f>
        <v>3.7%a</v>
      </c>
      <c r="AV27" s="113">
        <f>IFERROR(VLOOKUP(tbl_DimSum60[[#This Row],[Index]],DimSum60[],AV$1,FALSE),"")</f>
        <v>40</v>
      </c>
      <c r="AW27" s="112" t="str">
        <f>IFERROR(VLOOKUP(tbl_DimSum60[[#This Row],[Index]],DimSum60[],AW$1,FALSE),"")</f>
        <v>备证+担保</v>
      </c>
      <c r="AX27" s="112" t="str">
        <f>IFERROR(VLOOKUP(tbl_DimSum60[[#This Row],[Index]],DimSum60[],AX$1,FALSE),"")</f>
        <v>--</v>
      </c>
      <c r="AY27" s="112" t="str">
        <f>IFERROR(VLOOKUP(tbl_DimSum60[[#This Row],[Index]],DimSum60[],AY$1,FALSE),"")</f>
        <v>地方平台</v>
      </c>
      <c r="AZ27" s="112" t="str">
        <f>IFERROR(VLOOKUP(tbl_DimSum60[[#This Row],[Index]],DimSum60[],AZ$1,FALSE),"")</f>
        <v>山东</v>
      </c>
      <c r="BA27" s="112" t="str">
        <f>IFERROR(VLOOKUP(tbl_DimSum60[[#This Row],[Index]],DimSum60[],BA$1,FALSE),"")</f>
        <v>--</v>
      </c>
      <c r="BB27" s="37" t="str">
        <f>IFERROR(VLOOKUP(tbl_DimSum60[[#This Row],[地区]],#REF!,BB$1,FALSE),"")</f>
        <v/>
      </c>
      <c r="BC27" s="47">
        <v>36</v>
      </c>
      <c r="BD27" s="38">
        <f>IFERROR(VLOOKUP(tbl_SBLC60[[#This Row],[Index]],SBLC60[],BD$1,FALSE),"")</f>
        <v>45316</v>
      </c>
      <c r="BE27" s="39" t="str">
        <f>IFERROR(VLOOKUP(tbl_SBLC60[[#This Row],[Index]],SBLC60[],BE$1,FALSE),"")</f>
        <v>南充嘉陵江实业</v>
      </c>
      <c r="BF27" s="65" t="str">
        <f>IFERROR(VLOOKUP(tbl_SBLC60[[#This Row],[Index]],SBLC60[],BF$1,FALSE),"")</f>
        <v>天津银行</v>
      </c>
      <c r="BG27" s="41" t="str">
        <f>IFERROR(VLOOKUP(tbl_SBLC60[[#This Row],[Index]],SBLC60[],BG$1,FALSE),"")</f>
        <v>--/--/--</v>
      </c>
      <c r="BH27" s="41" t="str">
        <f>IFERROR(VLOOKUP(tbl_SBLC60[[#This Row],[Index]],SBLC60[],BH$1,FALSE),"")</f>
        <v>CNH</v>
      </c>
      <c r="BI27" s="41">
        <f>IFERROR(VLOOKUP(tbl_SBLC60[[#This Row],[Index]],SBLC60[],BI$1,FALSE),"")</f>
        <v>6.9450000000000003</v>
      </c>
      <c r="BJ27" s="42" t="str">
        <f>IFERROR(VLOOKUP(tbl_SBLC60[[#This Row],[Index]],SBLC60[],BJ$1,FALSE),"")</f>
        <v>3</v>
      </c>
      <c r="BK27" s="41" t="str">
        <f>IFERROR(VLOOKUP(tbl_SBLC60[[#This Row],[Index]],SBLC60[],BK$1,FALSE),"")</f>
        <v>4.8%</v>
      </c>
      <c r="BL27" s="41" t="str">
        <f>IFERROR(VLOOKUP(tbl_SBLC60[[#This Row],[Index]],SBLC60[],BL$1,FALSE),"")</f>
        <v>--</v>
      </c>
      <c r="BM27" s="43" t="str">
        <f>IFERROR(VLOOKUP(tbl_SBLC60[[#This Row],[Index]],SBLC60[],BM$1,FALSE),"")</f>
        <v>--</v>
      </c>
      <c r="BN27" s="43" t="str">
        <f>IFERROR(VLOOKUP(tbl_SBLC60[[#This Row],[Index]],SBLC60[],BN$1,FALSE),"")</f>
        <v>备证</v>
      </c>
      <c r="BO27" s="43" t="str">
        <f>IFERROR(VLOOKUP(tbl_SBLC60[[#This Row],[Index]],SBLC60[],BO$1,FALSE),"")</f>
        <v>点心债</v>
      </c>
      <c r="BP27" s="43" t="str">
        <f>IFERROR(VLOOKUP(tbl_SBLC60[[#This Row],[Index]],SBLC60[],BP$1,FALSE),"")</f>
        <v>地方平台</v>
      </c>
      <c r="BQ27" s="43" t="str">
        <f>IFERROR(VLOOKUP(tbl_SBLC60[[#This Row],[Index]],SBLC60[],BQ$1,FALSE),"")</f>
        <v>四川</v>
      </c>
      <c r="BR27" s="112" t="str">
        <f>IFERROR(VLOOKUP(tbl_SBLC60[[#This Row],[Index]],SBLC60[],BR$1,FALSE),"")</f>
        <v>--</v>
      </c>
      <c r="BT27" s="192"/>
      <c r="BU27" s="192"/>
      <c r="BV27" s="192"/>
      <c r="BW27" s="192"/>
      <c r="BX27" s="192"/>
      <c r="BY27" s="192"/>
      <c r="BZ27" s="192"/>
    </row>
    <row r="28" spans="1:78" ht="15" customHeight="1">
      <c r="A28" s="3" t="s">
        <v>32</v>
      </c>
      <c r="B28" s="92" t="str">
        <f>IF(ISBLANK(INDEX(Indice_Table[],MATCH(Formatted_P3[[#This Row],[Index]],Indice_Table[Index],0),MATCH(B$1,Indice_Table[#Headers],0))),"",INDEX(Indice_Table[],MATCH(Formatted_P3[[#This Row],[Index]],Indice_Table[Index],0),MATCH(B$1,Indice_Table[#Headers],0)))</f>
        <v>/</v>
      </c>
      <c r="C28" s="91" t="str">
        <f>IF(ISBLANK(INDEX(Indice_Table[],MATCH(Formatted_P3[[#This Row],[Index]],Indice_Table[Index],0),MATCH(C$1,Indice_Table[#Headers],0))),"",INDEX(Indice_Table[],MATCH(Formatted_P3[[#This Row],[Index]],Indice_Table[Index],0),MATCH(C$1,Indice_Table[#Headers],0)))</f>
        <v>/</v>
      </c>
      <c r="D28" s="93" t="str">
        <f>IF(ISBLANK(INDEX(Indice_Table[],MATCH(Formatted_P3[[#This Row],[Index]],Indice_Table[Index],0),MATCH(D$1,Indice_Table[#Headers],0))),"",INDEX(Indice_Table[],MATCH(Formatted_P3[[#This Row],[Index]],Indice_Table[Index],0),MATCH(D$1,Indice_Table[#Headers],0)))</f>
        <v/>
      </c>
      <c r="E28" s="101">
        <v>19</v>
      </c>
      <c r="V28" s="37">
        <f t="shared" si="1"/>
        <v>35</v>
      </c>
      <c r="W28" s="68" t="str">
        <f>IF(tbl_recentdeals97[[#This Row],[BOCOM_DEAL?]]&lt;&gt;"--","AN1","AQ1")</f>
        <v>AQ1</v>
      </c>
      <c r="X28" s="68"/>
      <c r="Y28" s="38">
        <f>IFERROR(VLOOKUP(tbl_recentdeals97[[#This Row],[Index]],Recent60[],Y$1,FALSE),"")</f>
        <v>45351</v>
      </c>
      <c r="Z28" s="39" t="str">
        <f>IFERROR(VLOOKUP(tbl_recentdeals97[[#This Row],[Index]],Recent60[],Z$1,FALSE),"")</f>
        <v>湛江基投</v>
      </c>
      <c r="AA28" s="40" t="str">
        <f>IFERROR(VLOOKUP(tbl_recentdeals97[[#This Row],[Index]],Recent60[],AA$1,FALSE),"")</f>
        <v>--/--/--</v>
      </c>
      <c r="AB28" s="41" t="str">
        <f>IFERROR(VLOOKUP(tbl_recentdeals97[[#This Row],[Index]],Recent60[],AB$1,FALSE),"")</f>
        <v>CNH</v>
      </c>
      <c r="AC28" s="41">
        <f>IFERROR(VLOOKUP(tbl_recentdeals97[[#This Row],[Index]],Recent60[],AC$1,FALSE),"")</f>
        <v>14.2</v>
      </c>
      <c r="AD28" s="41" t="str">
        <f>IFERROR(VLOOKUP(tbl_recentdeals97[[#This Row],[Index]],Recent60[],AD$1,FALSE),"")</f>
        <v>3</v>
      </c>
      <c r="AE28" s="42" t="str">
        <f>IFERROR(VLOOKUP(tbl_recentdeals97[[#This Row],[Index]],Recent60[],AE$1,FALSE),"")</f>
        <v>3.95%</v>
      </c>
      <c r="AF28" s="41" t="str">
        <f>IFERROR(VLOOKUP(tbl_recentdeals97[[#This Row],[Index]],Recent60[],AF$1,FALSE),"")</f>
        <v>4.3%a</v>
      </c>
      <c r="AG28" s="41">
        <f>IFERROR(VLOOKUP(tbl_recentdeals97[[#This Row],[Index]],Recent60[],AG$1,FALSE),"")</f>
        <v>35</v>
      </c>
      <c r="AH28" s="43" t="str">
        <f>IFERROR(VLOOKUP(tbl_recentdeals97[[#This Row],[Index]],Recent60[],AH$1,FALSE),"")</f>
        <v>直发</v>
      </c>
      <c r="AI28" s="43" t="str">
        <f>IFERROR(VLOOKUP(tbl_recentdeals97[[#This Row],[Index]],Recent60[],AI$1,FALSE),"")</f>
        <v>绿色点心债</v>
      </c>
      <c r="AJ28" s="43" t="str">
        <f>IFERROR(VLOOKUP(tbl_recentdeals97[[#This Row],[Index]],Recent60[],AJ$1,FALSE),"")</f>
        <v>地方平台</v>
      </c>
      <c r="AK28" s="43" t="str">
        <f>IFERROR(VLOOKUP(tbl_recentdeals97[[#This Row],[Index]],Recent60[],AK$1,FALSE),"")</f>
        <v>广东</v>
      </c>
      <c r="AL28" s="37" t="str">
        <f>IFERROR(VLOOKUP(tbl_recentdeals97[[#This Row],[Index]],Recent60[],AL$1,FALSE),"")</f>
        <v>--</v>
      </c>
      <c r="AN28" s="47">
        <v>35</v>
      </c>
      <c r="AO28" s="38">
        <f>IFERROR(VLOOKUP(tbl_DimSum60[[#This Row],[Index]],DimSum60[],AO$1,FALSE),"")</f>
        <v>45327</v>
      </c>
      <c r="AP28" s="108" t="str">
        <f>IFERROR(VLOOKUP(tbl_DimSum60[[#This Row],[Index]],DimSum60[],AP$1,FALSE),"")</f>
        <v>曹妃甸国控(北京银行)</v>
      </c>
      <c r="AQ28" s="109" t="str">
        <f>IFERROR(VLOOKUP(tbl_DimSum60[[#This Row],[Index]],DimSum60[],AQ$1,FALSE),"")</f>
        <v>--/--/--</v>
      </c>
      <c r="AR28" s="110">
        <f>IFERROR(VLOOKUP(tbl_DimSum60[[#This Row],[Index]],DimSum60[],AR$1,FALSE),"")</f>
        <v>5.3</v>
      </c>
      <c r="AS28" s="38" t="str">
        <f>IFERROR(VLOOKUP(tbl_DimSum60[[#This Row],[Index]],DimSum60[],AS$1,FALSE),"")</f>
        <v>3</v>
      </c>
      <c r="AT28" s="38" t="str">
        <f>IFERROR(VLOOKUP(tbl_DimSum60[[#This Row],[Index]],DimSum60[],AT$1,FALSE),"")</f>
        <v>3.5%</v>
      </c>
      <c r="AU28" s="111" t="str">
        <f>IFERROR(VLOOKUP(tbl_DimSum60[[#This Row],[Index]],DimSum60[],AU$1,FALSE),"")</f>
        <v>3.8%a</v>
      </c>
      <c r="AV28" s="113">
        <f>IFERROR(VLOOKUP(tbl_DimSum60[[#This Row],[Index]],DimSum60[],AV$1,FALSE),"")</f>
        <v>30</v>
      </c>
      <c r="AW28" s="112" t="str">
        <f>IFERROR(VLOOKUP(tbl_DimSum60[[#This Row],[Index]],DimSum60[],AW$1,FALSE),"")</f>
        <v>备证</v>
      </c>
      <c r="AX28" s="112" t="str">
        <f>IFERROR(VLOOKUP(tbl_DimSum60[[#This Row],[Index]],DimSum60[],AX$1,FALSE),"")</f>
        <v>--</v>
      </c>
      <c r="AY28" s="112" t="str">
        <f>IFERROR(VLOOKUP(tbl_DimSum60[[#This Row],[Index]],DimSum60[],AY$1,FALSE),"")</f>
        <v>地方平台</v>
      </c>
      <c r="AZ28" s="112" t="str">
        <f>IFERROR(VLOOKUP(tbl_DimSum60[[#This Row],[Index]],DimSum60[],AZ$1,FALSE),"")</f>
        <v>河北</v>
      </c>
      <c r="BA28" s="112" t="str">
        <f>IFERROR(VLOOKUP(tbl_DimSum60[[#This Row],[Index]],DimSum60[],BA$1,FALSE),"")</f>
        <v>--</v>
      </c>
      <c r="BB28" s="37" t="str">
        <f>IFERROR(VLOOKUP(tbl_DimSum60[[#This Row],[地区]],#REF!,BB$1,FALSE),"")</f>
        <v/>
      </c>
      <c r="BC28" s="47">
        <v>35</v>
      </c>
      <c r="BD28" s="38">
        <f>IFERROR(VLOOKUP(tbl_SBLC60[[#This Row],[Index]],SBLC60[],BD$1,FALSE),"")</f>
        <v>45316</v>
      </c>
      <c r="BE28" s="39" t="str">
        <f>IFERROR(VLOOKUP(tbl_SBLC60[[#This Row],[Index]],SBLC60[],BE$1,FALSE),"")</f>
        <v>如东交投</v>
      </c>
      <c r="BF28" s="65" t="str">
        <f>IFERROR(VLOOKUP(tbl_SBLC60[[#This Row],[Index]],SBLC60[],BF$1,FALSE),"")</f>
        <v>江苏银行</v>
      </c>
      <c r="BG28" s="41" t="str">
        <f>IFERROR(VLOOKUP(tbl_SBLC60[[#This Row],[Index]],SBLC60[],BG$1,FALSE),"")</f>
        <v>--/--/--</v>
      </c>
      <c r="BH28" s="41" t="str">
        <f>IFERROR(VLOOKUP(tbl_SBLC60[[#This Row],[Index]],SBLC60[],BH$1,FALSE),"")</f>
        <v>USD</v>
      </c>
      <c r="BI28" s="41">
        <f>IFERROR(VLOOKUP(tbl_SBLC60[[#This Row],[Index]],SBLC60[],BI$1,FALSE),"")</f>
        <v>0.5</v>
      </c>
      <c r="BJ28" s="42" t="str">
        <f>IFERROR(VLOOKUP(tbl_SBLC60[[#This Row],[Index]],SBLC60[],BJ$1,FALSE),"")</f>
        <v>3</v>
      </c>
      <c r="BK28" s="41" t="str">
        <f>IFERROR(VLOOKUP(tbl_SBLC60[[#This Row],[Index]],SBLC60[],BK$1,FALSE),"")</f>
        <v>5.5%</v>
      </c>
      <c r="BL28" s="41" t="str">
        <f>IFERROR(VLOOKUP(tbl_SBLC60[[#This Row],[Index]],SBLC60[],BL$1,FALSE),"")</f>
        <v>5.9%a</v>
      </c>
      <c r="BM28" s="43">
        <f>IFERROR(VLOOKUP(tbl_SBLC60[[#This Row],[Index]],SBLC60[],BM$1,FALSE),"")</f>
        <v>40</v>
      </c>
      <c r="BN28" s="43" t="str">
        <f>IFERROR(VLOOKUP(tbl_SBLC60[[#This Row],[Index]],SBLC60[],BN$1,FALSE),"")</f>
        <v>备证</v>
      </c>
      <c r="BO28" s="43" t="str">
        <f>IFERROR(VLOOKUP(tbl_SBLC60[[#This Row],[Index]],SBLC60[],BO$1,FALSE),"")</f>
        <v>--</v>
      </c>
      <c r="BP28" s="43" t="str">
        <f>IFERROR(VLOOKUP(tbl_SBLC60[[#This Row],[Index]],SBLC60[],BP$1,FALSE),"")</f>
        <v>地方平台</v>
      </c>
      <c r="BQ28" s="43" t="str">
        <f>IFERROR(VLOOKUP(tbl_SBLC60[[#This Row],[Index]],SBLC60[],BQ$1,FALSE),"")</f>
        <v>江苏</v>
      </c>
      <c r="BR28" s="112" t="str">
        <f>IFERROR(VLOOKUP(tbl_SBLC60[[#This Row],[Index]],SBLC60[],BR$1,FALSE),"")</f>
        <v>--</v>
      </c>
      <c r="BT28" s="192"/>
      <c r="BU28" s="192"/>
      <c r="BV28" s="192"/>
      <c r="BW28" s="192"/>
      <c r="BX28" s="192"/>
      <c r="BY28" s="192"/>
      <c r="BZ28" s="192"/>
    </row>
    <row r="29" spans="1:78" ht="15" customHeight="1">
      <c r="A29" s="4" t="s">
        <v>354</v>
      </c>
      <c r="B29" s="15" t="str">
        <f>IF(ISBLANK(INDEX(Indice_Table[],MATCH(Formatted_P3[[#This Row],[Index]],Indice_Table[Index],0),MATCH(B$1,Indice_Table[#Headers],0))),"",INDEX(Indice_Table[],MATCH(Formatted_P3[[#This Row],[Index]],Indice_Table[Index],0),MATCH(B$1,Indice_Table[#Headers],0)))</f>
        <v>103</v>
      </c>
      <c r="C29" s="83" t="str">
        <f>IF(ISBLANK(INDEX(Indice_Table[],MATCH(Formatted_P3[[#This Row],[Index]],Indice_Table[Index],0),MATCH(C$1,Indice_Table[#Headers],0))),"",INDEX(Indice_Table[],MATCH(Formatted_P3[[#This Row],[Index]],Indice_Table[Index],0),MATCH(C$1,Indice_Table[#Headers],0)))</f>
        <v>-1.1%</v>
      </c>
      <c r="D29" s="16">
        <f>IF(ISBLANK(INDEX(Indice_Table[],MATCH(Formatted_P3[[#This Row],[Index]],Indice_Table[Index],0),MATCH(D$1,Indice_Table[#Headers],0))),"",INDEX(Indice_Table[],MATCH(Formatted_P3[[#This Row],[Index]],Indice_Table[Index],0),MATCH(D$1,Indice_Table[#Headers],0)))</f>
        <v>1.4E-2</v>
      </c>
      <c r="E29" s="101">
        <v>20</v>
      </c>
      <c r="V29" s="37">
        <f t="shared" si="1"/>
        <v>34</v>
      </c>
      <c r="W29" s="68" t="str">
        <f>IF(tbl_recentdeals97[[#This Row],[BOCOM_DEAL?]]&lt;&gt;"--","AN1","AQ1")</f>
        <v>AQ1</v>
      </c>
      <c r="X29" s="68"/>
      <c r="Y29" s="38">
        <f>IFERROR(VLOOKUP(tbl_recentdeals97[[#This Row],[Index]],Recent60[],Y$1,FALSE),"")</f>
        <v>45350</v>
      </c>
      <c r="Z29" s="39" t="str">
        <f>IFERROR(VLOOKUP(tbl_recentdeals97[[#This Row],[Index]],Recent60[],Z$1,FALSE),"")</f>
        <v>南昌金开(工商银行)</v>
      </c>
      <c r="AA29" s="40" t="str">
        <f>IFERROR(VLOOKUP(tbl_recentdeals97[[#This Row],[Index]],Recent60[],AA$1,FALSE),"")</f>
        <v>--/--/--</v>
      </c>
      <c r="AB29" s="41" t="str">
        <f>IFERROR(VLOOKUP(tbl_recentdeals97[[#This Row],[Index]],Recent60[],AB$1,FALSE),"")</f>
        <v>USD</v>
      </c>
      <c r="AC29" s="41">
        <f>IFERROR(VLOOKUP(tbl_recentdeals97[[#This Row],[Index]],Recent60[],AC$1,FALSE),"")</f>
        <v>0.68</v>
      </c>
      <c r="AD29" s="41" t="str">
        <f>IFERROR(VLOOKUP(tbl_recentdeals97[[#This Row],[Index]],Recent60[],AD$1,FALSE),"")</f>
        <v>3</v>
      </c>
      <c r="AE29" s="42" t="str">
        <f>IFERROR(VLOOKUP(tbl_recentdeals97[[#This Row],[Index]],Recent60[],AE$1,FALSE),"")</f>
        <v>5.25%</v>
      </c>
      <c r="AF29" s="41" t="str">
        <f>IFERROR(VLOOKUP(tbl_recentdeals97[[#This Row],[Index]],Recent60[],AF$1,FALSE),"")</f>
        <v>5.7%a</v>
      </c>
      <c r="AG29" s="41">
        <f>IFERROR(VLOOKUP(tbl_recentdeals97[[#This Row],[Index]],Recent60[],AG$1,FALSE),"")</f>
        <v>45</v>
      </c>
      <c r="AH29" s="43" t="str">
        <f>IFERROR(VLOOKUP(tbl_recentdeals97[[#This Row],[Index]],Recent60[],AH$1,FALSE),"")</f>
        <v>备证</v>
      </c>
      <c r="AI29" s="43" t="str">
        <f>IFERROR(VLOOKUP(tbl_recentdeals97[[#This Row],[Index]],Recent60[],AI$1,FALSE),"")</f>
        <v>--</v>
      </c>
      <c r="AJ29" s="43" t="str">
        <f>IFERROR(VLOOKUP(tbl_recentdeals97[[#This Row],[Index]],Recent60[],AJ$1,FALSE),"")</f>
        <v>地方平台</v>
      </c>
      <c r="AK29" s="43" t="str">
        <f>IFERROR(VLOOKUP(tbl_recentdeals97[[#This Row],[Index]],Recent60[],AK$1,FALSE),"")</f>
        <v>江西</v>
      </c>
      <c r="AL29" s="37" t="str">
        <f>IFERROR(VLOOKUP(tbl_recentdeals97[[#This Row],[Index]],Recent60[],AL$1,FALSE),"")</f>
        <v>--</v>
      </c>
      <c r="AN29" s="47">
        <v>34</v>
      </c>
      <c r="AO29" s="38">
        <f>IFERROR(VLOOKUP(tbl_DimSum60[[#This Row],[Index]],DimSum60[],AO$1,FALSE),"")</f>
        <v>45327</v>
      </c>
      <c r="AP29" s="108" t="str">
        <f>IFERROR(VLOOKUP(tbl_DimSum60[[#This Row],[Index]],DimSum60[],AP$1,FALSE),"")</f>
        <v>江苏钟吾城投(南京银行)</v>
      </c>
      <c r="AQ29" s="109" t="str">
        <f>IFERROR(VLOOKUP(tbl_DimSum60[[#This Row],[Index]],DimSum60[],AQ$1,FALSE),"")</f>
        <v>--/--/--</v>
      </c>
      <c r="AR29" s="110">
        <f>IFERROR(VLOOKUP(tbl_DimSum60[[#This Row],[Index]],DimSum60[],AR$1,FALSE),"")</f>
        <v>1.895</v>
      </c>
      <c r="AS29" s="38" t="str">
        <f>IFERROR(VLOOKUP(tbl_DimSum60[[#This Row],[Index]],DimSum60[],AS$1,FALSE),"")</f>
        <v>3</v>
      </c>
      <c r="AT29" s="38" t="str">
        <f>IFERROR(VLOOKUP(tbl_DimSum60[[#This Row],[Index]],DimSum60[],AT$1,FALSE),"")</f>
        <v>3.5%</v>
      </c>
      <c r="AU29" s="111" t="str">
        <f>IFERROR(VLOOKUP(tbl_DimSum60[[#This Row],[Index]],DimSum60[],AU$1,FALSE),"")</f>
        <v>3.7%a</v>
      </c>
      <c r="AV29" s="113">
        <f>IFERROR(VLOOKUP(tbl_DimSum60[[#This Row],[Index]],DimSum60[],AV$1,FALSE),"")</f>
        <v>20</v>
      </c>
      <c r="AW29" s="112" t="str">
        <f>IFERROR(VLOOKUP(tbl_DimSum60[[#This Row],[Index]],DimSum60[],AW$1,FALSE),"")</f>
        <v>备证</v>
      </c>
      <c r="AX29" s="112" t="str">
        <f>IFERROR(VLOOKUP(tbl_DimSum60[[#This Row],[Index]],DimSum60[],AX$1,FALSE),"")</f>
        <v>--</v>
      </c>
      <c r="AY29" s="112" t="str">
        <f>IFERROR(VLOOKUP(tbl_DimSum60[[#This Row],[Index]],DimSum60[],AY$1,FALSE),"")</f>
        <v>地方平台</v>
      </c>
      <c r="AZ29" s="112" t="str">
        <f>IFERROR(VLOOKUP(tbl_DimSum60[[#This Row],[Index]],DimSum60[],AZ$1,FALSE),"")</f>
        <v>江苏</v>
      </c>
      <c r="BA29" s="112" t="str">
        <f>IFERROR(VLOOKUP(tbl_DimSum60[[#This Row],[Index]],DimSum60[],BA$1,FALSE),"")</f>
        <v>--</v>
      </c>
      <c r="BB29" s="37" t="str">
        <f>IFERROR(VLOOKUP(tbl_DimSum60[[#This Row],[地区]],#REF!,BB$1,FALSE),"")</f>
        <v/>
      </c>
      <c r="BC29" s="47">
        <v>34</v>
      </c>
      <c r="BD29" s="38">
        <f>IFERROR(VLOOKUP(tbl_SBLC60[[#This Row],[Index]],SBLC60[],BD$1,FALSE),"")</f>
        <v>45316</v>
      </c>
      <c r="BE29" s="39" t="str">
        <f>IFERROR(VLOOKUP(tbl_SBLC60[[#This Row],[Index]],SBLC60[],BE$1,FALSE),"")</f>
        <v>重庆丰都实发</v>
      </c>
      <c r="BF29" s="65" t="str">
        <f>IFERROR(VLOOKUP(tbl_SBLC60[[#This Row],[Index]],SBLC60[],BF$1,FALSE),"")</f>
        <v>重庆三峡银行</v>
      </c>
      <c r="BG29" s="41" t="str">
        <f>IFERROR(VLOOKUP(tbl_SBLC60[[#This Row],[Index]],SBLC60[],BG$1,FALSE),"")</f>
        <v>--/--/--</v>
      </c>
      <c r="BH29" s="41" t="str">
        <f>IFERROR(VLOOKUP(tbl_SBLC60[[#This Row],[Index]],SBLC60[],BH$1,FALSE),"")</f>
        <v>CNH</v>
      </c>
      <c r="BI29" s="41">
        <f>IFERROR(VLOOKUP(tbl_SBLC60[[#This Row],[Index]],SBLC60[],BI$1,FALSE),"")</f>
        <v>4.2</v>
      </c>
      <c r="BJ29" s="42" t="str">
        <f>IFERROR(VLOOKUP(tbl_SBLC60[[#This Row],[Index]],SBLC60[],BJ$1,FALSE),"")</f>
        <v>2.8</v>
      </c>
      <c r="BK29" s="41" t="str">
        <f>IFERROR(VLOOKUP(tbl_SBLC60[[#This Row],[Index]],SBLC60[],BK$1,FALSE),"")</f>
        <v>4.8%</v>
      </c>
      <c r="BL29" s="41" t="str">
        <f>IFERROR(VLOOKUP(tbl_SBLC60[[#This Row],[Index]],SBLC60[],BL$1,FALSE),"")</f>
        <v>--</v>
      </c>
      <c r="BM29" s="43" t="str">
        <f>IFERROR(VLOOKUP(tbl_SBLC60[[#This Row],[Index]],SBLC60[],BM$1,FALSE),"")</f>
        <v>--</v>
      </c>
      <c r="BN29" s="43" t="str">
        <f>IFERROR(VLOOKUP(tbl_SBLC60[[#This Row],[Index]],SBLC60[],BN$1,FALSE),"")</f>
        <v>备证</v>
      </c>
      <c r="BO29" s="43" t="str">
        <f>IFERROR(VLOOKUP(tbl_SBLC60[[#This Row],[Index]],SBLC60[],BO$1,FALSE),"")</f>
        <v>点心债</v>
      </c>
      <c r="BP29" s="43" t="str">
        <f>IFERROR(VLOOKUP(tbl_SBLC60[[#This Row],[Index]],SBLC60[],BP$1,FALSE),"")</f>
        <v>地方平台</v>
      </c>
      <c r="BQ29" s="43" t="str">
        <f>IFERROR(VLOOKUP(tbl_SBLC60[[#This Row],[Index]],SBLC60[],BQ$1,FALSE),"")</f>
        <v>重庆</v>
      </c>
      <c r="BR29" s="112" t="str">
        <f>IFERROR(VLOOKUP(tbl_SBLC60[[#This Row],[Index]],SBLC60[],BR$1,FALSE),"")</f>
        <v>--</v>
      </c>
      <c r="BT29" s="192"/>
      <c r="BU29" s="192"/>
      <c r="BV29" s="192"/>
      <c r="BW29" s="192"/>
      <c r="BX29" s="192"/>
      <c r="BY29" s="192"/>
      <c r="BZ29" s="192"/>
    </row>
    <row r="30" spans="1:78" ht="15" customHeight="1">
      <c r="A30" s="11" t="s">
        <v>34</v>
      </c>
      <c r="B30" s="28" t="str">
        <f>IF(ISBLANK(INDEX(Indice_Table[],MATCH(Formatted_P3[[#This Row],[Index]],Indice_Table[Index],0),MATCH(B$1,Indice_Table[#Headers],0))),"",INDEX(Indice_Table[],MATCH(Formatted_P3[[#This Row],[Index]],Indice_Table[Index],0),MATCH(B$1,Indice_Table[#Headers],0)))</f>
        <v>7.2000</v>
      </c>
      <c r="C30" s="90" t="str">
        <f>IF(ISBLANK(INDEX(Indice_Table[],MATCH(Formatted_P3[[#This Row],[Index]],Indice_Table[Index],0),MATCH(C$1,Indice_Table[#Headers],0))),"",INDEX(Indice_Table[],MATCH(Formatted_P3[[#This Row],[Index]],Indice_Table[Index],0),MATCH(C$1,Indice_Table[#Headers],0)))</f>
        <v>-0.2%</v>
      </c>
      <c r="D30" s="29">
        <f>IF(ISBLANK(INDEX(Indice_Table[],MATCH(Formatted_P3[[#This Row],[Index]],Indice_Table[Index],0),MATCH(D$1,Indice_Table[#Headers],0))),"",INDEX(Indice_Table[],MATCH(Formatted_P3[[#This Row],[Index]],Indice_Table[Index],0),MATCH(D$1,Indice_Table[#Headers],0)))</f>
        <v>0.01</v>
      </c>
      <c r="E30" s="101">
        <v>52</v>
      </c>
      <c r="V30" s="37">
        <f t="shared" si="1"/>
        <v>33</v>
      </c>
      <c r="W30" s="68" t="str">
        <f>IF(tbl_recentdeals97[[#This Row],[BOCOM_DEAL?]]&lt;&gt;"--","AN1","AQ1")</f>
        <v>AN1</v>
      </c>
      <c r="X30" s="68"/>
      <c r="Y30" s="38">
        <f>IFERROR(VLOOKUP(tbl_recentdeals97[[#This Row],[Index]],Recent60[],Y$1,FALSE),"")</f>
        <v>45350</v>
      </c>
      <c r="Z30" s="39" t="str">
        <f>IFERROR(VLOOKUP(tbl_recentdeals97[[#This Row],[Index]],Recent60[],Z$1,FALSE),"")</f>
        <v>天风证券</v>
      </c>
      <c r="AA30" s="40" t="str">
        <f>IFERROR(VLOOKUP(tbl_recentdeals97[[#This Row],[Index]],Recent60[],AA$1,FALSE),"")</f>
        <v>--/--/BBB-</v>
      </c>
      <c r="AB30" s="41" t="str">
        <f>IFERROR(VLOOKUP(tbl_recentdeals97[[#This Row],[Index]],Recent60[],AB$1,FALSE),"")</f>
        <v>USD</v>
      </c>
      <c r="AC30" s="41">
        <f>IFERROR(VLOOKUP(tbl_recentdeals97[[#This Row],[Index]],Recent60[],AC$1,FALSE),"")</f>
        <v>3</v>
      </c>
      <c r="AD30" s="41" t="str">
        <f>IFERROR(VLOOKUP(tbl_recentdeals97[[#This Row],[Index]],Recent60[],AD$1,FALSE),"")</f>
        <v>2</v>
      </c>
      <c r="AE30" s="42" t="str">
        <f>IFERROR(VLOOKUP(tbl_recentdeals97[[#This Row],[Index]],Recent60[],AE$1,FALSE),"")</f>
        <v>6.5%</v>
      </c>
      <c r="AF30" s="41" t="str">
        <f>IFERROR(VLOOKUP(tbl_recentdeals97[[#This Row],[Index]],Recent60[],AF$1,FALSE),"")</f>
        <v>7.3%a</v>
      </c>
      <c r="AG30" s="41">
        <f>IFERROR(VLOOKUP(tbl_recentdeals97[[#This Row],[Index]],Recent60[],AG$1,FALSE),"")</f>
        <v>50</v>
      </c>
      <c r="AH30" s="43" t="str">
        <f>IFERROR(VLOOKUP(tbl_recentdeals97[[#This Row],[Index]],Recent60[],AH$1,FALSE),"")</f>
        <v>直发</v>
      </c>
      <c r="AI30" s="43" t="str">
        <f>IFERROR(VLOOKUP(tbl_recentdeals97[[#This Row],[Index]],Recent60[],AI$1,FALSE),"")</f>
        <v>--</v>
      </c>
      <c r="AJ30" s="43" t="str">
        <f>IFERROR(VLOOKUP(tbl_recentdeals97[[#This Row],[Index]],Recent60[],AJ$1,FALSE),"")</f>
        <v>金融机构</v>
      </c>
      <c r="AK30" s="43" t="str">
        <f>IFERROR(VLOOKUP(tbl_recentdeals97[[#This Row],[Index]],Recent60[],AK$1,FALSE),"")</f>
        <v>湖北</v>
      </c>
      <c r="AL30" s="37" t="str">
        <f>IFERROR(VLOOKUP(tbl_recentdeals97[[#This Row],[Index]],Recent60[],AL$1,FALSE),"")</f>
        <v>BISL,港分,澳分</v>
      </c>
      <c r="AN30" s="47">
        <v>33</v>
      </c>
      <c r="AO30" s="38">
        <f>IFERROR(VLOOKUP(tbl_DimSum60[[#This Row],[Index]],DimSum60[],AO$1,FALSE),"")</f>
        <v>45327</v>
      </c>
      <c r="AP30" s="108" t="str">
        <f>IFERROR(VLOOKUP(tbl_DimSum60[[#This Row],[Index]],DimSum60[],AP$1,FALSE),"")</f>
        <v>湖州南浔国资(绍兴银行)</v>
      </c>
      <c r="AQ30" s="109" t="str">
        <f>IFERROR(VLOOKUP(tbl_DimSum60[[#This Row],[Index]],DimSum60[],AQ$1,FALSE),"")</f>
        <v>--/--/--</v>
      </c>
      <c r="AR30" s="110">
        <f>IFERROR(VLOOKUP(tbl_DimSum60[[#This Row],[Index]],DimSum60[],AR$1,FALSE),"")</f>
        <v>1.1100000000000001</v>
      </c>
      <c r="AS30" s="38" t="str">
        <f>IFERROR(VLOOKUP(tbl_DimSum60[[#This Row],[Index]],DimSum60[],AS$1,FALSE),"")</f>
        <v>3</v>
      </c>
      <c r="AT30" s="38" t="str">
        <f>IFERROR(VLOOKUP(tbl_DimSum60[[#This Row],[Index]],DimSum60[],AT$1,FALSE),"")</f>
        <v>5%</v>
      </c>
      <c r="AU30" s="111" t="str">
        <f>IFERROR(VLOOKUP(tbl_DimSum60[[#This Row],[Index]],DimSum60[],AU$1,FALSE),"")</f>
        <v>--</v>
      </c>
      <c r="AV30" s="113" t="str">
        <f>IFERROR(VLOOKUP(tbl_DimSum60[[#This Row],[Index]],DimSum60[],AV$1,FALSE),"")</f>
        <v>--</v>
      </c>
      <c r="AW30" s="112" t="str">
        <f>IFERROR(VLOOKUP(tbl_DimSum60[[#This Row],[Index]],DimSum60[],AW$1,FALSE),"")</f>
        <v>备证+维好</v>
      </c>
      <c r="AX30" s="112" t="str">
        <f>IFERROR(VLOOKUP(tbl_DimSum60[[#This Row],[Index]],DimSum60[],AX$1,FALSE),"")</f>
        <v>--</v>
      </c>
      <c r="AY30" s="112" t="str">
        <f>IFERROR(VLOOKUP(tbl_DimSum60[[#This Row],[Index]],DimSum60[],AY$1,FALSE),"")</f>
        <v>地方平台</v>
      </c>
      <c r="AZ30" s="112" t="str">
        <f>IFERROR(VLOOKUP(tbl_DimSum60[[#This Row],[Index]],DimSum60[],AZ$1,FALSE),"")</f>
        <v>浙江</v>
      </c>
      <c r="BA30" s="112" t="str">
        <f>IFERROR(VLOOKUP(tbl_DimSum60[[#This Row],[Index]],DimSum60[],BA$1,FALSE),"")</f>
        <v>--</v>
      </c>
      <c r="BB30" s="37" t="str">
        <f>IFERROR(VLOOKUP(tbl_DimSum60[[#This Row],[地区]],#REF!,BB$1,FALSE),"")</f>
        <v/>
      </c>
      <c r="BC30" s="47">
        <v>33</v>
      </c>
      <c r="BD30" s="38">
        <f>IFERROR(VLOOKUP(tbl_SBLC60[[#This Row],[Index]],SBLC60[],BD$1,FALSE),"")</f>
        <v>45315</v>
      </c>
      <c r="BE30" s="39" t="str">
        <f>IFERROR(VLOOKUP(tbl_SBLC60[[#This Row],[Index]],SBLC60[],BE$1,FALSE),"")</f>
        <v>东阳国投</v>
      </c>
      <c r="BF30" s="65" t="str">
        <f>IFERROR(VLOOKUP(tbl_SBLC60[[#This Row],[Index]],SBLC60[],BF$1,FALSE),"")</f>
        <v>杭州银行</v>
      </c>
      <c r="BG30" s="41" t="str">
        <f>IFERROR(VLOOKUP(tbl_SBLC60[[#This Row],[Index]],SBLC60[],BG$1,FALSE),"")</f>
        <v>--/--/--</v>
      </c>
      <c r="BH30" s="41" t="str">
        <f>IFERROR(VLOOKUP(tbl_SBLC60[[#This Row],[Index]],SBLC60[],BH$1,FALSE),"")</f>
        <v>JPY</v>
      </c>
      <c r="BI30" s="41">
        <f>IFERROR(VLOOKUP(tbl_SBLC60[[#This Row],[Index]],SBLC60[],BI$1,FALSE),"")</f>
        <v>120</v>
      </c>
      <c r="BJ30" s="42" t="str">
        <f>IFERROR(VLOOKUP(tbl_SBLC60[[#This Row],[Index]],SBLC60[],BJ$1,FALSE),"")</f>
        <v>3</v>
      </c>
      <c r="BK30" s="41" t="str">
        <f>IFERROR(VLOOKUP(tbl_SBLC60[[#This Row],[Index]],SBLC60[],BK$1,FALSE),"")</f>
        <v>1.45%</v>
      </c>
      <c r="BL30" s="41" t="str">
        <f>IFERROR(VLOOKUP(tbl_SBLC60[[#This Row],[Index]],SBLC60[],BL$1,FALSE),"")</f>
        <v>1.75%a</v>
      </c>
      <c r="BM30" s="43">
        <f>IFERROR(VLOOKUP(tbl_SBLC60[[#This Row],[Index]],SBLC60[],BM$1,FALSE),"")</f>
        <v>30</v>
      </c>
      <c r="BN30" s="43" t="str">
        <f>IFERROR(VLOOKUP(tbl_SBLC60[[#This Row],[Index]],SBLC60[],BN$1,FALSE),"")</f>
        <v>备证</v>
      </c>
      <c r="BO30" s="43" t="str">
        <f>IFERROR(VLOOKUP(tbl_SBLC60[[#This Row],[Index]],SBLC60[],BO$1,FALSE),"")</f>
        <v>绿色债券</v>
      </c>
      <c r="BP30" s="43" t="str">
        <f>IFERROR(VLOOKUP(tbl_SBLC60[[#This Row],[Index]],SBLC60[],BP$1,FALSE),"")</f>
        <v>地方平台</v>
      </c>
      <c r="BQ30" s="43" t="str">
        <f>IFERROR(VLOOKUP(tbl_SBLC60[[#This Row],[Index]],SBLC60[],BQ$1,FALSE),"")</f>
        <v>浙江</v>
      </c>
      <c r="BR30" s="112" t="str">
        <f>IFERROR(VLOOKUP(tbl_SBLC60[[#This Row],[Index]],SBLC60[],BR$1,FALSE),"")</f>
        <v>BISL</v>
      </c>
      <c r="BT30" s="192"/>
      <c r="BU30" s="192"/>
      <c r="BV30" s="192"/>
      <c r="BW30" s="192"/>
      <c r="BX30" s="192"/>
      <c r="BY30" s="192"/>
      <c r="BZ30" s="192"/>
    </row>
    <row r="31" spans="1:78" ht="15" customHeight="1">
      <c r="A31" s="12"/>
      <c r="D31" s="30"/>
      <c r="V31" s="37">
        <f t="shared" si="1"/>
        <v>32</v>
      </c>
      <c r="W31" s="68" t="str">
        <f>IF(tbl_recentdeals97[[#This Row],[BOCOM_DEAL?]]&lt;&gt;"--","AN1","AQ1")</f>
        <v>AQ1</v>
      </c>
      <c r="X31" s="68"/>
      <c r="Y31" s="38">
        <f>IFERROR(VLOOKUP(tbl_recentdeals97[[#This Row],[Index]],Recent60[],Y$1,FALSE),"")</f>
        <v>45350</v>
      </c>
      <c r="Z31" s="39" t="str">
        <f>IFERROR(VLOOKUP(tbl_recentdeals97[[#This Row],[Index]],Recent60[],Z$1,FALSE),"")</f>
        <v>重庆涪陵实业</v>
      </c>
      <c r="AA31" s="40" t="str">
        <f>IFERROR(VLOOKUP(tbl_recentdeals97[[#This Row],[Index]],Recent60[],AA$1,FALSE),"")</f>
        <v>--/--/--</v>
      </c>
      <c r="AB31" s="41" t="str">
        <f>IFERROR(VLOOKUP(tbl_recentdeals97[[#This Row],[Index]],Recent60[],AB$1,FALSE),"")</f>
        <v>CNH</v>
      </c>
      <c r="AC31" s="41">
        <f>IFERROR(VLOOKUP(tbl_recentdeals97[[#This Row],[Index]],Recent60[],AC$1,FALSE),"")</f>
        <v>12.6</v>
      </c>
      <c r="AD31" s="41" t="str">
        <f>IFERROR(VLOOKUP(tbl_recentdeals97[[#This Row],[Index]],Recent60[],AD$1,FALSE),"")</f>
        <v>3</v>
      </c>
      <c r="AE31" s="42" t="str">
        <f>IFERROR(VLOOKUP(tbl_recentdeals97[[#This Row],[Index]],Recent60[],AE$1,FALSE),"")</f>
        <v>4.2%</v>
      </c>
      <c r="AF31" s="41" t="str">
        <f>IFERROR(VLOOKUP(tbl_recentdeals97[[#This Row],[Index]],Recent60[],AF$1,FALSE),"")</f>
        <v>4.3%a</v>
      </c>
      <c r="AG31" s="41">
        <f>IFERROR(VLOOKUP(tbl_recentdeals97[[#This Row],[Index]],Recent60[],AG$1,FALSE),"")</f>
        <v>10</v>
      </c>
      <c r="AH31" s="43" t="str">
        <f>IFERROR(VLOOKUP(tbl_recentdeals97[[#This Row],[Index]],Recent60[],AH$1,FALSE),"")</f>
        <v>直发</v>
      </c>
      <c r="AI31" s="43" t="str">
        <f>IFERROR(VLOOKUP(tbl_recentdeals97[[#This Row],[Index]],Recent60[],AI$1,FALSE),"")</f>
        <v>点心债</v>
      </c>
      <c r="AJ31" s="43" t="str">
        <f>IFERROR(VLOOKUP(tbl_recentdeals97[[#This Row],[Index]],Recent60[],AJ$1,FALSE),"")</f>
        <v>地方平台</v>
      </c>
      <c r="AK31" s="43" t="str">
        <f>IFERROR(VLOOKUP(tbl_recentdeals97[[#This Row],[Index]],Recent60[],AK$1,FALSE),"")</f>
        <v>重庆</v>
      </c>
      <c r="AL31" s="37" t="str">
        <f>IFERROR(VLOOKUP(tbl_recentdeals97[[#This Row],[Index]],Recent60[],AL$1,FALSE),"")</f>
        <v>--</v>
      </c>
      <c r="AN31" s="47">
        <v>32</v>
      </c>
      <c r="AO31" s="38">
        <f>IFERROR(VLOOKUP(tbl_DimSum60[[#This Row],[Index]],DimSum60[],AO$1,FALSE),"")</f>
        <v>45324</v>
      </c>
      <c r="AP31" s="108" t="str">
        <f>IFERROR(VLOOKUP(tbl_DimSum60[[#This Row],[Index]],DimSum60[],AP$1,FALSE),"")</f>
        <v>开封文旅*</v>
      </c>
      <c r="AQ31" s="109" t="str">
        <f>IFERROR(VLOOKUP(tbl_DimSum60[[#This Row],[Index]],DimSum60[],AQ$1,FALSE),"")</f>
        <v>--/--/--</v>
      </c>
      <c r="AR31" s="110">
        <f>IFERROR(VLOOKUP(tbl_DimSum60[[#This Row],[Index]],DimSum60[],AR$1,FALSE),"")</f>
        <v>1.5</v>
      </c>
      <c r="AS31" s="38" t="str">
        <f>IFERROR(VLOOKUP(tbl_DimSum60[[#This Row],[Index]],DimSum60[],AS$1,FALSE),"")</f>
        <v>2</v>
      </c>
      <c r="AT31" s="38" t="str">
        <f>IFERROR(VLOOKUP(tbl_DimSum60[[#This Row],[Index]],DimSum60[],AT$1,FALSE),"")</f>
        <v>8.5%</v>
      </c>
      <c r="AU31" s="111" t="str">
        <f>IFERROR(VLOOKUP(tbl_DimSum60[[#This Row],[Index]],DimSum60[],AU$1,FALSE),"")</f>
        <v>--</v>
      </c>
      <c r="AV31" s="113" t="str">
        <f>IFERROR(VLOOKUP(tbl_DimSum60[[#This Row],[Index]],DimSum60[],AV$1,FALSE),"")</f>
        <v>--</v>
      </c>
      <c r="AW31" s="112" t="str">
        <f>IFERROR(VLOOKUP(tbl_DimSum60[[#This Row],[Index]],DimSum60[],AW$1,FALSE),"")</f>
        <v>直发</v>
      </c>
      <c r="AX31" s="112" t="str">
        <f>IFERROR(VLOOKUP(tbl_DimSum60[[#This Row],[Index]],DimSum60[],AX$1,FALSE),"")</f>
        <v>--</v>
      </c>
      <c r="AY31" s="112" t="str">
        <f>IFERROR(VLOOKUP(tbl_DimSum60[[#This Row],[Index]],DimSum60[],AY$1,FALSE),"")</f>
        <v>地方平台</v>
      </c>
      <c r="AZ31" s="112" t="str">
        <f>IFERROR(VLOOKUP(tbl_DimSum60[[#This Row],[Index]],DimSum60[],AZ$1,FALSE),"")</f>
        <v>河南</v>
      </c>
      <c r="BA31" s="112" t="str">
        <f>IFERROR(VLOOKUP(tbl_DimSum60[[#This Row],[Index]],DimSum60[],BA$1,FALSE),"")</f>
        <v>--</v>
      </c>
      <c r="BB31" s="37" t="str">
        <f>IFERROR(VLOOKUP(tbl_DimSum60[[#This Row],[地区]],#REF!,BB$1,FALSE),"")</f>
        <v/>
      </c>
      <c r="BC31" s="47">
        <v>32</v>
      </c>
      <c r="BD31" s="38">
        <f>IFERROR(VLOOKUP(tbl_SBLC60[[#This Row],[Index]],SBLC60[],BD$1,FALSE),"")</f>
        <v>45309</v>
      </c>
      <c r="BE31" s="39" t="str">
        <f>IFERROR(VLOOKUP(tbl_SBLC60[[#This Row],[Index]],SBLC60[],BE$1,FALSE),"")</f>
        <v>镇江文广</v>
      </c>
      <c r="BF31" s="65" t="str">
        <f>IFERROR(VLOOKUP(tbl_SBLC60[[#This Row],[Index]],SBLC60[],BF$1,FALSE),"")</f>
        <v>江苏银行</v>
      </c>
      <c r="BG31" s="41" t="str">
        <f>IFERROR(VLOOKUP(tbl_SBLC60[[#This Row],[Index]],SBLC60[],BG$1,FALSE),"")</f>
        <v>--/--/--</v>
      </c>
      <c r="BH31" s="41" t="str">
        <f>IFERROR(VLOOKUP(tbl_SBLC60[[#This Row],[Index]],SBLC60[],BH$1,FALSE),"")</f>
        <v>JPY</v>
      </c>
      <c r="BI31" s="41">
        <f>IFERROR(VLOOKUP(tbl_SBLC60[[#This Row],[Index]],SBLC60[],BI$1,FALSE),"")</f>
        <v>72</v>
      </c>
      <c r="BJ31" s="42" t="str">
        <f>IFERROR(VLOOKUP(tbl_SBLC60[[#This Row],[Index]],SBLC60[],BJ$1,FALSE),"")</f>
        <v>3</v>
      </c>
      <c r="BK31" s="41" t="str">
        <f>IFERROR(VLOOKUP(tbl_SBLC60[[#This Row],[Index]],SBLC60[],BK$1,FALSE),"")</f>
        <v>1.68%</v>
      </c>
      <c r="BL31" s="41" t="str">
        <f>IFERROR(VLOOKUP(tbl_SBLC60[[#This Row],[Index]],SBLC60[],BL$1,FALSE),"")</f>
        <v>1.8%a</v>
      </c>
      <c r="BM31" s="43">
        <f>IFERROR(VLOOKUP(tbl_SBLC60[[#This Row],[Index]],SBLC60[],BM$1,FALSE),"")</f>
        <v>12</v>
      </c>
      <c r="BN31" s="43" t="str">
        <f>IFERROR(VLOOKUP(tbl_SBLC60[[#This Row],[Index]],SBLC60[],BN$1,FALSE),"")</f>
        <v>备证</v>
      </c>
      <c r="BO31" s="43" t="str">
        <f>IFERROR(VLOOKUP(tbl_SBLC60[[#This Row],[Index]],SBLC60[],BO$1,FALSE),"")</f>
        <v>绿色债券</v>
      </c>
      <c r="BP31" s="43" t="str">
        <f>IFERROR(VLOOKUP(tbl_SBLC60[[#This Row],[Index]],SBLC60[],BP$1,FALSE),"")</f>
        <v>地方平台</v>
      </c>
      <c r="BQ31" s="43" t="str">
        <f>IFERROR(VLOOKUP(tbl_SBLC60[[#This Row],[Index]],SBLC60[],BQ$1,FALSE),"")</f>
        <v>江苏</v>
      </c>
      <c r="BR31" s="112" t="str">
        <f>IFERROR(VLOOKUP(tbl_SBLC60[[#This Row],[Index]],SBLC60[],BR$1,FALSE),"")</f>
        <v>--</v>
      </c>
      <c r="BT31" s="192"/>
      <c r="BU31" s="192"/>
      <c r="BV31" s="192"/>
      <c r="BW31" s="192"/>
      <c r="BX31" s="192"/>
      <c r="BY31" s="192"/>
      <c r="BZ31" s="192"/>
    </row>
    <row r="32" spans="1:78" ht="15" customHeight="1">
      <c r="A32" s="12"/>
      <c r="D32" s="30"/>
      <c r="V32" s="37">
        <f t="shared" si="1"/>
        <v>31</v>
      </c>
      <c r="W32" s="68" t="str">
        <f>IF(tbl_recentdeals97[[#This Row],[BOCOM_DEAL?]]&lt;&gt;"--","AN1","AQ1")</f>
        <v>AQ1</v>
      </c>
      <c r="X32" s="68"/>
      <c r="Y32" s="38">
        <f>IFERROR(VLOOKUP(tbl_recentdeals97[[#This Row],[Index]],Recent60[],Y$1,FALSE),"")</f>
        <v>45345</v>
      </c>
      <c r="Z32" s="39" t="str">
        <f>IFERROR(VLOOKUP(tbl_recentdeals97[[#This Row],[Index]],Recent60[],Z$1,FALSE),"")</f>
        <v>青岛西海岸融控(渤海银行)</v>
      </c>
      <c r="AA32" s="40" t="str">
        <f>IFERROR(VLOOKUP(tbl_recentdeals97[[#This Row],[Index]],Recent60[],AA$1,FALSE),"")</f>
        <v>--/--/--</v>
      </c>
      <c r="AB32" s="41" t="str">
        <f>IFERROR(VLOOKUP(tbl_recentdeals97[[#This Row],[Index]],Recent60[],AB$1,FALSE),"")</f>
        <v>CNH</v>
      </c>
      <c r="AC32" s="41">
        <f>IFERROR(VLOOKUP(tbl_recentdeals97[[#This Row],[Index]],Recent60[],AC$1,FALSE),"")</f>
        <v>4.5</v>
      </c>
      <c r="AD32" s="41" t="str">
        <f>IFERROR(VLOOKUP(tbl_recentdeals97[[#This Row],[Index]],Recent60[],AD$1,FALSE),"")</f>
        <v>3</v>
      </c>
      <c r="AE32" s="42" t="str">
        <f>IFERROR(VLOOKUP(tbl_recentdeals97[[#This Row],[Index]],Recent60[],AE$1,FALSE),"")</f>
        <v>4.38%</v>
      </c>
      <c r="AF32" s="41" t="str">
        <f>IFERROR(VLOOKUP(tbl_recentdeals97[[#This Row],[Index]],Recent60[],AF$1,FALSE),"")</f>
        <v>4.7%a</v>
      </c>
      <c r="AG32" s="41" t="str">
        <f>IFERROR(VLOOKUP(tbl_recentdeals97[[#This Row],[Index]],Recent60[],AG$1,FALSE),"")</f>
        <v>--</v>
      </c>
      <c r="AH32" s="43" t="str">
        <f>IFERROR(VLOOKUP(tbl_recentdeals97[[#This Row],[Index]],Recent60[],AH$1,FALSE),"")</f>
        <v>备证+维好</v>
      </c>
      <c r="AI32" s="43" t="str">
        <f>IFERROR(VLOOKUP(tbl_recentdeals97[[#This Row],[Index]],Recent60[],AI$1,FALSE),"")</f>
        <v>点心债</v>
      </c>
      <c r="AJ32" s="43" t="str">
        <f>IFERROR(VLOOKUP(tbl_recentdeals97[[#This Row],[Index]],Recent60[],AJ$1,FALSE),"")</f>
        <v>地方平台</v>
      </c>
      <c r="AK32" s="43" t="str">
        <f>IFERROR(VLOOKUP(tbl_recentdeals97[[#This Row],[Index]],Recent60[],AK$1,FALSE),"")</f>
        <v>山东</v>
      </c>
      <c r="AL32" s="37" t="str">
        <f>IFERROR(VLOOKUP(tbl_recentdeals97[[#This Row],[Index]],Recent60[],AL$1,FALSE),"")</f>
        <v>--</v>
      </c>
      <c r="AN32" s="47">
        <v>31</v>
      </c>
      <c r="AO32" s="38">
        <f>IFERROR(VLOOKUP(tbl_DimSum60[[#This Row],[Index]],DimSum60[],AO$1,FALSE),"")</f>
        <v>45324</v>
      </c>
      <c r="AP32" s="108" t="str">
        <f>IFERROR(VLOOKUP(tbl_DimSum60[[#This Row],[Index]],DimSum60[],AP$1,FALSE),"")</f>
        <v>洛阳盛世城投</v>
      </c>
      <c r="AQ32" s="109" t="str">
        <f>IFERROR(VLOOKUP(tbl_DimSum60[[#This Row],[Index]],DimSum60[],AQ$1,FALSE),"")</f>
        <v>--/--/--</v>
      </c>
      <c r="AR32" s="110">
        <f>IFERROR(VLOOKUP(tbl_DimSum60[[#This Row],[Index]],DimSum60[],AR$1,FALSE),"")</f>
        <v>1.1000000000000001</v>
      </c>
      <c r="AS32" s="38" t="str">
        <f>IFERROR(VLOOKUP(tbl_DimSum60[[#This Row],[Index]],DimSum60[],AS$1,FALSE),"")</f>
        <v>1.5</v>
      </c>
      <c r="AT32" s="38" t="str">
        <f>IFERROR(VLOOKUP(tbl_DimSum60[[#This Row],[Index]],DimSum60[],AT$1,FALSE),"")</f>
        <v>7.8%</v>
      </c>
      <c r="AU32" s="111" t="str">
        <f>IFERROR(VLOOKUP(tbl_DimSum60[[#This Row],[Index]],DimSum60[],AU$1,FALSE),"")</f>
        <v>--</v>
      </c>
      <c r="AV32" s="113" t="str">
        <f>IFERROR(VLOOKUP(tbl_DimSum60[[#This Row],[Index]],DimSum60[],AV$1,FALSE),"")</f>
        <v>--</v>
      </c>
      <c r="AW32" s="112" t="str">
        <f>IFERROR(VLOOKUP(tbl_DimSum60[[#This Row],[Index]],DimSum60[],AW$1,FALSE),"")</f>
        <v>直发</v>
      </c>
      <c r="AX32" s="112" t="str">
        <f>IFERROR(VLOOKUP(tbl_DimSum60[[#This Row],[Index]],DimSum60[],AX$1,FALSE),"")</f>
        <v>--</v>
      </c>
      <c r="AY32" s="112" t="str">
        <f>IFERROR(VLOOKUP(tbl_DimSum60[[#This Row],[Index]],DimSum60[],AY$1,FALSE),"")</f>
        <v>地方平台</v>
      </c>
      <c r="AZ32" s="112" t="str">
        <f>IFERROR(VLOOKUP(tbl_DimSum60[[#This Row],[Index]],DimSum60[],AZ$1,FALSE),"")</f>
        <v>河南</v>
      </c>
      <c r="BA32" s="112" t="str">
        <f>IFERROR(VLOOKUP(tbl_DimSum60[[#This Row],[Index]],DimSum60[],BA$1,FALSE),"")</f>
        <v>--</v>
      </c>
      <c r="BB32" s="37" t="str">
        <f>IFERROR(VLOOKUP(tbl_DimSum60[[#This Row],[地区]],#REF!,BB$1,FALSE),"")</f>
        <v/>
      </c>
      <c r="BC32" s="47">
        <v>31</v>
      </c>
      <c r="BD32" s="38">
        <f>IFERROR(VLOOKUP(tbl_SBLC60[[#This Row],[Index]],SBLC60[],BD$1,FALSE),"")</f>
        <v>45309</v>
      </c>
      <c r="BE32" s="39" t="str">
        <f>IFERROR(VLOOKUP(tbl_SBLC60[[#This Row],[Index]],SBLC60[],BE$1,FALSE),"")</f>
        <v>青岛崂山科创</v>
      </c>
      <c r="BF32" s="65" t="str">
        <f>IFERROR(VLOOKUP(tbl_SBLC60[[#This Row],[Index]],SBLC60[],BF$1,FALSE),"")</f>
        <v>恒丰银行</v>
      </c>
      <c r="BG32" s="41" t="str">
        <f>IFERROR(VLOOKUP(tbl_SBLC60[[#This Row],[Index]],SBLC60[],BG$1,FALSE),"")</f>
        <v>--/--/--</v>
      </c>
      <c r="BH32" s="41" t="str">
        <f>IFERROR(VLOOKUP(tbl_SBLC60[[#This Row],[Index]],SBLC60[],BH$1,FALSE),"")</f>
        <v>CNH</v>
      </c>
      <c r="BI32" s="41">
        <f>IFERROR(VLOOKUP(tbl_SBLC60[[#This Row],[Index]],SBLC60[],BI$1,FALSE),"")</f>
        <v>9</v>
      </c>
      <c r="BJ32" s="42" t="str">
        <f>IFERROR(VLOOKUP(tbl_SBLC60[[#This Row],[Index]],SBLC60[],BJ$1,FALSE),"")</f>
        <v>3</v>
      </c>
      <c r="BK32" s="41" t="str">
        <f>IFERROR(VLOOKUP(tbl_SBLC60[[#This Row],[Index]],SBLC60[],BK$1,FALSE),"")</f>
        <v>4.05%</v>
      </c>
      <c r="BL32" s="41" t="str">
        <f>IFERROR(VLOOKUP(tbl_SBLC60[[#This Row],[Index]],SBLC60[],BL$1,FALSE),"")</f>
        <v>4.5%a</v>
      </c>
      <c r="BM32" s="43">
        <f>IFERROR(VLOOKUP(tbl_SBLC60[[#This Row],[Index]],SBLC60[],BM$1,FALSE),"")</f>
        <v>45</v>
      </c>
      <c r="BN32" s="43" t="str">
        <f>IFERROR(VLOOKUP(tbl_SBLC60[[#This Row],[Index]],SBLC60[],BN$1,FALSE),"")</f>
        <v>备证+维好</v>
      </c>
      <c r="BO32" s="43" t="str">
        <f>IFERROR(VLOOKUP(tbl_SBLC60[[#This Row],[Index]],SBLC60[],BO$1,FALSE),"")</f>
        <v>点心债</v>
      </c>
      <c r="BP32" s="43" t="str">
        <f>IFERROR(VLOOKUP(tbl_SBLC60[[#This Row],[Index]],SBLC60[],BP$1,FALSE),"")</f>
        <v>地方平台</v>
      </c>
      <c r="BQ32" s="43" t="str">
        <f>IFERROR(VLOOKUP(tbl_SBLC60[[#This Row],[Index]],SBLC60[],BQ$1,FALSE),"")</f>
        <v>山东</v>
      </c>
      <c r="BR32" s="112" t="str">
        <f>IFERROR(VLOOKUP(tbl_SBLC60[[#This Row],[Index]],SBLC60[],BR$1,FALSE),"")</f>
        <v>--</v>
      </c>
      <c r="BT32" s="192"/>
      <c r="BU32" s="192"/>
      <c r="BV32" s="192"/>
      <c r="BW32" s="192"/>
      <c r="BX32" s="192"/>
      <c r="BY32" s="192"/>
      <c r="BZ32" s="192"/>
    </row>
    <row r="33" spans="1:78" ht="15" customHeight="1">
      <c r="A33" s="12"/>
      <c r="D33" s="30"/>
      <c r="V33" s="37">
        <f t="shared" ref="V33:V60" si="2">60-ROW()+3</f>
        <v>30</v>
      </c>
      <c r="W33" s="68" t="str">
        <f>IF(tbl_recentdeals97[[#This Row],[BOCOM_DEAL?]]&lt;&gt;"--","AN1","AQ1")</f>
        <v>AN1</v>
      </c>
      <c r="X33" s="68"/>
      <c r="Y33" s="38">
        <f>IFERROR(VLOOKUP(tbl_recentdeals97[[#This Row],[Index]],Recent60[],Y$1,FALSE),"")</f>
        <v>45344</v>
      </c>
      <c r="Z33" s="39" t="str">
        <f>IFERROR(VLOOKUP(tbl_recentdeals97[[#This Row],[Index]],Recent60[],Z$1,FALSE),"")</f>
        <v>海通证券</v>
      </c>
      <c r="AA33" s="40" t="str">
        <f>IFERROR(VLOOKUP(tbl_recentdeals97[[#This Row],[Index]],Recent60[],AA$1,FALSE),"")</f>
        <v>--/BBB/--</v>
      </c>
      <c r="AB33" s="41" t="str">
        <f>IFERROR(VLOOKUP(tbl_recentdeals97[[#This Row],[Index]],Recent60[],AB$1,FALSE),"")</f>
        <v>CNH</v>
      </c>
      <c r="AC33" s="41">
        <f>IFERROR(VLOOKUP(tbl_recentdeals97[[#This Row],[Index]],Recent60[],AC$1,FALSE),"")</f>
        <v>35</v>
      </c>
      <c r="AD33" s="41" t="str">
        <f>IFERROR(VLOOKUP(tbl_recentdeals97[[#This Row],[Index]],Recent60[],AD$1,FALSE),"")</f>
        <v>3</v>
      </c>
      <c r="AE33" s="42" t="str">
        <f>IFERROR(VLOOKUP(tbl_recentdeals97[[#This Row],[Index]],Recent60[],AE$1,FALSE),"")</f>
        <v>3.3%</v>
      </c>
      <c r="AF33" s="41" t="str">
        <f>IFERROR(VLOOKUP(tbl_recentdeals97[[#This Row],[Index]],Recent60[],AF$1,FALSE),"")</f>
        <v>3.6%a</v>
      </c>
      <c r="AG33" s="41">
        <f>IFERROR(VLOOKUP(tbl_recentdeals97[[#This Row],[Index]],Recent60[],AG$1,FALSE),"")</f>
        <v>30</v>
      </c>
      <c r="AH33" s="43" t="str">
        <f>IFERROR(VLOOKUP(tbl_recentdeals97[[#This Row],[Index]],Recent60[],AH$1,FALSE),"")</f>
        <v>担保</v>
      </c>
      <c r="AI33" s="43" t="str">
        <f>IFERROR(VLOOKUP(tbl_recentdeals97[[#This Row],[Index]],Recent60[],AI$1,FALSE),"")</f>
        <v>玉兰债</v>
      </c>
      <c r="AJ33" s="43" t="str">
        <f>IFERROR(VLOOKUP(tbl_recentdeals97[[#This Row],[Index]],Recent60[],AJ$1,FALSE),"")</f>
        <v>金融机构</v>
      </c>
      <c r="AK33" s="43" t="str">
        <f>IFERROR(VLOOKUP(tbl_recentdeals97[[#This Row],[Index]],Recent60[],AK$1,FALSE),"")</f>
        <v>上海</v>
      </c>
      <c r="AL33" s="37" t="str">
        <f>IFERROR(VLOOKUP(tbl_recentdeals97[[#This Row],[Index]],Recent60[],AL$1,FALSE),"")</f>
        <v>港分</v>
      </c>
      <c r="AN33" s="47">
        <v>30</v>
      </c>
      <c r="AO33" s="38">
        <f>IFERROR(VLOOKUP(tbl_DimSum60[[#This Row],[Index]],DimSum60[],AO$1,FALSE),"")</f>
        <v>45324</v>
      </c>
      <c r="AP33" s="108" t="str">
        <f>IFERROR(VLOOKUP(tbl_DimSum60[[#This Row],[Index]],DimSum60[],AP$1,FALSE),"")</f>
        <v>寿光城投</v>
      </c>
      <c r="AQ33" s="109" t="str">
        <f>IFERROR(VLOOKUP(tbl_DimSum60[[#This Row],[Index]],DimSum60[],AQ$1,FALSE),"")</f>
        <v>--/--/--</v>
      </c>
      <c r="AR33" s="110">
        <f>IFERROR(VLOOKUP(tbl_DimSum60[[#This Row],[Index]],DimSum60[],AR$1,FALSE),"")</f>
        <v>2.98</v>
      </c>
      <c r="AS33" s="38" t="str">
        <f>IFERROR(VLOOKUP(tbl_DimSum60[[#This Row],[Index]],DimSum60[],AS$1,FALSE),"")</f>
        <v>3</v>
      </c>
      <c r="AT33" s="38" t="str">
        <f>IFERROR(VLOOKUP(tbl_DimSum60[[#This Row],[Index]],DimSum60[],AT$1,FALSE),"")</f>
        <v>8.8%</v>
      </c>
      <c r="AU33" s="111" t="str">
        <f>IFERROR(VLOOKUP(tbl_DimSum60[[#This Row],[Index]],DimSum60[],AU$1,FALSE),"")</f>
        <v>--</v>
      </c>
      <c r="AV33" s="113" t="str">
        <f>IFERROR(VLOOKUP(tbl_DimSum60[[#This Row],[Index]],DimSum60[],AV$1,FALSE),"")</f>
        <v>--</v>
      </c>
      <c r="AW33" s="112" t="str">
        <f>IFERROR(VLOOKUP(tbl_DimSum60[[#This Row],[Index]],DimSum60[],AW$1,FALSE),"")</f>
        <v>担保</v>
      </c>
      <c r="AX33" s="112" t="str">
        <f>IFERROR(VLOOKUP(tbl_DimSum60[[#This Row],[Index]],DimSum60[],AX$1,FALSE),"")</f>
        <v>--</v>
      </c>
      <c r="AY33" s="112" t="str">
        <f>IFERROR(VLOOKUP(tbl_DimSum60[[#This Row],[Index]],DimSum60[],AY$1,FALSE),"")</f>
        <v>地方平台</v>
      </c>
      <c r="AZ33" s="112" t="str">
        <f>IFERROR(VLOOKUP(tbl_DimSum60[[#This Row],[Index]],DimSum60[],AZ$1,FALSE),"")</f>
        <v>山东</v>
      </c>
      <c r="BA33" s="112" t="str">
        <f>IFERROR(VLOOKUP(tbl_DimSum60[[#This Row],[Index]],DimSum60[],BA$1,FALSE),"")</f>
        <v>--</v>
      </c>
      <c r="BB33" s="37" t="str">
        <f>IFERROR(VLOOKUP(tbl_DimSum60[[#This Row],[地区]],#REF!,BB$1,FALSE),"")</f>
        <v/>
      </c>
      <c r="BC33" s="47">
        <v>30</v>
      </c>
      <c r="BD33" s="38">
        <f>IFERROR(VLOOKUP(tbl_SBLC60[[#This Row],[Index]],SBLC60[],BD$1,FALSE),"")</f>
        <v>45308</v>
      </c>
      <c r="BE33" s="39" t="str">
        <f>IFERROR(VLOOKUP(tbl_SBLC60[[#This Row],[Index]],SBLC60[],BE$1,FALSE),"")</f>
        <v>扬州江淮建发</v>
      </c>
      <c r="BF33" s="65" t="str">
        <f>IFERROR(VLOOKUP(tbl_SBLC60[[#This Row],[Index]],SBLC60[],BF$1,FALSE),"")</f>
        <v>江苏银行</v>
      </c>
      <c r="BG33" s="41" t="str">
        <f>IFERROR(VLOOKUP(tbl_SBLC60[[#This Row],[Index]],SBLC60[],BG$1,FALSE),"")</f>
        <v>--/--/--</v>
      </c>
      <c r="BH33" s="41" t="str">
        <f>IFERROR(VLOOKUP(tbl_SBLC60[[#This Row],[Index]],SBLC60[],BH$1,FALSE),"")</f>
        <v>CNH</v>
      </c>
      <c r="BI33" s="41">
        <f>IFERROR(VLOOKUP(tbl_SBLC60[[#This Row],[Index]],SBLC60[],BI$1,FALSE),"")</f>
        <v>7.5</v>
      </c>
      <c r="BJ33" s="42" t="str">
        <f>IFERROR(VLOOKUP(tbl_SBLC60[[#This Row],[Index]],SBLC60[],BJ$1,FALSE),"")</f>
        <v>3</v>
      </c>
      <c r="BK33" s="41" t="str">
        <f>IFERROR(VLOOKUP(tbl_SBLC60[[#This Row],[Index]],SBLC60[],BK$1,FALSE),"")</f>
        <v>3.58%</v>
      </c>
      <c r="BL33" s="41" t="str">
        <f>IFERROR(VLOOKUP(tbl_SBLC60[[#This Row],[Index]],SBLC60[],BL$1,FALSE),"")</f>
        <v>4%a</v>
      </c>
      <c r="BM33" s="43">
        <f>IFERROR(VLOOKUP(tbl_SBLC60[[#This Row],[Index]],SBLC60[],BM$1,FALSE),"")</f>
        <v>42</v>
      </c>
      <c r="BN33" s="43" t="str">
        <f>IFERROR(VLOOKUP(tbl_SBLC60[[#This Row],[Index]],SBLC60[],BN$1,FALSE),"")</f>
        <v>备证+担保</v>
      </c>
      <c r="BO33" s="43" t="str">
        <f>IFERROR(VLOOKUP(tbl_SBLC60[[#This Row],[Index]],SBLC60[],BO$1,FALSE),"")</f>
        <v>点心债</v>
      </c>
      <c r="BP33" s="43" t="str">
        <f>IFERROR(VLOOKUP(tbl_SBLC60[[#This Row],[Index]],SBLC60[],BP$1,FALSE),"")</f>
        <v>地方平台</v>
      </c>
      <c r="BQ33" s="43" t="str">
        <f>IFERROR(VLOOKUP(tbl_SBLC60[[#This Row],[Index]],SBLC60[],BQ$1,FALSE),"")</f>
        <v>江苏</v>
      </c>
      <c r="BR33" s="112" t="str">
        <f>IFERROR(VLOOKUP(tbl_SBLC60[[#This Row],[Index]],SBLC60[],BR$1,FALSE),"")</f>
        <v>--</v>
      </c>
      <c r="BT33" s="192"/>
      <c r="BU33" s="192"/>
      <c r="BV33" s="192"/>
      <c r="BW33" s="192"/>
      <c r="BX33" s="192"/>
      <c r="BY33" s="192"/>
      <c r="BZ33" s="192"/>
    </row>
    <row r="34" spans="1:78" ht="15" customHeight="1">
      <c r="A34" s="12"/>
      <c r="D34" s="30"/>
      <c r="V34" s="37">
        <f t="shared" si="2"/>
        <v>29</v>
      </c>
      <c r="W34" s="68" t="str">
        <f>IF(tbl_recentdeals97[[#This Row],[BOCOM_DEAL?]]&lt;&gt;"--","AN1","AQ1")</f>
        <v>AQ1</v>
      </c>
      <c r="X34" s="68"/>
      <c r="Y34" s="38">
        <f>IFERROR(VLOOKUP(tbl_recentdeals97[[#This Row],[Index]],Recent60[],Y$1,FALSE),"")</f>
        <v>45344</v>
      </c>
      <c r="Z34" s="39" t="str">
        <f>IFERROR(VLOOKUP(tbl_recentdeals97[[#This Row],[Index]],Recent60[],Z$1,FALSE),"")</f>
        <v>重庆潼南建工(重庆三峡银行)</v>
      </c>
      <c r="AA34" s="40" t="str">
        <f>IFERROR(VLOOKUP(tbl_recentdeals97[[#This Row],[Index]],Recent60[],AA$1,FALSE),"")</f>
        <v>--/--/--</v>
      </c>
      <c r="AB34" s="41" t="str">
        <f>IFERROR(VLOOKUP(tbl_recentdeals97[[#This Row],[Index]],Recent60[],AB$1,FALSE),"")</f>
        <v>CNH</v>
      </c>
      <c r="AC34" s="41">
        <f>IFERROR(VLOOKUP(tbl_recentdeals97[[#This Row],[Index]],Recent60[],AC$1,FALSE),"")</f>
        <v>2</v>
      </c>
      <c r="AD34" s="41" t="str">
        <f>IFERROR(VLOOKUP(tbl_recentdeals97[[#This Row],[Index]],Recent60[],AD$1,FALSE),"")</f>
        <v>3</v>
      </c>
      <c r="AE34" s="42" t="str">
        <f>IFERROR(VLOOKUP(tbl_recentdeals97[[#This Row],[Index]],Recent60[],AE$1,FALSE),"")</f>
        <v>4.8%</v>
      </c>
      <c r="AF34" s="41" t="str">
        <f>IFERROR(VLOOKUP(tbl_recentdeals97[[#This Row],[Index]],Recent60[],AF$1,FALSE),"")</f>
        <v>--</v>
      </c>
      <c r="AG34" s="41" t="str">
        <f>IFERROR(VLOOKUP(tbl_recentdeals97[[#This Row],[Index]],Recent60[],AG$1,FALSE),"")</f>
        <v>--</v>
      </c>
      <c r="AH34" s="43" t="str">
        <f>IFERROR(VLOOKUP(tbl_recentdeals97[[#This Row],[Index]],Recent60[],AH$1,FALSE),"")</f>
        <v>备证</v>
      </c>
      <c r="AI34" s="43" t="str">
        <f>IFERROR(VLOOKUP(tbl_recentdeals97[[#This Row],[Index]],Recent60[],AI$1,FALSE),"")</f>
        <v>点心债</v>
      </c>
      <c r="AJ34" s="43" t="str">
        <f>IFERROR(VLOOKUP(tbl_recentdeals97[[#This Row],[Index]],Recent60[],AJ$1,FALSE),"")</f>
        <v>地方平台</v>
      </c>
      <c r="AK34" s="43" t="str">
        <f>IFERROR(VLOOKUP(tbl_recentdeals97[[#This Row],[Index]],Recent60[],AK$1,FALSE),"")</f>
        <v>重庆</v>
      </c>
      <c r="AL34" s="37" t="str">
        <f>IFERROR(VLOOKUP(tbl_recentdeals97[[#This Row],[Index]],Recent60[],AL$1,FALSE),"")</f>
        <v>--</v>
      </c>
      <c r="AN34" s="47">
        <v>29</v>
      </c>
      <c r="AO34" s="38">
        <f>IFERROR(VLOOKUP(tbl_DimSum60[[#This Row],[Index]],DimSum60[],AO$1,FALSE),"")</f>
        <v>45323</v>
      </c>
      <c r="AP34" s="108" t="str">
        <f>IFERROR(VLOOKUP(tbl_DimSum60[[#This Row],[Index]],DimSum60[],AP$1,FALSE),"")</f>
        <v>东营市政(青岛银行)</v>
      </c>
      <c r="AQ34" s="109" t="str">
        <f>IFERROR(VLOOKUP(tbl_DimSum60[[#This Row],[Index]],DimSum60[],AQ$1,FALSE),"")</f>
        <v>--/--/--</v>
      </c>
      <c r="AR34" s="110">
        <f>IFERROR(VLOOKUP(tbl_DimSum60[[#This Row],[Index]],DimSum60[],AR$1,FALSE),"")</f>
        <v>2.86</v>
      </c>
      <c r="AS34" s="38" t="str">
        <f>IFERROR(VLOOKUP(tbl_DimSum60[[#This Row],[Index]],DimSum60[],AS$1,FALSE),"")</f>
        <v>3</v>
      </c>
      <c r="AT34" s="38" t="str">
        <f>IFERROR(VLOOKUP(tbl_DimSum60[[#This Row],[Index]],DimSum60[],AT$1,FALSE),"")</f>
        <v>4.6%</v>
      </c>
      <c r="AU34" s="111" t="str">
        <f>IFERROR(VLOOKUP(tbl_DimSum60[[#This Row],[Index]],DimSum60[],AU$1,FALSE),"")</f>
        <v>--</v>
      </c>
      <c r="AV34" s="113" t="str">
        <f>IFERROR(VLOOKUP(tbl_DimSum60[[#This Row],[Index]],DimSum60[],AV$1,FALSE),"")</f>
        <v>--</v>
      </c>
      <c r="AW34" s="112" t="str">
        <f>IFERROR(VLOOKUP(tbl_DimSum60[[#This Row],[Index]],DimSum60[],AW$1,FALSE),"")</f>
        <v>备证+维好</v>
      </c>
      <c r="AX34" s="112" t="str">
        <f>IFERROR(VLOOKUP(tbl_DimSum60[[#This Row],[Index]],DimSum60[],AX$1,FALSE),"")</f>
        <v>--</v>
      </c>
      <c r="AY34" s="112" t="str">
        <f>IFERROR(VLOOKUP(tbl_DimSum60[[#This Row],[Index]],DimSum60[],AY$1,FALSE),"")</f>
        <v>地方平台</v>
      </c>
      <c r="AZ34" s="112" t="str">
        <f>IFERROR(VLOOKUP(tbl_DimSum60[[#This Row],[Index]],DimSum60[],AZ$1,FALSE),"")</f>
        <v>山东</v>
      </c>
      <c r="BA34" s="112" t="str">
        <f>IFERROR(VLOOKUP(tbl_DimSum60[[#This Row],[Index]],DimSum60[],BA$1,FALSE),"")</f>
        <v>--</v>
      </c>
      <c r="BB34" s="37" t="str">
        <f>IFERROR(VLOOKUP(tbl_DimSum60[[#This Row],[地区]],#REF!,BB$1,FALSE),"")</f>
        <v/>
      </c>
      <c r="BC34" s="47">
        <v>29</v>
      </c>
      <c r="BD34" s="38">
        <f>IFERROR(VLOOKUP(tbl_SBLC60[[#This Row],[Index]],SBLC60[],BD$1,FALSE),"")</f>
        <v>45308</v>
      </c>
      <c r="BE34" s="39" t="str">
        <f>IFERROR(VLOOKUP(tbl_SBLC60[[#This Row],[Index]],SBLC60[],BE$1,FALSE),"")</f>
        <v>江苏东和投资</v>
      </c>
      <c r="BF34" s="65" t="str">
        <f>IFERROR(VLOOKUP(tbl_SBLC60[[#This Row],[Index]],SBLC60[],BF$1,FALSE),"")</f>
        <v>邮储银行</v>
      </c>
      <c r="BG34" s="41" t="str">
        <f>IFERROR(VLOOKUP(tbl_SBLC60[[#This Row],[Index]],SBLC60[],BG$1,FALSE),"")</f>
        <v>--/--/--</v>
      </c>
      <c r="BH34" s="41" t="str">
        <f>IFERROR(VLOOKUP(tbl_SBLC60[[#This Row],[Index]],SBLC60[],BH$1,FALSE),"")</f>
        <v>CNH</v>
      </c>
      <c r="BI34" s="41">
        <f>IFERROR(VLOOKUP(tbl_SBLC60[[#This Row],[Index]],SBLC60[],BI$1,FALSE),"")</f>
        <v>1.9790000000000001</v>
      </c>
      <c r="BJ34" s="42" t="str">
        <f>IFERROR(VLOOKUP(tbl_SBLC60[[#This Row],[Index]],SBLC60[],BJ$1,FALSE),"")</f>
        <v>3</v>
      </c>
      <c r="BK34" s="41" t="str">
        <f>IFERROR(VLOOKUP(tbl_SBLC60[[#This Row],[Index]],SBLC60[],BK$1,FALSE),"")</f>
        <v>3.58%</v>
      </c>
      <c r="BL34" s="41" t="str">
        <f>IFERROR(VLOOKUP(tbl_SBLC60[[#This Row],[Index]],SBLC60[],BL$1,FALSE),"")</f>
        <v>--</v>
      </c>
      <c r="BM34" s="43" t="str">
        <f>IFERROR(VLOOKUP(tbl_SBLC60[[#This Row],[Index]],SBLC60[],BM$1,FALSE),"")</f>
        <v>--</v>
      </c>
      <c r="BN34" s="43" t="str">
        <f>IFERROR(VLOOKUP(tbl_SBLC60[[#This Row],[Index]],SBLC60[],BN$1,FALSE),"")</f>
        <v>备证</v>
      </c>
      <c r="BO34" s="43" t="str">
        <f>IFERROR(VLOOKUP(tbl_SBLC60[[#This Row],[Index]],SBLC60[],BO$1,FALSE),"")</f>
        <v>点心债</v>
      </c>
      <c r="BP34" s="43" t="str">
        <f>IFERROR(VLOOKUP(tbl_SBLC60[[#This Row],[Index]],SBLC60[],BP$1,FALSE),"")</f>
        <v>地方平台</v>
      </c>
      <c r="BQ34" s="43" t="str">
        <f>IFERROR(VLOOKUP(tbl_SBLC60[[#This Row],[Index]],SBLC60[],BQ$1,FALSE),"")</f>
        <v>江苏</v>
      </c>
      <c r="BR34" s="112" t="str">
        <f>IFERROR(VLOOKUP(tbl_SBLC60[[#This Row],[Index]],SBLC60[],BR$1,FALSE),"")</f>
        <v>--</v>
      </c>
      <c r="BT34" s="192"/>
      <c r="BU34" s="192"/>
      <c r="BV34" s="192"/>
      <c r="BW34" s="192"/>
      <c r="BX34" s="192"/>
      <c r="BY34" s="192"/>
      <c r="BZ34" s="192"/>
    </row>
    <row r="35" spans="1:78" ht="15" customHeight="1">
      <c r="V35" s="37">
        <f t="shared" si="2"/>
        <v>28</v>
      </c>
      <c r="W35" s="68" t="str">
        <f>IF(tbl_recentdeals97[[#This Row],[BOCOM_DEAL?]]&lt;&gt;"--","AN1","AQ1")</f>
        <v>AN1</v>
      </c>
      <c r="X35" s="68"/>
      <c r="Y35" s="38">
        <f>IFERROR(VLOOKUP(tbl_recentdeals97[[#This Row],[Index]],Recent60[],Y$1,FALSE),"")</f>
        <v>45343</v>
      </c>
      <c r="Z35" s="39" t="str">
        <f>IFERROR(VLOOKUP(tbl_recentdeals97[[#This Row],[Index]],Recent60[],Z$1,FALSE),"")</f>
        <v>安吉七彩灵峰旅投(杭州银行)</v>
      </c>
      <c r="AA35" s="40" t="str">
        <f>IFERROR(VLOOKUP(tbl_recentdeals97[[#This Row],[Index]],Recent60[],AA$1,FALSE),"")</f>
        <v>--/--/--</v>
      </c>
      <c r="AB35" s="41" t="str">
        <f>IFERROR(VLOOKUP(tbl_recentdeals97[[#This Row],[Index]],Recent60[],AB$1,FALSE),"")</f>
        <v>JPY</v>
      </c>
      <c r="AC35" s="41">
        <f>IFERROR(VLOOKUP(tbl_recentdeals97[[#This Row],[Index]],Recent60[],AC$1,FALSE),"")</f>
        <v>155</v>
      </c>
      <c r="AD35" s="41" t="str">
        <f>IFERROR(VLOOKUP(tbl_recentdeals97[[#This Row],[Index]],Recent60[],AD$1,FALSE),"")</f>
        <v>3</v>
      </c>
      <c r="AE35" s="42" t="str">
        <f>IFERROR(VLOOKUP(tbl_recentdeals97[[#This Row],[Index]],Recent60[],AE$1,FALSE),"")</f>
        <v>1.5%</v>
      </c>
      <c r="AF35" s="41" t="str">
        <f>IFERROR(VLOOKUP(tbl_recentdeals97[[#This Row],[Index]],Recent60[],AF$1,FALSE),"")</f>
        <v>1.75%a</v>
      </c>
      <c r="AG35" s="41">
        <f>IFERROR(VLOOKUP(tbl_recentdeals97[[#This Row],[Index]],Recent60[],AG$1,FALSE),"")</f>
        <v>25</v>
      </c>
      <c r="AH35" s="43" t="str">
        <f>IFERROR(VLOOKUP(tbl_recentdeals97[[#This Row],[Index]],Recent60[],AH$1,FALSE),"")</f>
        <v>备证</v>
      </c>
      <c r="AI35" s="43" t="str">
        <f>IFERROR(VLOOKUP(tbl_recentdeals97[[#This Row],[Index]],Recent60[],AI$1,FALSE),"")</f>
        <v>--</v>
      </c>
      <c r="AJ35" s="43" t="str">
        <f>IFERROR(VLOOKUP(tbl_recentdeals97[[#This Row],[Index]],Recent60[],AJ$1,FALSE),"")</f>
        <v>地方平台</v>
      </c>
      <c r="AK35" s="43" t="str">
        <f>IFERROR(VLOOKUP(tbl_recentdeals97[[#This Row],[Index]],Recent60[],AK$1,FALSE),"")</f>
        <v>浙江</v>
      </c>
      <c r="AL35" s="37" t="str">
        <f>IFERROR(VLOOKUP(tbl_recentdeals97[[#This Row],[Index]],Recent60[],AL$1,FALSE),"")</f>
        <v>BISL</v>
      </c>
      <c r="AN35" s="47">
        <v>28</v>
      </c>
      <c r="AO35" s="38">
        <f>IFERROR(VLOOKUP(tbl_DimSum60[[#This Row],[Index]],DimSum60[],AO$1,FALSE),"")</f>
        <v>45323</v>
      </c>
      <c r="AP35" s="108" t="str">
        <f>IFERROR(VLOOKUP(tbl_DimSum60[[#This Row],[Index]],DimSum60[],AP$1,FALSE),"")</f>
        <v>淮北公用(邮储银行)</v>
      </c>
      <c r="AQ35" s="109" t="str">
        <f>IFERROR(VLOOKUP(tbl_DimSum60[[#This Row],[Index]],DimSum60[],AQ$1,FALSE),"")</f>
        <v>--/--/--</v>
      </c>
      <c r="AR35" s="110">
        <f>IFERROR(VLOOKUP(tbl_DimSum60[[#This Row],[Index]],DimSum60[],AR$1,FALSE),"")</f>
        <v>3.7</v>
      </c>
      <c r="AS35" s="38" t="str">
        <f>IFERROR(VLOOKUP(tbl_DimSum60[[#This Row],[Index]],DimSum60[],AS$1,FALSE),"")</f>
        <v>3</v>
      </c>
      <c r="AT35" s="38" t="str">
        <f>IFERROR(VLOOKUP(tbl_DimSum60[[#This Row],[Index]],DimSum60[],AT$1,FALSE),"")</f>
        <v>3.5%</v>
      </c>
      <c r="AU35" s="111" t="str">
        <f>IFERROR(VLOOKUP(tbl_DimSum60[[#This Row],[Index]],DimSum60[],AU$1,FALSE),"")</f>
        <v>3.7%a</v>
      </c>
      <c r="AV35" s="113">
        <f>IFERROR(VLOOKUP(tbl_DimSum60[[#This Row],[Index]],DimSum60[],AV$1,FALSE),"")</f>
        <v>20</v>
      </c>
      <c r="AW35" s="112" t="str">
        <f>IFERROR(VLOOKUP(tbl_DimSum60[[#This Row],[Index]],DimSum60[],AW$1,FALSE),"")</f>
        <v>备证</v>
      </c>
      <c r="AX35" s="112" t="str">
        <f>IFERROR(VLOOKUP(tbl_DimSum60[[#This Row],[Index]],DimSum60[],AX$1,FALSE),"")</f>
        <v>--</v>
      </c>
      <c r="AY35" s="112" t="str">
        <f>IFERROR(VLOOKUP(tbl_DimSum60[[#This Row],[Index]],DimSum60[],AY$1,FALSE),"")</f>
        <v>地方平台</v>
      </c>
      <c r="AZ35" s="112" t="str">
        <f>IFERROR(VLOOKUP(tbl_DimSum60[[#This Row],[Index]],DimSum60[],AZ$1,FALSE),"")</f>
        <v>安徽</v>
      </c>
      <c r="BA35" s="112" t="str">
        <f>IFERROR(VLOOKUP(tbl_DimSum60[[#This Row],[Index]],DimSum60[],BA$1,FALSE),"")</f>
        <v>--</v>
      </c>
      <c r="BB35" s="37" t="str">
        <f>IFERROR(VLOOKUP(tbl_DimSum60[[#This Row],[地区]],#REF!,BB$1,FALSE),"")</f>
        <v/>
      </c>
      <c r="BC35" s="47">
        <v>28</v>
      </c>
      <c r="BD35" s="38">
        <f>IFERROR(VLOOKUP(tbl_SBLC60[[#This Row],[Index]],SBLC60[],BD$1,FALSE),"")</f>
        <v>45303</v>
      </c>
      <c r="BE35" s="39" t="str">
        <f>IFERROR(VLOOKUP(tbl_SBLC60[[#This Row],[Index]],SBLC60[],BE$1,FALSE),"")</f>
        <v>永州零陵资产</v>
      </c>
      <c r="BF35" s="65" t="str">
        <f>IFERROR(VLOOKUP(tbl_SBLC60[[#This Row],[Index]],SBLC60[],BF$1,FALSE),"")</f>
        <v>长沙银行</v>
      </c>
      <c r="BG35" s="41" t="str">
        <f>IFERROR(VLOOKUP(tbl_SBLC60[[#This Row],[Index]],SBLC60[],BG$1,FALSE),"")</f>
        <v>--/--/--</v>
      </c>
      <c r="BH35" s="41" t="str">
        <f>IFERROR(VLOOKUP(tbl_SBLC60[[#This Row],[Index]],SBLC60[],BH$1,FALSE),"")</f>
        <v>CNH</v>
      </c>
      <c r="BI35" s="41">
        <f>IFERROR(VLOOKUP(tbl_SBLC60[[#This Row],[Index]],SBLC60[],BI$1,FALSE),"")</f>
        <v>12.6</v>
      </c>
      <c r="BJ35" s="42" t="str">
        <f>IFERROR(VLOOKUP(tbl_SBLC60[[#This Row],[Index]],SBLC60[],BJ$1,FALSE),"")</f>
        <v>3</v>
      </c>
      <c r="BK35" s="41" t="str">
        <f>IFERROR(VLOOKUP(tbl_SBLC60[[#This Row],[Index]],SBLC60[],BK$1,FALSE),"")</f>
        <v>4.4%</v>
      </c>
      <c r="BL35" s="41" t="str">
        <f>IFERROR(VLOOKUP(tbl_SBLC60[[#This Row],[Index]],SBLC60[],BL$1,FALSE),"")</f>
        <v>4.4%a</v>
      </c>
      <c r="BM35" s="43">
        <f>IFERROR(VLOOKUP(tbl_SBLC60[[#This Row],[Index]],SBLC60[],BM$1,FALSE),"")</f>
        <v>0</v>
      </c>
      <c r="BN35" s="43" t="str">
        <f>IFERROR(VLOOKUP(tbl_SBLC60[[#This Row],[Index]],SBLC60[],BN$1,FALSE),"")</f>
        <v>备证</v>
      </c>
      <c r="BO35" s="43" t="str">
        <f>IFERROR(VLOOKUP(tbl_SBLC60[[#This Row],[Index]],SBLC60[],BO$1,FALSE),"")</f>
        <v>点心债</v>
      </c>
      <c r="BP35" s="43" t="str">
        <f>IFERROR(VLOOKUP(tbl_SBLC60[[#This Row],[Index]],SBLC60[],BP$1,FALSE),"")</f>
        <v>地方平台</v>
      </c>
      <c r="BQ35" s="43" t="str">
        <f>IFERROR(VLOOKUP(tbl_SBLC60[[#This Row],[Index]],SBLC60[],BQ$1,FALSE),"")</f>
        <v>湖南</v>
      </c>
      <c r="BR35" s="112" t="str">
        <f>IFERROR(VLOOKUP(tbl_SBLC60[[#This Row],[Index]],SBLC60[],BR$1,FALSE),"")</f>
        <v>--</v>
      </c>
      <c r="BT35" s="192"/>
      <c r="BU35" s="192"/>
      <c r="BV35" s="192"/>
      <c r="BW35" s="192"/>
      <c r="BX35" s="192"/>
      <c r="BY35" s="192"/>
      <c r="BZ35" s="192"/>
    </row>
    <row r="36" spans="1:78" ht="15" customHeight="1">
      <c r="V36" s="37">
        <f t="shared" si="2"/>
        <v>27</v>
      </c>
      <c r="W36" s="68" t="str">
        <f>IF(tbl_recentdeals97[[#This Row],[BOCOM_DEAL?]]&lt;&gt;"--","AN1","AQ1")</f>
        <v>AQ1</v>
      </c>
      <c r="X36" s="68"/>
      <c r="Y36" s="38">
        <f>IFERROR(VLOOKUP(tbl_recentdeals97[[#This Row],[Index]],Recent60[],Y$1,FALSE),"")</f>
        <v>45342</v>
      </c>
      <c r="Z36" s="39" t="str">
        <f>IFERROR(VLOOKUP(tbl_recentdeals97[[#This Row],[Index]],Recent60[],Z$1,FALSE),"")</f>
        <v>湘潭振湘国资(长沙银行)</v>
      </c>
      <c r="AA36" s="40" t="str">
        <f>IFERROR(VLOOKUP(tbl_recentdeals97[[#This Row],[Index]],Recent60[],AA$1,FALSE),"")</f>
        <v>--/--/--</v>
      </c>
      <c r="AB36" s="41" t="str">
        <f>IFERROR(VLOOKUP(tbl_recentdeals97[[#This Row],[Index]],Recent60[],AB$1,FALSE),"")</f>
        <v>CNH</v>
      </c>
      <c r="AC36" s="41">
        <f>IFERROR(VLOOKUP(tbl_recentdeals97[[#This Row],[Index]],Recent60[],AC$1,FALSE),"")</f>
        <v>8.5</v>
      </c>
      <c r="AD36" s="41" t="str">
        <f>IFERROR(VLOOKUP(tbl_recentdeals97[[#This Row],[Index]],Recent60[],AD$1,FALSE),"")</f>
        <v>3</v>
      </c>
      <c r="AE36" s="42" t="str">
        <f>IFERROR(VLOOKUP(tbl_recentdeals97[[#This Row],[Index]],Recent60[],AE$1,FALSE),"")</f>
        <v>4.15%</v>
      </c>
      <c r="AF36" s="41" t="str">
        <f>IFERROR(VLOOKUP(tbl_recentdeals97[[#This Row],[Index]],Recent60[],AF$1,FALSE),"")</f>
        <v>4.3%a</v>
      </c>
      <c r="AG36" s="41">
        <f>IFERROR(VLOOKUP(tbl_recentdeals97[[#This Row],[Index]],Recent60[],AG$1,FALSE),"")</f>
        <v>15</v>
      </c>
      <c r="AH36" s="43" t="str">
        <f>IFERROR(VLOOKUP(tbl_recentdeals97[[#This Row],[Index]],Recent60[],AH$1,FALSE),"")</f>
        <v>备证</v>
      </c>
      <c r="AI36" s="43" t="str">
        <f>IFERROR(VLOOKUP(tbl_recentdeals97[[#This Row],[Index]],Recent60[],AI$1,FALSE),"")</f>
        <v>点心债</v>
      </c>
      <c r="AJ36" s="43" t="str">
        <f>IFERROR(VLOOKUP(tbl_recentdeals97[[#This Row],[Index]],Recent60[],AJ$1,FALSE),"")</f>
        <v>地方平台</v>
      </c>
      <c r="AK36" s="43" t="str">
        <f>IFERROR(VLOOKUP(tbl_recentdeals97[[#This Row],[Index]],Recent60[],AK$1,FALSE),"")</f>
        <v>湖南</v>
      </c>
      <c r="AL36" s="37" t="str">
        <f>IFERROR(VLOOKUP(tbl_recentdeals97[[#This Row],[Index]],Recent60[],AL$1,FALSE),"")</f>
        <v>--</v>
      </c>
      <c r="AN36" s="47">
        <v>27</v>
      </c>
      <c r="AO36" s="38">
        <f>IFERROR(VLOOKUP(tbl_DimSum60[[#This Row],[Index]],DimSum60[],AO$1,FALSE),"")</f>
        <v>45323</v>
      </c>
      <c r="AP36" s="108" t="str">
        <f>IFERROR(VLOOKUP(tbl_DimSum60[[#This Row],[Index]],DimSum60[],AP$1,FALSE),"")</f>
        <v>潍坊西部投发</v>
      </c>
      <c r="AQ36" s="109" t="str">
        <f>IFERROR(VLOOKUP(tbl_DimSum60[[#This Row],[Index]],DimSum60[],AQ$1,FALSE),"")</f>
        <v>--/--/--</v>
      </c>
      <c r="AR36" s="110">
        <f>IFERROR(VLOOKUP(tbl_DimSum60[[#This Row],[Index]],DimSum60[],AR$1,FALSE),"")</f>
        <v>4.4000000000000004</v>
      </c>
      <c r="AS36" s="38" t="str">
        <f>IFERROR(VLOOKUP(tbl_DimSum60[[#This Row],[Index]],DimSum60[],AS$1,FALSE),"")</f>
        <v>1</v>
      </c>
      <c r="AT36" s="38" t="str">
        <f>IFERROR(VLOOKUP(tbl_DimSum60[[#This Row],[Index]],DimSum60[],AT$1,FALSE),"")</f>
        <v>8%</v>
      </c>
      <c r="AU36" s="111" t="str">
        <f>IFERROR(VLOOKUP(tbl_DimSum60[[#This Row],[Index]],DimSum60[],AU$1,FALSE),"")</f>
        <v>--</v>
      </c>
      <c r="AV36" s="113" t="str">
        <f>IFERROR(VLOOKUP(tbl_DimSum60[[#This Row],[Index]],DimSum60[],AV$1,FALSE),"")</f>
        <v>--</v>
      </c>
      <c r="AW36" s="112" t="str">
        <f>IFERROR(VLOOKUP(tbl_DimSum60[[#This Row],[Index]],DimSum60[],AW$1,FALSE),"")</f>
        <v>担保</v>
      </c>
      <c r="AX36" s="112" t="str">
        <f>IFERROR(VLOOKUP(tbl_DimSum60[[#This Row],[Index]],DimSum60[],AX$1,FALSE),"")</f>
        <v>--</v>
      </c>
      <c r="AY36" s="112" t="str">
        <f>IFERROR(VLOOKUP(tbl_DimSum60[[#This Row],[Index]],DimSum60[],AY$1,FALSE),"")</f>
        <v>地方平台</v>
      </c>
      <c r="AZ36" s="112" t="str">
        <f>IFERROR(VLOOKUP(tbl_DimSum60[[#This Row],[Index]],DimSum60[],AZ$1,FALSE),"")</f>
        <v>山东</v>
      </c>
      <c r="BA36" s="112" t="str">
        <f>IFERROR(VLOOKUP(tbl_DimSum60[[#This Row],[Index]],DimSum60[],BA$1,FALSE),"")</f>
        <v>--</v>
      </c>
      <c r="BB36" s="37" t="str">
        <f>IFERROR(VLOOKUP(tbl_DimSum60[[#This Row],[地区]],#REF!,BB$1,FALSE),"")</f>
        <v/>
      </c>
      <c r="BC36" s="47">
        <v>27</v>
      </c>
      <c r="BD36" s="38">
        <f>IFERROR(VLOOKUP(tbl_SBLC60[[#This Row],[Index]],SBLC60[],BD$1,FALSE),"")</f>
        <v>45303</v>
      </c>
      <c r="BE36" s="39" t="str">
        <f>IFERROR(VLOOKUP(tbl_SBLC60[[#This Row],[Index]],SBLC60[],BE$1,FALSE),"")</f>
        <v>都江堰城投</v>
      </c>
      <c r="BF36" s="65" t="str">
        <f>IFERROR(VLOOKUP(tbl_SBLC60[[#This Row],[Index]],SBLC60[],BF$1,FALSE),"")</f>
        <v>成都农商行</v>
      </c>
      <c r="BG36" s="41" t="str">
        <f>IFERROR(VLOOKUP(tbl_SBLC60[[#This Row],[Index]],SBLC60[],BG$1,FALSE),"")</f>
        <v>--/--/--</v>
      </c>
      <c r="BH36" s="41" t="str">
        <f>IFERROR(VLOOKUP(tbl_SBLC60[[#This Row],[Index]],SBLC60[],BH$1,FALSE),"")</f>
        <v>CNH</v>
      </c>
      <c r="BI36" s="41">
        <f>IFERROR(VLOOKUP(tbl_SBLC60[[#This Row],[Index]],SBLC60[],BI$1,FALSE),"")</f>
        <v>4.5999999999999996</v>
      </c>
      <c r="BJ36" s="42" t="str">
        <f>IFERROR(VLOOKUP(tbl_SBLC60[[#This Row],[Index]],SBLC60[],BJ$1,FALSE),"")</f>
        <v>3</v>
      </c>
      <c r="BK36" s="41" t="str">
        <f>IFERROR(VLOOKUP(tbl_SBLC60[[#This Row],[Index]],SBLC60[],BK$1,FALSE),"")</f>
        <v>4.7%</v>
      </c>
      <c r="BL36" s="41" t="str">
        <f>IFERROR(VLOOKUP(tbl_SBLC60[[#This Row],[Index]],SBLC60[],BL$1,FALSE),"")</f>
        <v>4.8%a</v>
      </c>
      <c r="BM36" s="43">
        <f>IFERROR(VLOOKUP(tbl_SBLC60[[#This Row],[Index]],SBLC60[],BM$1,FALSE),"")</f>
        <v>10</v>
      </c>
      <c r="BN36" s="43" t="str">
        <f>IFERROR(VLOOKUP(tbl_SBLC60[[#This Row],[Index]],SBLC60[],BN$1,FALSE),"")</f>
        <v>备证</v>
      </c>
      <c r="BO36" s="43" t="str">
        <f>IFERROR(VLOOKUP(tbl_SBLC60[[#This Row],[Index]],SBLC60[],BO$1,FALSE),"")</f>
        <v>绿色点心债</v>
      </c>
      <c r="BP36" s="43" t="str">
        <f>IFERROR(VLOOKUP(tbl_SBLC60[[#This Row],[Index]],SBLC60[],BP$1,FALSE),"")</f>
        <v>地方平台</v>
      </c>
      <c r="BQ36" s="43" t="str">
        <f>IFERROR(VLOOKUP(tbl_SBLC60[[#This Row],[Index]],SBLC60[],BQ$1,FALSE),"")</f>
        <v>四川</v>
      </c>
      <c r="BR36" s="112" t="str">
        <f>IFERROR(VLOOKUP(tbl_SBLC60[[#This Row],[Index]],SBLC60[],BR$1,FALSE),"")</f>
        <v>BISL</v>
      </c>
      <c r="BT36" s="192"/>
      <c r="BU36" s="192"/>
      <c r="BV36" s="192"/>
      <c r="BW36" s="192"/>
      <c r="BX36" s="192"/>
      <c r="BY36" s="192"/>
      <c r="BZ36" s="192"/>
    </row>
    <row r="37" spans="1:78" ht="15" customHeight="1">
      <c r="V37" s="37">
        <f t="shared" si="2"/>
        <v>26</v>
      </c>
      <c r="W37" s="68" t="str">
        <f>IF(tbl_recentdeals97[[#This Row],[BOCOM_DEAL?]]&lt;&gt;"--","AN1","AQ1")</f>
        <v>AQ1</v>
      </c>
      <c r="X37" s="68"/>
      <c r="Y37" s="38">
        <f>IFERROR(VLOOKUP(tbl_recentdeals97[[#This Row],[Index]],Recent60[],Y$1,FALSE),"")</f>
        <v>45341</v>
      </c>
      <c r="Z37" s="39" t="str">
        <f>IFERROR(VLOOKUP(tbl_recentdeals97[[#This Row],[Index]],Recent60[],Z$1,FALSE),"")</f>
        <v>安吉国控</v>
      </c>
      <c r="AA37" s="40" t="str">
        <f>IFERROR(VLOOKUP(tbl_recentdeals97[[#This Row],[Index]],Recent60[],AA$1,FALSE),"")</f>
        <v>--/--/--</v>
      </c>
      <c r="AB37" s="41" t="str">
        <f>IFERROR(VLOOKUP(tbl_recentdeals97[[#This Row],[Index]],Recent60[],AB$1,FALSE),"")</f>
        <v>EUR</v>
      </c>
      <c r="AC37" s="41">
        <f>IFERROR(VLOOKUP(tbl_recentdeals97[[#This Row],[Index]],Recent60[],AC$1,FALSE),"")</f>
        <v>0.4</v>
      </c>
      <c r="AD37" s="41" t="str">
        <f>IFERROR(VLOOKUP(tbl_recentdeals97[[#This Row],[Index]],Recent60[],AD$1,FALSE),"")</f>
        <v>1</v>
      </c>
      <c r="AE37" s="42" t="str">
        <f>IFERROR(VLOOKUP(tbl_recentdeals97[[#This Row],[Index]],Recent60[],AE$1,FALSE),"")</f>
        <v>6.3%</v>
      </c>
      <c r="AF37" s="41" t="str">
        <f>IFERROR(VLOOKUP(tbl_recentdeals97[[#This Row],[Index]],Recent60[],AF$1,FALSE),"")</f>
        <v>--</v>
      </c>
      <c r="AG37" s="41" t="str">
        <f>IFERROR(VLOOKUP(tbl_recentdeals97[[#This Row],[Index]],Recent60[],AG$1,FALSE),"")</f>
        <v>--</v>
      </c>
      <c r="AH37" s="43" t="str">
        <f>IFERROR(VLOOKUP(tbl_recentdeals97[[#This Row],[Index]],Recent60[],AH$1,FALSE),"")</f>
        <v>担保</v>
      </c>
      <c r="AI37" s="43" t="str">
        <f>IFERROR(VLOOKUP(tbl_recentdeals97[[#This Row],[Index]],Recent60[],AI$1,FALSE),"")</f>
        <v>--</v>
      </c>
      <c r="AJ37" s="43" t="str">
        <f>IFERROR(VLOOKUP(tbl_recentdeals97[[#This Row],[Index]],Recent60[],AJ$1,FALSE),"")</f>
        <v>地方平台</v>
      </c>
      <c r="AK37" s="43" t="str">
        <f>IFERROR(VLOOKUP(tbl_recentdeals97[[#This Row],[Index]],Recent60[],AK$1,FALSE),"")</f>
        <v>浙江</v>
      </c>
      <c r="AL37" s="37" t="str">
        <f>IFERROR(VLOOKUP(tbl_recentdeals97[[#This Row],[Index]],Recent60[],AL$1,FALSE),"")</f>
        <v>--</v>
      </c>
      <c r="AN37" s="47">
        <v>26</v>
      </c>
      <c r="AO37" s="38">
        <f>IFERROR(VLOOKUP(tbl_DimSum60[[#This Row],[Index]],DimSum60[],AO$1,FALSE),"")</f>
        <v>45322</v>
      </c>
      <c r="AP37" s="108" t="str">
        <f>IFERROR(VLOOKUP(tbl_DimSum60[[#This Row],[Index]],DimSum60[],AP$1,FALSE),"")</f>
        <v>开封文旅</v>
      </c>
      <c r="AQ37" s="109" t="str">
        <f>IFERROR(VLOOKUP(tbl_DimSum60[[#This Row],[Index]],DimSum60[],AQ$1,FALSE),"")</f>
        <v>--/--/--</v>
      </c>
      <c r="AR37" s="110">
        <f>IFERROR(VLOOKUP(tbl_DimSum60[[#This Row],[Index]],DimSum60[],AR$1,FALSE),"")</f>
        <v>5.9</v>
      </c>
      <c r="AS37" s="38" t="str">
        <f>IFERROR(VLOOKUP(tbl_DimSum60[[#This Row],[Index]],DimSum60[],AS$1,FALSE),"")</f>
        <v>2</v>
      </c>
      <c r="AT37" s="38" t="str">
        <f>IFERROR(VLOOKUP(tbl_DimSum60[[#This Row],[Index]],DimSum60[],AT$1,FALSE),"")</f>
        <v>8.5%</v>
      </c>
      <c r="AU37" s="111" t="str">
        <f>IFERROR(VLOOKUP(tbl_DimSum60[[#This Row],[Index]],DimSum60[],AU$1,FALSE),"")</f>
        <v>--</v>
      </c>
      <c r="AV37" s="113" t="str">
        <f>IFERROR(VLOOKUP(tbl_DimSum60[[#This Row],[Index]],DimSum60[],AV$1,FALSE),"")</f>
        <v>--</v>
      </c>
      <c r="AW37" s="112" t="str">
        <f>IFERROR(VLOOKUP(tbl_DimSum60[[#This Row],[Index]],DimSum60[],AW$1,FALSE),"")</f>
        <v>直发</v>
      </c>
      <c r="AX37" s="112" t="str">
        <f>IFERROR(VLOOKUP(tbl_DimSum60[[#This Row],[Index]],DimSum60[],AX$1,FALSE),"")</f>
        <v>--</v>
      </c>
      <c r="AY37" s="112" t="str">
        <f>IFERROR(VLOOKUP(tbl_DimSum60[[#This Row],[Index]],DimSum60[],AY$1,FALSE),"")</f>
        <v>地方平台</v>
      </c>
      <c r="AZ37" s="112" t="str">
        <f>IFERROR(VLOOKUP(tbl_DimSum60[[#This Row],[Index]],DimSum60[],AZ$1,FALSE),"")</f>
        <v>河南</v>
      </c>
      <c r="BA37" s="112" t="str">
        <f>IFERROR(VLOOKUP(tbl_DimSum60[[#This Row],[Index]],DimSum60[],BA$1,FALSE),"")</f>
        <v>--</v>
      </c>
      <c r="BB37" s="37" t="str">
        <f>IFERROR(VLOOKUP(tbl_DimSum60[[#This Row],[地区]],#REF!,BB$1,FALSE),"")</f>
        <v/>
      </c>
      <c r="BC37" s="47">
        <v>26</v>
      </c>
      <c r="BD37" s="38">
        <f>IFERROR(VLOOKUP(tbl_SBLC60[[#This Row],[Index]],SBLC60[],BD$1,FALSE),"")</f>
        <v>45302</v>
      </c>
      <c r="BE37" s="39" t="str">
        <f>IFERROR(VLOOKUP(tbl_SBLC60[[#This Row],[Index]],SBLC60[],BE$1,FALSE),"")</f>
        <v>泰州华信药业</v>
      </c>
      <c r="BF37" s="65" t="str">
        <f>IFERROR(VLOOKUP(tbl_SBLC60[[#This Row],[Index]],SBLC60[],BF$1,FALSE),"")</f>
        <v>邮储银行</v>
      </c>
      <c r="BG37" s="41" t="str">
        <f>IFERROR(VLOOKUP(tbl_SBLC60[[#This Row],[Index]],SBLC60[],BG$1,FALSE),"")</f>
        <v>--/--/--</v>
      </c>
      <c r="BH37" s="41" t="str">
        <f>IFERROR(VLOOKUP(tbl_SBLC60[[#This Row],[Index]],SBLC60[],BH$1,FALSE),"")</f>
        <v>USD</v>
      </c>
      <c r="BI37" s="41">
        <f>IFERROR(VLOOKUP(tbl_SBLC60[[#This Row],[Index]],SBLC60[],BI$1,FALSE),"")</f>
        <v>0.6</v>
      </c>
      <c r="BJ37" s="42" t="str">
        <f>IFERROR(VLOOKUP(tbl_SBLC60[[#This Row],[Index]],SBLC60[],BJ$1,FALSE),"")</f>
        <v>3</v>
      </c>
      <c r="BK37" s="41" t="str">
        <f>IFERROR(VLOOKUP(tbl_SBLC60[[#This Row],[Index]],SBLC60[],BK$1,FALSE),"")</f>
        <v>5.55%</v>
      </c>
      <c r="BL37" s="41" t="str">
        <f>IFERROR(VLOOKUP(tbl_SBLC60[[#This Row],[Index]],SBLC60[],BL$1,FALSE),"")</f>
        <v>5.8%a</v>
      </c>
      <c r="BM37" s="43">
        <f>IFERROR(VLOOKUP(tbl_SBLC60[[#This Row],[Index]],SBLC60[],BM$1,FALSE),"")</f>
        <v>25</v>
      </c>
      <c r="BN37" s="43" t="str">
        <f>IFERROR(VLOOKUP(tbl_SBLC60[[#This Row],[Index]],SBLC60[],BN$1,FALSE),"")</f>
        <v>备证+担保</v>
      </c>
      <c r="BO37" s="43" t="str">
        <f>IFERROR(VLOOKUP(tbl_SBLC60[[#This Row],[Index]],SBLC60[],BO$1,FALSE),"")</f>
        <v>--</v>
      </c>
      <c r="BP37" s="43" t="str">
        <f>IFERROR(VLOOKUP(tbl_SBLC60[[#This Row],[Index]],SBLC60[],BP$1,FALSE),"")</f>
        <v>地方平台</v>
      </c>
      <c r="BQ37" s="43" t="str">
        <f>IFERROR(VLOOKUP(tbl_SBLC60[[#This Row],[Index]],SBLC60[],BQ$1,FALSE),"")</f>
        <v>江苏</v>
      </c>
      <c r="BR37" s="112" t="str">
        <f>IFERROR(VLOOKUP(tbl_SBLC60[[#This Row],[Index]],SBLC60[],BR$1,FALSE),"")</f>
        <v>--</v>
      </c>
      <c r="BT37" s="192"/>
      <c r="BU37" s="192"/>
      <c r="BV37" s="192"/>
      <c r="BW37" s="192"/>
      <c r="BX37" s="192"/>
      <c r="BY37" s="192"/>
      <c r="BZ37" s="192"/>
    </row>
    <row r="38" spans="1:78" ht="15" customHeight="1">
      <c r="V38" s="37">
        <f t="shared" si="2"/>
        <v>25</v>
      </c>
      <c r="W38" s="68" t="str">
        <f>IF(tbl_recentdeals97[[#This Row],[BOCOM_DEAL?]]&lt;&gt;"--","AN1","AQ1")</f>
        <v>AQ1</v>
      </c>
      <c r="X38" s="68"/>
      <c r="Y38" s="38">
        <f>IFERROR(VLOOKUP(tbl_recentdeals97[[#This Row],[Index]],Recent60[],Y$1,FALSE),"")</f>
        <v>45329</v>
      </c>
      <c r="Z38" s="39" t="str">
        <f>IFERROR(VLOOKUP(tbl_recentdeals97[[#This Row],[Index]],Recent60[],Z$1,FALSE),"")</f>
        <v>简州农发集团</v>
      </c>
      <c r="AA38" s="40" t="str">
        <f>IFERROR(VLOOKUP(tbl_recentdeals97[[#This Row],[Index]],Recent60[],AA$1,FALSE),"")</f>
        <v>--/--/--</v>
      </c>
      <c r="AB38" s="41" t="str">
        <f>IFERROR(VLOOKUP(tbl_recentdeals97[[#This Row],[Index]],Recent60[],AB$1,FALSE),"")</f>
        <v>JPY</v>
      </c>
      <c r="AC38" s="41">
        <f>IFERROR(VLOOKUP(tbl_recentdeals97[[#This Row],[Index]],Recent60[],AC$1,FALSE),"")</f>
        <v>45</v>
      </c>
      <c r="AD38" s="41" t="str">
        <f>IFERROR(VLOOKUP(tbl_recentdeals97[[#This Row],[Index]],Recent60[],AD$1,FALSE),"")</f>
        <v>3</v>
      </c>
      <c r="AE38" s="42" t="str">
        <f>IFERROR(VLOOKUP(tbl_recentdeals97[[#This Row],[Index]],Recent60[],AE$1,FALSE),"")</f>
        <v>3.3%</v>
      </c>
      <c r="AF38" s="41" t="str">
        <f>IFERROR(VLOOKUP(tbl_recentdeals97[[#This Row],[Index]],Recent60[],AF$1,FALSE),"")</f>
        <v>--</v>
      </c>
      <c r="AG38" s="41" t="str">
        <f>IFERROR(VLOOKUP(tbl_recentdeals97[[#This Row],[Index]],Recent60[],AG$1,FALSE),"")</f>
        <v>--</v>
      </c>
      <c r="AH38" s="43" t="str">
        <f>IFERROR(VLOOKUP(tbl_recentdeals97[[#This Row],[Index]],Recent60[],AH$1,FALSE),"")</f>
        <v>担保</v>
      </c>
      <c r="AI38" s="43" t="str">
        <f>IFERROR(VLOOKUP(tbl_recentdeals97[[#This Row],[Index]],Recent60[],AI$1,FALSE),"")</f>
        <v>--</v>
      </c>
      <c r="AJ38" s="43" t="str">
        <f>IFERROR(VLOOKUP(tbl_recentdeals97[[#This Row],[Index]],Recent60[],AJ$1,FALSE),"")</f>
        <v>地方平台</v>
      </c>
      <c r="AK38" s="43" t="str">
        <f>IFERROR(VLOOKUP(tbl_recentdeals97[[#This Row],[Index]],Recent60[],AK$1,FALSE),"")</f>
        <v>四川</v>
      </c>
      <c r="AL38" s="37" t="str">
        <f>IFERROR(VLOOKUP(tbl_recentdeals97[[#This Row],[Index]],Recent60[],AL$1,FALSE),"")</f>
        <v>--</v>
      </c>
      <c r="AN38" s="47">
        <v>25</v>
      </c>
      <c r="AO38" s="38">
        <f>IFERROR(VLOOKUP(tbl_DimSum60[[#This Row],[Index]],DimSum60[],AO$1,FALSE),"")</f>
        <v>45322</v>
      </c>
      <c r="AP38" s="108" t="str">
        <f>IFERROR(VLOOKUP(tbl_DimSum60[[#This Row],[Index]],DimSum60[],AP$1,FALSE),"")</f>
        <v>三明城建</v>
      </c>
      <c r="AQ38" s="109" t="str">
        <f>IFERROR(VLOOKUP(tbl_DimSum60[[#This Row],[Index]],DimSum60[],AQ$1,FALSE),"")</f>
        <v>--/--/--</v>
      </c>
      <c r="AR38" s="110">
        <f>IFERROR(VLOOKUP(tbl_DimSum60[[#This Row],[Index]],DimSum60[],AR$1,FALSE),"")</f>
        <v>4.0999999999999996</v>
      </c>
      <c r="AS38" s="38" t="str">
        <f>IFERROR(VLOOKUP(tbl_DimSum60[[#This Row],[Index]],DimSum60[],AS$1,FALSE),"")</f>
        <v>3</v>
      </c>
      <c r="AT38" s="38" t="str">
        <f>IFERROR(VLOOKUP(tbl_DimSum60[[#This Row],[Index]],DimSum60[],AT$1,FALSE),"")</f>
        <v>5.2%</v>
      </c>
      <c r="AU38" s="111" t="str">
        <f>IFERROR(VLOOKUP(tbl_DimSum60[[#This Row],[Index]],DimSum60[],AU$1,FALSE),"")</f>
        <v>5.3%a</v>
      </c>
      <c r="AV38" s="113">
        <f>IFERROR(VLOOKUP(tbl_DimSum60[[#This Row],[Index]],DimSum60[],AV$1,FALSE),"")</f>
        <v>10</v>
      </c>
      <c r="AW38" s="112" t="str">
        <f>IFERROR(VLOOKUP(tbl_DimSum60[[#This Row],[Index]],DimSum60[],AW$1,FALSE),"")</f>
        <v>直发</v>
      </c>
      <c r="AX38" s="112" t="str">
        <f>IFERROR(VLOOKUP(tbl_DimSum60[[#This Row],[Index]],DimSum60[],AX$1,FALSE),"")</f>
        <v>--</v>
      </c>
      <c r="AY38" s="112" t="str">
        <f>IFERROR(VLOOKUP(tbl_DimSum60[[#This Row],[Index]],DimSum60[],AY$1,FALSE),"")</f>
        <v>地方平台</v>
      </c>
      <c r="AZ38" s="112" t="str">
        <f>IFERROR(VLOOKUP(tbl_DimSum60[[#This Row],[Index]],DimSum60[],AZ$1,FALSE),"")</f>
        <v>福建</v>
      </c>
      <c r="BA38" s="112" t="str">
        <f>IFERROR(VLOOKUP(tbl_DimSum60[[#This Row],[Index]],DimSum60[],BA$1,FALSE),"")</f>
        <v>--</v>
      </c>
      <c r="BB38" s="37" t="str">
        <f>IFERROR(VLOOKUP(tbl_DimSum60[[#This Row],[地区]],#REF!,BB$1,FALSE),"")</f>
        <v/>
      </c>
      <c r="BC38" s="47">
        <v>25</v>
      </c>
      <c r="BD38" s="38">
        <f>IFERROR(VLOOKUP(tbl_SBLC60[[#This Row],[Index]],SBLC60[],BD$1,FALSE),"")</f>
        <v>45300</v>
      </c>
      <c r="BE38" s="39" t="str">
        <f>IFERROR(VLOOKUP(tbl_SBLC60[[#This Row],[Index]],SBLC60[],BE$1,FALSE),"")</f>
        <v>吉安城投</v>
      </c>
      <c r="BF38" s="65" t="str">
        <f>IFERROR(VLOOKUP(tbl_SBLC60[[#This Row],[Index]],SBLC60[],BF$1,FALSE),"")</f>
        <v>邮储银行</v>
      </c>
      <c r="BG38" s="41" t="str">
        <f>IFERROR(VLOOKUP(tbl_SBLC60[[#This Row],[Index]],SBLC60[],BG$1,FALSE),"")</f>
        <v>--/--/--</v>
      </c>
      <c r="BH38" s="41" t="str">
        <f>IFERROR(VLOOKUP(tbl_SBLC60[[#This Row],[Index]],SBLC60[],BH$1,FALSE),"")</f>
        <v>USD</v>
      </c>
      <c r="BI38" s="41">
        <f>IFERROR(VLOOKUP(tbl_SBLC60[[#This Row],[Index]],SBLC60[],BI$1,FALSE),"")</f>
        <v>0.96299999999999997</v>
      </c>
      <c r="BJ38" s="42" t="str">
        <f>IFERROR(VLOOKUP(tbl_SBLC60[[#This Row],[Index]],SBLC60[],BJ$1,FALSE),"")</f>
        <v>3</v>
      </c>
      <c r="BK38" s="41" t="str">
        <f>IFERROR(VLOOKUP(tbl_SBLC60[[#This Row],[Index]],SBLC60[],BK$1,FALSE),"")</f>
        <v>5.55%</v>
      </c>
      <c r="BL38" s="41" t="str">
        <f>IFERROR(VLOOKUP(tbl_SBLC60[[#This Row],[Index]],SBLC60[],BL$1,FALSE),"")</f>
        <v>5.9%a</v>
      </c>
      <c r="BM38" s="43">
        <f>IFERROR(VLOOKUP(tbl_SBLC60[[#This Row],[Index]],SBLC60[],BM$1,FALSE),"")</f>
        <v>35</v>
      </c>
      <c r="BN38" s="43" t="str">
        <f>IFERROR(VLOOKUP(tbl_SBLC60[[#This Row],[Index]],SBLC60[],BN$1,FALSE),"")</f>
        <v>备证</v>
      </c>
      <c r="BO38" s="43" t="str">
        <f>IFERROR(VLOOKUP(tbl_SBLC60[[#This Row],[Index]],SBLC60[],BO$1,FALSE),"")</f>
        <v>绿色债券</v>
      </c>
      <c r="BP38" s="43" t="str">
        <f>IFERROR(VLOOKUP(tbl_SBLC60[[#This Row],[Index]],SBLC60[],BP$1,FALSE),"")</f>
        <v>地方平台</v>
      </c>
      <c r="BQ38" s="43" t="str">
        <f>IFERROR(VLOOKUP(tbl_SBLC60[[#This Row],[Index]],SBLC60[],BQ$1,FALSE),"")</f>
        <v>江西</v>
      </c>
      <c r="BR38" s="112" t="str">
        <f>IFERROR(VLOOKUP(tbl_SBLC60[[#This Row],[Index]],SBLC60[],BR$1,FALSE),"")</f>
        <v>BISL</v>
      </c>
      <c r="BT38" s="192"/>
      <c r="BU38" s="192"/>
      <c r="BV38" s="192"/>
      <c r="BW38" s="192"/>
      <c r="BX38" s="192"/>
      <c r="BY38" s="192"/>
      <c r="BZ38" s="192"/>
    </row>
    <row r="39" spans="1:78" ht="15" customHeight="1">
      <c r="V39" s="37">
        <f t="shared" si="2"/>
        <v>24</v>
      </c>
      <c r="W39" s="68" t="str">
        <f>IF(tbl_recentdeals97[[#This Row],[BOCOM_DEAL?]]&lt;&gt;"--","AN1","AQ1")</f>
        <v>AN1</v>
      </c>
      <c r="X39" s="68"/>
      <c r="Y39" s="38">
        <f>IFERROR(VLOOKUP(tbl_recentdeals97[[#This Row],[Index]],Recent60[],Y$1,FALSE),"")</f>
        <v>45329</v>
      </c>
      <c r="Z39" s="39" t="str">
        <f>IFERROR(VLOOKUP(tbl_recentdeals97[[#This Row],[Index]],Recent60[],Z$1,FALSE),"")</f>
        <v>长沙蓝月谷(渤海银行)</v>
      </c>
      <c r="AA39" s="40" t="str">
        <f>IFERROR(VLOOKUP(tbl_recentdeals97[[#This Row],[Index]],Recent60[],AA$1,FALSE),"")</f>
        <v>--/--/--</v>
      </c>
      <c r="AB39" s="41" t="str">
        <f>IFERROR(VLOOKUP(tbl_recentdeals97[[#This Row],[Index]],Recent60[],AB$1,FALSE),"")</f>
        <v>CNH</v>
      </c>
      <c r="AC39" s="41">
        <f>IFERROR(VLOOKUP(tbl_recentdeals97[[#This Row],[Index]],Recent60[],AC$1,FALSE),"")</f>
        <v>4</v>
      </c>
      <c r="AD39" s="41" t="str">
        <f>IFERROR(VLOOKUP(tbl_recentdeals97[[#This Row],[Index]],Recent60[],AD$1,FALSE),"")</f>
        <v>2.9</v>
      </c>
      <c r="AE39" s="42" t="str">
        <f>IFERROR(VLOOKUP(tbl_recentdeals97[[#This Row],[Index]],Recent60[],AE$1,FALSE),"")</f>
        <v>4.4%</v>
      </c>
      <c r="AF39" s="41" t="str">
        <f>IFERROR(VLOOKUP(tbl_recentdeals97[[#This Row],[Index]],Recent60[],AF$1,FALSE),"")</f>
        <v>4.5%a</v>
      </c>
      <c r="AG39" s="41">
        <f>IFERROR(VLOOKUP(tbl_recentdeals97[[#This Row],[Index]],Recent60[],AG$1,FALSE),"")</f>
        <v>9.9</v>
      </c>
      <c r="AH39" s="43" t="str">
        <f>IFERROR(VLOOKUP(tbl_recentdeals97[[#This Row],[Index]],Recent60[],AH$1,FALSE),"")</f>
        <v>备证</v>
      </c>
      <c r="AI39" s="43" t="str">
        <f>IFERROR(VLOOKUP(tbl_recentdeals97[[#This Row],[Index]],Recent60[],AI$1,FALSE),"")</f>
        <v>点心债</v>
      </c>
      <c r="AJ39" s="43" t="str">
        <f>IFERROR(VLOOKUP(tbl_recentdeals97[[#This Row],[Index]],Recent60[],AJ$1,FALSE),"")</f>
        <v>地方平台</v>
      </c>
      <c r="AK39" s="43" t="str">
        <f>IFERROR(VLOOKUP(tbl_recentdeals97[[#This Row],[Index]],Recent60[],AK$1,FALSE),"")</f>
        <v>湖南</v>
      </c>
      <c r="AL39" s="37" t="str">
        <f>IFERROR(VLOOKUP(tbl_recentdeals97[[#This Row],[Index]],Recent60[],AL$1,FALSE),"")</f>
        <v>BISL</v>
      </c>
      <c r="AN39" s="47">
        <v>24</v>
      </c>
      <c r="AO39" s="38">
        <f>IFERROR(VLOOKUP(tbl_DimSum60[[#This Row],[Index]],DimSum60[],AO$1,FALSE),"")</f>
        <v>45322</v>
      </c>
      <c r="AP39" s="108" t="str">
        <f>IFERROR(VLOOKUP(tbl_DimSum60[[#This Row],[Index]],DimSum60[],AP$1,FALSE),"")</f>
        <v>洛阳国苑*</v>
      </c>
      <c r="AQ39" s="109" t="str">
        <f>IFERROR(VLOOKUP(tbl_DimSum60[[#This Row],[Index]],DimSum60[],AQ$1,FALSE),"")</f>
        <v>--/--/--</v>
      </c>
      <c r="AR39" s="110">
        <f>IFERROR(VLOOKUP(tbl_DimSum60[[#This Row],[Index]],DimSum60[],AR$1,FALSE),"")</f>
        <v>1.3660000000000001</v>
      </c>
      <c r="AS39" s="38" t="str">
        <f>IFERROR(VLOOKUP(tbl_DimSum60[[#This Row],[Index]],DimSum60[],AS$1,FALSE),"")</f>
        <v>3</v>
      </c>
      <c r="AT39" s="38" t="str">
        <f>IFERROR(VLOOKUP(tbl_DimSum60[[#This Row],[Index]],DimSum60[],AT$1,FALSE),"")</f>
        <v>7%</v>
      </c>
      <c r="AU39" s="111" t="str">
        <f>IFERROR(VLOOKUP(tbl_DimSum60[[#This Row],[Index]],DimSum60[],AU$1,FALSE),"")</f>
        <v>--</v>
      </c>
      <c r="AV39" s="113" t="str">
        <f>IFERROR(VLOOKUP(tbl_DimSum60[[#This Row],[Index]],DimSum60[],AV$1,FALSE),"")</f>
        <v>--</v>
      </c>
      <c r="AW39" s="112" t="str">
        <f>IFERROR(VLOOKUP(tbl_DimSum60[[#This Row],[Index]],DimSum60[],AW$1,FALSE),"")</f>
        <v>直发</v>
      </c>
      <c r="AX39" s="112" t="str">
        <f>IFERROR(VLOOKUP(tbl_DimSum60[[#This Row],[Index]],DimSum60[],AX$1,FALSE),"")</f>
        <v>--</v>
      </c>
      <c r="AY39" s="112" t="str">
        <f>IFERROR(VLOOKUP(tbl_DimSum60[[#This Row],[Index]],DimSum60[],AY$1,FALSE),"")</f>
        <v>地方平台</v>
      </c>
      <c r="AZ39" s="112" t="str">
        <f>IFERROR(VLOOKUP(tbl_DimSum60[[#This Row],[Index]],DimSum60[],AZ$1,FALSE),"")</f>
        <v>河南</v>
      </c>
      <c r="BA39" s="112" t="str">
        <f>IFERROR(VLOOKUP(tbl_DimSum60[[#This Row],[Index]],DimSum60[],BA$1,FALSE),"")</f>
        <v>--</v>
      </c>
      <c r="BB39" s="37" t="str">
        <f>IFERROR(VLOOKUP(tbl_DimSum60[[#This Row],[地区]],#REF!,BB$1,FALSE),"")</f>
        <v/>
      </c>
      <c r="BC39" s="47">
        <v>24</v>
      </c>
      <c r="BD39" s="38">
        <f>IFERROR(VLOOKUP(tbl_SBLC60[[#This Row],[Index]],SBLC60[],BD$1,FALSE),"")</f>
        <v>45296</v>
      </c>
      <c r="BE39" s="39" t="str">
        <f>IFERROR(VLOOKUP(tbl_SBLC60[[#This Row],[Index]],SBLC60[],BE$1,FALSE),"")</f>
        <v>江苏东和投资</v>
      </c>
      <c r="BF39" s="65" t="str">
        <f>IFERROR(VLOOKUP(tbl_SBLC60[[#This Row],[Index]],SBLC60[],BF$1,FALSE),"")</f>
        <v>南京银行</v>
      </c>
      <c r="BG39" s="41" t="str">
        <f>IFERROR(VLOOKUP(tbl_SBLC60[[#This Row],[Index]],SBLC60[],BG$1,FALSE),"")</f>
        <v>--/--/--</v>
      </c>
      <c r="BH39" s="41" t="str">
        <f>IFERROR(VLOOKUP(tbl_SBLC60[[#This Row],[Index]],SBLC60[],BH$1,FALSE),"")</f>
        <v>CNH</v>
      </c>
      <c r="BI39" s="41">
        <f>IFERROR(VLOOKUP(tbl_SBLC60[[#This Row],[Index]],SBLC60[],BI$1,FALSE),"")</f>
        <v>3.6</v>
      </c>
      <c r="BJ39" s="42" t="str">
        <f>IFERROR(VLOOKUP(tbl_SBLC60[[#This Row],[Index]],SBLC60[],BJ$1,FALSE),"")</f>
        <v>3</v>
      </c>
      <c r="BK39" s="41" t="str">
        <f>IFERROR(VLOOKUP(tbl_SBLC60[[#This Row],[Index]],SBLC60[],BK$1,FALSE),"")</f>
        <v>3.75%</v>
      </c>
      <c r="BL39" s="41" t="str">
        <f>IFERROR(VLOOKUP(tbl_SBLC60[[#This Row],[Index]],SBLC60[],BL$1,FALSE),"")</f>
        <v>--</v>
      </c>
      <c r="BM39" s="43" t="str">
        <f>IFERROR(VLOOKUP(tbl_SBLC60[[#This Row],[Index]],SBLC60[],BM$1,FALSE),"")</f>
        <v>--</v>
      </c>
      <c r="BN39" s="43" t="str">
        <f>IFERROR(VLOOKUP(tbl_SBLC60[[#This Row],[Index]],SBLC60[],BN$1,FALSE),"")</f>
        <v>备证</v>
      </c>
      <c r="BO39" s="43" t="str">
        <f>IFERROR(VLOOKUP(tbl_SBLC60[[#This Row],[Index]],SBLC60[],BO$1,FALSE),"")</f>
        <v>点心债</v>
      </c>
      <c r="BP39" s="43" t="str">
        <f>IFERROR(VLOOKUP(tbl_SBLC60[[#This Row],[Index]],SBLC60[],BP$1,FALSE),"")</f>
        <v>地方平台</v>
      </c>
      <c r="BQ39" s="43" t="str">
        <f>IFERROR(VLOOKUP(tbl_SBLC60[[#This Row],[Index]],SBLC60[],BQ$1,FALSE),"")</f>
        <v>江苏</v>
      </c>
      <c r="BR39" s="112" t="str">
        <f>IFERROR(VLOOKUP(tbl_SBLC60[[#This Row],[Index]],SBLC60[],BR$1,FALSE),"")</f>
        <v>--</v>
      </c>
      <c r="BT39" s="192"/>
      <c r="BU39" s="192"/>
      <c r="BV39" s="192"/>
      <c r="BW39" s="192"/>
      <c r="BX39" s="192"/>
      <c r="BY39" s="192"/>
      <c r="BZ39" s="192"/>
    </row>
    <row r="40" spans="1:78" ht="15" customHeight="1">
      <c r="V40" s="37">
        <f t="shared" si="2"/>
        <v>23</v>
      </c>
      <c r="W40" s="68" t="str">
        <f>IF(tbl_recentdeals97[[#This Row],[BOCOM_DEAL?]]&lt;&gt;"--","AN1","AQ1")</f>
        <v>AQ1</v>
      </c>
      <c r="X40" s="68"/>
      <c r="Y40" s="38">
        <f>IFERROR(VLOOKUP(tbl_recentdeals97[[#This Row],[Index]],Recent60[],Y$1,FALSE),"")</f>
        <v>45328</v>
      </c>
      <c r="Z40" s="39" t="str">
        <f>IFERROR(VLOOKUP(tbl_recentdeals97[[#This Row],[Index]],Recent60[],Z$1,FALSE),"")</f>
        <v>临沂城投(邮储银行)</v>
      </c>
      <c r="AA40" s="40" t="str">
        <f>IFERROR(VLOOKUP(tbl_recentdeals97[[#This Row],[Index]],Recent60[],AA$1,FALSE),"")</f>
        <v>--/--/--</v>
      </c>
      <c r="AB40" s="41" t="str">
        <f>IFERROR(VLOOKUP(tbl_recentdeals97[[#This Row],[Index]],Recent60[],AB$1,FALSE),"")</f>
        <v>CNH</v>
      </c>
      <c r="AC40" s="41">
        <f>IFERROR(VLOOKUP(tbl_recentdeals97[[#This Row],[Index]],Recent60[],AC$1,FALSE),"")</f>
        <v>4.5999999999999996</v>
      </c>
      <c r="AD40" s="41" t="str">
        <f>IFERROR(VLOOKUP(tbl_recentdeals97[[#This Row],[Index]],Recent60[],AD$1,FALSE),"")</f>
        <v>3</v>
      </c>
      <c r="AE40" s="42" t="str">
        <f>IFERROR(VLOOKUP(tbl_recentdeals97[[#This Row],[Index]],Recent60[],AE$1,FALSE),"")</f>
        <v>3.3%</v>
      </c>
      <c r="AF40" s="41" t="str">
        <f>IFERROR(VLOOKUP(tbl_recentdeals97[[#This Row],[Index]],Recent60[],AF$1,FALSE),"")</f>
        <v>3.7%a</v>
      </c>
      <c r="AG40" s="41">
        <f>IFERROR(VLOOKUP(tbl_recentdeals97[[#This Row],[Index]],Recent60[],AG$1,FALSE),"")</f>
        <v>40</v>
      </c>
      <c r="AH40" s="43" t="str">
        <f>IFERROR(VLOOKUP(tbl_recentdeals97[[#This Row],[Index]],Recent60[],AH$1,FALSE),"")</f>
        <v>备证+担保</v>
      </c>
      <c r="AI40" s="43" t="str">
        <f>IFERROR(VLOOKUP(tbl_recentdeals97[[#This Row],[Index]],Recent60[],AI$1,FALSE),"")</f>
        <v>点心债</v>
      </c>
      <c r="AJ40" s="43" t="str">
        <f>IFERROR(VLOOKUP(tbl_recentdeals97[[#This Row],[Index]],Recent60[],AJ$1,FALSE),"")</f>
        <v>地方平台</v>
      </c>
      <c r="AK40" s="43" t="str">
        <f>IFERROR(VLOOKUP(tbl_recentdeals97[[#This Row],[Index]],Recent60[],AK$1,FALSE),"")</f>
        <v>山东</v>
      </c>
      <c r="AL40" s="37" t="str">
        <f>IFERROR(VLOOKUP(tbl_recentdeals97[[#This Row],[Index]],Recent60[],AL$1,FALSE),"")</f>
        <v>--</v>
      </c>
      <c r="AN40" s="47">
        <v>23</v>
      </c>
      <c r="AO40" s="38">
        <f>IFERROR(VLOOKUP(tbl_DimSum60[[#This Row],[Index]],DimSum60[],AO$1,FALSE),"")</f>
        <v>45322</v>
      </c>
      <c r="AP40" s="108" t="str">
        <f>IFERROR(VLOOKUP(tbl_DimSum60[[#This Row],[Index]],DimSum60[],AP$1,FALSE),"")</f>
        <v>醴陵渌江投控(渤海银行)</v>
      </c>
      <c r="AQ40" s="109" t="str">
        <f>IFERROR(VLOOKUP(tbl_DimSum60[[#This Row],[Index]],DimSum60[],AQ$1,FALSE),"")</f>
        <v>--/--/--</v>
      </c>
      <c r="AR40" s="110">
        <f>IFERROR(VLOOKUP(tbl_DimSum60[[#This Row],[Index]],DimSum60[],AR$1,FALSE),"")</f>
        <v>5.36</v>
      </c>
      <c r="AS40" s="38" t="str">
        <f>IFERROR(VLOOKUP(tbl_DimSum60[[#This Row],[Index]],DimSum60[],AS$1,FALSE),"")</f>
        <v>3</v>
      </c>
      <c r="AT40" s="38" t="str">
        <f>IFERROR(VLOOKUP(tbl_DimSum60[[#This Row],[Index]],DimSum60[],AT$1,FALSE),"")</f>
        <v>4.6%</v>
      </c>
      <c r="AU40" s="111" t="str">
        <f>IFERROR(VLOOKUP(tbl_DimSum60[[#This Row],[Index]],DimSum60[],AU$1,FALSE),"")</f>
        <v>--</v>
      </c>
      <c r="AV40" s="113" t="str">
        <f>IFERROR(VLOOKUP(tbl_DimSum60[[#This Row],[Index]],DimSum60[],AV$1,FALSE),"")</f>
        <v>--</v>
      </c>
      <c r="AW40" s="112" t="str">
        <f>IFERROR(VLOOKUP(tbl_DimSum60[[#This Row],[Index]],DimSum60[],AW$1,FALSE),"")</f>
        <v>备证</v>
      </c>
      <c r="AX40" s="112" t="str">
        <f>IFERROR(VLOOKUP(tbl_DimSum60[[#This Row],[Index]],DimSum60[],AX$1,FALSE),"")</f>
        <v>--</v>
      </c>
      <c r="AY40" s="112" t="str">
        <f>IFERROR(VLOOKUP(tbl_DimSum60[[#This Row],[Index]],DimSum60[],AY$1,FALSE),"")</f>
        <v>地方平台</v>
      </c>
      <c r="AZ40" s="112" t="str">
        <f>IFERROR(VLOOKUP(tbl_DimSum60[[#This Row],[Index]],DimSum60[],AZ$1,FALSE),"")</f>
        <v>湖南</v>
      </c>
      <c r="BA40" s="112" t="str">
        <f>IFERROR(VLOOKUP(tbl_DimSum60[[#This Row],[Index]],DimSum60[],BA$1,FALSE),"")</f>
        <v>--</v>
      </c>
      <c r="BB40" s="37" t="str">
        <f>IFERROR(VLOOKUP(tbl_DimSum60[[#This Row],[地区]],#REF!,BB$1,FALSE),"")</f>
        <v/>
      </c>
      <c r="BC40" s="47">
        <v>23</v>
      </c>
      <c r="BD40" s="38">
        <f>IFERROR(VLOOKUP(tbl_SBLC60[[#This Row],[Index]],SBLC60[],BD$1,FALSE),"")</f>
        <v>45295</v>
      </c>
      <c r="BE40" s="39" t="str">
        <f>IFERROR(VLOOKUP(tbl_SBLC60[[#This Row],[Index]],SBLC60[],BE$1,FALSE),"")</f>
        <v>济南章丘</v>
      </c>
      <c r="BF40" s="65" t="str">
        <f>IFERROR(VLOOKUP(tbl_SBLC60[[#This Row],[Index]],SBLC60[],BF$1,FALSE),"")</f>
        <v>浦发银行</v>
      </c>
      <c r="BG40" s="41" t="str">
        <f>IFERROR(VLOOKUP(tbl_SBLC60[[#This Row],[Index]],SBLC60[],BG$1,FALSE),"")</f>
        <v>--/--/--</v>
      </c>
      <c r="BH40" s="41" t="str">
        <f>IFERROR(VLOOKUP(tbl_SBLC60[[#This Row],[Index]],SBLC60[],BH$1,FALSE),"")</f>
        <v>USD</v>
      </c>
      <c r="BI40" s="41">
        <f>IFERROR(VLOOKUP(tbl_SBLC60[[#This Row],[Index]],SBLC60[],BI$1,FALSE),"")</f>
        <v>1.1879999999999999</v>
      </c>
      <c r="BJ40" s="42" t="str">
        <f>IFERROR(VLOOKUP(tbl_SBLC60[[#This Row],[Index]],SBLC60[],BJ$1,FALSE),"")</f>
        <v>0.9</v>
      </c>
      <c r="BK40" s="41" t="str">
        <f>IFERROR(VLOOKUP(tbl_SBLC60[[#This Row],[Index]],SBLC60[],BK$1,FALSE),"")</f>
        <v>5.907%</v>
      </c>
      <c r="BL40" s="41" t="str">
        <f>IFERROR(VLOOKUP(tbl_SBLC60[[#This Row],[Index]],SBLC60[],BL$1,FALSE),"")</f>
        <v>6.2%a</v>
      </c>
      <c r="BM40" s="43">
        <f>IFERROR(VLOOKUP(tbl_SBLC60[[#This Row],[Index]],SBLC60[],BM$1,FALSE),"")</f>
        <v>29.3</v>
      </c>
      <c r="BN40" s="43" t="str">
        <f>IFERROR(VLOOKUP(tbl_SBLC60[[#This Row],[Index]],SBLC60[],BN$1,FALSE),"")</f>
        <v>备证+担保</v>
      </c>
      <c r="BO40" s="43" t="str">
        <f>IFERROR(VLOOKUP(tbl_SBLC60[[#This Row],[Index]],SBLC60[],BO$1,FALSE),"")</f>
        <v>--</v>
      </c>
      <c r="BP40" s="43" t="str">
        <f>IFERROR(VLOOKUP(tbl_SBLC60[[#This Row],[Index]],SBLC60[],BP$1,FALSE),"")</f>
        <v>地方平台</v>
      </c>
      <c r="BQ40" s="43" t="str">
        <f>IFERROR(VLOOKUP(tbl_SBLC60[[#This Row],[Index]],SBLC60[],BQ$1,FALSE),"")</f>
        <v>山东</v>
      </c>
      <c r="BR40" s="112" t="str">
        <f>IFERROR(VLOOKUP(tbl_SBLC60[[#This Row],[Index]],SBLC60[],BR$1,FALSE),"")</f>
        <v>BISL</v>
      </c>
      <c r="BT40" s="192"/>
      <c r="BU40" s="192"/>
      <c r="BV40" s="192"/>
      <c r="BW40" s="192"/>
      <c r="BX40" s="192"/>
      <c r="BY40" s="192"/>
      <c r="BZ40" s="192"/>
    </row>
    <row r="41" spans="1:78" ht="15" customHeight="1">
      <c r="V41" s="37">
        <f t="shared" si="2"/>
        <v>22</v>
      </c>
      <c r="W41" s="68" t="str">
        <f>IF(tbl_recentdeals97[[#This Row],[BOCOM_DEAL?]]&lt;&gt;"--","AN1","AQ1")</f>
        <v>AQ1</v>
      </c>
      <c r="X41" s="68"/>
      <c r="Y41" s="38">
        <f>IFERROR(VLOOKUP(tbl_recentdeals97[[#This Row],[Index]],Recent60[],Y$1,FALSE),"")</f>
        <v>45327</v>
      </c>
      <c r="Z41" s="39" t="str">
        <f>IFERROR(VLOOKUP(tbl_recentdeals97[[#This Row],[Index]],Recent60[],Z$1,FALSE),"")</f>
        <v>曹妃甸国控(北京银行)</v>
      </c>
      <c r="AA41" s="40" t="str">
        <f>IFERROR(VLOOKUP(tbl_recentdeals97[[#This Row],[Index]],Recent60[],AA$1,FALSE),"")</f>
        <v>--/--/--</v>
      </c>
      <c r="AB41" s="41" t="str">
        <f>IFERROR(VLOOKUP(tbl_recentdeals97[[#This Row],[Index]],Recent60[],AB$1,FALSE),"")</f>
        <v>CNH</v>
      </c>
      <c r="AC41" s="41">
        <f>IFERROR(VLOOKUP(tbl_recentdeals97[[#This Row],[Index]],Recent60[],AC$1,FALSE),"")</f>
        <v>5.3</v>
      </c>
      <c r="AD41" s="41" t="str">
        <f>IFERROR(VLOOKUP(tbl_recentdeals97[[#This Row],[Index]],Recent60[],AD$1,FALSE),"")</f>
        <v>3</v>
      </c>
      <c r="AE41" s="42" t="str">
        <f>IFERROR(VLOOKUP(tbl_recentdeals97[[#This Row],[Index]],Recent60[],AE$1,FALSE),"")</f>
        <v>3.5%</v>
      </c>
      <c r="AF41" s="41" t="str">
        <f>IFERROR(VLOOKUP(tbl_recentdeals97[[#This Row],[Index]],Recent60[],AF$1,FALSE),"")</f>
        <v>3.8%a</v>
      </c>
      <c r="AG41" s="41">
        <f>IFERROR(VLOOKUP(tbl_recentdeals97[[#This Row],[Index]],Recent60[],AG$1,FALSE),"")</f>
        <v>30</v>
      </c>
      <c r="AH41" s="43" t="str">
        <f>IFERROR(VLOOKUP(tbl_recentdeals97[[#This Row],[Index]],Recent60[],AH$1,FALSE),"")</f>
        <v>备证</v>
      </c>
      <c r="AI41" s="43" t="str">
        <f>IFERROR(VLOOKUP(tbl_recentdeals97[[#This Row],[Index]],Recent60[],AI$1,FALSE),"")</f>
        <v>点心债</v>
      </c>
      <c r="AJ41" s="43" t="str">
        <f>IFERROR(VLOOKUP(tbl_recentdeals97[[#This Row],[Index]],Recent60[],AJ$1,FALSE),"")</f>
        <v>地方平台</v>
      </c>
      <c r="AK41" s="43" t="str">
        <f>IFERROR(VLOOKUP(tbl_recentdeals97[[#This Row],[Index]],Recent60[],AK$1,FALSE),"")</f>
        <v>河北</v>
      </c>
      <c r="AL41" s="37" t="str">
        <f>IFERROR(VLOOKUP(tbl_recentdeals97[[#This Row],[Index]],Recent60[],AL$1,FALSE),"")</f>
        <v>--</v>
      </c>
      <c r="AN41" s="47">
        <v>22</v>
      </c>
      <c r="AO41" s="38">
        <f>IFERROR(VLOOKUP(tbl_DimSum60[[#This Row],[Index]],DimSum60[],AO$1,FALSE),"")</f>
        <v>45322</v>
      </c>
      <c r="AP41" s="108" t="str">
        <f>IFERROR(VLOOKUP(tbl_DimSum60[[#This Row],[Index]],DimSum60[],AP$1,FALSE),"")</f>
        <v>邹城利民建发</v>
      </c>
      <c r="AQ41" s="109" t="str">
        <f>IFERROR(VLOOKUP(tbl_DimSum60[[#This Row],[Index]],DimSum60[],AQ$1,FALSE),"")</f>
        <v>--/--/--</v>
      </c>
      <c r="AR41" s="110">
        <f>IFERROR(VLOOKUP(tbl_DimSum60[[#This Row],[Index]],DimSum60[],AR$1,FALSE),"")</f>
        <v>2.3050000000000002</v>
      </c>
      <c r="AS41" s="38" t="str">
        <f>IFERROR(VLOOKUP(tbl_DimSum60[[#This Row],[Index]],DimSum60[],AS$1,FALSE),"")</f>
        <v>2</v>
      </c>
      <c r="AT41" s="38" t="str">
        <f>IFERROR(VLOOKUP(tbl_DimSum60[[#This Row],[Index]],DimSum60[],AT$1,FALSE),"")</f>
        <v>8%</v>
      </c>
      <c r="AU41" s="111" t="str">
        <f>IFERROR(VLOOKUP(tbl_DimSum60[[#This Row],[Index]],DimSum60[],AU$1,FALSE),"")</f>
        <v>--</v>
      </c>
      <c r="AV41" s="113" t="str">
        <f>IFERROR(VLOOKUP(tbl_DimSum60[[#This Row],[Index]],DimSum60[],AV$1,FALSE),"")</f>
        <v>--</v>
      </c>
      <c r="AW41" s="112" t="str">
        <f>IFERROR(VLOOKUP(tbl_DimSum60[[#This Row],[Index]],DimSum60[],AW$1,FALSE),"")</f>
        <v>直发</v>
      </c>
      <c r="AX41" s="112" t="str">
        <f>IFERROR(VLOOKUP(tbl_DimSum60[[#This Row],[Index]],DimSum60[],AX$1,FALSE),"")</f>
        <v>--</v>
      </c>
      <c r="AY41" s="112" t="str">
        <f>IFERROR(VLOOKUP(tbl_DimSum60[[#This Row],[Index]],DimSum60[],AY$1,FALSE),"")</f>
        <v>地方平台</v>
      </c>
      <c r="AZ41" s="112" t="str">
        <f>IFERROR(VLOOKUP(tbl_DimSum60[[#This Row],[Index]],DimSum60[],AZ$1,FALSE),"")</f>
        <v>山东</v>
      </c>
      <c r="BA41" s="112" t="str">
        <f>IFERROR(VLOOKUP(tbl_DimSum60[[#This Row],[Index]],DimSum60[],BA$1,FALSE),"")</f>
        <v>--</v>
      </c>
      <c r="BB41" s="37" t="str">
        <f>IFERROR(VLOOKUP(tbl_DimSum60[[#This Row],[地区]],#REF!,BB$1,FALSE),"")</f>
        <v/>
      </c>
      <c r="BC41" s="47">
        <v>22</v>
      </c>
      <c r="BD41" s="38">
        <f>IFERROR(VLOOKUP(tbl_SBLC60[[#This Row],[Index]],SBLC60[],BD$1,FALSE),"")</f>
        <v>45294</v>
      </c>
      <c r="BE41" s="39" t="str">
        <f>IFERROR(VLOOKUP(tbl_SBLC60[[#This Row],[Index]],SBLC60[],BE$1,FALSE),"")</f>
        <v>江苏钟吾城投</v>
      </c>
      <c r="BF41" s="65" t="str">
        <f>IFERROR(VLOOKUP(tbl_SBLC60[[#This Row],[Index]],SBLC60[],BF$1,FALSE),"")</f>
        <v>邮储银行</v>
      </c>
      <c r="BG41" s="41" t="str">
        <f>IFERROR(VLOOKUP(tbl_SBLC60[[#This Row],[Index]],SBLC60[],BG$1,FALSE),"")</f>
        <v>--/--/--</v>
      </c>
      <c r="BH41" s="41" t="str">
        <f>IFERROR(VLOOKUP(tbl_SBLC60[[#This Row],[Index]],SBLC60[],BH$1,FALSE),"")</f>
        <v>CNH</v>
      </c>
      <c r="BI41" s="41">
        <f>IFERROR(VLOOKUP(tbl_SBLC60[[#This Row],[Index]],SBLC60[],BI$1,FALSE),"")</f>
        <v>2.87</v>
      </c>
      <c r="BJ41" s="42" t="str">
        <f>IFERROR(VLOOKUP(tbl_SBLC60[[#This Row],[Index]],SBLC60[],BJ$1,FALSE),"")</f>
        <v>3</v>
      </c>
      <c r="BK41" s="41" t="str">
        <f>IFERROR(VLOOKUP(tbl_SBLC60[[#This Row],[Index]],SBLC60[],BK$1,FALSE),"")</f>
        <v>3.6%</v>
      </c>
      <c r="BL41" s="41" t="str">
        <f>IFERROR(VLOOKUP(tbl_SBLC60[[#This Row],[Index]],SBLC60[],BL$1,FALSE),"")</f>
        <v>3.8%a</v>
      </c>
      <c r="BM41" s="43">
        <f>IFERROR(VLOOKUP(tbl_SBLC60[[#This Row],[Index]],SBLC60[],BM$1,FALSE),"")</f>
        <v>20</v>
      </c>
      <c r="BN41" s="43" t="str">
        <f>IFERROR(VLOOKUP(tbl_SBLC60[[#This Row],[Index]],SBLC60[],BN$1,FALSE),"")</f>
        <v>备证</v>
      </c>
      <c r="BO41" s="43" t="str">
        <f>IFERROR(VLOOKUP(tbl_SBLC60[[#This Row],[Index]],SBLC60[],BO$1,FALSE),"")</f>
        <v>点心债</v>
      </c>
      <c r="BP41" s="43" t="str">
        <f>IFERROR(VLOOKUP(tbl_SBLC60[[#This Row],[Index]],SBLC60[],BP$1,FALSE),"")</f>
        <v>地方平台</v>
      </c>
      <c r="BQ41" s="43" t="str">
        <f>IFERROR(VLOOKUP(tbl_SBLC60[[#This Row],[Index]],SBLC60[],BQ$1,FALSE),"")</f>
        <v>江苏</v>
      </c>
      <c r="BR41" s="112" t="str">
        <f>IFERROR(VLOOKUP(tbl_SBLC60[[#This Row],[Index]],SBLC60[],BR$1,FALSE),"")</f>
        <v>--</v>
      </c>
      <c r="BT41" s="192"/>
      <c r="BU41" s="192"/>
      <c r="BV41" s="192"/>
      <c r="BW41" s="192"/>
      <c r="BX41" s="192"/>
      <c r="BY41" s="192"/>
      <c r="BZ41" s="192"/>
    </row>
    <row r="42" spans="1:78" ht="15" customHeight="1">
      <c r="V42" s="37">
        <f t="shared" si="2"/>
        <v>21</v>
      </c>
      <c r="W42" s="68" t="str">
        <f>IF(tbl_recentdeals97[[#This Row],[BOCOM_DEAL?]]&lt;&gt;"--","AN1","AQ1")</f>
        <v>AQ1</v>
      </c>
      <c r="X42" s="68"/>
      <c r="Y42" s="38">
        <f>IFERROR(VLOOKUP(tbl_recentdeals97[[#This Row],[Index]],Recent60[],Y$1,FALSE),"")</f>
        <v>45327</v>
      </c>
      <c r="Z42" s="39" t="str">
        <f>IFERROR(VLOOKUP(tbl_recentdeals97[[#This Row],[Index]],Recent60[],Z$1,FALSE),"")</f>
        <v>江苏钟吾城投(南京银行)</v>
      </c>
      <c r="AA42" s="40" t="str">
        <f>IFERROR(VLOOKUP(tbl_recentdeals97[[#This Row],[Index]],Recent60[],AA$1,FALSE),"")</f>
        <v>--/--/--</v>
      </c>
      <c r="AB42" s="41" t="str">
        <f>IFERROR(VLOOKUP(tbl_recentdeals97[[#This Row],[Index]],Recent60[],AB$1,FALSE),"")</f>
        <v>CNH</v>
      </c>
      <c r="AC42" s="41">
        <f>IFERROR(VLOOKUP(tbl_recentdeals97[[#This Row],[Index]],Recent60[],AC$1,FALSE),"")</f>
        <v>1.895</v>
      </c>
      <c r="AD42" s="41" t="str">
        <f>IFERROR(VLOOKUP(tbl_recentdeals97[[#This Row],[Index]],Recent60[],AD$1,FALSE),"")</f>
        <v>3</v>
      </c>
      <c r="AE42" s="42" t="str">
        <f>IFERROR(VLOOKUP(tbl_recentdeals97[[#This Row],[Index]],Recent60[],AE$1,FALSE),"")</f>
        <v>3.5%</v>
      </c>
      <c r="AF42" s="41" t="str">
        <f>IFERROR(VLOOKUP(tbl_recentdeals97[[#This Row],[Index]],Recent60[],AF$1,FALSE),"")</f>
        <v>3.7%a</v>
      </c>
      <c r="AG42" s="41">
        <f>IFERROR(VLOOKUP(tbl_recentdeals97[[#This Row],[Index]],Recent60[],AG$1,FALSE),"")</f>
        <v>20</v>
      </c>
      <c r="AH42" s="43" t="str">
        <f>IFERROR(VLOOKUP(tbl_recentdeals97[[#This Row],[Index]],Recent60[],AH$1,FALSE),"")</f>
        <v>备证</v>
      </c>
      <c r="AI42" s="43" t="str">
        <f>IFERROR(VLOOKUP(tbl_recentdeals97[[#This Row],[Index]],Recent60[],AI$1,FALSE),"")</f>
        <v>点心债</v>
      </c>
      <c r="AJ42" s="43" t="str">
        <f>IFERROR(VLOOKUP(tbl_recentdeals97[[#This Row],[Index]],Recent60[],AJ$1,FALSE),"")</f>
        <v>地方平台</v>
      </c>
      <c r="AK42" s="43" t="str">
        <f>IFERROR(VLOOKUP(tbl_recentdeals97[[#This Row],[Index]],Recent60[],AK$1,FALSE),"")</f>
        <v>江苏</v>
      </c>
      <c r="AL42" s="37" t="str">
        <f>IFERROR(VLOOKUP(tbl_recentdeals97[[#This Row],[Index]],Recent60[],AL$1,FALSE),"")</f>
        <v>--</v>
      </c>
      <c r="AN42" s="47">
        <v>21</v>
      </c>
      <c r="AO42" s="38">
        <f>IFERROR(VLOOKUP(tbl_DimSum60[[#This Row],[Index]],DimSum60[],AO$1,FALSE),"")</f>
        <v>45321</v>
      </c>
      <c r="AP42" s="108" t="str">
        <f>IFERROR(VLOOKUP(tbl_DimSum60[[#This Row],[Index]],DimSum60[],AP$1,FALSE),"")</f>
        <v>宜宾丝丽雅(邮储银行)</v>
      </c>
      <c r="AQ42" s="109" t="str">
        <f>IFERROR(VLOOKUP(tbl_DimSum60[[#This Row],[Index]],DimSum60[],AQ$1,FALSE),"")</f>
        <v>--/--/--</v>
      </c>
      <c r="AR42" s="110">
        <f>IFERROR(VLOOKUP(tbl_DimSum60[[#This Row],[Index]],DimSum60[],AR$1,FALSE),"")</f>
        <v>3.36</v>
      </c>
      <c r="AS42" s="38" t="str">
        <f>IFERROR(VLOOKUP(tbl_DimSum60[[#This Row],[Index]],DimSum60[],AS$1,FALSE),"")</f>
        <v>3</v>
      </c>
      <c r="AT42" s="38" t="str">
        <f>IFERROR(VLOOKUP(tbl_DimSum60[[#This Row],[Index]],DimSum60[],AT$1,FALSE),"")</f>
        <v>3.6%</v>
      </c>
      <c r="AU42" s="111" t="str">
        <f>IFERROR(VLOOKUP(tbl_DimSum60[[#This Row],[Index]],DimSum60[],AU$1,FALSE),"")</f>
        <v>--</v>
      </c>
      <c r="AV42" s="113" t="str">
        <f>IFERROR(VLOOKUP(tbl_DimSum60[[#This Row],[Index]],DimSum60[],AV$1,FALSE),"")</f>
        <v>--</v>
      </c>
      <c r="AW42" s="112" t="str">
        <f>IFERROR(VLOOKUP(tbl_DimSum60[[#This Row],[Index]],DimSum60[],AW$1,FALSE),"")</f>
        <v>备证</v>
      </c>
      <c r="AX42" s="112" t="str">
        <f>IFERROR(VLOOKUP(tbl_DimSum60[[#This Row],[Index]],DimSum60[],AX$1,FALSE),"")</f>
        <v>--</v>
      </c>
      <c r="AY42" s="112" t="str">
        <f>IFERROR(VLOOKUP(tbl_DimSum60[[#This Row],[Index]],DimSum60[],AY$1,FALSE),"")</f>
        <v>产业</v>
      </c>
      <c r="AZ42" s="112" t="str">
        <f>IFERROR(VLOOKUP(tbl_DimSum60[[#This Row],[Index]],DimSum60[],AZ$1,FALSE),"")</f>
        <v>四川</v>
      </c>
      <c r="BA42" s="112" t="str">
        <f>IFERROR(VLOOKUP(tbl_DimSum60[[#This Row],[Index]],DimSum60[],BA$1,FALSE),"")</f>
        <v>--</v>
      </c>
      <c r="BB42" s="37" t="str">
        <f>IFERROR(VLOOKUP(tbl_DimSum60[[#This Row],[地区]],#REF!,BB$1,FALSE),"")</f>
        <v/>
      </c>
      <c r="BC42" s="47">
        <v>21</v>
      </c>
      <c r="BD42" s="38">
        <f>IFERROR(VLOOKUP(tbl_SBLC60[[#This Row],[Index]],SBLC60[],BD$1,FALSE),"")</f>
        <v>45294</v>
      </c>
      <c r="BE42" s="39" t="str">
        <f>IFERROR(VLOOKUP(tbl_SBLC60[[#This Row],[Index]],SBLC60[],BE$1,FALSE),"")</f>
        <v>青岛军民融发</v>
      </c>
      <c r="BF42" s="65" t="str">
        <f>IFERROR(VLOOKUP(tbl_SBLC60[[#This Row],[Index]],SBLC60[],BF$1,FALSE),"")</f>
        <v>青岛银行</v>
      </c>
      <c r="BG42" s="41" t="str">
        <f>IFERROR(VLOOKUP(tbl_SBLC60[[#This Row],[Index]],SBLC60[],BG$1,FALSE),"")</f>
        <v>--/--/--</v>
      </c>
      <c r="BH42" s="41" t="str">
        <f>IFERROR(VLOOKUP(tbl_SBLC60[[#This Row],[Index]],SBLC60[],BH$1,FALSE),"")</f>
        <v>CNH</v>
      </c>
      <c r="BI42" s="41">
        <f>IFERROR(VLOOKUP(tbl_SBLC60[[#This Row],[Index]],SBLC60[],BI$1,FALSE),"")</f>
        <v>3</v>
      </c>
      <c r="BJ42" s="42" t="str">
        <f>IFERROR(VLOOKUP(tbl_SBLC60[[#This Row],[Index]],SBLC60[],BJ$1,FALSE),"")</f>
        <v>3</v>
      </c>
      <c r="BK42" s="41" t="str">
        <f>IFERROR(VLOOKUP(tbl_SBLC60[[#This Row],[Index]],SBLC60[],BK$1,FALSE),"")</f>
        <v>4.5%</v>
      </c>
      <c r="BL42" s="41" t="str">
        <f>IFERROR(VLOOKUP(tbl_SBLC60[[#This Row],[Index]],SBLC60[],BL$1,FALSE),"")</f>
        <v>4.7%a</v>
      </c>
      <c r="BM42" s="43">
        <f>IFERROR(VLOOKUP(tbl_SBLC60[[#This Row],[Index]],SBLC60[],BM$1,FALSE),"")</f>
        <v>20</v>
      </c>
      <c r="BN42" s="43" t="str">
        <f>IFERROR(VLOOKUP(tbl_SBLC60[[#This Row],[Index]],SBLC60[],BN$1,FALSE),"")</f>
        <v>备证+维好</v>
      </c>
      <c r="BO42" s="43" t="str">
        <f>IFERROR(VLOOKUP(tbl_SBLC60[[#This Row],[Index]],SBLC60[],BO$1,FALSE),"")</f>
        <v>点心债</v>
      </c>
      <c r="BP42" s="43" t="str">
        <f>IFERROR(VLOOKUP(tbl_SBLC60[[#This Row],[Index]],SBLC60[],BP$1,FALSE),"")</f>
        <v>地方平台</v>
      </c>
      <c r="BQ42" s="43" t="str">
        <f>IFERROR(VLOOKUP(tbl_SBLC60[[#This Row],[Index]],SBLC60[],BQ$1,FALSE),"")</f>
        <v>山东</v>
      </c>
      <c r="BR42" s="112" t="str">
        <f>IFERROR(VLOOKUP(tbl_SBLC60[[#This Row],[Index]],SBLC60[],BR$1,FALSE),"")</f>
        <v>--</v>
      </c>
      <c r="BT42" s="192"/>
      <c r="BU42" s="192"/>
      <c r="BV42" s="192"/>
      <c r="BW42" s="192"/>
      <c r="BX42" s="192"/>
      <c r="BY42" s="192"/>
      <c r="BZ42" s="192"/>
    </row>
    <row r="43" spans="1:78" ht="15" customHeight="1">
      <c r="V43" s="37">
        <f t="shared" si="2"/>
        <v>20</v>
      </c>
      <c r="W43" s="68" t="str">
        <f>IF(tbl_recentdeals97[[#This Row],[BOCOM_DEAL?]]&lt;&gt;"--","AN1","AQ1")</f>
        <v>AQ1</v>
      </c>
      <c r="X43" s="68"/>
      <c r="Y43" s="38">
        <f>IFERROR(VLOOKUP(tbl_recentdeals97[[#This Row],[Index]],Recent60[],Y$1,FALSE),"")</f>
        <v>45327</v>
      </c>
      <c r="Z43" s="39" t="str">
        <f>IFERROR(VLOOKUP(tbl_recentdeals97[[#This Row],[Index]],Recent60[],Z$1,FALSE),"")</f>
        <v>湖州南浔国资(绍兴银行)</v>
      </c>
      <c r="AA43" s="40" t="str">
        <f>IFERROR(VLOOKUP(tbl_recentdeals97[[#This Row],[Index]],Recent60[],AA$1,FALSE),"")</f>
        <v>--/--/--</v>
      </c>
      <c r="AB43" s="41" t="str">
        <f>IFERROR(VLOOKUP(tbl_recentdeals97[[#This Row],[Index]],Recent60[],AB$1,FALSE),"")</f>
        <v>CNH</v>
      </c>
      <c r="AC43" s="41">
        <f>IFERROR(VLOOKUP(tbl_recentdeals97[[#This Row],[Index]],Recent60[],AC$1,FALSE),"")</f>
        <v>1.1100000000000001</v>
      </c>
      <c r="AD43" s="41" t="str">
        <f>IFERROR(VLOOKUP(tbl_recentdeals97[[#This Row],[Index]],Recent60[],AD$1,FALSE),"")</f>
        <v>3</v>
      </c>
      <c r="AE43" s="42" t="str">
        <f>IFERROR(VLOOKUP(tbl_recentdeals97[[#This Row],[Index]],Recent60[],AE$1,FALSE),"")</f>
        <v>5%</v>
      </c>
      <c r="AF43" s="41" t="str">
        <f>IFERROR(VLOOKUP(tbl_recentdeals97[[#This Row],[Index]],Recent60[],AF$1,FALSE),"")</f>
        <v>--</v>
      </c>
      <c r="AG43" s="41" t="str">
        <f>IFERROR(VLOOKUP(tbl_recentdeals97[[#This Row],[Index]],Recent60[],AG$1,FALSE),"")</f>
        <v>--</v>
      </c>
      <c r="AH43" s="43" t="str">
        <f>IFERROR(VLOOKUP(tbl_recentdeals97[[#This Row],[Index]],Recent60[],AH$1,FALSE),"")</f>
        <v>备证+维好</v>
      </c>
      <c r="AI43" s="43" t="str">
        <f>IFERROR(VLOOKUP(tbl_recentdeals97[[#This Row],[Index]],Recent60[],AI$1,FALSE),"")</f>
        <v>点心债</v>
      </c>
      <c r="AJ43" s="43" t="str">
        <f>IFERROR(VLOOKUP(tbl_recentdeals97[[#This Row],[Index]],Recent60[],AJ$1,FALSE),"")</f>
        <v>地方平台</v>
      </c>
      <c r="AK43" s="43" t="str">
        <f>IFERROR(VLOOKUP(tbl_recentdeals97[[#This Row],[Index]],Recent60[],AK$1,FALSE),"")</f>
        <v>浙江</v>
      </c>
      <c r="AL43" s="37" t="str">
        <f>IFERROR(VLOOKUP(tbl_recentdeals97[[#This Row],[Index]],Recent60[],AL$1,FALSE),"")</f>
        <v>--</v>
      </c>
      <c r="AN43" s="47">
        <v>20</v>
      </c>
      <c r="AO43" s="38">
        <f>IFERROR(VLOOKUP(tbl_DimSum60[[#This Row],[Index]],DimSum60[],AO$1,FALSE),"")</f>
        <v>45320</v>
      </c>
      <c r="AP43" s="108" t="str">
        <f>IFERROR(VLOOKUP(tbl_DimSum60[[#This Row],[Index]],DimSum60[],AP$1,FALSE),"")</f>
        <v>绵阳科技(渤海银行)</v>
      </c>
      <c r="AQ43" s="109" t="str">
        <f>IFERROR(VLOOKUP(tbl_DimSum60[[#This Row],[Index]],DimSum60[],AQ$1,FALSE),"")</f>
        <v>--/--/--</v>
      </c>
      <c r="AR43" s="110">
        <f>IFERROR(VLOOKUP(tbl_DimSum60[[#This Row],[Index]],DimSum60[],AR$1,FALSE),"")</f>
        <v>7.7</v>
      </c>
      <c r="AS43" s="38" t="str">
        <f>IFERROR(VLOOKUP(tbl_DimSum60[[#This Row],[Index]],DimSum60[],AS$1,FALSE),"")</f>
        <v>3</v>
      </c>
      <c r="AT43" s="38" t="str">
        <f>IFERROR(VLOOKUP(tbl_DimSum60[[#This Row],[Index]],DimSum60[],AT$1,FALSE),"")</f>
        <v>4.6%</v>
      </c>
      <c r="AU43" s="111" t="str">
        <f>IFERROR(VLOOKUP(tbl_DimSum60[[#This Row],[Index]],DimSum60[],AU$1,FALSE),"")</f>
        <v>4.6%a</v>
      </c>
      <c r="AV43" s="113">
        <f>IFERROR(VLOOKUP(tbl_DimSum60[[#This Row],[Index]],DimSum60[],AV$1,FALSE),"")</f>
        <v>0</v>
      </c>
      <c r="AW43" s="112" t="str">
        <f>IFERROR(VLOOKUP(tbl_DimSum60[[#This Row],[Index]],DimSum60[],AW$1,FALSE),"")</f>
        <v>备证</v>
      </c>
      <c r="AX43" s="112" t="str">
        <f>IFERROR(VLOOKUP(tbl_DimSum60[[#This Row],[Index]],DimSum60[],AX$1,FALSE),"")</f>
        <v>--</v>
      </c>
      <c r="AY43" s="112" t="str">
        <f>IFERROR(VLOOKUP(tbl_DimSum60[[#This Row],[Index]],DimSum60[],AY$1,FALSE),"")</f>
        <v>地方平台</v>
      </c>
      <c r="AZ43" s="112" t="str">
        <f>IFERROR(VLOOKUP(tbl_DimSum60[[#This Row],[Index]],DimSum60[],AZ$1,FALSE),"")</f>
        <v>四川</v>
      </c>
      <c r="BA43" s="112" t="str">
        <f>IFERROR(VLOOKUP(tbl_DimSum60[[#This Row],[Index]],DimSum60[],BA$1,FALSE),"")</f>
        <v>--</v>
      </c>
      <c r="BB43" s="37" t="str">
        <f>IFERROR(VLOOKUP(tbl_DimSum60[[#This Row],[地区]],#REF!,BB$1,FALSE),"")</f>
        <v/>
      </c>
      <c r="BC43" s="47">
        <v>20</v>
      </c>
      <c r="BD43" s="38">
        <f>IFERROR(VLOOKUP(tbl_SBLC60[[#This Row],[Index]],SBLC60[],BD$1,FALSE),"")</f>
        <v>45289</v>
      </c>
      <c r="BE43" s="39" t="str">
        <f>IFERROR(VLOOKUP(tbl_SBLC60[[#This Row],[Index]],SBLC60[],BE$1,FALSE),"")</f>
        <v>泰州华信药业</v>
      </c>
      <c r="BF43" s="65" t="str">
        <f>IFERROR(VLOOKUP(tbl_SBLC60[[#This Row],[Index]],SBLC60[],BF$1,FALSE),"")</f>
        <v>江苏银行</v>
      </c>
      <c r="BG43" s="41" t="str">
        <f>IFERROR(VLOOKUP(tbl_SBLC60[[#This Row],[Index]],SBLC60[],BG$1,FALSE),"")</f>
        <v>--/--/--</v>
      </c>
      <c r="BH43" s="41" t="str">
        <f>IFERROR(VLOOKUP(tbl_SBLC60[[#This Row],[Index]],SBLC60[],BH$1,FALSE),"")</f>
        <v>USD</v>
      </c>
      <c r="BI43" s="41">
        <f>IFERROR(VLOOKUP(tbl_SBLC60[[#This Row],[Index]],SBLC60[],BI$1,FALSE),"")</f>
        <v>0.53500000000000003</v>
      </c>
      <c r="BJ43" s="42" t="str">
        <f>IFERROR(VLOOKUP(tbl_SBLC60[[#This Row],[Index]],SBLC60[],BJ$1,FALSE),"")</f>
        <v>3</v>
      </c>
      <c r="BK43" s="41" t="str">
        <f>IFERROR(VLOOKUP(tbl_SBLC60[[#This Row],[Index]],SBLC60[],BK$1,FALSE),"")</f>
        <v>5.6%</v>
      </c>
      <c r="BL43" s="41" t="str">
        <f>IFERROR(VLOOKUP(tbl_SBLC60[[#This Row],[Index]],SBLC60[],BL$1,FALSE),"")</f>
        <v>5.9%a</v>
      </c>
      <c r="BM43" s="43">
        <f>IFERROR(VLOOKUP(tbl_SBLC60[[#This Row],[Index]],SBLC60[],BM$1,FALSE),"")</f>
        <v>30</v>
      </c>
      <c r="BN43" s="43" t="str">
        <f>IFERROR(VLOOKUP(tbl_SBLC60[[#This Row],[Index]],SBLC60[],BN$1,FALSE),"")</f>
        <v>备证+维好</v>
      </c>
      <c r="BO43" s="43" t="str">
        <f>IFERROR(VLOOKUP(tbl_SBLC60[[#This Row],[Index]],SBLC60[],BO$1,FALSE),"")</f>
        <v>--</v>
      </c>
      <c r="BP43" s="43" t="str">
        <f>IFERROR(VLOOKUP(tbl_SBLC60[[#This Row],[Index]],SBLC60[],BP$1,FALSE),"")</f>
        <v>地方平台</v>
      </c>
      <c r="BQ43" s="43" t="str">
        <f>IFERROR(VLOOKUP(tbl_SBLC60[[#This Row],[Index]],SBLC60[],BQ$1,FALSE),"")</f>
        <v>江苏</v>
      </c>
      <c r="BR43" s="112" t="str">
        <f>IFERROR(VLOOKUP(tbl_SBLC60[[#This Row],[Index]],SBLC60[],BR$1,FALSE),"")</f>
        <v>--</v>
      </c>
      <c r="BT43" s="192"/>
      <c r="BU43" s="192"/>
      <c r="BV43" s="192"/>
      <c r="BW43" s="192"/>
      <c r="BX43" s="192"/>
      <c r="BY43" s="192"/>
      <c r="BZ43" s="192"/>
    </row>
    <row r="44" spans="1:78" ht="15" customHeight="1">
      <c r="V44" s="37">
        <f t="shared" si="2"/>
        <v>19</v>
      </c>
      <c r="W44" s="68" t="str">
        <f>IF(tbl_recentdeals97[[#This Row],[BOCOM_DEAL?]]&lt;&gt;"--","AN1","AQ1")</f>
        <v>AQ1</v>
      </c>
      <c r="X44" s="68"/>
      <c r="Y44" s="38">
        <f>IFERROR(VLOOKUP(tbl_recentdeals97[[#This Row],[Index]],Recent60[],Y$1,FALSE),"")</f>
        <v>45324</v>
      </c>
      <c r="Z44" s="39" t="str">
        <f>IFERROR(VLOOKUP(tbl_recentdeals97[[#This Row],[Index]],Recent60[],Z$1,FALSE),"")</f>
        <v>寿光城投</v>
      </c>
      <c r="AA44" s="40" t="str">
        <f>IFERROR(VLOOKUP(tbl_recentdeals97[[#This Row],[Index]],Recent60[],AA$1,FALSE),"")</f>
        <v>--/--/--</v>
      </c>
      <c r="AB44" s="41" t="str">
        <f>IFERROR(VLOOKUP(tbl_recentdeals97[[#This Row],[Index]],Recent60[],AB$1,FALSE),"")</f>
        <v>CNH</v>
      </c>
      <c r="AC44" s="41">
        <f>IFERROR(VLOOKUP(tbl_recentdeals97[[#This Row],[Index]],Recent60[],AC$1,FALSE),"")</f>
        <v>2.98</v>
      </c>
      <c r="AD44" s="41" t="str">
        <f>IFERROR(VLOOKUP(tbl_recentdeals97[[#This Row],[Index]],Recent60[],AD$1,FALSE),"")</f>
        <v>3</v>
      </c>
      <c r="AE44" s="42" t="str">
        <f>IFERROR(VLOOKUP(tbl_recentdeals97[[#This Row],[Index]],Recent60[],AE$1,FALSE),"")</f>
        <v>8.8%</v>
      </c>
      <c r="AF44" s="41" t="str">
        <f>IFERROR(VLOOKUP(tbl_recentdeals97[[#This Row],[Index]],Recent60[],AF$1,FALSE),"")</f>
        <v>--</v>
      </c>
      <c r="AG44" s="41" t="str">
        <f>IFERROR(VLOOKUP(tbl_recentdeals97[[#This Row],[Index]],Recent60[],AG$1,FALSE),"")</f>
        <v>--</v>
      </c>
      <c r="AH44" s="43" t="str">
        <f>IFERROR(VLOOKUP(tbl_recentdeals97[[#This Row],[Index]],Recent60[],AH$1,FALSE),"")</f>
        <v>担保</v>
      </c>
      <c r="AI44" s="43" t="str">
        <f>IFERROR(VLOOKUP(tbl_recentdeals97[[#This Row],[Index]],Recent60[],AI$1,FALSE),"")</f>
        <v>点心债</v>
      </c>
      <c r="AJ44" s="43" t="str">
        <f>IFERROR(VLOOKUP(tbl_recentdeals97[[#This Row],[Index]],Recent60[],AJ$1,FALSE),"")</f>
        <v>地方平台</v>
      </c>
      <c r="AK44" s="43" t="str">
        <f>IFERROR(VLOOKUP(tbl_recentdeals97[[#This Row],[Index]],Recent60[],AK$1,FALSE),"")</f>
        <v>山东</v>
      </c>
      <c r="AL44" s="37" t="str">
        <f>IFERROR(VLOOKUP(tbl_recentdeals97[[#This Row],[Index]],Recent60[],AL$1,FALSE),"")</f>
        <v>--</v>
      </c>
      <c r="AN44" s="47">
        <v>19</v>
      </c>
      <c r="AO44" s="38">
        <f>IFERROR(VLOOKUP(tbl_DimSum60[[#This Row],[Index]],DimSum60[],AO$1,FALSE),"")</f>
        <v>45317</v>
      </c>
      <c r="AP44" s="108" t="str">
        <f>IFERROR(VLOOKUP(tbl_DimSum60[[#This Row],[Index]],DimSum60[],AP$1,FALSE),"")</f>
        <v>成都经开资管</v>
      </c>
      <c r="AQ44" s="109" t="str">
        <f>IFERROR(VLOOKUP(tbl_DimSum60[[#This Row],[Index]],DimSum60[],AQ$1,FALSE),"")</f>
        <v>--/--/--</v>
      </c>
      <c r="AR44" s="110">
        <f>IFERROR(VLOOKUP(tbl_DimSum60[[#This Row],[Index]],DimSum60[],AR$1,FALSE),"")</f>
        <v>3</v>
      </c>
      <c r="AS44" s="38" t="str">
        <f>IFERROR(VLOOKUP(tbl_DimSum60[[#This Row],[Index]],DimSum60[],AS$1,FALSE),"")</f>
        <v>2</v>
      </c>
      <c r="AT44" s="38" t="str">
        <f>IFERROR(VLOOKUP(tbl_DimSum60[[#This Row],[Index]],DimSum60[],AT$1,FALSE),"")</f>
        <v>7.7%</v>
      </c>
      <c r="AU44" s="111" t="str">
        <f>IFERROR(VLOOKUP(tbl_DimSum60[[#This Row],[Index]],DimSum60[],AU$1,FALSE),"")</f>
        <v>--</v>
      </c>
      <c r="AV44" s="113" t="str">
        <f>IFERROR(VLOOKUP(tbl_DimSum60[[#This Row],[Index]],DimSum60[],AV$1,FALSE),"")</f>
        <v>--</v>
      </c>
      <c r="AW44" s="112" t="str">
        <f>IFERROR(VLOOKUP(tbl_DimSum60[[#This Row],[Index]],DimSum60[],AW$1,FALSE),"")</f>
        <v>直发</v>
      </c>
      <c r="AX44" s="112" t="str">
        <f>IFERROR(VLOOKUP(tbl_DimSum60[[#This Row],[Index]],DimSum60[],AX$1,FALSE),"")</f>
        <v>--</v>
      </c>
      <c r="AY44" s="112" t="str">
        <f>IFERROR(VLOOKUP(tbl_DimSum60[[#This Row],[Index]],DimSum60[],AY$1,FALSE),"")</f>
        <v>地方平台</v>
      </c>
      <c r="AZ44" s="112" t="str">
        <f>IFERROR(VLOOKUP(tbl_DimSum60[[#This Row],[Index]],DimSum60[],AZ$1,FALSE),"")</f>
        <v>四川</v>
      </c>
      <c r="BA44" s="112" t="str">
        <f>IFERROR(VLOOKUP(tbl_DimSum60[[#This Row],[Index]],DimSum60[],BA$1,FALSE),"")</f>
        <v>--</v>
      </c>
      <c r="BB44" s="37" t="str">
        <f>IFERROR(VLOOKUP(tbl_DimSum60[[#This Row],[地区]],#REF!,BB$1,FALSE),"")</f>
        <v/>
      </c>
      <c r="BC44" s="47">
        <v>19</v>
      </c>
      <c r="BD44" s="38">
        <f>IFERROR(VLOOKUP(tbl_SBLC60[[#This Row],[Index]],SBLC60[],BD$1,FALSE),"")</f>
        <v>45289</v>
      </c>
      <c r="BE44" s="39" t="str">
        <f>IFERROR(VLOOKUP(tbl_SBLC60[[#This Row],[Index]],SBLC60[],BE$1,FALSE),"")</f>
        <v>泸州航发</v>
      </c>
      <c r="BF44" s="65" t="str">
        <f>IFERROR(VLOOKUP(tbl_SBLC60[[#This Row],[Index]],SBLC60[],BF$1,FALSE),"")</f>
        <v>天津银行</v>
      </c>
      <c r="BG44" s="41" t="str">
        <f>IFERROR(VLOOKUP(tbl_SBLC60[[#This Row],[Index]],SBLC60[],BG$1,FALSE),"")</f>
        <v>--/--/--</v>
      </c>
      <c r="BH44" s="41" t="str">
        <f>IFERROR(VLOOKUP(tbl_SBLC60[[#This Row],[Index]],SBLC60[],BH$1,FALSE),"")</f>
        <v>CNH</v>
      </c>
      <c r="BI44" s="41">
        <f>IFERROR(VLOOKUP(tbl_SBLC60[[#This Row],[Index]],SBLC60[],BI$1,FALSE),"")</f>
        <v>6.1</v>
      </c>
      <c r="BJ44" s="42" t="str">
        <f>IFERROR(VLOOKUP(tbl_SBLC60[[#This Row],[Index]],SBLC60[],BJ$1,FALSE),"")</f>
        <v>3</v>
      </c>
      <c r="BK44" s="41" t="str">
        <f>IFERROR(VLOOKUP(tbl_SBLC60[[#This Row],[Index]],SBLC60[],BK$1,FALSE),"")</f>
        <v>4.8%</v>
      </c>
      <c r="BL44" s="41" t="str">
        <f>IFERROR(VLOOKUP(tbl_SBLC60[[#This Row],[Index]],SBLC60[],BL$1,FALSE),"")</f>
        <v>--</v>
      </c>
      <c r="BM44" s="43" t="str">
        <f>IFERROR(VLOOKUP(tbl_SBLC60[[#This Row],[Index]],SBLC60[],BM$1,FALSE),"")</f>
        <v>--</v>
      </c>
      <c r="BN44" s="43" t="str">
        <f>IFERROR(VLOOKUP(tbl_SBLC60[[#This Row],[Index]],SBLC60[],BN$1,FALSE),"")</f>
        <v>备证</v>
      </c>
      <c r="BO44" s="43" t="str">
        <f>IFERROR(VLOOKUP(tbl_SBLC60[[#This Row],[Index]],SBLC60[],BO$1,FALSE),"")</f>
        <v>点心债</v>
      </c>
      <c r="BP44" s="43" t="str">
        <f>IFERROR(VLOOKUP(tbl_SBLC60[[#This Row],[Index]],SBLC60[],BP$1,FALSE),"")</f>
        <v>地方平台</v>
      </c>
      <c r="BQ44" s="43" t="str">
        <f>IFERROR(VLOOKUP(tbl_SBLC60[[#This Row],[Index]],SBLC60[],BQ$1,FALSE),"")</f>
        <v>四川</v>
      </c>
      <c r="BR44" s="112" t="str">
        <f>IFERROR(VLOOKUP(tbl_SBLC60[[#This Row],[Index]],SBLC60[],BR$1,FALSE),"")</f>
        <v>--</v>
      </c>
      <c r="BT44" s="192"/>
      <c r="BU44" s="192"/>
      <c r="BV44" s="192"/>
      <c r="BW44" s="192"/>
      <c r="BX44" s="192"/>
      <c r="BY44" s="192"/>
      <c r="BZ44" s="192"/>
    </row>
    <row r="45" spans="1:78" ht="15" customHeight="1">
      <c r="V45" s="37">
        <f t="shared" si="2"/>
        <v>18</v>
      </c>
      <c r="W45" s="68" t="str">
        <f>IF(tbl_recentdeals97[[#This Row],[BOCOM_DEAL?]]&lt;&gt;"--","AN1","AQ1")</f>
        <v>AQ1</v>
      </c>
      <c r="X45" s="68"/>
      <c r="Y45" s="38">
        <f>IFERROR(VLOOKUP(tbl_recentdeals97[[#This Row],[Index]],Recent60[],Y$1,FALSE),"")</f>
        <v>45324</v>
      </c>
      <c r="Z45" s="39" t="str">
        <f>IFERROR(VLOOKUP(tbl_recentdeals97[[#This Row],[Index]],Recent60[],Z$1,FALSE),"")</f>
        <v>开封文旅*</v>
      </c>
      <c r="AA45" s="40" t="str">
        <f>IFERROR(VLOOKUP(tbl_recentdeals97[[#This Row],[Index]],Recent60[],AA$1,FALSE),"")</f>
        <v>--/--/--</v>
      </c>
      <c r="AB45" s="41" t="str">
        <f>IFERROR(VLOOKUP(tbl_recentdeals97[[#This Row],[Index]],Recent60[],AB$1,FALSE),"")</f>
        <v>CNH</v>
      </c>
      <c r="AC45" s="41">
        <f>IFERROR(VLOOKUP(tbl_recentdeals97[[#This Row],[Index]],Recent60[],AC$1,FALSE),"")</f>
        <v>1.5</v>
      </c>
      <c r="AD45" s="41" t="str">
        <f>IFERROR(VLOOKUP(tbl_recentdeals97[[#This Row],[Index]],Recent60[],AD$1,FALSE),"")</f>
        <v>2</v>
      </c>
      <c r="AE45" s="42" t="str">
        <f>IFERROR(VLOOKUP(tbl_recentdeals97[[#This Row],[Index]],Recent60[],AE$1,FALSE),"")</f>
        <v>8.5%</v>
      </c>
      <c r="AF45" s="41" t="str">
        <f>IFERROR(VLOOKUP(tbl_recentdeals97[[#This Row],[Index]],Recent60[],AF$1,FALSE),"")</f>
        <v>--</v>
      </c>
      <c r="AG45" s="41" t="str">
        <f>IFERROR(VLOOKUP(tbl_recentdeals97[[#This Row],[Index]],Recent60[],AG$1,FALSE),"")</f>
        <v>--</v>
      </c>
      <c r="AH45" s="43" t="str">
        <f>IFERROR(VLOOKUP(tbl_recentdeals97[[#This Row],[Index]],Recent60[],AH$1,FALSE),"")</f>
        <v>直发</v>
      </c>
      <c r="AI45" s="43" t="str">
        <f>IFERROR(VLOOKUP(tbl_recentdeals97[[#This Row],[Index]],Recent60[],AI$1,FALSE),"")</f>
        <v>点心债</v>
      </c>
      <c r="AJ45" s="43" t="str">
        <f>IFERROR(VLOOKUP(tbl_recentdeals97[[#This Row],[Index]],Recent60[],AJ$1,FALSE),"")</f>
        <v>地方平台</v>
      </c>
      <c r="AK45" s="43" t="str">
        <f>IFERROR(VLOOKUP(tbl_recentdeals97[[#This Row],[Index]],Recent60[],AK$1,FALSE),"")</f>
        <v>河南</v>
      </c>
      <c r="AL45" s="37" t="str">
        <f>IFERROR(VLOOKUP(tbl_recentdeals97[[#This Row],[Index]],Recent60[],AL$1,FALSE),"")</f>
        <v>--</v>
      </c>
      <c r="AN45" s="47">
        <v>18</v>
      </c>
      <c r="AO45" s="38">
        <f>IFERROR(VLOOKUP(tbl_DimSum60[[#This Row],[Index]],DimSum60[],AO$1,FALSE),"")</f>
        <v>45316</v>
      </c>
      <c r="AP45" s="108" t="str">
        <f>IFERROR(VLOOKUP(tbl_DimSum60[[#This Row],[Index]],DimSum60[],AP$1,FALSE),"")</f>
        <v>淄博张店国资</v>
      </c>
      <c r="AQ45" s="109" t="str">
        <f>IFERROR(VLOOKUP(tbl_DimSum60[[#This Row],[Index]],DimSum60[],AQ$1,FALSE),"")</f>
        <v>--/--/--</v>
      </c>
      <c r="AR45" s="110">
        <f>IFERROR(VLOOKUP(tbl_DimSum60[[#This Row],[Index]],DimSum60[],AR$1,FALSE),"")</f>
        <v>0.48</v>
      </c>
      <c r="AS45" s="38" t="str">
        <f>IFERROR(VLOOKUP(tbl_DimSum60[[#This Row],[Index]],DimSum60[],AS$1,FALSE),"")</f>
        <v>2</v>
      </c>
      <c r="AT45" s="38" t="str">
        <f>IFERROR(VLOOKUP(tbl_DimSum60[[#This Row],[Index]],DimSum60[],AT$1,FALSE),"")</f>
        <v>7.8%</v>
      </c>
      <c r="AU45" s="111" t="str">
        <f>IFERROR(VLOOKUP(tbl_DimSum60[[#This Row],[Index]],DimSum60[],AU$1,FALSE),"")</f>
        <v>--</v>
      </c>
      <c r="AV45" s="113" t="str">
        <f>IFERROR(VLOOKUP(tbl_DimSum60[[#This Row],[Index]],DimSum60[],AV$1,FALSE),"")</f>
        <v>--</v>
      </c>
      <c r="AW45" s="112" t="str">
        <f>IFERROR(VLOOKUP(tbl_DimSum60[[#This Row],[Index]],DimSum60[],AW$1,FALSE),"")</f>
        <v>担保</v>
      </c>
      <c r="AX45" s="112" t="str">
        <f>IFERROR(VLOOKUP(tbl_DimSum60[[#This Row],[Index]],DimSum60[],AX$1,FALSE),"")</f>
        <v>--</v>
      </c>
      <c r="AY45" s="112" t="str">
        <f>IFERROR(VLOOKUP(tbl_DimSum60[[#This Row],[Index]],DimSum60[],AY$1,FALSE),"")</f>
        <v>地方平台</v>
      </c>
      <c r="AZ45" s="112" t="str">
        <f>IFERROR(VLOOKUP(tbl_DimSum60[[#This Row],[Index]],DimSum60[],AZ$1,FALSE),"")</f>
        <v>山东</v>
      </c>
      <c r="BA45" s="112" t="str">
        <f>IFERROR(VLOOKUP(tbl_DimSum60[[#This Row],[Index]],DimSum60[],BA$1,FALSE),"")</f>
        <v>--</v>
      </c>
      <c r="BB45" s="37" t="str">
        <f>IFERROR(VLOOKUP(tbl_DimSum60[[#This Row],[地区]],#REF!,BB$1,FALSE),"")</f>
        <v/>
      </c>
      <c r="BC45" s="47">
        <v>18</v>
      </c>
      <c r="BD45" s="38">
        <f>IFERROR(VLOOKUP(tbl_SBLC60[[#This Row],[Index]],SBLC60[],BD$1,FALSE),"")</f>
        <v>45288</v>
      </c>
      <c r="BE45" s="39" t="str">
        <f>IFERROR(VLOOKUP(tbl_SBLC60[[#This Row],[Index]],SBLC60[],BE$1,FALSE),"")</f>
        <v>如东交投</v>
      </c>
      <c r="BF45" s="65" t="str">
        <f>IFERROR(VLOOKUP(tbl_SBLC60[[#This Row],[Index]],SBLC60[],BF$1,FALSE),"")</f>
        <v>邮储银行</v>
      </c>
      <c r="BG45" s="41" t="str">
        <f>IFERROR(VLOOKUP(tbl_SBLC60[[#This Row],[Index]],SBLC60[],BG$1,FALSE),"")</f>
        <v>--/--/--</v>
      </c>
      <c r="BH45" s="41" t="str">
        <f>IFERROR(VLOOKUP(tbl_SBLC60[[#This Row],[Index]],SBLC60[],BH$1,FALSE),"")</f>
        <v>USD</v>
      </c>
      <c r="BI45" s="41">
        <f>IFERROR(VLOOKUP(tbl_SBLC60[[#This Row],[Index]],SBLC60[],BI$1,FALSE),"")</f>
        <v>0.56999999999999995</v>
      </c>
      <c r="BJ45" s="42" t="str">
        <f>IFERROR(VLOOKUP(tbl_SBLC60[[#This Row],[Index]],SBLC60[],BJ$1,FALSE),"")</f>
        <v>3</v>
      </c>
      <c r="BK45" s="41" t="str">
        <f>IFERROR(VLOOKUP(tbl_SBLC60[[#This Row],[Index]],SBLC60[],BK$1,FALSE),"")</f>
        <v>5.6%</v>
      </c>
      <c r="BL45" s="41" t="str">
        <f>IFERROR(VLOOKUP(tbl_SBLC60[[#This Row],[Index]],SBLC60[],BL$1,FALSE),"")</f>
        <v>6%a</v>
      </c>
      <c r="BM45" s="43" t="str">
        <f>IFERROR(VLOOKUP(tbl_SBLC60[[#This Row],[Index]],SBLC60[],BM$1,FALSE),"")</f>
        <v>--</v>
      </c>
      <c r="BN45" s="43" t="str">
        <f>IFERROR(VLOOKUP(tbl_SBLC60[[#This Row],[Index]],SBLC60[],BN$1,FALSE),"")</f>
        <v>备证</v>
      </c>
      <c r="BO45" s="43" t="str">
        <f>IFERROR(VLOOKUP(tbl_SBLC60[[#This Row],[Index]],SBLC60[],BO$1,FALSE),"")</f>
        <v>--</v>
      </c>
      <c r="BP45" s="43" t="str">
        <f>IFERROR(VLOOKUP(tbl_SBLC60[[#This Row],[Index]],SBLC60[],BP$1,FALSE),"")</f>
        <v>地方平台</v>
      </c>
      <c r="BQ45" s="43" t="str">
        <f>IFERROR(VLOOKUP(tbl_SBLC60[[#This Row],[Index]],SBLC60[],BQ$1,FALSE),"")</f>
        <v>江苏</v>
      </c>
      <c r="BR45" s="112" t="str">
        <f>IFERROR(VLOOKUP(tbl_SBLC60[[#This Row],[Index]],SBLC60[],BR$1,FALSE),"")</f>
        <v>--</v>
      </c>
      <c r="BT45" s="192"/>
      <c r="BU45" s="192"/>
      <c r="BV45" s="192"/>
      <c r="BW45" s="192"/>
      <c r="BX45" s="192"/>
      <c r="BY45" s="192"/>
      <c r="BZ45" s="192"/>
    </row>
    <row r="46" spans="1:78" ht="15" customHeight="1">
      <c r="V46" s="37">
        <f t="shared" si="2"/>
        <v>17</v>
      </c>
      <c r="W46" s="68" t="str">
        <f>IF(tbl_recentdeals97[[#This Row],[BOCOM_DEAL?]]&lt;&gt;"--","AN1","AQ1")</f>
        <v>AQ1</v>
      </c>
      <c r="X46" s="68"/>
      <c r="Y46" s="38">
        <f>IFERROR(VLOOKUP(tbl_recentdeals97[[#This Row],[Index]],Recent60[],Y$1,FALSE),"")</f>
        <v>45324</v>
      </c>
      <c r="Z46" s="39" t="str">
        <f>IFERROR(VLOOKUP(tbl_recentdeals97[[#This Row],[Index]],Recent60[],Z$1,FALSE),"")</f>
        <v>洛阳盛世城投</v>
      </c>
      <c r="AA46" s="40" t="str">
        <f>IFERROR(VLOOKUP(tbl_recentdeals97[[#This Row],[Index]],Recent60[],AA$1,FALSE),"")</f>
        <v>--/--/--</v>
      </c>
      <c r="AB46" s="41" t="str">
        <f>IFERROR(VLOOKUP(tbl_recentdeals97[[#This Row],[Index]],Recent60[],AB$1,FALSE),"")</f>
        <v>CNH</v>
      </c>
      <c r="AC46" s="41">
        <f>IFERROR(VLOOKUP(tbl_recentdeals97[[#This Row],[Index]],Recent60[],AC$1,FALSE),"")</f>
        <v>1.1000000000000001</v>
      </c>
      <c r="AD46" s="41" t="str">
        <f>IFERROR(VLOOKUP(tbl_recentdeals97[[#This Row],[Index]],Recent60[],AD$1,FALSE),"")</f>
        <v>1.5</v>
      </c>
      <c r="AE46" s="42" t="str">
        <f>IFERROR(VLOOKUP(tbl_recentdeals97[[#This Row],[Index]],Recent60[],AE$1,FALSE),"")</f>
        <v>7.8%</v>
      </c>
      <c r="AF46" s="41" t="str">
        <f>IFERROR(VLOOKUP(tbl_recentdeals97[[#This Row],[Index]],Recent60[],AF$1,FALSE),"")</f>
        <v>--</v>
      </c>
      <c r="AG46" s="41" t="str">
        <f>IFERROR(VLOOKUP(tbl_recentdeals97[[#This Row],[Index]],Recent60[],AG$1,FALSE),"")</f>
        <v>--</v>
      </c>
      <c r="AH46" s="43" t="str">
        <f>IFERROR(VLOOKUP(tbl_recentdeals97[[#This Row],[Index]],Recent60[],AH$1,FALSE),"")</f>
        <v>直发</v>
      </c>
      <c r="AI46" s="43" t="str">
        <f>IFERROR(VLOOKUP(tbl_recentdeals97[[#This Row],[Index]],Recent60[],AI$1,FALSE),"")</f>
        <v>点心债</v>
      </c>
      <c r="AJ46" s="43" t="str">
        <f>IFERROR(VLOOKUP(tbl_recentdeals97[[#This Row],[Index]],Recent60[],AJ$1,FALSE),"")</f>
        <v>地方平台</v>
      </c>
      <c r="AK46" s="43" t="str">
        <f>IFERROR(VLOOKUP(tbl_recentdeals97[[#This Row],[Index]],Recent60[],AK$1,FALSE),"")</f>
        <v>河南</v>
      </c>
      <c r="AL46" s="37" t="str">
        <f>IFERROR(VLOOKUP(tbl_recentdeals97[[#This Row],[Index]],Recent60[],AL$1,FALSE),"")</f>
        <v>--</v>
      </c>
      <c r="AN46" s="47">
        <v>17</v>
      </c>
      <c r="AO46" s="38">
        <f>IFERROR(VLOOKUP(tbl_DimSum60[[#This Row],[Index]],DimSum60[],AO$1,FALSE),"")</f>
        <v>45316</v>
      </c>
      <c r="AP46" s="108" t="str">
        <f>IFERROR(VLOOKUP(tbl_DimSum60[[#This Row],[Index]],DimSum60[],AP$1,FALSE),"")</f>
        <v>南充嘉陵江实业(天津银行)</v>
      </c>
      <c r="AQ46" s="109" t="str">
        <f>IFERROR(VLOOKUP(tbl_DimSum60[[#This Row],[Index]],DimSum60[],AQ$1,FALSE),"")</f>
        <v>--/--/--</v>
      </c>
      <c r="AR46" s="110">
        <f>IFERROR(VLOOKUP(tbl_DimSum60[[#This Row],[Index]],DimSum60[],AR$1,FALSE),"")</f>
        <v>6.9450000000000003</v>
      </c>
      <c r="AS46" s="38" t="str">
        <f>IFERROR(VLOOKUP(tbl_DimSum60[[#This Row],[Index]],DimSum60[],AS$1,FALSE),"")</f>
        <v>3</v>
      </c>
      <c r="AT46" s="38" t="str">
        <f>IFERROR(VLOOKUP(tbl_DimSum60[[#This Row],[Index]],DimSum60[],AT$1,FALSE),"")</f>
        <v>4.8%</v>
      </c>
      <c r="AU46" s="111" t="str">
        <f>IFERROR(VLOOKUP(tbl_DimSum60[[#This Row],[Index]],DimSum60[],AU$1,FALSE),"")</f>
        <v>--</v>
      </c>
      <c r="AV46" s="113" t="str">
        <f>IFERROR(VLOOKUP(tbl_DimSum60[[#This Row],[Index]],DimSum60[],AV$1,FALSE),"")</f>
        <v>--</v>
      </c>
      <c r="AW46" s="112" t="str">
        <f>IFERROR(VLOOKUP(tbl_DimSum60[[#This Row],[Index]],DimSum60[],AW$1,FALSE),"")</f>
        <v>备证</v>
      </c>
      <c r="AX46" s="112" t="str">
        <f>IFERROR(VLOOKUP(tbl_DimSum60[[#This Row],[Index]],DimSum60[],AX$1,FALSE),"")</f>
        <v>--</v>
      </c>
      <c r="AY46" s="112" t="str">
        <f>IFERROR(VLOOKUP(tbl_DimSum60[[#This Row],[Index]],DimSum60[],AY$1,FALSE),"")</f>
        <v>地方平台</v>
      </c>
      <c r="AZ46" s="112" t="str">
        <f>IFERROR(VLOOKUP(tbl_DimSum60[[#This Row],[Index]],DimSum60[],AZ$1,FALSE),"")</f>
        <v>四川</v>
      </c>
      <c r="BA46" s="112" t="str">
        <f>IFERROR(VLOOKUP(tbl_DimSum60[[#This Row],[Index]],DimSum60[],BA$1,FALSE),"")</f>
        <v>--</v>
      </c>
      <c r="BB46" s="37" t="str">
        <f>IFERROR(VLOOKUP(tbl_DimSum60[[#This Row],[地区]],#REF!,BB$1,FALSE),"")</f>
        <v/>
      </c>
      <c r="BC46" s="47">
        <v>17</v>
      </c>
      <c r="BD46" s="38">
        <f>IFERROR(VLOOKUP(tbl_SBLC60[[#This Row],[Index]],SBLC60[],BD$1,FALSE),"")</f>
        <v>45288</v>
      </c>
      <c r="BE46" s="39" t="str">
        <f>IFERROR(VLOOKUP(tbl_SBLC60[[#This Row],[Index]],SBLC60[],BE$1,FALSE),"")</f>
        <v>绵阳科技</v>
      </c>
      <c r="BF46" s="65" t="str">
        <f>IFERROR(VLOOKUP(tbl_SBLC60[[#This Row],[Index]],SBLC60[],BF$1,FALSE),"")</f>
        <v>天津银行</v>
      </c>
      <c r="BG46" s="41" t="str">
        <f>IFERROR(VLOOKUP(tbl_SBLC60[[#This Row],[Index]],SBLC60[],BG$1,FALSE),"")</f>
        <v>--/--/--</v>
      </c>
      <c r="BH46" s="41" t="str">
        <f>IFERROR(VLOOKUP(tbl_SBLC60[[#This Row],[Index]],SBLC60[],BH$1,FALSE),"")</f>
        <v>CNH</v>
      </c>
      <c r="BI46" s="41">
        <f>IFERROR(VLOOKUP(tbl_SBLC60[[#This Row],[Index]],SBLC60[],BI$1,FALSE),"")</f>
        <v>3</v>
      </c>
      <c r="BJ46" s="42" t="str">
        <f>IFERROR(VLOOKUP(tbl_SBLC60[[#This Row],[Index]],SBLC60[],BJ$1,FALSE),"")</f>
        <v>3</v>
      </c>
      <c r="BK46" s="41" t="str">
        <f>IFERROR(VLOOKUP(tbl_SBLC60[[#This Row],[Index]],SBLC60[],BK$1,FALSE),"")</f>
        <v>4.8%</v>
      </c>
      <c r="BL46" s="41" t="str">
        <f>IFERROR(VLOOKUP(tbl_SBLC60[[#This Row],[Index]],SBLC60[],BL$1,FALSE),"")</f>
        <v>--</v>
      </c>
      <c r="BM46" s="43" t="str">
        <f>IFERROR(VLOOKUP(tbl_SBLC60[[#This Row],[Index]],SBLC60[],BM$1,FALSE),"")</f>
        <v>--</v>
      </c>
      <c r="BN46" s="43" t="str">
        <f>IFERROR(VLOOKUP(tbl_SBLC60[[#This Row],[Index]],SBLC60[],BN$1,FALSE),"")</f>
        <v>备证</v>
      </c>
      <c r="BO46" s="43" t="str">
        <f>IFERROR(VLOOKUP(tbl_SBLC60[[#This Row],[Index]],SBLC60[],BO$1,FALSE),"")</f>
        <v>点心债</v>
      </c>
      <c r="BP46" s="43" t="str">
        <f>IFERROR(VLOOKUP(tbl_SBLC60[[#This Row],[Index]],SBLC60[],BP$1,FALSE),"")</f>
        <v>地方平台</v>
      </c>
      <c r="BQ46" s="43" t="str">
        <f>IFERROR(VLOOKUP(tbl_SBLC60[[#This Row],[Index]],SBLC60[],BQ$1,FALSE),"")</f>
        <v>四川</v>
      </c>
      <c r="BR46" s="112" t="str">
        <f>IFERROR(VLOOKUP(tbl_SBLC60[[#This Row],[Index]],SBLC60[],BR$1,FALSE),"")</f>
        <v>--</v>
      </c>
      <c r="BT46" s="192"/>
      <c r="BU46" s="192"/>
      <c r="BV46" s="192"/>
      <c r="BW46" s="192"/>
      <c r="BX46" s="192"/>
      <c r="BY46" s="192"/>
      <c r="BZ46" s="192"/>
    </row>
    <row r="47" spans="1:78" ht="15" customHeight="1">
      <c r="V47" s="37">
        <f t="shared" si="2"/>
        <v>16</v>
      </c>
      <c r="W47" s="68" t="str">
        <f>IF(tbl_recentdeals97[[#This Row],[BOCOM_DEAL?]]&lt;&gt;"--","AN1","AQ1")</f>
        <v>AQ1</v>
      </c>
      <c r="X47" s="68"/>
      <c r="Y47" s="38">
        <f>IFERROR(VLOOKUP(tbl_recentdeals97[[#This Row],[Index]],Recent60[],Y$1,FALSE),"")</f>
        <v>45323</v>
      </c>
      <c r="Z47" s="39" t="str">
        <f>IFERROR(VLOOKUP(tbl_recentdeals97[[#This Row],[Index]],Recent60[],Z$1,FALSE),"")</f>
        <v>东营市政(青岛银行)</v>
      </c>
      <c r="AA47" s="40" t="str">
        <f>IFERROR(VLOOKUP(tbl_recentdeals97[[#This Row],[Index]],Recent60[],AA$1,FALSE),"")</f>
        <v>--/--/--</v>
      </c>
      <c r="AB47" s="41" t="str">
        <f>IFERROR(VLOOKUP(tbl_recentdeals97[[#This Row],[Index]],Recent60[],AB$1,FALSE),"")</f>
        <v>CNH</v>
      </c>
      <c r="AC47" s="41">
        <f>IFERROR(VLOOKUP(tbl_recentdeals97[[#This Row],[Index]],Recent60[],AC$1,FALSE),"")</f>
        <v>2.86</v>
      </c>
      <c r="AD47" s="41" t="str">
        <f>IFERROR(VLOOKUP(tbl_recentdeals97[[#This Row],[Index]],Recent60[],AD$1,FALSE),"")</f>
        <v>3</v>
      </c>
      <c r="AE47" s="42" t="str">
        <f>IFERROR(VLOOKUP(tbl_recentdeals97[[#This Row],[Index]],Recent60[],AE$1,FALSE),"")</f>
        <v>4.6%</v>
      </c>
      <c r="AF47" s="41" t="str">
        <f>IFERROR(VLOOKUP(tbl_recentdeals97[[#This Row],[Index]],Recent60[],AF$1,FALSE),"")</f>
        <v>--</v>
      </c>
      <c r="AG47" s="41" t="str">
        <f>IFERROR(VLOOKUP(tbl_recentdeals97[[#This Row],[Index]],Recent60[],AG$1,FALSE),"")</f>
        <v>--</v>
      </c>
      <c r="AH47" s="43" t="str">
        <f>IFERROR(VLOOKUP(tbl_recentdeals97[[#This Row],[Index]],Recent60[],AH$1,FALSE),"")</f>
        <v>备证+维好</v>
      </c>
      <c r="AI47" s="43" t="str">
        <f>IFERROR(VLOOKUP(tbl_recentdeals97[[#This Row],[Index]],Recent60[],AI$1,FALSE),"")</f>
        <v>点心债</v>
      </c>
      <c r="AJ47" s="43" t="str">
        <f>IFERROR(VLOOKUP(tbl_recentdeals97[[#This Row],[Index]],Recent60[],AJ$1,FALSE),"")</f>
        <v>地方平台</v>
      </c>
      <c r="AK47" s="43" t="str">
        <f>IFERROR(VLOOKUP(tbl_recentdeals97[[#This Row],[Index]],Recent60[],AK$1,FALSE),"")</f>
        <v>山东</v>
      </c>
      <c r="AL47" s="37" t="str">
        <f>IFERROR(VLOOKUP(tbl_recentdeals97[[#This Row],[Index]],Recent60[],AL$1,FALSE),"")</f>
        <v>--</v>
      </c>
      <c r="AN47" s="47">
        <v>16</v>
      </c>
      <c r="AO47" s="38">
        <f>IFERROR(VLOOKUP(tbl_DimSum60[[#This Row],[Index]],DimSum60[],AO$1,FALSE),"")</f>
        <v>45316</v>
      </c>
      <c r="AP47" s="108" t="str">
        <f>IFERROR(VLOOKUP(tbl_DimSum60[[#This Row],[Index]],DimSum60[],AP$1,FALSE),"")</f>
        <v>重庆丰都实发(重庆三峡银行)</v>
      </c>
      <c r="AQ47" s="109" t="str">
        <f>IFERROR(VLOOKUP(tbl_DimSum60[[#This Row],[Index]],DimSum60[],AQ$1,FALSE),"")</f>
        <v>--/--/--</v>
      </c>
      <c r="AR47" s="110">
        <f>IFERROR(VLOOKUP(tbl_DimSum60[[#This Row],[Index]],DimSum60[],AR$1,FALSE),"")</f>
        <v>4.2</v>
      </c>
      <c r="AS47" s="38" t="str">
        <f>IFERROR(VLOOKUP(tbl_DimSum60[[#This Row],[Index]],DimSum60[],AS$1,FALSE),"")</f>
        <v>2.8</v>
      </c>
      <c r="AT47" s="38" t="str">
        <f>IFERROR(VLOOKUP(tbl_DimSum60[[#This Row],[Index]],DimSum60[],AT$1,FALSE),"")</f>
        <v>4.8%</v>
      </c>
      <c r="AU47" s="111" t="str">
        <f>IFERROR(VLOOKUP(tbl_DimSum60[[#This Row],[Index]],DimSum60[],AU$1,FALSE),"")</f>
        <v>--</v>
      </c>
      <c r="AV47" s="113" t="str">
        <f>IFERROR(VLOOKUP(tbl_DimSum60[[#This Row],[Index]],DimSum60[],AV$1,FALSE),"")</f>
        <v>--</v>
      </c>
      <c r="AW47" s="112" t="str">
        <f>IFERROR(VLOOKUP(tbl_DimSum60[[#This Row],[Index]],DimSum60[],AW$1,FALSE),"")</f>
        <v>备证</v>
      </c>
      <c r="AX47" s="112" t="str">
        <f>IFERROR(VLOOKUP(tbl_DimSum60[[#This Row],[Index]],DimSum60[],AX$1,FALSE),"")</f>
        <v>--</v>
      </c>
      <c r="AY47" s="112" t="str">
        <f>IFERROR(VLOOKUP(tbl_DimSum60[[#This Row],[Index]],DimSum60[],AY$1,FALSE),"")</f>
        <v>地方平台</v>
      </c>
      <c r="AZ47" s="112" t="str">
        <f>IFERROR(VLOOKUP(tbl_DimSum60[[#This Row],[Index]],DimSum60[],AZ$1,FALSE),"")</f>
        <v>重庆</v>
      </c>
      <c r="BA47" s="112" t="str">
        <f>IFERROR(VLOOKUP(tbl_DimSum60[[#This Row],[Index]],DimSum60[],BA$1,FALSE),"")</f>
        <v>--</v>
      </c>
      <c r="BB47" s="37" t="str">
        <f>IFERROR(VLOOKUP(tbl_DimSum60[[#This Row],[地区]],#REF!,BB$1,FALSE),"")</f>
        <v/>
      </c>
      <c r="BC47" s="47">
        <v>16</v>
      </c>
      <c r="BD47" s="38">
        <f>IFERROR(VLOOKUP(tbl_SBLC60[[#This Row],[Index]],SBLC60[],BD$1,FALSE),"")</f>
        <v>45287</v>
      </c>
      <c r="BE47" s="39" t="str">
        <f>IFERROR(VLOOKUP(tbl_SBLC60[[#This Row],[Index]],SBLC60[],BE$1,FALSE),"")</f>
        <v>如东交投</v>
      </c>
      <c r="BF47" s="65" t="str">
        <f>IFERROR(VLOOKUP(tbl_SBLC60[[#This Row],[Index]],SBLC60[],BF$1,FALSE),"")</f>
        <v>渤海银行</v>
      </c>
      <c r="BG47" s="41" t="str">
        <f>IFERROR(VLOOKUP(tbl_SBLC60[[#This Row],[Index]],SBLC60[],BG$1,FALSE),"")</f>
        <v>--/--/--</v>
      </c>
      <c r="BH47" s="41" t="str">
        <f>IFERROR(VLOOKUP(tbl_SBLC60[[#This Row],[Index]],SBLC60[],BH$1,FALSE),"")</f>
        <v>USD</v>
      </c>
      <c r="BI47" s="41">
        <f>IFERROR(VLOOKUP(tbl_SBLC60[[#This Row],[Index]],SBLC60[],BI$1,FALSE),"")</f>
        <v>0.43</v>
      </c>
      <c r="BJ47" s="42" t="str">
        <f>IFERROR(VLOOKUP(tbl_SBLC60[[#This Row],[Index]],SBLC60[],BJ$1,FALSE),"")</f>
        <v>3</v>
      </c>
      <c r="BK47" s="41" t="str">
        <f>IFERROR(VLOOKUP(tbl_SBLC60[[#This Row],[Index]],SBLC60[],BK$1,FALSE),"")</f>
        <v>6.45%</v>
      </c>
      <c r="BL47" s="41" t="str">
        <f>IFERROR(VLOOKUP(tbl_SBLC60[[#This Row],[Index]],SBLC60[],BL$1,FALSE),"")</f>
        <v>--</v>
      </c>
      <c r="BM47" s="43" t="str">
        <f>IFERROR(VLOOKUP(tbl_SBLC60[[#This Row],[Index]],SBLC60[],BM$1,FALSE),"")</f>
        <v>--</v>
      </c>
      <c r="BN47" s="43" t="str">
        <f>IFERROR(VLOOKUP(tbl_SBLC60[[#This Row],[Index]],SBLC60[],BN$1,FALSE),"")</f>
        <v>备证</v>
      </c>
      <c r="BO47" s="43" t="str">
        <f>IFERROR(VLOOKUP(tbl_SBLC60[[#This Row],[Index]],SBLC60[],BO$1,FALSE),"")</f>
        <v>--</v>
      </c>
      <c r="BP47" s="43" t="str">
        <f>IFERROR(VLOOKUP(tbl_SBLC60[[#This Row],[Index]],SBLC60[],BP$1,FALSE),"")</f>
        <v>地方平台</v>
      </c>
      <c r="BQ47" s="43" t="str">
        <f>IFERROR(VLOOKUP(tbl_SBLC60[[#This Row],[Index]],SBLC60[],BQ$1,FALSE),"")</f>
        <v>江苏</v>
      </c>
      <c r="BR47" s="112" t="str">
        <f>IFERROR(VLOOKUP(tbl_SBLC60[[#This Row],[Index]],SBLC60[],BR$1,FALSE),"")</f>
        <v>--</v>
      </c>
      <c r="BT47" s="192"/>
      <c r="BU47" s="192"/>
      <c r="BV47" s="192"/>
      <c r="BW47" s="192"/>
      <c r="BX47" s="192"/>
      <c r="BY47" s="192"/>
      <c r="BZ47" s="192"/>
    </row>
    <row r="48" spans="1:78" ht="15" customHeight="1">
      <c r="V48" s="37">
        <f t="shared" si="2"/>
        <v>15</v>
      </c>
      <c r="W48" s="68" t="str">
        <f>IF(tbl_recentdeals97[[#This Row],[BOCOM_DEAL?]]&lt;&gt;"--","AN1","AQ1")</f>
        <v>AQ1</v>
      </c>
      <c r="X48" s="68"/>
      <c r="Y48" s="38">
        <f>IFERROR(VLOOKUP(tbl_recentdeals97[[#This Row],[Index]],Recent60[],Y$1,FALSE),"")</f>
        <v>45323</v>
      </c>
      <c r="Z48" s="39" t="str">
        <f>IFERROR(VLOOKUP(tbl_recentdeals97[[#This Row],[Index]],Recent60[],Z$1,FALSE),"")</f>
        <v>淮北公用(邮储银行)</v>
      </c>
      <c r="AA48" s="40" t="str">
        <f>IFERROR(VLOOKUP(tbl_recentdeals97[[#This Row],[Index]],Recent60[],AA$1,FALSE),"")</f>
        <v>--/--/--</v>
      </c>
      <c r="AB48" s="41" t="str">
        <f>IFERROR(VLOOKUP(tbl_recentdeals97[[#This Row],[Index]],Recent60[],AB$1,FALSE),"")</f>
        <v>CNH</v>
      </c>
      <c r="AC48" s="41">
        <f>IFERROR(VLOOKUP(tbl_recentdeals97[[#This Row],[Index]],Recent60[],AC$1,FALSE),"")</f>
        <v>3.7</v>
      </c>
      <c r="AD48" s="41" t="str">
        <f>IFERROR(VLOOKUP(tbl_recentdeals97[[#This Row],[Index]],Recent60[],AD$1,FALSE),"")</f>
        <v>3</v>
      </c>
      <c r="AE48" s="42" t="str">
        <f>IFERROR(VLOOKUP(tbl_recentdeals97[[#This Row],[Index]],Recent60[],AE$1,FALSE),"")</f>
        <v>3.5%</v>
      </c>
      <c r="AF48" s="41" t="str">
        <f>IFERROR(VLOOKUP(tbl_recentdeals97[[#This Row],[Index]],Recent60[],AF$1,FALSE),"")</f>
        <v>3.7%a</v>
      </c>
      <c r="AG48" s="41">
        <f>IFERROR(VLOOKUP(tbl_recentdeals97[[#This Row],[Index]],Recent60[],AG$1,FALSE),"")</f>
        <v>20</v>
      </c>
      <c r="AH48" s="43" t="str">
        <f>IFERROR(VLOOKUP(tbl_recentdeals97[[#This Row],[Index]],Recent60[],AH$1,FALSE),"")</f>
        <v>备证</v>
      </c>
      <c r="AI48" s="43" t="str">
        <f>IFERROR(VLOOKUP(tbl_recentdeals97[[#This Row],[Index]],Recent60[],AI$1,FALSE),"")</f>
        <v>点心债</v>
      </c>
      <c r="AJ48" s="43" t="str">
        <f>IFERROR(VLOOKUP(tbl_recentdeals97[[#This Row],[Index]],Recent60[],AJ$1,FALSE),"")</f>
        <v>地方平台</v>
      </c>
      <c r="AK48" s="43" t="str">
        <f>IFERROR(VLOOKUP(tbl_recentdeals97[[#This Row],[Index]],Recent60[],AK$1,FALSE),"")</f>
        <v>安徽</v>
      </c>
      <c r="AL48" s="37" t="str">
        <f>IFERROR(VLOOKUP(tbl_recentdeals97[[#This Row],[Index]],Recent60[],AL$1,FALSE),"")</f>
        <v>--</v>
      </c>
      <c r="AN48" s="47">
        <v>15</v>
      </c>
      <c r="AO48" s="38">
        <f>IFERROR(VLOOKUP(tbl_DimSum60[[#This Row],[Index]],DimSum60[],AO$1,FALSE),"")</f>
        <v>45316</v>
      </c>
      <c r="AP48" s="108" t="str">
        <f>IFERROR(VLOOKUP(tbl_DimSum60[[#This Row],[Index]],DimSum60[],AP$1,FALSE),"")</f>
        <v>淄博张店国资*</v>
      </c>
      <c r="AQ48" s="109" t="str">
        <f>IFERROR(VLOOKUP(tbl_DimSum60[[#This Row],[Index]],DimSum60[],AQ$1,FALSE),"")</f>
        <v>--/--/--</v>
      </c>
      <c r="AR48" s="110">
        <f>IFERROR(VLOOKUP(tbl_DimSum60[[#This Row],[Index]],DimSum60[],AR$1,FALSE),"")</f>
        <v>1.4</v>
      </c>
      <c r="AS48" s="38" t="str">
        <f>IFERROR(VLOOKUP(tbl_DimSum60[[#This Row],[Index]],DimSum60[],AS$1,FALSE),"")</f>
        <v>3</v>
      </c>
      <c r="AT48" s="38" t="str">
        <f>IFERROR(VLOOKUP(tbl_DimSum60[[#This Row],[Index]],DimSum60[],AT$1,FALSE),"")</f>
        <v>7.8%</v>
      </c>
      <c r="AU48" s="111" t="str">
        <f>IFERROR(VLOOKUP(tbl_DimSum60[[#This Row],[Index]],DimSum60[],AU$1,FALSE),"")</f>
        <v>--</v>
      </c>
      <c r="AV48" s="113" t="str">
        <f>IFERROR(VLOOKUP(tbl_DimSum60[[#This Row],[Index]],DimSum60[],AV$1,FALSE),"")</f>
        <v>--</v>
      </c>
      <c r="AW48" s="112" t="str">
        <f>IFERROR(VLOOKUP(tbl_DimSum60[[#This Row],[Index]],DimSum60[],AW$1,FALSE),"")</f>
        <v>担保</v>
      </c>
      <c r="AX48" s="112" t="str">
        <f>IFERROR(VLOOKUP(tbl_DimSum60[[#This Row],[Index]],DimSum60[],AX$1,FALSE),"")</f>
        <v>--</v>
      </c>
      <c r="AY48" s="112" t="str">
        <f>IFERROR(VLOOKUP(tbl_DimSum60[[#This Row],[Index]],DimSum60[],AY$1,FALSE),"")</f>
        <v>地方平台</v>
      </c>
      <c r="AZ48" s="112" t="str">
        <f>IFERROR(VLOOKUP(tbl_DimSum60[[#This Row],[Index]],DimSum60[],AZ$1,FALSE),"")</f>
        <v>山东</v>
      </c>
      <c r="BA48" s="112" t="str">
        <f>IFERROR(VLOOKUP(tbl_DimSum60[[#This Row],[Index]],DimSum60[],BA$1,FALSE),"")</f>
        <v>--</v>
      </c>
      <c r="BB48" s="37" t="str">
        <f>IFERROR(VLOOKUP(tbl_DimSum60[[#This Row],[地区]],#REF!,BB$1,FALSE),"")</f>
        <v/>
      </c>
      <c r="BC48" s="47">
        <v>15</v>
      </c>
      <c r="BD48" s="38">
        <f>IFERROR(VLOOKUP(tbl_SBLC60[[#This Row],[Index]],SBLC60[],BD$1,FALSE),"")</f>
        <v>45287</v>
      </c>
      <c r="BE48" s="39" t="str">
        <f>IFERROR(VLOOKUP(tbl_SBLC60[[#This Row],[Index]],SBLC60[],BE$1,FALSE),"")</f>
        <v>郴州晟达资管</v>
      </c>
      <c r="BF48" s="65" t="str">
        <f>IFERROR(VLOOKUP(tbl_SBLC60[[#This Row],[Index]],SBLC60[],BF$1,FALSE),"")</f>
        <v>渤海银行</v>
      </c>
      <c r="BG48" s="41" t="str">
        <f>IFERROR(VLOOKUP(tbl_SBLC60[[#This Row],[Index]],SBLC60[],BG$1,FALSE),"")</f>
        <v>--/--/--</v>
      </c>
      <c r="BH48" s="41" t="str">
        <f>IFERROR(VLOOKUP(tbl_SBLC60[[#This Row],[Index]],SBLC60[],BH$1,FALSE),"")</f>
        <v>CNH</v>
      </c>
      <c r="BI48" s="41">
        <f>IFERROR(VLOOKUP(tbl_SBLC60[[#This Row],[Index]],SBLC60[],BI$1,FALSE),"")</f>
        <v>3.34</v>
      </c>
      <c r="BJ48" s="42" t="str">
        <f>IFERROR(VLOOKUP(tbl_SBLC60[[#This Row],[Index]],SBLC60[],BJ$1,FALSE),"")</f>
        <v>3</v>
      </c>
      <c r="BK48" s="41" t="str">
        <f>IFERROR(VLOOKUP(tbl_SBLC60[[#This Row],[Index]],SBLC60[],BK$1,FALSE),"")</f>
        <v>4.6%</v>
      </c>
      <c r="BL48" s="41" t="str">
        <f>IFERROR(VLOOKUP(tbl_SBLC60[[#This Row],[Index]],SBLC60[],BL$1,FALSE),"")</f>
        <v>--</v>
      </c>
      <c r="BM48" s="43" t="str">
        <f>IFERROR(VLOOKUP(tbl_SBLC60[[#This Row],[Index]],SBLC60[],BM$1,FALSE),"")</f>
        <v>--</v>
      </c>
      <c r="BN48" s="43" t="str">
        <f>IFERROR(VLOOKUP(tbl_SBLC60[[#This Row],[Index]],SBLC60[],BN$1,FALSE),"")</f>
        <v>备证</v>
      </c>
      <c r="BO48" s="43" t="str">
        <f>IFERROR(VLOOKUP(tbl_SBLC60[[#This Row],[Index]],SBLC60[],BO$1,FALSE),"")</f>
        <v>点心债</v>
      </c>
      <c r="BP48" s="43" t="str">
        <f>IFERROR(VLOOKUP(tbl_SBLC60[[#This Row],[Index]],SBLC60[],BP$1,FALSE),"")</f>
        <v>地方平台</v>
      </c>
      <c r="BQ48" s="43" t="str">
        <f>IFERROR(VLOOKUP(tbl_SBLC60[[#This Row],[Index]],SBLC60[],BQ$1,FALSE),"")</f>
        <v>湖南</v>
      </c>
      <c r="BR48" s="112" t="str">
        <f>IFERROR(VLOOKUP(tbl_SBLC60[[#This Row],[Index]],SBLC60[],BR$1,FALSE),"")</f>
        <v>--</v>
      </c>
      <c r="BT48" s="192"/>
      <c r="BU48" s="192"/>
      <c r="BV48" s="192"/>
      <c r="BW48" s="192"/>
      <c r="BX48" s="192"/>
      <c r="BY48" s="192"/>
      <c r="BZ48" s="192"/>
    </row>
    <row r="49" spans="1:78" ht="15" customHeight="1">
      <c r="V49" s="37">
        <f t="shared" si="2"/>
        <v>14</v>
      </c>
      <c r="W49" s="68" t="str">
        <f>IF(tbl_recentdeals97[[#This Row],[BOCOM_DEAL?]]&lt;&gt;"--","AN1","AQ1")</f>
        <v>AQ1</v>
      </c>
      <c r="X49" s="68"/>
      <c r="Y49" s="38">
        <f>IFERROR(VLOOKUP(tbl_recentdeals97[[#This Row],[Index]],Recent60[],Y$1,FALSE),"")</f>
        <v>45323</v>
      </c>
      <c r="Z49" s="39" t="str">
        <f>IFERROR(VLOOKUP(tbl_recentdeals97[[#This Row],[Index]],Recent60[],Z$1,FALSE),"")</f>
        <v>潍坊西部投发</v>
      </c>
      <c r="AA49" s="40" t="str">
        <f>IFERROR(VLOOKUP(tbl_recentdeals97[[#This Row],[Index]],Recent60[],AA$1,FALSE),"")</f>
        <v>--/--/--</v>
      </c>
      <c r="AB49" s="41" t="str">
        <f>IFERROR(VLOOKUP(tbl_recentdeals97[[#This Row],[Index]],Recent60[],AB$1,FALSE),"")</f>
        <v>CNH</v>
      </c>
      <c r="AC49" s="41">
        <f>IFERROR(VLOOKUP(tbl_recentdeals97[[#This Row],[Index]],Recent60[],AC$1,FALSE),"")</f>
        <v>4.4000000000000004</v>
      </c>
      <c r="AD49" s="41" t="str">
        <f>IFERROR(VLOOKUP(tbl_recentdeals97[[#This Row],[Index]],Recent60[],AD$1,FALSE),"")</f>
        <v>1</v>
      </c>
      <c r="AE49" s="42" t="str">
        <f>IFERROR(VLOOKUP(tbl_recentdeals97[[#This Row],[Index]],Recent60[],AE$1,FALSE),"")</f>
        <v>8%</v>
      </c>
      <c r="AF49" s="41" t="str">
        <f>IFERROR(VLOOKUP(tbl_recentdeals97[[#This Row],[Index]],Recent60[],AF$1,FALSE),"")</f>
        <v>--</v>
      </c>
      <c r="AG49" s="41" t="str">
        <f>IFERROR(VLOOKUP(tbl_recentdeals97[[#This Row],[Index]],Recent60[],AG$1,FALSE),"")</f>
        <v>--</v>
      </c>
      <c r="AH49" s="43" t="str">
        <f>IFERROR(VLOOKUP(tbl_recentdeals97[[#This Row],[Index]],Recent60[],AH$1,FALSE),"")</f>
        <v>担保</v>
      </c>
      <c r="AI49" s="43" t="str">
        <f>IFERROR(VLOOKUP(tbl_recentdeals97[[#This Row],[Index]],Recent60[],AI$1,FALSE),"")</f>
        <v>点心债</v>
      </c>
      <c r="AJ49" s="43" t="str">
        <f>IFERROR(VLOOKUP(tbl_recentdeals97[[#This Row],[Index]],Recent60[],AJ$1,FALSE),"")</f>
        <v>地方平台</v>
      </c>
      <c r="AK49" s="43" t="str">
        <f>IFERROR(VLOOKUP(tbl_recentdeals97[[#This Row],[Index]],Recent60[],AK$1,FALSE),"")</f>
        <v>山东</v>
      </c>
      <c r="AL49" s="37" t="str">
        <f>IFERROR(VLOOKUP(tbl_recentdeals97[[#This Row],[Index]],Recent60[],AL$1,FALSE),"")</f>
        <v>--</v>
      </c>
      <c r="AN49" s="47">
        <v>14</v>
      </c>
      <c r="AO49" s="38">
        <f>IFERROR(VLOOKUP(tbl_DimSum60[[#This Row],[Index]],DimSum60[],AO$1,FALSE),"")</f>
        <v>45315</v>
      </c>
      <c r="AP49" s="108" t="str">
        <f>IFERROR(VLOOKUP(tbl_DimSum60[[#This Row],[Index]],DimSum60[],AP$1,FALSE),"")</f>
        <v>成都东进准投</v>
      </c>
      <c r="AQ49" s="109" t="str">
        <f>IFERROR(VLOOKUP(tbl_DimSum60[[#This Row],[Index]],DimSum60[],AQ$1,FALSE),"")</f>
        <v>--/--/--</v>
      </c>
      <c r="AR49" s="110">
        <f>IFERROR(VLOOKUP(tbl_DimSum60[[#This Row],[Index]],DimSum60[],AR$1,FALSE),"")</f>
        <v>3.35</v>
      </c>
      <c r="AS49" s="38" t="str">
        <f>IFERROR(VLOOKUP(tbl_DimSum60[[#This Row],[Index]],DimSum60[],AS$1,FALSE),"")</f>
        <v>2</v>
      </c>
      <c r="AT49" s="38" t="str">
        <f>IFERROR(VLOOKUP(tbl_DimSum60[[#This Row],[Index]],DimSum60[],AT$1,FALSE),"")</f>
        <v>7.6%</v>
      </c>
      <c r="AU49" s="111" t="str">
        <f>IFERROR(VLOOKUP(tbl_DimSum60[[#This Row],[Index]],DimSum60[],AU$1,FALSE),"")</f>
        <v>--</v>
      </c>
      <c r="AV49" s="113" t="str">
        <f>IFERROR(VLOOKUP(tbl_DimSum60[[#This Row],[Index]],DimSum60[],AV$1,FALSE),"")</f>
        <v>--</v>
      </c>
      <c r="AW49" s="112" t="str">
        <f>IFERROR(VLOOKUP(tbl_DimSum60[[#This Row],[Index]],DimSum60[],AW$1,FALSE),"")</f>
        <v>直发</v>
      </c>
      <c r="AX49" s="112" t="str">
        <f>IFERROR(VLOOKUP(tbl_DimSum60[[#This Row],[Index]],DimSum60[],AX$1,FALSE),"")</f>
        <v>--</v>
      </c>
      <c r="AY49" s="112" t="str">
        <f>IFERROR(VLOOKUP(tbl_DimSum60[[#This Row],[Index]],DimSum60[],AY$1,FALSE),"")</f>
        <v>地方平台</v>
      </c>
      <c r="AZ49" s="112" t="str">
        <f>IFERROR(VLOOKUP(tbl_DimSum60[[#This Row],[Index]],DimSum60[],AZ$1,FALSE),"")</f>
        <v>四川</v>
      </c>
      <c r="BA49" s="112" t="str">
        <f>IFERROR(VLOOKUP(tbl_DimSum60[[#This Row],[Index]],DimSum60[],BA$1,FALSE),"")</f>
        <v>--</v>
      </c>
      <c r="BB49" s="37" t="str">
        <f>IFERROR(VLOOKUP(tbl_DimSum60[[#This Row],[地区]],#REF!,BB$1,FALSE),"")</f>
        <v/>
      </c>
      <c r="BC49" s="47">
        <v>14</v>
      </c>
      <c r="BD49" s="38">
        <f>IFERROR(VLOOKUP(tbl_SBLC60[[#This Row],[Index]],SBLC60[],BD$1,FALSE),"")</f>
        <v>45282</v>
      </c>
      <c r="BE49" s="39" t="str">
        <f>IFERROR(VLOOKUP(tbl_SBLC60[[#This Row],[Index]],SBLC60[],BE$1,FALSE),"")</f>
        <v>平潭城发</v>
      </c>
      <c r="BF49" s="65" t="str">
        <f>IFERROR(VLOOKUP(tbl_SBLC60[[#This Row],[Index]],SBLC60[],BF$1,FALSE),"")</f>
        <v>厦门国际银行</v>
      </c>
      <c r="BG49" s="41" t="str">
        <f>IFERROR(VLOOKUP(tbl_SBLC60[[#This Row],[Index]],SBLC60[],BG$1,FALSE),"")</f>
        <v>--/--/--</v>
      </c>
      <c r="BH49" s="41" t="str">
        <f>IFERROR(VLOOKUP(tbl_SBLC60[[#This Row],[Index]],SBLC60[],BH$1,FALSE),"")</f>
        <v>CNH</v>
      </c>
      <c r="BI49" s="41">
        <f>IFERROR(VLOOKUP(tbl_SBLC60[[#This Row],[Index]],SBLC60[],BI$1,FALSE),"")</f>
        <v>2</v>
      </c>
      <c r="BJ49" s="42" t="str">
        <f>IFERROR(VLOOKUP(tbl_SBLC60[[#This Row],[Index]],SBLC60[],BJ$1,FALSE),"")</f>
        <v>3</v>
      </c>
      <c r="BK49" s="41" t="str">
        <f>IFERROR(VLOOKUP(tbl_SBLC60[[#This Row],[Index]],SBLC60[],BK$1,FALSE),"")</f>
        <v>5.1%</v>
      </c>
      <c r="BL49" s="41" t="str">
        <f>IFERROR(VLOOKUP(tbl_SBLC60[[#This Row],[Index]],SBLC60[],BL$1,FALSE),"")</f>
        <v>--</v>
      </c>
      <c r="BM49" s="43" t="str">
        <f>IFERROR(VLOOKUP(tbl_SBLC60[[#This Row],[Index]],SBLC60[],BM$1,FALSE),"")</f>
        <v>--</v>
      </c>
      <c r="BN49" s="43" t="str">
        <f>IFERROR(VLOOKUP(tbl_SBLC60[[#This Row],[Index]],SBLC60[],BN$1,FALSE),"")</f>
        <v>备证</v>
      </c>
      <c r="BO49" s="43" t="str">
        <f>IFERROR(VLOOKUP(tbl_SBLC60[[#This Row],[Index]],SBLC60[],BO$1,FALSE),"")</f>
        <v>点心债</v>
      </c>
      <c r="BP49" s="43" t="str">
        <f>IFERROR(VLOOKUP(tbl_SBLC60[[#This Row],[Index]],SBLC60[],BP$1,FALSE),"")</f>
        <v>地方平台</v>
      </c>
      <c r="BQ49" s="43" t="str">
        <f>IFERROR(VLOOKUP(tbl_SBLC60[[#This Row],[Index]],SBLC60[],BQ$1,FALSE),"")</f>
        <v>福建</v>
      </c>
      <c r="BR49" s="112" t="str">
        <f>IFERROR(VLOOKUP(tbl_SBLC60[[#This Row],[Index]],SBLC60[],BR$1,FALSE),"")</f>
        <v>--</v>
      </c>
      <c r="BT49" s="192"/>
      <c r="BU49" s="192"/>
      <c r="BV49" s="192"/>
      <c r="BW49" s="192"/>
      <c r="BX49" s="192"/>
      <c r="BY49" s="192"/>
      <c r="BZ49" s="192"/>
    </row>
    <row r="50" spans="1:78" ht="15" customHeight="1">
      <c r="V50" s="37">
        <f t="shared" si="2"/>
        <v>13</v>
      </c>
      <c r="W50" s="68" t="str">
        <f>IF(tbl_recentdeals97[[#This Row],[BOCOM_DEAL?]]&lt;&gt;"--","AN1","AQ1")</f>
        <v>AQ1</v>
      </c>
      <c r="X50" s="68"/>
      <c r="Y50" s="38">
        <f>IFERROR(VLOOKUP(tbl_recentdeals97[[#This Row],[Index]],Recent60[],Y$1,FALSE),"")</f>
        <v>45322</v>
      </c>
      <c r="Z50" s="39" t="str">
        <f>IFERROR(VLOOKUP(tbl_recentdeals97[[#This Row],[Index]],Recent60[],Z$1,FALSE),"")</f>
        <v>开封文旅</v>
      </c>
      <c r="AA50" s="40" t="str">
        <f>IFERROR(VLOOKUP(tbl_recentdeals97[[#This Row],[Index]],Recent60[],AA$1,FALSE),"")</f>
        <v>--/--/--</v>
      </c>
      <c r="AB50" s="41" t="str">
        <f>IFERROR(VLOOKUP(tbl_recentdeals97[[#This Row],[Index]],Recent60[],AB$1,FALSE),"")</f>
        <v>CNH</v>
      </c>
      <c r="AC50" s="41">
        <f>IFERROR(VLOOKUP(tbl_recentdeals97[[#This Row],[Index]],Recent60[],AC$1,FALSE),"")</f>
        <v>5.9</v>
      </c>
      <c r="AD50" s="41" t="str">
        <f>IFERROR(VLOOKUP(tbl_recentdeals97[[#This Row],[Index]],Recent60[],AD$1,FALSE),"")</f>
        <v>2</v>
      </c>
      <c r="AE50" s="42" t="str">
        <f>IFERROR(VLOOKUP(tbl_recentdeals97[[#This Row],[Index]],Recent60[],AE$1,FALSE),"")</f>
        <v>8.5%</v>
      </c>
      <c r="AF50" s="41" t="str">
        <f>IFERROR(VLOOKUP(tbl_recentdeals97[[#This Row],[Index]],Recent60[],AF$1,FALSE),"")</f>
        <v>--</v>
      </c>
      <c r="AG50" s="41" t="str">
        <f>IFERROR(VLOOKUP(tbl_recentdeals97[[#This Row],[Index]],Recent60[],AG$1,FALSE),"")</f>
        <v>--</v>
      </c>
      <c r="AH50" s="43" t="str">
        <f>IFERROR(VLOOKUP(tbl_recentdeals97[[#This Row],[Index]],Recent60[],AH$1,FALSE),"")</f>
        <v>直发</v>
      </c>
      <c r="AI50" s="43" t="str">
        <f>IFERROR(VLOOKUP(tbl_recentdeals97[[#This Row],[Index]],Recent60[],AI$1,FALSE),"")</f>
        <v>点心债</v>
      </c>
      <c r="AJ50" s="43" t="str">
        <f>IFERROR(VLOOKUP(tbl_recentdeals97[[#This Row],[Index]],Recent60[],AJ$1,FALSE),"")</f>
        <v>地方平台</v>
      </c>
      <c r="AK50" s="43" t="str">
        <f>IFERROR(VLOOKUP(tbl_recentdeals97[[#This Row],[Index]],Recent60[],AK$1,FALSE),"")</f>
        <v>河南</v>
      </c>
      <c r="AL50" s="37" t="str">
        <f>IFERROR(VLOOKUP(tbl_recentdeals97[[#This Row],[Index]],Recent60[],AL$1,FALSE),"")</f>
        <v>--</v>
      </c>
      <c r="AN50" s="47">
        <v>13</v>
      </c>
      <c r="AO50" s="38">
        <f>IFERROR(VLOOKUP(tbl_DimSum60[[#This Row],[Index]],DimSum60[],AO$1,FALSE),"")</f>
        <v>45314</v>
      </c>
      <c r="AP50" s="108" t="str">
        <f>IFERROR(VLOOKUP(tbl_DimSum60[[#This Row],[Index]],DimSum60[],AP$1,FALSE),"")</f>
        <v>信阳鼎信产投</v>
      </c>
      <c r="AQ50" s="109" t="str">
        <f>IFERROR(VLOOKUP(tbl_DimSum60[[#This Row],[Index]],DimSum60[],AQ$1,FALSE),"")</f>
        <v>--/--/--</v>
      </c>
      <c r="AR50" s="110">
        <f>IFERROR(VLOOKUP(tbl_DimSum60[[#This Row],[Index]],DimSum60[],AR$1,FALSE),"")</f>
        <v>3.66</v>
      </c>
      <c r="AS50" s="38" t="str">
        <f>IFERROR(VLOOKUP(tbl_DimSum60[[#This Row],[Index]],DimSum60[],AS$1,FALSE),"")</f>
        <v>1</v>
      </c>
      <c r="AT50" s="38" t="str">
        <f>IFERROR(VLOOKUP(tbl_DimSum60[[#This Row],[Index]],DimSum60[],AT$1,FALSE),"")</f>
        <v>7.5%</v>
      </c>
      <c r="AU50" s="111" t="str">
        <f>IFERROR(VLOOKUP(tbl_DimSum60[[#This Row],[Index]],DimSum60[],AU$1,FALSE),"")</f>
        <v>--</v>
      </c>
      <c r="AV50" s="113" t="str">
        <f>IFERROR(VLOOKUP(tbl_DimSum60[[#This Row],[Index]],DimSum60[],AV$1,FALSE),"")</f>
        <v>--</v>
      </c>
      <c r="AW50" s="112" t="str">
        <f>IFERROR(VLOOKUP(tbl_DimSum60[[#This Row],[Index]],DimSum60[],AW$1,FALSE),"")</f>
        <v>直发</v>
      </c>
      <c r="AX50" s="112" t="str">
        <f>IFERROR(VLOOKUP(tbl_DimSum60[[#This Row],[Index]],DimSum60[],AX$1,FALSE),"")</f>
        <v>--</v>
      </c>
      <c r="AY50" s="112" t="str">
        <f>IFERROR(VLOOKUP(tbl_DimSum60[[#This Row],[Index]],DimSum60[],AY$1,FALSE),"")</f>
        <v>地方平台</v>
      </c>
      <c r="AZ50" s="112" t="str">
        <f>IFERROR(VLOOKUP(tbl_DimSum60[[#This Row],[Index]],DimSum60[],AZ$1,FALSE),"")</f>
        <v>河南</v>
      </c>
      <c r="BA50" s="112" t="str">
        <f>IFERROR(VLOOKUP(tbl_DimSum60[[#This Row],[Index]],DimSum60[],BA$1,FALSE),"")</f>
        <v>--</v>
      </c>
      <c r="BB50" s="37" t="str">
        <f>IFERROR(VLOOKUP(tbl_DimSum60[[#This Row],[地区]],#REF!,BB$1,FALSE),"")</f>
        <v/>
      </c>
      <c r="BC50" s="47">
        <v>13</v>
      </c>
      <c r="BD50" s="38">
        <f>IFERROR(VLOOKUP(tbl_SBLC60[[#This Row],[Index]],SBLC60[],BD$1,FALSE),"")</f>
        <v>45280</v>
      </c>
      <c r="BE50" s="39" t="str">
        <f>IFERROR(VLOOKUP(tbl_SBLC60[[#This Row],[Index]],SBLC60[],BE$1,FALSE),"")</f>
        <v>新希望集团</v>
      </c>
      <c r="BF50" s="65" t="str">
        <f>IFERROR(VLOOKUP(tbl_SBLC60[[#This Row],[Index]],SBLC60[],BF$1,FALSE),"")</f>
        <v>上海银行</v>
      </c>
      <c r="BG50" s="41" t="str">
        <f>IFERROR(VLOOKUP(tbl_SBLC60[[#This Row],[Index]],SBLC60[],BG$1,FALSE),"")</f>
        <v>--/--/--</v>
      </c>
      <c r="BH50" s="41" t="str">
        <f>IFERROR(VLOOKUP(tbl_SBLC60[[#This Row],[Index]],SBLC60[],BH$1,FALSE),"")</f>
        <v>CNH</v>
      </c>
      <c r="BI50" s="41">
        <f>IFERROR(VLOOKUP(tbl_SBLC60[[#This Row],[Index]],SBLC60[],BI$1,FALSE),"")</f>
        <v>10</v>
      </c>
      <c r="BJ50" s="42" t="str">
        <f>IFERROR(VLOOKUP(tbl_SBLC60[[#This Row],[Index]],SBLC60[],BJ$1,FALSE),"")</f>
        <v>3</v>
      </c>
      <c r="BK50" s="41" t="str">
        <f>IFERROR(VLOOKUP(tbl_SBLC60[[#This Row],[Index]],SBLC60[],BK$1,FALSE),"")</f>
        <v>4.4%</v>
      </c>
      <c r="BL50" s="41" t="str">
        <f>IFERROR(VLOOKUP(tbl_SBLC60[[#This Row],[Index]],SBLC60[],BL$1,FALSE),"")</f>
        <v>--</v>
      </c>
      <c r="BM50" s="43" t="str">
        <f>IFERROR(VLOOKUP(tbl_SBLC60[[#This Row],[Index]],SBLC60[],BM$1,FALSE),"")</f>
        <v>--</v>
      </c>
      <c r="BN50" s="43" t="str">
        <f>IFERROR(VLOOKUP(tbl_SBLC60[[#This Row],[Index]],SBLC60[],BN$1,FALSE),"")</f>
        <v>备证</v>
      </c>
      <c r="BO50" s="43" t="str">
        <f>IFERROR(VLOOKUP(tbl_SBLC60[[#This Row],[Index]],SBLC60[],BO$1,FALSE),"")</f>
        <v>可持续发展挂钩点心债</v>
      </c>
      <c r="BP50" s="43" t="str">
        <f>IFERROR(VLOOKUP(tbl_SBLC60[[#This Row],[Index]],SBLC60[],BP$1,FALSE),"")</f>
        <v>产业</v>
      </c>
      <c r="BQ50" s="43" t="str">
        <f>IFERROR(VLOOKUP(tbl_SBLC60[[#This Row],[Index]],SBLC60[],BQ$1,FALSE),"")</f>
        <v>四川</v>
      </c>
      <c r="BR50" s="112" t="str">
        <f>IFERROR(VLOOKUP(tbl_SBLC60[[#This Row],[Index]],SBLC60[],BR$1,FALSE),"")</f>
        <v>--</v>
      </c>
      <c r="BT50" s="192"/>
      <c r="BU50" s="192"/>
      <c r="BV50" s="192"/>
      <c r="BW50" s="192"/>
      <c r="BX50" s="192"/>
      <c r="BY50" s="192"/>
      <c r="BZ50" s="192"/>
    </row>
    <row r="51" spans="1:78" ht="15" customHeight="1">
      <c r="V51" s="37">
        <f t="shared" si="2"/>
        <v>12</v>
      </c>
      <c r="W51" s="68" t="str">
        <f>IF(tbl_recentdeals97[[#This Row],[BOCOM_DEAL?]]&lt;&gt;"--","AN1","AQ1")</f>
        <v>AQ1</v>
      </c>
      <c r="X51" s="68"/>
      <c r="Y51" s="38">
        <f>IFERROR(VLOOKUP(tbl_recentdeals97[[#This Row],[Index]],Recent60[],Y$1,FALSE),"")</f>
        <v>45322</v>
      </c>
      <c r="Z51" s="39" t="str">
        <f>IFERROR(VLOOKUP(tbl_recentdeals97[[#This Row],[Index]],Recent60[],Z$1,FALSE),"")</f>
        <v>成都沄崃</v>
      </c>
      <c r="AA51" s="40" t="str">
        <f>IFERROR(VLOOKUP(tbl_recentdeals97[[#This Row],[Index]],Recent60[],AA$1,FALSE),"")</f>
        <v>--/--/--</v>
      </c>
      <c r="AB51" s="41" t="str">
        <f>IFERROR(VLOOKUP(tbl_recentdeals97[[#This Row],[Index]],Recent60[],AB$1,FALSE),"")</f>
        <v>USD</v>
      </c>
      <c r="AC51" s="41">
        <f>IFERROR(VLOOKUP(tbl_recentdeals97[[#This Row],[Index]],Recent60[],AC$1,FALSE),"")</f>
        <v>0.7</v>
      </c>
      <c r="AD51" s="41" t="str">
        <f>IFERROR(VLOOKUP(tbl_recentdeals97[[#This Row],[Index]],Recent60[],AD$1,FALSE),"")</f>
        <v>3</v>
      </c>
      <c r="AE51" s="42" t="str">
        <f>IFERROR(VLOOKUP(tbl_recentdeals97[[#This Row],[Index]],Recent60[],AE$1,FALSE),"")</f>
        <v>7.5%</v>
      </c>
      <c r="AF51" s="41" t="str">
        <f>IFERROR(VLOOKUP(tbl_recentdeals97[[#This Row],[Index]],Recent60[],AF$1,FALSE),"")</f>
        <v>--</v>
      </c>
      <c r="AG51" s="41" t="str">
        <f>IFERROR(VLOOKUP(tbl_recentdeals97[[#This Row],[Index]],Recent60[],AG$1,FALSE),"")</f>
        <v>--</v>
      </c>
      <c r="AH51" s="43" t="str">
        <f>IFERROR(VLOOKUP(tbl_recentdeals97[[#This Row],[Index]],Recent60[],AH$1,FALSE),"")</f>
        <v>担保</v>
      </c>
      <c r="AI51" s="43" t="str">
        <f>IFERROR(VLOOKUP(tbl_recentdeals97[[#This Row],[Index]],Recent60[],AI$1,FALSE),"")</f>
        <v>--</v>
      </c>
      <c r="AJ51" s="43" t="str">
        <f>IFERROR(VLOOKUP(tbl_recentdeals97[[#This Row],[Index]],Recent60[],AJ$1,FALSE),"")</f>
        <v>地方平台</v>
      </c>
      <c r="AK51" s="43" t="str">
        <f>IFERROR(VLOOKUP(tbl_recentdeals97[[#This Row],[Index]],Recent60[],AK$1,FALSE),"")</f>
        <v>四川</v>
      </c>
      <c r="AL51" s="37" t="str">
        <f>IFERROR(VLOOKUP(tbl_recentdeals97[[#This Row],[Index]],Recent60[],AL$1,FALSE),"")</f>
        <v>--</v>
      </c>
      <c r="AN51" s="47">
        <v>12</v>
      </c>
      <c r="AO51" s="38">
        <f>IFERROR(VLOOKUP(tbl_DimSum60[[#This Row],[Index]],DimSum60[],AO$1,FALSE),"")</f>
        <v>45314</v>
      </c>
      <c r="AP51" s="108" t="str">
        <f>IFERROR(VLOOKUP(tbl_DimSum60[[#This Row],[Index]],DimSum60[],AP$1,FALSE),"")</f>
        <v>洛阳国苑</v>
      </c>
      <c r="AQ51" s="109" t="str">
        <f>IFERROR(VLOOKUP(tbl_DimSum60[[#This Row],[Index]],DimSum60[],AQ$1,FALSE),"")</f>
        <v>--/--/--</v>
      </c>
      <c r="AR51" s="110">
        <f>IFERROR(VLOOKUP(tbl_DimSum60[[#This Row],[Index]],DimSum60[],AR$1,FALSE),"")</f>
        <v>1.3660000000000001</v>
      </c>
      <c r="AS51" s="38" t="str">
        <f>IFERROR(VLOOKUP(tbl_DimSum60[[#This Row],[Index]],DimSum60[],AS$1,FALSE),"")</f>
        <v>3</v>
      </c>
      <c r="AT51" s="38" t="str">
        <f>IFERROR(VLOOKUP(tbl_DimSum60[[#This Row],[Index]],DimSum60[],AT$1,FALSE),"")</f>
        <v>7%</v>
      </c>
      <c r="AU51" s="111" t="str">
        <f>IFERROR(VLOOKUP(tbl_DimSum60[[#This Row],[Index]],DimSum60[],AU$1,FALSE),"")</f>
        <v>--</v>
      </c>
      <c r="AV51" s="113" t="str">
        <f>IFERROR(VLOOKUP(tbl_DimSum60[[#This Row],[Index]],DimSum60[],AV$1,FALSE),"")</f>
        <v>--</v>
      </c>
      <c r="AW51" s="112" t="str">
        <f>IFERROR(VLOOKUP(tbl_DimSum60[[#This Row],[Index]],DimSum60[],AW$1,FALSE),"")</f>
        <v>直发</v>
      </c>
      <c r="AX51" s="112" t="str">
        <f>IFERROR(VLOOKUP(tbl_DimSum60[[#This Row],[Index]],DimSum60[],AX$1,FALSE),"")</f>
        <v>--</v>
      </c>
      <c r="AY51" s="112" t="str">
        <f>IFERROR(VLOOKUP(tbl_DimSum60[[#This Row],[Index]],DimSum60[],AY$1,FALSE),"")</f>
        <v>地方平台</v>
      </c>
      <c r="AZ51" s="112" t="str">
        <f>IFERROR(VLOOKUP(tbl_DimSum60[[#This Row],[Index]],DimSum60[],AZ$1,FALSE),"")</f>
        <v>河南</v>
      </c>
      <c r="BA51" s="112" t="str">
        <f>IFERROR(VLOOKUP(tbl_DimSum60[[#This Row],[Index]],DimSum60[],BA$1,FALSE),"")</f>
        <v>BISL</v>
      </c>
      <c r="BB51" s="37" t="str">
        <f>IFERROR(VLOOKUP(tbl_DimSum60[[#This Row],[地区]],#REF!,BB$1,FALSE),"")</f>
        <v/>
      </c>
      <c r="BC51" s="47">
        <v>12</v>
      </c>
      <c r="BD51" s="38">
        <f>IFERROR(VLOOKUP(tbl_SBLC60[[#This Row],[Index]],SBLC60[],BD$1,FALSE),"")</f>
        <v>45279</v>
      </c>
      <c r="BE51" s="39" t="str">
        <f>IFERROR(VLOOKUP(tbl_SBLC60[[#This Row],[Index]],SBLC60[],BE$1,FALSE),"")</f>
        <v>成都新津城发</v>
      </c>
      <c r="BF51" s="65" t="str">
        <f>IFERROR(VLOOKUP(tbl_SBLC60[[#This Row],[Index]],SBLC60[],BF$1,FALSE),"")</f>
        <v>渤海银行</v>
      </c>
      <c r="BG51" s="41" t="str">
        <f>IFERROR(VLOOKUP(tbl_SBLC60[[#This Row],[Index]],SBLC60[],BG$1,FALSE),"")</f>
        <v>--/--/--</v>
      </c>
      <c r="BH51" s="41" t="str">
        <f>IFERROR(VLOOKUP(tbl_SBLC60[[#This Row],[Index]],SBLC60[],BH$1,FALSE),"")</f>
        <v>CNH</v>
      </c>
      <c r="BI51" s="41">
        <f>IFERROR(VLOOKUP(tbl_SBLC60[[#This Row],[Index]],SBLC60[],BI$1,FALSE),"")</f>
        <v>5</v>
      </c>
      <c r="BJ51" s="42" t="str">
        <f>IFERROR(VLOOKUP(tbl_SBLC60[[#This Row],[Index]],SBLC60[],BJ$1,FALSE),"")</f>
        <v>3</v>
      </c>
      <c r="BK51" s="41" t="str">
        <f>IFERROR(VLOOKUP(tbl_SBLC60[[#This Row],[Index]],SBLC60[],BK$1,FALSE),"")</f>
        <v>4.6%</v>
      </c>
      <c r="BL51" s="41" t="str">
        <f>IFERROR(VLOOKUP(tbl_SBLC60[[#This Row],[Index]],SBLC60[],BL$1,FALSE),"")</f>
        <v>--</v>
      </c>
      <c r="BM51" s="43" t="str">
        <f>IFERROR(VLOOKUP(tbl_SBLC60[[#This Row],[Index]],SBLC60[],BM$1,FALSE),"")</f>
        <v>--</v>
      </c>
      <c r="BN51" s="43" t="str">
        <f>IFERROR(VLOOKUP(tbl_SBLC60[[#This Row],[Index]],SBLC60[],BN$1,FALSE),"")</f>
        <v>备证</v>
      </c>
      <c r="BO51" s="43" t="str">
        <f>IFERROR(VLOOKUP(tbl_SBLC60[[#This Row],[Index]],SBLC60[],BO$1,FALSE),"")</f>
        <v>点心债</v>
      </c>
      <c r="BP51" s="43" t="str">
        <f>IFERROR(VLOOKUP(tbl_SBLC60[[#This Row],[Index]],SBLC60[],BP$1,FALSE),"")</f>
        <v>地方平台</v>
      </c>
      <c r="BQ51" s="43" t="str">
        <f>IFERROR(VLOOKUP(tbl_SBLC60[[#This Row],[Index]],SBLC60[],BQ$1,FALSE),"")</f>
        <v>四川</v>
      </c>
      <c r="BR51" s="112" t="str">
        <f>IFERROR(VLOOKUP(tbl_SBLC60[[#This Row],[Index]],SBLC60[],BR$1,FALSE),"")</f>
        <v>--</v>
      </c>
      <c r="BT51" s="192"/>
      <c r="BU51" s="192"/>
      <c r="BV51" s="192"/>
      <c r="BW51" s="192"/>
      <c r="BX51" s="192"/>
      <c r="BY51" s="192"/>
      <c r="BZ51" s="192"/>
    </row>
    <row r="52" spans="1:78" ht="15" customHeight="1">
      <c r="V52" s="37">
        <f t="shared" si="2"/>
        <v>11</v>
      </c>
      <c r="W52" s="68" t="str">
        <f>IF(tbl_recentdeals97[[#This Row],[BOCOM_DEAL?]]&lt;&gt;"--","AN1","AQ1")</f>
        <v>AQ1</v>
      </c>
      <c r="X52" s="68"/>
      <c r="Y52" s="38">
        <f>IFERROR(VLOOKUP(tbl_recentdeals97[[#This Row],[Index]],Recent60[],Y$1,FALSE),"")</f>
        <v>45322</v>
      </c>
      <c r="Z52" s="39" t="str">
        <f>IFERROR(VLOOKUP(tbl_recentdeals97[[#This Row],[Index]],Recent60[],Z$1,FALSE),"")</f>
        <v>三明城建</v>
      </c>
      <c r="AA52" s="40" t="str">
        <f>IFERROR(VLOOKUP(tbl_recentdeals97[[#This Row],[Index]],Recent60[],AA$1,FALSE),"")</f>
        <v>--/--/--</v>
      </c>
      <c r="AB52" s="41" t="str">
        <f>IFERROR(VLOOKUP(tbl_recentdeals97[[#This Row],[Index]],Recent60[],AB$1,FALSE),"")</f>
        <v>CNH</v>
      </c>
      <c r="AC52" s="41">
        <f>IFERROR(VLOOKUP(tbl_recentdeals97[[#This Row],[Index]],Recent60[],AC$1,FALSE),"")</f>
        <v>4.0999999999999996</v>
      </c>
      <c r="AD52" s="41" t="str">
        <f>IFERROR(VLOOKUP(tbl_recentdeals97[[#This Row],[Index]],Recent60[],AD$1,FALSE),"")</f>
        <v>3</v>
      </c>
      <c r="AE52" s="42" t="str">
        <f>IFERROR(VLOOKUP(tbl_recentdeals97[[#This Row],[Index]],Recent60[],AE$1,FALSE),"")</f>
        <v>5.2%</v>
      </c>
      <c r="AF52" s="41" t="str">
        <f>IFERROR(VLOOKUP(tbl_recentdeals97[[#This Row],[Index]],Recent60[],AF$1,FALSE),"")</f>
        <v>5.3%a</v>
      </c>
      <c r="AG52" s="41">
        <f>IFERROR(VLOOKUP(tbl_recentdeals97[[#This Row],[Index]],Recent60[],AG$1,FALSE),"")</f>
        <v>10</v>
      </c>
      <c r="AH52" s="43" t="str">
        <f>IFERROR(VLOOKUP(tbl_recentdeals97[[#This Row],[Index]],Recent60[],AH$1,FALSE),"")</f>
        <v>直发</v>
      </c>
      <c r="AI52" s="43" t="str">
        <f>IFERROR(VLOOKUP(tbl_recentdeals97[[#This Row],[Index]],Recent60[],AI$1,FALSE),"")</f>
        <v>点心债</v>
      </c>
      <c r="AJ52" s="43" t="str">
        <f>IFERROR(VLOOKUP(tbl_recentdeals97[[#This Row],[Index]],Recent60[],AJ$1,FALSE),"")</f>
        <v>地方平台</v>
      </c>
      <c r="AK52" s="43" t="str">
        <f>IFERROR(VLOOKUP(tbl_recentdeals97[[#This Row],[Index]],Recent60[],AK$1,FALSE),"")</f>
        <v>福建</v>
      </c>
      <c r="AL52" s="37" t="str">
        <f>IFERROR(VLOOKUP(tbl_recentdeals97[[#This Row],[Index]],Recent60[],AL$1,FALSE),"")</f>
        <v>--</v>
      </c>
      <c r="AN52" s="47">
        <v>11</v>
      </c>
      <c r="AO52" s="38">
        <f>IFERROR(VLOOKUP(tbl_DimSum60[[#This Row],[Index]],DimSum60[],AO$1,FALSE),"")</f>
        <v>45313</v>
      </c>
      <c r="AP52" s="108" t="str">
        <f>IFERROR(VLOOKUP(tbl_DimSum60[[#This Row],[Index]],DimSum60[],AP$1,FALSE),"")</f>
        <v>济南城建</v>
      </c>
      <c r="AQ52" s="109" t="str">
        <f>IFERROR(VLOOKUP(tbl_DimSum60[[#This Row],[Index]],DimSum60[],AQ$1,FALSE),"")</f>
        <v>--/--/--</v>
      </c>
      <c r="AR52" s="110">
        <f>IFERROR(VLOOKUP(tbl_DimSum60[[#This Row],[Index]],DimSum60[],AR$1,FALSE),"")</f>
        <v>20</v>
      </c>
      <c r="AS52" s="38" t="str">
        <f>IFERROR(VLOOKUP(tbl_DimSum60[[#This Row],[Index]],DimSum60[],AS$1,FALSE),"")</f>
        <v>3</v>
      </c>
      <c r="AT52" s="38" t="str">
        <f>IFERROR(VLOOKUP(tbl_DimSum60[[#This Row],[Index]],DimSum60[],AT$1,FALSE),"")</f>
        <v>3.8%</v>
      </c>
      <c r="AU52" s="111" t="str">
        <f>IFERROR(VLOOKUP(tbl_DimSum60[[#This Row],[Index]],DimSum60[],AU$1,FALSE),"")</f>
        <v>4.1%a</v>
      </c>
      <c r="AV52" s="113">
        <f>IFERROR(VLOOKUP(tbl_DimSum60[[#This Row],[Index]],DimSum60[],AV$1,FALSE),"")</f>
        <v>30</v>
      </c>
      <c r="AW52" s="112" t="str">
        <f>IFERROR(VLOOKUP(tbl_DimSum60[[#This Row],[Index]],DimSum60[],AW$1,FALSE),"")</f>
        <v>直发</v>
      </c>
      <c r="AX52" s="112" t="str">
        <f>IFERROR(VLOOKUP(tbl_DimSum60[[#This Row],[Index]],DimSum60[],AX$1,FALSE),"")</f>
        <v>--</v>
      </c>
      <c r="AY52" s="112" t="str">
        <f>IFERROR(VLOOKUP(tbl_DimSum60[[#This Row],[Index]],DimSum60[],AY$1,FALSE),"")</f>
        <v>地方平台</v>
      </c>
      <c r="AZ52" s="112" t="str">
        <f>IFERROR(VLOOKUP(tbl_DimSum60[[#This Row],[Index]],DimSum60[],AZ$1,FALSE),"")</f>
        <v>山东</v>
      </c>
      <c r="BA52" s="112" t="str">
        <f>IFERROR(VLOOKUP(tbl_DimSum60[[#This Row],[Index]],DimSum60[],BA$1,FALSE),"")</f>
        <v>BISL,港分</v>
      </c>
      <c r="BB52" s="37" t="str">
        <f>IFERROR(VLOOKUP(tbl_DimSum60[[#This Row],[地区]],#REF!,BB$1,FALSE),"")</f>
        <v/>
      </c>
      <c r="BC52" s="47">
        <v>11</v>
      </c>
      <c r="BD52" s="38">
        <f>IFERROR(VLOOKUP(tbl_SBLC60[[#This Row],[Index]],SBLC60[],BD$1,FALSE),"")</f>
        <v>45278</v>
      </c>
      <c r="BE52" s="39" t="str">
        <f>IFERROR(VLOOKUP(tbl_SBLC60[[#This Row],[Index]],SBLC60[],BE$1,FALSE),"")</f>
        <v>成都沄崃</v>
      </c>
      <c r="BF52" s="65" t="str">
        <f>IFERROR(VLOOKUP(tbl_SBLC60[[#This Row],[Index]],SBLC60[],BF$1,FALSE),"")</f>
        <v>成都银行</v>
      </c>
      <c r="BG52" s="41" t="str">
        <f>IFERROR(VLOOKUP(tbl_SBLC60[[#This Row],[Index]],SBLC60[],BG$1,FALSE),"")</f>
        <v>--/--/--</v>
      </c>
      <c r="BH52" s="41" t="str">
        <f>IFERROR(VLOOKUP(tbl_SBLC60[[#This Row],[Index]],SBLC60[],BH$1,FALSE),"")</f>
        <v>USD</v>
      </c>
      <c r="BI52" s="41">
        <f>IFERROR(VLOOKUP(tbl_SBLC60[[#This Row],[Index]],SBLC60[],BI$1,FALSE),"")</f>
        <v>0.39</v>
      </c>
      <c r="BJ52" s="42" t="str">
        <f>IFERROR(VLOOKUP(tbl_SBLC60[[#This Row],[Index]],SBLC60[],BJ$1,FALSE),"")</f>
        <v>3</v>
      </c>
      <c r="BK52" s="41" t="str">
        <f>IFERROR(VLOOKUP(tbl_SBLC60[[#This Row],[Index]],SBLC60[],BK$1,FALSE),"")</f>
        <v>6.3%</v>
      </c>
      <c r="BL52" s="41" t="str">
        <f>IFERROR(VLOOKUP(tbl_SBLC60[[#This Row],[Index]],SBLC60[],BL$1,FALSE),"")</f>
        <v>6.5%a</v>
      </c>
      <c r="BM52" s="43">
        <f>IFERROR(VLOOKUP(tbl_SBLC60[[#This Row],[Index]],SBLC60[],BM$1,FALSE),"")</f>
        <v>20</v>
      </c>
      <c r="BN52" s="43" t="str">
        <f>IFERROR(VLOOKUP(tbl_SBLC60[[#This Row],[Index]],SBLC60[],BN$1,FALSE),"")</f>
        <v>备证</v>
      </c>
      <c r="BO52" s="43" t="str">
        <f>IFERROR(VLOOKUP(tbl_SBLC60[[#This Row],[Index]],SBLC60[],BO$1,FALSE),"")</f>
        <v>--</v>
      </c>
      <c r="BP52" s="43" t="str">
        <f>IFERROR(VLOOKUP(tbl_SBLC60[[#This Row],[Index]],SBLC60[],BP$1,FALSE),"")</f>
        <v>地方平台</v>
      </c>
      <c r="BQ52" s="43" t="str">
        <f>IFERROR(VLOOKUP(tbl_SBLC60[[#This Row],[Index]],SBLC60[],BQ$1,FALSE),"")</f>
        <v>四川</v>
      </c>
      <c r="BR52" s="112" t="str">
        <f>IFERROR(VLOOKUP(tbl_SBLC60[[#This Row],[Index]],SBLC60[],BR$1,FALSE),"")</f>
        <v>BISL</v>
      </c>
      <c r="BT52" s="192"/>
      <c r="BU52" s="192"/>
      <c r="BV52" s="192"/>
      <c r="BW52" s="192"/>
      <c r="BX52" s="192"/>
      <c r="BY52" s="192"/>
      <c r="BZ52" s="192"/>
    </row>
    <row r="53" spans="1:78" ht="15" customHeight="1">
      <c r="V53" s="37">
        <f t="shared" si="2"/>
        <v>10</v>
      </c>
      <c r="W53" s="68" t="str">
        <f>IF(tbl_recentdeals97[[#This Row],[BOCOM_DEAL?]]&lt;&gt;"--","AN1","AQ1")</f>
        <v>AN1</v>
      </c>
      <c r="X53" s="68"/>
      <c r="Y53" s="38">
        <f>IFERROR(VLOOKUP(tbl_recentdeals97[[#This Row],[Index]],Recent60[],Y$1,FALSE),"")</f>
        <v>45322</v>
      </c>
      <c r="Z53" s="39" t="str">
        <f>IFERROR(VLOOKUP(tbl_recentdeals97[[#This Row],[Index]],Recent60[],Z$1,FALSE),"")</f>
        <v>广州科学城</v>
      </c>
      <c r="AA53" s="40" t="str">
        <f>IFERROR(VLOOKUP(tbl_recentdeals97[[#This Row],[Index]],Recent60[],AA$1,FALSE),"")</f>
        <v>--/--/BBB</v>
      </c>
      <c r="AB53" s="41" t="str">
        <f>IFERROR(VLOOKUP(tbl_recentdeals97[[#This Row],[Index]],Recent60[],AB$1,FALSE),"")</f>
        <v>USD</v>
      </c>
      <c r="AC53" s="41">
        <f>IFERROR(VLOOKUP(tbl_recentdeals97[[#This Row],[Index]],Recent60[],AC$1,FALSE),"")</f>
        <v>4</v>
      </c>
      <c r="AD53" s="41" t="str">
        <f>IFERROR(VLOOKUP(tbl_recentdeals97[[#This Row],[Index]],Recent60[],AD$1,FALSE),"")</f>
        <v>1.5</v>
      </c>
      <c r="AE53" s="42" t="str">
        <f>IFERROR(VLOOKUP(tbl_recentdeals97[[#This Row],[Index]],Recent60[],AE$1,FALSE),"")</f>
        <v>6.8%</v>
      </c>
      <c r="AF53" s="41" t="str">
        <f>IFERROR(VLOOKUP(tbl_recentdeals97[[#This Row],[Index]],Recent60[],AF$1,FALSE),"")</f>
        <v>7.2%a</v>
      </c>
      <c r="AG53" s="41">
        <f>IFERROR(VLOOKUP(tbl_recentdeals97[[#This Row],[Index]],Recent60[],AG$1,FALSE),"")</f>
        <v>40</v>
      </c>
      <c r="AH53" s="43" t="str">
        <f>IFERROR(VLOOKUP(tbl_recentdeals97[[#This Row],[Index]],Recent60[],AH$1,FALSE),"")</f>
        <v>直发</v>
      </c>
      <c r="AI53" s="43" t="str">
        <f>IFERROR(VLOOKUP(tbl_recentdeals97[[#This Row],[Index]],Recent60[],AI$1,FALSE),"")</f>
        <v>绿色债券</v>
      </c>
      <c r="AJ53" s="43" t="str">
        <f>IFERROR(VLOOKUP(tbl_recentdeals97[[#This Row],[Index]],Recent60[],AJ$1,FALSE),"")</f>
        <v>地方平台</v>
      </c>
      <c r="AK53" s="43" t="str">
        <f>IFERROR(VLOOKUP(tbl_recentdeals97[[#This Row],[Index]],Recent60[],AK$1,FALSE),"")</f>
        <v>广东</v>
      </c>
      <c r="AL53" s="37" t="str">
        <f>IFERROR(VLOOKUP(tbl_recentdeals97[[#This Row],[Index]],Recent60[],AL$1,FALSE),"")</f>
        <v>BISL</v>
      </c>
      <c r="AN53" s="47">
        <v>10</v>
      </c>
      <c r="AO53" s="38">
        <f>IFERROR(VLOOKUP(tbl_DimSum60[[#This Row],[Index]],DimSum60[],AO$1,FALSE),"")</f>
        <v>45310</v>
      </c>
      <c r="AP53" s="108" t="str">
        <f>IFERROR(VLOOKUP(tbl_DimSum60[[#This Row],[Index]],DimSum60[],AP$1,FALSE),"")</f>
        <v>山东正方</v>
      </c>
      <c r="AQ53" s="109" t="str">
        <f>IFERROR(VLOOKUP(tbl_DimSum60[[#This Row],[Index]],DimSum60[],AQ$1,FALSE),"")</f>
        <v>--/--/--</v>
      </c>
      <c r="AR53" s="110">
        <f>IFERROR(VLOOKUP(tbl_DimSum60[[#This Row],[Index]],DimSum60[],AR$1,FALSE),"")</f>
        <v>5.27</v>
      </c>
      <c r="AS53" s="38" t="str">
        <f>IFERROR(VLOOKUP(tbl_DimSum60[[#This Row],[Index]],DimSum60[],AS$1,FALSE),"")</f>
        <v>2</v>
      </c>
      <c r="AT53" s="38" t="str">
        <f>IFERROR(VLOOKUP(tbl_DimSum60[[#This Row],[Index]],DimSum60[],AT$1,FALSE),"")</f>
        <v>7.8%</v>
      </c>
      <c r="AU53" s="111" t="str">
        <f>IFERROR(VLOOKUP(tbl_DimSum60[[#This Row],[Index]],DimSum60[],AU$1,FALSE),"")</f>
        <v>--</v>
      </c>
      <c r="AV53" s="113" t="str">
        <f>IFERROR(VLOOKUP(tbl_DimSum60[[#This Row],[Index]],DimSum60[],AV$1,FALSE),"")</f>
        <v>--</v>
      </c>
      <c r="AW53" s="112" t="str">
        <f>IFERROR(VLOOKUP(tbl_DimSum60[[#This Row],[Index]],DimSum60[],AW$1,FALSE),"")</f>
        <v>直发</v>
      </c>
      <c r="AX53" s="112" t="str">
        <f>IFERROR(VLOOKUP(tbl_DimSum60[[#This Row],[Index]],DimSum60[],AX$1,FALSE),"")</f>
        <v>--</v>
      </c>
      <c r="AY53" s="112" t="str">
        <f>IFERROR(VLOOKUP(tbl_DimSum60[[#This Row],[Index]],DimSum60[],AY$1,FALSE),"")</f>
        <v>地方平台</v>
      </c>
      <c r="AZ53" s="112" t="str">
        <f>IFERROR(VLOOKUP(tbl_DimSum60[[#This Row],[Index]],DimSum60[],AZ$1,FALSE),"")</f>
        <v>山东</v>
      </c>
      <c r="BA53" s="112" t="str">
        <f>IFERROR(VLOOKUP(tbl_DimSum60[[#This Row],[Index]],DimSum60[],BA$1,FALSE),"")</f>
        <v>--</v>
      </c>
      <c r="BB53" s="37" t="str">
        <f>IFERROR(VLOOKUP(tbl_DimSum60[[#This Row],[地区]],#REF!,BB$1,FALSE),"")</f>
        <v/>
      </c>
      <c r="BC53" s="47">
        <v>10</v>
      </c>
      <c r="BD53" s="38">
        <f>IFERROR(VLOOKUP(tbl_SBLC60[[#This Row],[Index]],SBLC60[],BD$1,FALSE),"")</f>
        <v>45278</v>
      </c>
      <c r="BE53" s="39" t="str">
        <f>IFERROR(VLOOKUP(tbl_SBLC60[[#This Row],[Index]],SBLC60[],BE$1,FALSE),"")</f>
        <v>扬州江淮建发</v>
      </c>
      <c r="BF53" s="65" t="str">
        <f>IFERROR(VLOOKUP(tbl_SBLC60[[#This Row],[Index]],SBLC60[],BF$1,FALSE),"")</f>
        <v>南京银行</v>
      </c>
      <c r="BG53" s="41" t="str">
        <f>IFERROR(VLOOKUP(tbl_SBLC60[[#This Row],[Index]],SBLC60[],BG$1,FALSE),"")</f>
        <v>--/--/--</v>
      </c>
      <c r="BH53" s="41" t="str">
        <f>IFERROR(VLOOKUP(tbl_SBLC60[[#This Row],[Index]],SBLC60[],BH$1,FALSE),"")</f>
        <v>CNH</v>
      </c>
      <c r="BI53" s="41">
        <f>IFERROR(VLOOKUP(tbl_SBLC60[[#This Row],[Index]],SBLC60[],BI$1,FALSE),"")</f>
        <v>3.5</v>
      </c>
      <c r="BJ53" s="42" t="str">
        <f>IFERROR(VLOOKUP(tbl_SBLC60[[#This Row],[Index]],SBLC60[],BJ$1,FALSE),"")</f>
        <v>3</v>
      </c>
      <c r="BK53" s="41" t="str">
        <f>IFERROR(VLOOKUP(tbl_SBLC60[[#This Row],[Index]],SBLC60[],BK$1,FALSE),"")</f>
        <v>3.75%</v>
      </c>
      <c r="BL53" s="41" t="str">
        <f>IFERROR(VLOOKUP(tbl_SBLC60[[#This Row],[Index]],SBLC60[],BL$1,FALSE),"")</f>
        <v>4.1%a</v>
      </c>
      <c r="BM53" s="43">
        <f>IFERROR(VLOOKUP(tbl_SBLC60[[#This Row],[Index]],SBLC60[],BM$1,FALSE),"")</f>
        <v>35</v>
      </c>
      <c r="BN53" s="43" t="str">
        <f>IFERROR(VLOOKUP(tbl_SBLC60[[#This Row],[Index]],SBLC60[],BN$1,FALSE),"")</f>
        <v>备证+担保</v>
      </c>
      <c r="BO53" s="43" t="str">
        <f>IFERROR(VLOOKUP(tbl_SBLC60[[#This Row],[Index]],SBLC60[],BO$1,FALSE),"")</f>
        <v>点心债</v>
      </c>
      <c r="BP53" s="43" t="str">
        <f>IFERROR(VLOOKUP(tbl_SBLC60[[#This Row],[Index]],SBLC60[],BP$1,FALSE),"")</f>
        <v>地方平台</v>
      </c>
      <c r="BQ53" s="43" t="str">
        <f>IFERROR(VLOOKUP(tbl_SBLC60[[#This Row],[Index]],SBLC60[],BQ$1,FALSE),"")</f>
        <v>江苏</v>
      </c>
      <c r="BR53" s="112" t="str">
        <f>IFERROR(VLOOKUP(tbl_SBLC60[[#This Row],[Index]],SBLC60[],BR$1,FALSE),"")</f>
        <v>--</v>
      </c>
      <c r="BT53" s="192"/>
      <c r="BU53" s="192"/>
      <c r="BV53" s="192"/>
      <c r="BW53" s="192"/>
      <c r="BX53" s="192"/>
      <c r="BY53" s="192"/>
      <c r="BZ53" s="192"/>
    </row>
    <row r="54" spans="1:78" ht="15" customHeight="1">
      <c r="V54" s="37">
        <f t="shared" si="2"/>
        <v>9</v>
      </c>
      <c r="W54" s="68" t="str">
        <f>IF(tbl_recentdeals97[[#This Row],[BOCOM_DEAL?]]&lt;&gt;"--","AN1","AQ1")</f>
        <v>AQ1</v>
      </c>
      <c r="X54" s="68"/>
      <c r="Y54" s="38">
        <f>IFERROR(VLOOKUP(tbl_recentdeals97[[#This Row],[Index]],Recent60[],Y$1,FALSE),"")</f>
        <v>45322</v>
      </c>
      <c r="Z54" s="39" t="str">
        <f>IFERROR(VLOOKUP(tbl_recentdeals97[[#This Row],[Index]],Recent60[],Z$1,FALSE),"")</f>
        <v>醴陵渌江投控(渤海银行)</v>
      </c>
      <c r="AA54" s="40" t="str">
        <f>IFERROR(VLOOKUP(tbl_recentdeals97[[#This Row],[Index]],Recent60[],AA$1,FALSE),"")</f>
        <v>--/--/--</v>
      </c>
      <c r="AB54" s="41" t="str">
        <f>IFERROR(VLOOKUP(tbl_recentdeals97[[#This Row],[Index]],Recent60[],AB$1,FALSE),"")</f>
        <v>CNH</v>
      </c>
      <c r="AC54" s="41">
        <f>IFERROR(VLOOKUP(tbl_recentdeals97[[#This Row],[Index]],Recent60[],AC$1,FALSE),"")</f>
        <v>5.36</v>
      </c>
      <c r="AD54" s="41" t="str">
        <f>IFERROR(VLOOKUP(tbl_recentdeals97[[#This Row],[Index]],Recent60[],AD$1,FALSE),"")</f>
        <v>3</v>
      </c>
      <c r="AE54" s="42" t="str">
        <f>IFERROR(VLOOKUP(tbl_recentdeals97[[#This Row],[Index]],Recent60[],AE$1,FALSE),"")</f>
        <v>4.6%</v>
      </c>
      <c r="AF54" s="41" t="str">
        <f>IFERROR(VLOOKUP(tbl_recentdeals97[[#This Row],[Index]],Recent60[],AF$1,FALSE),"")</f>
        <v>--</v>
      </c>
      <c r="AG54" s="41" t="str">
        <f>IFERROR(VLOOKUP(tbl_recentdeals97[[#This Row],[Index]],Recent60[],AG$1,FALSE),"")</f>
        <v>--</v>
      </c>
      <c r="AH54" s="43" t="str">
        <f>IFERROR(VLOOKUP(tbl_recentdeals97[[#This Row],[Index]],Recent60[],AH$1,FALSE),"")</f>
        <v>备证</v>
      </c>
      <c r="AI54" s="43" t="str">
        <f>IFERROR(VLOOKUP(tbl_recentdeals97[[#This Row],[Index]],Recent60[],AI$1,FALSE),"")</f>
        <v>点心债</v>
      </c>
      <c r="AJ54" s="43" t="str">
        <f>IFERROR(VLOOKUP(tbl_recentdeals97[[#This Row],[Index]],Recent60[],AJ$1,FALSE),"")</f>
        <v>地方平台</v>
      </c>
      <c r="AK54" s="43" t="str">
        <f>IFERROR(VLOOKUP(tbl_recentdeals97[[#This Row],[Index]],Recent60[],AK$1,FALSE),"")</f>
        <v>湖南</v>
      </c>
      <c r="AL54" s="37" t="str">
        <f>IFERROR(VLOOKUP(tbl_recentdeals97[[#This Row],[Index]],Recent60[],AL$1,FALSE),"")</f>
        <v>--</v>
      </c>
      <c r="AN54" s="47">
        <v>9</v>
      </c>
      <c r="AO54" s="38">
        <f>IFERROR(VLOOKUP(tbl_DimSum60[[#This Row],[Index]],DimSum60[],AO$1,FALSE),"")</f>
        <v>45310</v>
      </c>
      <c r="AP54" s="108" t="str">
        <f>IFERROR(VLOOKUP(tbl_DimSum60[[#This Row],[Index]],DimSum60[],AP$1,FALSE),"")</f>
        <v>南安能工</v>
      </c>
      <c r="AQ54" s="109" t="str">
        <f>IFERROR(VLOOKUP(tbl_DimSum60[[#This Row],[Index]],DimSum60[],AQ$1,FALSE),"")</f>
        <v>--/--/--</v>
      </c>
      <c r="AR54" s="110">
        <f>IFERROR(VLOOKUP(tbl_DimSum60[[#This Row],[Index]],DimSum60[],AR$1,FALSE),"")</f>
        <v>10.5</v>
      </c>
      <c r="AS54" s="38" t="str">
        <f>IFERROR(VLOOKUP(tbl_DimSum60[[#This Row],[Index]],DimSum60[],AS$1,FALSE),"")</f>
        <v>2</v>
      </c>
      <c r="AT54" s="38" t="str">
        <f>IFERROR(VLOOKUP(tbl_DimSum60[[#This Row],[Index]],DimSum60[],AT$1,FALSE),"")</f>
        <v>5.15%</v>
      </c>
      <c r="AU54" s="111" t="str">
        <f>IFERROR(VLOOKUP(tbl_DimSum60[[#This Row],[Index]],DimSum60[],AU$1,FALSE),"")</f>
        <v>5.3%a</v>
      </c>
      <c r="AV54" s="113">
        <f>IFERROR(VLOOKUP(tbl_DimSum60[[#This Row],[Index]],DimSum60[],AV$1,FALSE),"")</f>
        <v>15</v>
      </c>
      <c r="AW54" s="112" t="str">
        <f>IFERROR(VLOOKUP(tbl_DimSum60[[#This Row],[Index]],DimSum60[],AW$1,FALSE),"")</f>
        <v>直发</v>
      </c>
      <c r="AX54" s="112" t="str">
        <f>IFERROR(VLOOKUP(tbl_DimSum60[[#This Row],[Index]],DimSum60[],AX$1,FALSE),"")</f>
        <v>--</v>
      </c>
      <c r="AY54" s="112" t="str">
        <f>IFERROR(VLOOKUP(tbl_DimSum60[[#This Row],[Index]],DimSum60[],AY$1,FALSE),"")</f>
        <v>地方平台</v>
      </c>
      <c r="AZ54" s="112" t="str">
        <f>IFERROR(VLOOKUP(tbl_DimSum60[[#This Row],[Index]],DimSum60[],AZ$1,FALSE),"")</f>
        <v>福建</v>
      </c>
      <c r="BA54" s="112" t="str">
        <f>IFERROR(VLOOKUP(tbl_DimSum60[[#This Row],[Index]],DimSum60[],BA$1,FALSE),"")</f>
        <v>--</v>
      </c>
      <c r="BB54" s="37" t="str">
        <f>IFERROR(VLOOKUP(tbl_DimSum60[[#This Row],[地区]],#REF!,BB$1,FALSE),"")</f>
        <v/>
      </c>
      <c r="BC54" s="47">
        <v>9</v>
      </c>
      <c r="BD54" s="38">
        <f>IFERROR(VLOOKUP(tbl_SBLC60[[#This Row],[Index]],SBLC60[],BD$1,FALSE),"")</f>
        <v>45275</v>
      </c>
      <c r="BE54" s="39" t="str">
        <f>IFERROR(VLOOKUP(tbl_SBLC60[[#This Row],[Index]],SBLC60[],BE$1,FALSE),"")</f>
        <v>如东交投</v>
      </c>
      <c r="BF54" s="65" t="str">
        <f>IFERROR(VLOOKUP(tbl_SBLC60[[#This Row],[Index]],SBLC60[],BF$1,FALSE),"")</f>
        <v>南京银行</v>
      </c>
      <c r="BG54" s="41" t="str">
        <f>IFERROR(VLOOKUP(tbl_SBLC60[[#This Row],[Index]],SBLC60[],BG$1,FALSE),"")</f>
        <v>--/--/--</v>
      </c>
      <c r="BH54" s="41" t="str">
        <f>IFERROR(VLOOKUP(tbl_SBLC60[[#This Row],[Index]],SBLC60[],BH$1,FALSE),"")</f>
        <v>USD</v>
      </c>
      <c r="BI54" s="41">
        <f>IFERROR(VLOOKUP(tbl_SBLC60[[#This Row],[Index]],SBLC60[],BI$1,FALSE),"")</f>
        <v>0.5</v>
      </c>
      <c r="BJ54" s="42" t="str">
        <f>IFERROR(VLOOKUP(tbl_SBLC60[[#This Row],[Index]],SBLC60[],BJ$1,FALSE),"")</f>
        <v>3</v>
      </c>
      <c r="BK54" s="41" t="str">
        <f>IFERROR(VLOOKUP(tbl_SBLC60[[#This Row],[Index]],SBLC60[],BK$1,FALSE),"")</f>
        <v>5.7%</v>
      </c>
      <c r="BL54" s="41" t="str">
        <f>IFERROR(VLOOKUP(tbl_SBLC60[[#This Row],[Index]],SBLC60[],BL$1,FALSE),"")</f>
        <v>6.2%a</v>
      </c>
      <c r="BM54" s="43">
        <f>IFERROR(VLOOKUP(tbl_SBLC60[[#This Row],[Index]],SBLC60[],BM$1,FALSE),"")</f>
        <v>50</v>
      </c>
      <c r="BN54" s="43" t="str">
        <f>IFERROR(VLOOKUP(tbl_SBLC60[[#This Row],[Index]],SBLC60[],BN$1,FALSE),"")</f>
        <v>备证</v>
      </c>
      <c r="BO54" s="43" t="str">
        <f>IFERROR(VLOOKUP(tbl_SBLC60[[#This Row],[Index]],SBLC60[],BO$1,FALSE),"")</f>
        <v>--</v>
      </c>
      <c r="BP54" s="43" t="str">
        <f>IFERROR(VLOOKUP(tbl_SBLC60[[#This Row],[Index]],SBLC60[],BP$1,FALSE),"")</f>
        <v>地方平台</v>
      </c>
      <c r="BQ54" s="43" t="str">
        <f>IFERROR(VLOOKUP(tbl_SBLC60[[#This Row],[Index]],SBLC60[],BQ$1,FALSE),"")</f>
        <v>江苏</v>
      </c>
      <c r="BR54" s="112" t="str">
        <f>IFERROR(VLOOKUP(tbl_SBLC60[[#This Row],[Index]],SBLC60[],BR$1,FALSE),"")</f>
        <v>--</v>
      </c>
      <c r="BT54" s="192"/>
      <c r="BU54" s="192"/>
      <c r="BV54" s="192"/>
      <c r="BW54" s="192"/>
      <c r="BX54" s="192"/>
      <c r="BY54" s="192"/>
      <c r="BZ54" s="192"/>
    </row>
    <row r="55" spans="1:78" ht="15" customHeight="1">
      <c r="V55" s="37">
        <f t="shared" si="2"/>
        <v>8</v>
      </c>
      <c r="W55" s="68" t="str">
        <f>IF(tbl_recentdeals97[[#This Row],[BOCOM_DEAL?]]&lt;&gt;"--","AN1","AQ1")</f>
        <v>AN1</v>
      </c>
      <c r="X55" s="68"/>
      <c r="Y55" s="38">
        <f>IFERROR(VLOOKUP(tbl_recentdeals97[[#This Row],[Index]],Recent60[],Y$1,FALSE),"")</f>
        <v>45322</v>
      </c>
      <c r="Z55" s="39" t="str">
        <f>IFERROR(VLOOKUP(tbl_recentdeals97[[#This Row],[Index]],Recent60[],Z$1,FALSE),"")</f>
        <v>青岛华通</v>
      </c>
      <c r="AA55" s="40" t="str">
        <f>IFERROR(VLOOKUP(tbl_recentdeals97[[#This Row],[Index]],Recent60[],AA$1,FALSE),"")</f>
        <v>--/--/--</v>
      </c>
      <c r="AB55" s="41" t="str">
        <f>IFERROR(VLOOKUP(tbl_recentdeals97[[#This Row],[Index]],Recent60[],AB$1,FALSE),"")</f>
        <v>USD</v>
      </c>
      <c r="AC55" s="41">
        <f>IFERROR(VLOOKUP(tbl_recentdeals97[[#This Row],[Index]],Recent60[],AC$1,FALSE),"")</f>
        <v>2.8</v>
      </c>
      <c r="AD55" s="41" t="str">
        <f>IFERROR(VLOOKUP(tbl_recentdeals97[[#This Row],[Index]],Recent60[],AD$1,FALSE),"")</f>
        <v>3</v>
      </c>
      <c r="AE55" s="42" t="str">
        <f>IFERROR(VLOOKUP(tbl_recentdeals97[[#This Row],[Index]],Recent60[],AE$1,FALSE),"")</f>
        <v>6.8%</v>
      </c>
      <c r="AF55" s="41" t="str">
        <f>IFERROR(VLOOKUP(tbl_recentdeals97[[#This Row],[Index]],Recent60[],AF$1,FALSE),"")</f>
        <v>7.3%a</v>
      </c>
      <c r="AG55" s="41">
        <f>IFERROR(VLOOKUP(tbl_recentdeals97[[#This Row],[Index]],Recent60[],AG$1,FALSE),"")</f>
        <v>50</v>
      </c>
      <c r="AH55" s="43" t="str">
        <f>IFERROR(VLOOKUP(tbl_recentdeals97[[#This Row],[Index]],Recent60[],AH$1,FALSE),"")</f>
        <v>维好</v>
      </c>
      <c r="AI55" s="43" t="str">
        <f>IFERROR(VLOOKUP(tbl_recentdeals97[[#This Row],[Index]],Recent60[],AI$1,FALSE),"")</f>
        <v>--</v>
      </c>
      <c r="AJ55" s="43" t="str">
        <f>IFERROR(VLOOKUP(tbl_recentdeals97[[#This Row],[Index]],Recent60[],AJ$1,FALSE),"")</f>
        <v>地方平台</v>
      </c>
      <c r="AK55" s="43" t="str">
        <f>IFERROR(VLOOKUP(tbl_recentdeals97[[#This Row],[Index]],Recent60[],AK$1,FALSE),"")</f>
        <v>山东</v>
      </c>
      <c r="AL55" s="37" t="str">
        <f>IFERROR(VLOOKUP(tbl_recentdeals97[[#This Row],[Index]],Recent60[],AL$1,FALSE),"")</f>
        <v>BISL</v>
      </c>
      <c r="AN55" s="47">
        <v>8</v>
      </c>
      <c r="AO55" s="38">
        <f>IFERROR(VLOOKUP(tbl_DimSum60[[#This Row],[Index]],DimSum60[],AO$1,FALSE),"")</f>
        <v>45310</v>
      </c>
      <c r="AP55" s="108" t="str">
        <f>IFERROR(VLOOKUP(tbl_DimSum60[[#This Row],[Index]],DimSum60[],AP$1,FALSE),"")</f>
        <v>潍坊水务</v>
      </c>
      <c r="AQ55" s="109" t="str">
        <f>IFERROR(VLOOKUP(tbl_DimSum60[[#This Row],[Index]],DimSum60[],AQ$1,FALSE),"")</f>
        <v>--/--/--</v>
      </c>
      <c r="AR55" s="110">
        <f>IFERROR(VLOOKUP(tbl_DimSum60[[#This Row],[Index]],DimSum60[],AR$1,FALSE),"")</f>
        <v>2.56</v>
      </c>
      <c r="AS55" s="38" t="str">
        <f>IFERROR(VLOOKUP(tbl_DimSum60[[#This Row],[Index]],DimSum60[],AS$1,FALSE),"")</f>
        <v>2</v>
      </c>
      <c r="AT55" s="38" t="str">
        <f>IFERROR(VLOOKUP(tbl_DimSum60[[#This Row],[Index]],DimSum60[],AT$1,FALSE),"")</f>
        <v>8.6%</v>
      </c>
      <c r="AU55" s="111" t="str">
        <f>IFERROR(VLOOKUP(tbl_DimSum60[[#This Row],[Index]],DimSum60[],AU$1,FALSE),"")</f>
        <v>--</v>
      </c>
      <c r="AV55" s="113" t="str">
        <f>IFERROR(VLOOKUP(tbl_DimSum60[[#This Row],[Index]],DimSum60[],AV$1,FALSE),"")</f>
        <v>--</v>
      </c>
      <c r="AW55" s="112" t="str">
        <f>IFERROR(VLOOKUP(tbl_DimSum60[[#This Row],[Index]],DimSum60[],AW$1,FALSE),"")</f>
        <v>直发</v>
      </c>
      <c r="AX55" s="112" t="str">
        <f>IFERROR(VLOOKUP(tbl_DimSum60[[#This Row],[Index]],DimSum60[],AX$1,FALSE),"")</f>
        <v>--</v>
      </c>
      <c r="AY55" s="112" t="str">
        <f>IFERROR(VLOOKUP(tbl_DimSum60[[#This Row],[Index]],DimSum60[],AY$1,FALSE),"")</f>
        <v>地方平台</v>
      </c>
      <c r="AZ55" s="112" t="str">
        <f>IFERROR(VLOOKUP(tbl_DimSum60[[#This Row],[Index]],DimSum60[],AZ$1,FALSE),"")</f>
        <v>山东</v>
      </c>
      <c r="BA55" s="112" t="str">
        <f>IFERROR(VLOOKUP(tbl_DimSum60[[#This Row],[Index]],DimSum60[],BA$1,FALSE),"")</f>
        <v>--</v>
      </c>
      <c r="BB55" s="37" t="str">
        <f>IFERROR(VLOOKUP(tbl_DimSum60[[#This Row],[地区]],#REF!,BB$1,FALSE),"")</f>
        <v/>
      </c>
      <c r="BC55" s="47">
        <v>8</v>
      </c>
      <c r="BD55" s="38">
        <f>IFERROR(VLOOKUP(tbl_SBLC60[[#This Row],[Index]],SBLC60[],BD$1,FALSE),"")</f>
        <v>45275</v>
      </c>
      <c r="BE55" s="39" t="str">
        <f>IFERROR(VLOOKUP(tbl_SBLC60[[#This Row],[Index]],SBLC60[],BE$1,FALSE),"")</f>
        <v>郴州福天建发</v>
      </c>
      <c r="BF55" s="65" t="str">
        <f>IFERROR(VLOOKUP(tbl_SBLC60[[#This Row],[Index]],SBLC60[],BF$1,FALSE),"")</f>
        <v>渤海银行</v>
      </c>
      <c r="BG55" s="41" t="str">
        <f>IFERROR(VLOOKUP(tbl_SBLC60[[#This Row],[Index]],SBLC60[],BG$1,FALSE),"")</f>
        <v>--/--/--</v>
      </c>
      <c r="BH55" s="41" t="str">
        <f>IFERROR(VLOOKUP(tbl_SBLC60[[#This Row],[Index]],SBLC60[],BH$1,FALSE),"")</f>
        <v>CNH</v>
      </c>
      <c r="BI55" s="41">
        <f>IFERROR(VLOOKUP(tbl_SBLC60[[#This Row],[Index]],SBLC60[],BI$1,FALSE),"")</f>
        <v>5.36</v>
      </c>
      <c r="BJ55" s="42" t="str">
        <f>IFERROR(VLOOKUP(tbl_SBLC60[[#This Row],[Index]],SBLC60[],BJ$1,FALSE),"")</f>
        <v>3</v>
      </c>
      <c r="BK55" s="41" t="str">
        <f>IFERROR(VLOOKUP(tbl_SBLC60[[#This Row],[Index]],SBLC60[],BK$1,FALSE),"")</f>
        <v>4.6%</v>
      </c>
      <c r="BL55" s="41" t="str">
        <f>IFERROR(VLOOKUP(tbl_SBLC60[[#This Row],[Index]],SBLC60[],BL$1,FALSE),"")</f>
        <v>4.6%a</v>
      </c>
      <c r="BM55" s="43">
        <f>IFERROR(VLOOKUP(tbl_SBLC60[[#This Row],[Index]],SBLC60[],BM$1,FALSE),"")</f>
        <v>0</v>
      </c>
      <c r="BN55" s="43" t="str">
        <f>IFERROR(VLOOKUP(tbl_SBLC60[[#This Row],[Index]],SBLC60[],BN$1,FALSE),"")</f>
        <v>备证</v>
      </c>
      <c r="BO55" s="43" t="str">
        <f>IFERROR(VLOOKUP(tbl_SBLC60[[#This Row],[Index]],SBLC60[],BO$1,FALSE),"")</f>
        <v>点心债</v>
      </c>
      <c r="BP55" s="43" t="str">
        <f>IFERROR(VLOOKUP(tbl_SBLC60[[#This Row],[Index]],SBLC60[],BP$1,FALSE),"")</f>
        <v>地方平台</v>
      </c>
      <c r="BQ55" s="43" t="str">
        <f>IFERROR(VLOOKUP(tbl_SBLC60[[#This Row],[Index]],SBLC60[],BQ$1,FALSE),"")</f>
        <v>湖南</v>
      </c>
      <c r="BR55" s="112" t="str">
        <f>IFERROR(VLOOKUP(tbl_SBLC60[[#This Row],[Index]],SBLC60[],BR$1,FALSE),"")</f>
        <v>--</v>
      </c>
      <c r="BT55" s="192"/>
      <c r="BU55" s="192"/>
      <c r="BV55" s="192"/>
      <c r="BW55" s="192"/>
      <c r="BX55" s="192"/>
      <c r="BY55" s="192"/>
      <c r="BZ55" s="192"/>
    </row>
    <row r="56" spans="1:78" ht="15" customHeight="1">
      <c r="V56" s="37">
        <f t="shared" si="2"/>
        <v>7</v>
      </c>
      <c r="W56" s="68" t="str">
        <f>IF(tbl_recentdeals97[[#This Row],[BOCOM_DEAL?]]&lt;&gt;"--","AN1","AQ1")</f>
        <v>AQ1</v>
      </c>
      <c r="X56" s="68"/>
      <c r="Y56" s="38">
        <f>IFERROR(VLOOKUP(tbl_recentdeals97[[#This Row],[Index]],Recent60[],Y$1,FALSE),"")</f>
        <v>45322</v>
      </c>
      <c r="Z56" s="39" t="str">
        <f>IFERROR(VLOOKUP(tbl_recentdeals97[[#This Row],[Index]],Recent60[],Z$1,FALSE),"")</f>
        <v>洛阳国苑*</v>
      </c>
      <c r="AA56" s="40" t="str">
        <f>IFERROR(VLOOKUP(tbl_recentdeals97[[#This Row],[Index]],Recent60[],AA$1,FALSE),"")</f>
        <v>--/--/--</v>
      </c>
      <c r="AB56" s="41" t="str">
        <f>IFERROR(VLOOKUP(tbl_recentdeals97[[#This Row],[Index]],Recent60[],AB$1,FALSE),"")</f>
        <v>CNH</v>
      </c>
      <c r="AC56" s="41">
        <f>IFERROR(VLOOKUP(tbl_recentdeals97[[#This Row],[Index]],Recent60[],AC$1,FALSE),"")</f>
        <v>1.3660000000000001</v>
      </c>
      <c r="AD56" s="41" t="str">
        <f>IFERROR(VLOOKUP(tbl_recentdeals97[[#This Row],[Index]],Recent60[],AD$1,FALSE),"")</f>
        <v>3</v>
      </c>
      <c r="AE56" s="42" t="str">
        <f>IFERROR(VLOOKUP(tbl_recentdeals97[[#This Row],[Index]],Recent60[],AE$1,FALSE),"")</f>
        <v>7%</v>
      </c>
      <c r="AF56" s="41" t="str">
        <f>IFERROR(VLOOKUP(tbl_recentdeals97[[#This Row],[Index]],Recent60[],AF$1,FALSE),"")</f>
        <v>--</v>
      </c>
      <c r="AG56" s="41" t="str">
        <f>IFERROR(VLOOKUP(tbl_recentdeals97[[#This Row],[Index]],Recent60[],AG$1,FALSE),"")</f>
        <v>--</v>
      </c>
      <c r="AH56" s="43" t="str">
        <f>IFERROR(VLOOKUP(tbl_recentdeals97[[#This Row],[Index]],Recent60[],AH$1,FALSE),"")</f>
        <v>直发</v>
      </c>
      <c r="AI56" s="43" t="str">
        <f>IFERROR(VLOOKUP(tbl_recentdeals97[[#This Row],[Index]],Recent60[],AI$1,FALSE),"")</f>
        <v>点心债</v>
      </c>
      <c r="AJ56" s="43" t="str">
        <f>IFERROR(VLOOKUP(tbl_recentdeals97[[#This Row],[Index]],Recent60[],AJ$1,FALSE),"")</f>
        <v>地方平台</v>
      </c>
      <c r="AK56" s="43" t="str">
        <f>IFERROR(VLOOKUP(tbl_recentdeals97[[#This Row],[Index]],Recent60[],AK$1,FALSE),"")</f>
        <v>河南</v>
      </c>
      <c r="AL56" s="37" t="str">
        <f>IFERROR(VLOOKUP(tbl_recentdeals97[[#This Row],[Index]],Recent60[],AL$1,FALSE),"")</f>
        <v>--</v>
      </c>
      <c r="AN56" s="47">
        <v>7</v>
      </c>
      <c r="AO56" s="38">
        <f>IFERROR(VLOOKUP(tbl_DimSum60[[#This Row],[Index]],DimSum60[],AO$1,FALSE),"")</f>
        <v>45310</v>
      </c>
      <c r="AP56" s="108" t="str">
        <f>IFERROR(VLOOKUP(tbl_DimSum60[[#This Row],[Index]],DimSum60[],AP$1,FALSE),"")</f>
        <v>湖北光谷东国投</v>
      </c>
      <c r="AQ56" s="109" t="str">
        <f>IFERROR(VLOOKUP(tbl_DimSum60[[#This Row],[Index]],DimSum60[],AQ$1,FALSE),"")</f>
        <v>--/--/--</v>
      </c>
      <c r="AR56" s="110">
        <f>IFERROR(VLOOKUP(tbl_DimSum60[[#This Row],[Index]],DimSum60[],AR$1,FALSE),"")</f>
        <v>7.57</v>
      </c>
      <c r="AS56" s="38" t="str">
        <f>IFERROR(VLOOKUP(tbl_DimSum60[[#This Row],[Index]],DimSum60[],AS$1,FALSE),"")</f>
        <v>2</v>
      </c>
      <c r="AT56" s="38" t="str">
        <f>IFERROR(VLOOKUP(tbl_DimSum60[[#This Row],[Index]],DimSum60[],AT$1,FALSE),"")</f>
        <v>7.5%</v>
      </c>
      <c r="AU56" s="111" t="str">
        <f>IFERROR(VLOOKUP(tbl_DimSum60[[#This Row],[Index]],DimSum60[],AU$1,FALSE),"")</f>
        <v>--</v>
      </c>
      <c r="AV56" s="113" t="str">
        <f>IFERROR(VLOOKUP(tbl_DimSum60[[#This Row],[Index]],DimSum60[],AV$1,FALSE),"")</f>
        <v>--</v>
      </c>
      <c r="AW56" s="112" t="str">
        <f>IFERROR(VLOOKUP(tbl_DimSum60[[#This Row],[Index]],DimSum60[],AW$1,FALSE),"")</f>
        <v>直发</v>
      </c>
      <c r="AX56" s="112" t="str">
        <f>IFERROR(VLOOKUP(tbl_DimSum60[[#This Row],[Index]],DimSum60[],AX$1,FALSE),"")</f>
        <v>--</v>
      </c>
      <c r="AY56" s="112" t="str">
        <f>IFERROR(VLOOKUP(tbl_DimSum60[[#This Row],[Index]],DimSum60[],AY$1,FALSE),"")</f>
        <v>地方平台</v>
      </c>
      <c r="AZ56" s="112" t="str">
        <f>IFERROR(VLOOKUP(tbl_DimSum60[[#This Row],[Index]],DimSum60[],AZ$1,FALSE),"")</f>
        <v>湖北</v>
      </c>
      <c r="BA56" s="112" t="str">
        <f>IFERROR(VLOOKUP(tbl_DimSum60[[#This Row],[Index]],DimSum60[],BA$1,FALSE),"")</f>
        <v>--</v>
      </c>
      <c r="BB56" s="37" t="str">
        <f>IFERROR(VLOOKUP(tbl_DimSum60[[#This Row],[地区]],#REF!,BB$1,FALSE),"")</f>
        <v/>
      </c>
      <c r="BC56" s="47">
        <v>7</v>
      </c>
      <c r="BD56" s="38">
        <f>IFERROR(VLOOKUP(tbl_SBLC60[[#This Row],[Index]],SBLC60[],BD$1,FALSE),"")</f>
        <v>45266</v>
      </c>
      <c r="BE56" s="39" t="str">
        <f>IFERROR(VLOOKUP(tbl_SBLC60[[#This Row],[Index]],SBLC60[],BE$1,FALSE),"")</f>
        <v>临沂城投</v>
      </c>
      <c r="BF56" s="65" t="str">
        <f>IFERROR(VLOOKUP(tbl_SBLC60[[#This Row],[Index]],SBLC60[],BF$1,FALSE),"")</f>
        <v>邮储银行</v>
      </c>
      <c r="BG56" s="41" t="str">
        <f>IFERROR(VLOOKUP(tbl_SBLC60[[#This Row],[Index]],SBLC60[],BG$1,FALSE),"")</f>
        <v>--/--/--</v>
      </c>
      <c r="BH56" s="41" t="str">
        <f>IFERROR(VLOOKUP(tbl_SBLC60[[#This Row],[Index]],SBLC60[],BH$1,FALSE),"")</f>
        <v>CNH</v>
      </c>
      <c r="BI56" s="41">
        <f>IFERROR(VLOOKUP(tbl_SBLC60[[#This Row],[Index]],SBLC60[],BI$1,FALSE),"")</f>
        <v>5</v>
      </c>
      <c r="BJ56" s="42" t="str">
        <f>IFERROR(VLOOKUP(tbl_SBLC60[[#This Row],[Index]],SBLC60[],BJ$1,FALSE),"")</f>
        <v>3</v>
      </c>
      <c r="BK56" s="41" t="str">
        <f>IFERROR(VLOOKUP(tbl_SBLC60[[#This Row],[Index]],SBLC60[],BK$1,FALSE),"")</f>
        <v>3.75%</v>
      </c>
      <c r="BL56" s="41" t="str">
        <f>IFERROR(VLOOKUP(tbl_SBLC60[[#This Row],[Index]],SBLC60[],BL$1,FALSE),"")</f>
        <v>4.1%a</v>
      </c>
      <c r="BM56" s="43">
        <f>IFERROR(VLOOKUP(tbl_SBLC60[[#This Row],[Index]],SBLC60[],BM$1,FALSE),"")</f>
        <v>35</v>
      </c>
      <c r="BN56" s="43" t="str">
        <f>IFERROR(VLOOKUP(tbl_SBLC60[[#This Row],[Index]],SBLC60[],BN$1,FALSE),"")</f>
        <v>备证+担保</v>
      </c>
      <c r="BO56" s="43" t="str">
        <f>IFERROR(VLOOKUP(tbl_SBLC60[[#This Row],[Index]],SBLC60[],BO$1,FALSE),"")</f>
        <v>点心债</v>
      </c>
      <c r="BP56" s="43" t="str">
        <f>IFERROR(VLOOKUP(tbl_SBLC60[[#This Row],[Index]],SBLC60[],BP$1,FALSE),"")</f>
        <v>地方平台</v>
      </c>
      <c r="BQ56" s="43" t="str">
        <f>IFERROR(VLOOKUP(tbl_SBLC60[[#This Row],[Index]],SBLC60[],BQ$1,FALSE),"")</f>
        <v>山东</v>
      </c>
      <c r="BR56" s="112" t="str">
        <f>IFERROR(VLOOKUP(tbl_SBLC60[[#This Row],[Index]],SBLC60[],BR$1,FALSE),"")</f>
        <v>--</v>
      </c>
      <c r="BT56" s="192"/>
      <c r="BU56" s="192"/>
      <c r="BV56" s="192"/>
      <c r="BW56" s="192"/>
      <c r="BX56" s="192"/>
      <c r="BY56" s="192"/>
      <c r="BZ56" s="192"/>
    </row>
    <row r="57" spans="1:78" ht="15" customHeight="1">
      <c r="V57" s="37">
        <f t="shared" si="2"/>
        <v>6</v>
      </c>
      <c r="W57" s="68" t="str">
        <f>IF(tbl_recentdeals97[[#This Row],[BOCOM_DEAL?]]&lt;&gt;"--","AN1","AQ1")</f>
        <v>AQ1</v>
      </c>
      <c r="X57" s="68"/>
      <c r="Y57" s="38">
        <f>IFERROR(VLOOKUP(tbl_recentdeals97[[#This Row],[Index]],Recent60[],Y$1,FALSE),"")</f>
        <v>45322</v>
      </c>
      <c r="Z57" s="39" t="str">
        <f>IFERROR(VLOOKUP(tbl_recentdeals97[[#This Row],[Index]],Recent60[],Z$1,FALSE),"")</f>
        <v>邹城利民建发</v>
      </c>
      <c r="AA57" s="40" t="str">
        <f>IFERROR(VLOOKUP(tbl_recentdeals97[[#This Row],[Index]],Recent60[],AA$1,FALSE),"")</f>
        <v>--/--/--</v>
      </c>
      <c r="AB57" s="41" t="str">
        <f>IFERROR(VLOOKUP(tbl_recentdeals97[[#This Row],[Index]],Recent60[],AB$1,FALSE),"")</f>
        <v>CNH</v>
      </c>
      <c r="AC57" s="41">
        <f>IFERROR(VLOOKUP(tbl_recentdeals97[[#This Row],[Index]],Recent60[],AC$1,FALSE),"")</f>
        <v>2.3050000000000002</v>
      </c>
      <c r="AD57" s="41" t="str">
        <f>IFERROR(VLOOKUP(tbl_recentdeals97[[#This Row],[Index]],Recent60[],AD$1,FALSE),"")</f>
        <v>2</v>
      </c>
      <c r="AE57" s="42" t="str">
        <f>IFERROR(VLOOKUP(tbl_recentdeals97[[#This Row],[Index]],Recent60[],AE$1,FALSE),"")</f>
        <v>8%</v>
      </c>
      <c r="AF57" s="41" t="str">
        <f>IFERROR(VLOOKUP(tbl_recentdeals97[[#This Row],[Index]],Recent60[],AF$1,FALSE),"")</f>
        <v>--</v>
      </c>
      <c r="AG57" s="41" t="str">
        <f>IFERROR(VLOOKUP(tbl_recentdeals97[[#This Row],[Index]],Recent60[],AG$1,FALSE),"")</f>
        <v>--</v>
      </c>
      <c r="AH57" s="43" t="str">
        <f>IFERROR(VLOOKUP(tbl_recentdeals97[[#This Row],[Index]],Recent60[],AH$1,FALSE),"")</f>
        <v>直发</v>
      </c>
      <c r="AI57" s="43" t="str">
        <f>IFERROR(VLOOKUP(tbl_recentdeals97[[#This Row],[Index]],Recent60[],AI$1,FALSE),"")</f>
        <v>点心债</v>
      </c>
      <c r="AJ57" s="43" t="str">
        <f>IFERROR(VLOOKUP(tbl_recentdeals97[[#This Row],[Index]],Recent60[],AJ$1,FALSE),"")</f>
        <v>地方平台</v>
      </c>
      <c r="AK57" s="43" t="str">
        <f>IFERROR(VLOOKUP(tbl_recentdeals97[[#This Row],[Index]],Recent60[],AK$1,FALSE),"")</f>
        <v>山东</v>
      </c>
      <c r="AL57" s="37" t="str">
        <f>IFERROR(VLOOKUP(tbl_recentdeals97[[#This Row],[Index]],Recent60[],AL$1,FALSE),"")</f>
        <v>--</v>
      </c>
      <c r="AN57" s="47">
        <v>6</v>
      </c>
      <c r="AO57" s="38">
        <f>IFERROR(VLOOKUP(tbl_DimSum60[[#This Row],[Index]],DimSum60[],AO$1,FALSE),"")</f>
        <v>45309</v>
      </c>
      <c r="AP57" s="108" t="str">
        <f>IFERROR(VLOOKUP(tbl_DimSum60[[#This Row],[Index]],DimSum60[],AP$1,FALSE),"")</f>
        <v>中国石油</v>
      </c>
      <c r="AQ57" s="109" t="str">
        <f>IFERROR(VLOOKUP(tbl_DimSum60[[#This Row],[Index]],DimSum60[],AQ$1,FALSE),"")</f>
        <v>--/A+/--</v>
      </c>
      <c r="AR57" s="110">
        <f>IFERROR(VLOOKUP(tbl_DimSum60[[#This Row],[Index]],DimSum60[],AR$1,FALSE),"")</f>
        <v>10</v>
      </c>
      <c r="AS57" s="38" t="str">
        <f>IFERROR(VLOOKUP(tbl_DimSum60[[#This Row],[Index]],DimSum60[],AS$1,FALSE),"")</f>
        <v>2</v>
      </c>
      <c r="AT57" s="38" t="str">
        <f>IFERROR(VLOOKUP(tbl_DimSum60[[#This Row],[Index]],DimSum60[],AT$1,FALSE),"")</f>
        <v>2.6%</v>
      </c>
      <c r="AU57" s="111" t="str">
        <f>IFERROR(VLOOKUP(tbl_DimSum60[[#This Row],[Index]],DimSum60[],AU$1,FALSE),"")</f>
        <v>3%a</v>
      </c>
      <c r="AV57" s="113">
        <f>IFERROR(VLOOKUP(tbl_DimSum60[[#This Row],[Index]],DimSum60[],AV$1,FALSE),"")</f>
        <v>40</v>
      </c>
      <c r="AW57" s="112" t="str">
        <f>IFERROR(VLOOKUP(tbl_DimSum60[[#This Row],[Index]],DimSum60[],AW$1,FALSE),"")</f>
        <v>担保</v>
      </c>
      <c r="AX57" s="112" t="str">
        <f>IFERROR(VLOOKUP(tbl_DimSum60[[#This Row],[Index]],DimSum60[],AX$1,FALSE),"")</f>
        <v>--</v>
      </c>
      <c r="AY57" s="112" t="str">
        <f>IFERROR(VLOOKUP(tbl_DimSum60[[#This Row],[Index]],DimSum60[],AY$1,FALSE),"")</f>
        <v>产业</v>
      </c>
      <c r="AZ57" s="112" t="str">
        <f>IFERROR(VLOOKUP(tbl_DimSum60[[#This Row],[Index]],DimSum60[],AZ$1,FALSE),"")</f>
        <v>北京</v>
      </c>
      <c r="BA57" s="112" t="str">
        <f>IFERROR(VLOOKUP(tbl_DimSum60[[#This Row],[Index]],DimSum60[],BA$1,FALSE),"")</f>
        <v>港分</v>
      </c>
      <c r="BB57" s="37" t="str">
        <f>IFERROR(VLOOKUP(tbl_DimSum60[[#This Row],[地区]],#REF!,BB$1,FALSE),"")</f>
        <v/>
      </c>
      <c r="BC57" s="47">
        <v>6</v>
      </c>
      <c r="BD57" s="38">
        <f>IFERROR(VLOOKUP(tbl_SBLC60[[#This Row],[Index]],SBLC60[],BD$1,FALSE),"")</f>
        <v>45266</v>
      </c>
      <c r="BE57" s="39" t="str">
        <f>IFERROR(VLOOKUP(tbl_SBLC60[[#This Row],[Index]],SBLC60[],BE$1,FALSE),"")</f>
        <v>内江路桥</v>
      </c>
      <c r="BF57" s="65" t="str">
        <f>IFERROR(VLOOKUP(tbl_SBLC60[[#This Row],[Index]],SBLC60[],BF$1,FALSE),"")</f>
        <v>渤海银行</v>
      </c>
      <c r="BG57" s="41" t="str">
        <f>IFERROR(VLOOKUP(tbl_SBLC60[[#This Row],[Index]],SBLC60[],BG$1,FALSE),"")</f>
        <v>--/--/--</v>
      </c>
      <c r="BH57" s="41" t="str">
        <f>IFERROR(VLOOKUP(tbl_SBLC60[[#This Row],[Index]],SBLC60[],BH$1,FALSE),"")</f>
        <v>CNH</v>
      </c>
      <c r="BI57" s="41">
        <f>IFERROR(VLOOKUP(tbl_SBLC60[[#This Row],[Index]],SBLC60[],BI$1,FALSE),"")</f>
        <v>3.8</v>
      </c>
      <c r="BJ57" s="42" t="str">
        <f>IFERROR(VLOOKUP(tbl_SBLC60[[#This Row],[Index]],SBLC60[],BJ$1,FALSE),"")</f>
        <v>3</v>
      </c>
      <c r="BK57" s="41" t="str">
        <f>IFERROR(VLOOKUP(tbl_SBLC60[[#This Row],[Index]],SBLC60[],BK$1,FALSE),"")</f>
        <v>4.7%</v>
      </c>
      <c r="BL57" s="41" t="str">
        <f>IFERROR(VLOOKUP(tbl_SBLC60[[#This Row],[Index]],SBLC60[],BL$1,FALSE),"")</f>
        <v>--</v>
      </c>
      <c r="BM57" s="43" t="str">
        <f>IFERROR(VLOOKUP(tbl_SBLC60[[#This Row],[Index]],SBLC60[],BM$1,FALSE),"")</f>
        <v>--</v>
      </c>
      <c r="BN57" s="43" t="str">
        <f>IFERROR(VLOOKUP(tbl_SBLC60[[#This Row],[Index]],SBLC60[],BN$1,FALSE),"")</f>
        <v>备证</v>
      </c>
      <c r="BO57" s="43" t="str">
        <f>IFERROR(VLOOKUP(tbl_SBLC60[[#This Row],[Index]],SBLC60[],BO$1,FALSE),"")</f>
        <v>点心债</v>
      </c>
      <c r="BP57" s="43" t="str">
        <f>IFERROR(VLOOKUP(tbl_SBLC60[[#This Row],[Index]],SBLC60[],BP$1,FALSE),"")</f>
        <v>地方平台</v>
      </c>
      <c r="BQ57" s="43" t="str">
        <f>IFERROR(VLOOKUP(tbl_SBLC60[[#This Row],[Index]],SBLC60[],BQ$1,FALSE),"")</f>
        <v>四川</v>
      </c>
      <c r="BR57" s="112" t="str">
        <f>IFERROR(VLOOKUP(tbl_SBLC60[[#This Row],[Index]],SBLC60[],BR$1,FALSE),"")</f>
        <v>BISL</v>
      </c>
      <c r="BT57" s="192"/>
      <c r="BU57" s="192"/>
      <c r="BV57" s="192"/>
      <c r="BW57" s="192"/>
      <c r="BX57" s="192"/>
      <c r="BY57" s="192"/>
      <c r="BZ57" s="192"/>
    </row>
    <row r="58" spans="1:78" ht="15" customHeight="1">
      <c r="V58" s="37">
        <f t="shared" si="2"/>
        <v>5</v>
      </c>
      <c r="W58" s="68" t="str">
        <f>IF(tbl_recentdeals97[[#This Row],[BOCOM_DEAL?]]&lt;&gt;"--","AN1","AQ1")</f>
        <v>AN1</v>
      </c>
      <c r="X58" s="68"/>
      <c r="Y58" s="38">
        <f>IFERROR(VLOOKUP(tbl_recentdeals97[[#This Row],[Index]],Recent60[],Y$1,FALSE),"")</f>
        <v>45321</v>
      </c>
      <c r="Z58" s="39" t="str">
        <f>IFERROR(VLOOKUP(tbl_recentdeals97[[#This Row],[Index]],Recent60[],Z$1,FALSE),"")</f>
        <v>吉安城投</v>
      </c>
      <c r="AA58" s="40" t="str">
        <f>IFERROR(VLOOKUP(tbl_recentdeals97[[#This Row],[Index]],Recent60[],AA$1,FALSE),"")</f>
        <v>--/--/--</v>
      </c>
      <c r="AB58" s="41" t="str">
        <f>IFERROR(VLOOKUP(tbl_recentdeals97[[#This Row],[Index]],Recent60[],AB$1,FALSE),"")</f>
        <v>USD</v>
      </c>
      <c r="AC58" s="41">
        <f>IFERROR(VLOOKUP(tbl_recentdeals97[[#This Row],[Index]],Recent60[],AC$1,FALSE),"")</f>
        <v>1.7370000000000001</v>
      </c>
      <c r="AD58" s="41" t="str">
        <f>IFERROR(VLOOKUP(tbl_recentdeals97[[#This Row],[Index]],Recent60[],AD$1,FALSE),"")</f>
        <v>3</v>
      </c>
      <c r="AE58" s="42" t="str">
        <f>IFERROR(VLOOKUP(tbl_recentdeals97[[#This Row],[Index]],Recent60[],AE$1,FALSE),"")</f>
        <v>7.5%</v>
      </c>
      <c r="AF58" s="41" t="str">
        <f>IFERROR(VLOOKUP(tbl_recentdeals97[[#This Row],[Index]],Recent60[],AF$1,FALSE),"")</f>
        <v>7.8%a</v>
      </c>
      <c r="AG58" s="41">
        <f>IFERROR(VLOOKUP(tbl_recentdeals97[[#This Row],[Index]],Recent60[],AG$1,FALSE),"")</f>
        <v>30</v>
      </c>
      <c r="AH58" s="43" t="str">
        <f>IFERROR(VLOOKUP(tbl_recentdeals97[[#This Row],[Index]],Recent60[],AH$1,FALSE),"")</f>
        <v>直发</v>
      </c>
      <c r="AI58" s="43" t="str">
        <f>IFERROR(VLOOKUP(tbl_recentdeals97[[#This Row],[Index]],Recent60[],AI$1,FALSE),"")</f>
        <v>绿色债券</v>
      </c>
      <c r="AJ58" s="43" t="str">
        <f>IFERROR(VLOOKUP(tbl_recentdeals97[[#This Row],[Index]],Recent60[],AJ$1,FALSE),"")</f>
        <v>地方平台</v>
      </c>
      <c r="AK58" s="43" t="str">
        <f>IFERROR(VLOOKUP(tbl_recentdeals97[[#This Row],[Index]],Recent60[],AK$1,FALSE),"")</f>
        <v>江西</v>
      </c>
      <c r="AL58" s="37" t="str">
        <f>IFERROR(VLOOKUP(tbl_recentdeals97[[#This Row],[Index]],Recent60[],AL$1,FALSE),"")</f>
        <v>BISL</v>
      </c>
      <c r="AN58" s="47">
        <v>5</v>
      </c>
      <c r="AO58" s="38">
        <f>IFERROR(VLOOKUP(tbl_DimSum60[[#This Row],[Index]],DimSum60[],AO$1,FALSE),"")</f>
        <v>45309</v>
      </c>
      <c r="AP58" s="108" t="str">
        <f>IFERROR(VLOOKUP(tbl_DimSum60[[#This Row],[Index]],DimSum60[],AP$1,FALSE),"")</f>
        <v>聊城国泰东昌</v>
      </c>
      <c r="AQ58" s="109" t="str">
        <f>IFERROR(VLOOKUP(tbl_DimSum60[[#This Row],[Index]],DimSum60[],AQ$1,FALSE),"")</f>
        <v>--/--/--</v>
      </c>
      <c r="AR58" s="110">
        <f>IFERROR(VLOOKUP(tbl_DimSum60[[#This Row],[Index]],DimSum60[],AR$1,FALSE),"")</f>
        <v>1.075</v>
      </c>
      <c r="AS58" s="38" t="str">
        <f>IFERROR(VLOOKUP(tbl_DimSum60[[#This Row],[Index]],DimSum60[],AS$1,FALSE),"")</f>
        <v>1</v>
      </c>
      <c r="AT58" s="38" t="str">
        <f>IFERROR(VLOOKUP(tbl_DimSum60[[#This Row],[Index]],DimSum60[],AT$1,FALSE),"")</f>
        <v>8%</v>
      </c>
      <c r="AU58" s="111" t="str">
        <f>IFERROR(VLOOKUP(tbl_DimSum60[[#This Row],[Index]],DimSum60[],AU$1,FALSE),"")</f>
        <v>--</v>
      </c>
      <c r="AV58" s="113" t="str">
        <f>IFERROR(VLOOKUP(tbl_DimSum60[[#This Row],[Index]],DimSum60[],AV$1,FALSE),"")</f>
        <v>--</v>
      </c>
      <c r="AW58" s="112" t="str">
        <f>IFERROR(VLOOKUP(tbl_DimSum60[[#This Row],[Index]],DimSum60[],AW$1,FALSE),"")</f>
        <v>直发</v>
      </c>
      <c r="AX58" s="112" t="str">
        <f>IFERROR(VLOOKUP(tbl_DimSum60[[#This Row],[Index]],DimSum60[],AX$1,FALSE),"")</f>
        <v>--</v>
      </c>
      <c r="AY58" s="112" t="str">
        <f>IFERROR(VLOOKUP(tbl_DimSum60[[#This Row],[Index]],DimSum60[],AY$1,FALSE),"")</f>
        <v>地方平台</v>
      </c>
      <c r="AZ58" s="112" t="str">
        <f>IFERROR(VLOOKUP(tbl_DimSum60[[#This Row],[Index]],DimSum60[],AZ$1,FALSE),"")</f>
        <v>山东</v>
      </c>
      <c r="BA58" s="112" t="str">
        <f>IFERROR(VLOOKUP(tbl_DimSum60[[#This Row],[Index]],DimSum60[],BA$1,FALSE),"")</f>
        <v>BISL</v>
      </c>
      <c r="BB58" s="37" t="str">
        <f>IFERROR(VLOOKUP(tbl_DimSum60[[#This Row],[地区]],#REF!,BB$1,FALSE),"")</f>
        <v/>
      </c>
      <c r="BC58" s="47">
        <v>5</v>
      </c>
      <c r="BD58" s="38">
        <f>IFERROR(VLOOKUP(tbl_SBLC60[[#This Row],[Index]],SBLC60[],BD$1,FALSE),"")</f>
        <v>45266</v>
      </c>
      <c r="BE58" s="39" t="str">
        <f>IFERROR(VLOOKUP(tbl_SBLC60[[#This Row],[Index]],SBLC60[],BE$1,FALSE),"")</f>
        <v>陕西榆神能源</v>
      </c>
      <c r="BF58" s="65" t="str">
        <f>IFERROR(VLOOKUP(tbl_SBLC60[[#This Row],[Index]],SBLC60[],BF$1,FALSE),"")</f>
        <v>西安银行</v>
      </c>
      <c r="BG58" s="41" t="str">
        <f>IFERROR(VLOOKUP(tbl_SBLC60[[#This Row],[Index]],SBLC60[],BG$1,FALSE),"")</f>
        <v>--/--/--</v>
      </c>
      <c r="BH58" s="41" t="str">
        <f>IFERROR(VLOOKUP(tbl_SBLC60[[#This Row],[Index]],SBLC60[],BH$1,FALSE),"")</f>
        <v>CNH</v>
      </c>
      <c r="BI58" s="41">
        <f>IFERROR(VLOOKUP(tbl_SBLC60[[#This Row],[Index]],SBLC60[],BI$1,FALSE),"")</f>
        <v>7</v>
      </c>
      <c r="BJ58" s="42" t="str">
        <f>IFERROR(VLOOKUP(tbl_SBLC60[[#This Row],[Index]],SBLC60[],BJ$1,FALSE),"")</f>
        <v>3</v>
      </c>
      <c r="BK58" s="41" t="str">
        <f>IFERROR(VLOOKUP(tbl_SBLC60[[#This Row],[Index]],SBLC60[],BK$1,FALSE),"")</f>
        <v>4.68%</v>
      </c>
      <c r="BL58" s="41" t="str">
        <f>IFERROR(VLOOKUP(tbl_SBLC60[[#This Row],[Index]],SBLC60[],BL$1,FALSE),"")</f>
        <v>4.7%a</v>
      </c>
      <c r="BM58" s="43">
        <f>IFERROR(VLOOKUP(tbl_SBLC60[[#This Row],[Index]],SBLC60[],BM$1,FALSE),"")</f>
        <v>2</v>
      </c>
      <c r="BN58" s="43" t="str">
        <f>IFERROR(VLOOKUP(tbl_SBLC60[[#This Row],[Index]],SBLC60[],BN$1,FALSE),"")</f>
        <v>备证</v>
      </c>
      <c r="BO58" s="43" t="str">
        <f>IFERROR(VLOOKUP(tbl_SBLC60[[#This Row],[Index]],SBLC60[],BO$1,FALSE),"")</f>
        <v>点心债</v>
      </c>
      <c r="BP58" s="43" t="str">
        <f>IFERROR(VLOOKUP(tbl_SBLC60[[#This Row],[Index]],SBLC60[],BP$1,FALSE),"")</f>
        <v>地方平台</v>
      </c>
      <c r="BQ58" s="43" t="str">
        <f>IFERROR(VLOOKUP(tbl_SBLC60[[#This Row],[Index]],SBLC60[],BQ$1,FALSE),"")</f>
        <v>陕西</v>
      </c>
      <c r="BR58" s="112" t="str">
        <f>IFERROR(VLOOKUP(tbl_SBLC60[[#This Row],[Index]],SBLC60[],BR$1,FALSE),"")</f>
        <v>--</v>
      </c>
      <c r="BT58" s="192"/>
      <c r="BU58" s="192"/>
      <c r="BV58" s="192"/>
      <c r="BW58" s="192"/>
      <c r="BX58" s="192"/>
      <c r="BY58" s="192"/>
      <c r="BZ58" s="192"/>
    </row>
    <row r="59" spans="1:78" ht="15" customHeight="1">
      <c r="V59" s="37">
        <f t="shared" si="2"/>
        <v>4</v>
      </c>
      <c r="W59" s="68" t="str">
        <f>IF(tbl_recentdeals97[[#This Row],[BOCOM_DEAL?]]&lt;&gt;"--","AN1","AQ1")</f>
        <v>AQ1</v>
      </c>
      <c r="X59" s="68"/>
      <c r="Y59" s="38">
        <f>IFERROR(VLOOKUP(tbl_recentdeals97[[#This Row],[Index]],Recent60[],Y$1,FALSE),"")</f>
        <v>45321</v>
      </c>
      <c r="Z59" s="39" t="str">
        <f>IFERROR(VLOOKUP(tbl_recentdeals97[[#This Row],[Index]],Recent60[],Z$1,FALSE),"")</f>
        <v>宜宾丝丽雅(邮储银行)</v>
      </c>
      <c r="AA59" s="40" t="str">
        <f>IFERROR(VLOOKUP(tbl_recentdeals97[[#This Row],[Index]],Recent60[],AA$1,FALSE),"")</f>
        <v>--/--/--</v>
      </c>
      <c r="AB59" s="41" t="str">
        <f>IFERROR(VLOOKUP(tbl_recentdeals97[[#This Row],[Index]],Recent60[],AB$1,FALSE),"")</f>
        <v>CNH</v>
      </c>
      <c r="AC59" s="41">
        <f>IFERROR(VLOOKUP(tbl_recentdeals97[[#This Row],[Index]],Recent60[],AC$1,FALSE),"")</f>
        <v>3.36</v>
      </c>
      <c r="AD59" s="41" t="str">
        <f>IFERROR(VLOOKUP(tbl_recentdeals97[[#This Row],[Index]],Recent60[],AD$1,FALSE),"")</f>
        <v>3</v>
      </c>
      <c r="AE59" s="42" t="str">
        <f>IFERROR(VLOOKUP(tbl_recentdeals97[[#This Row],[Index]],Recent60[],AE$1,FALSE),"")</f>
        <v>3.6%</v>
      </c>
      <c r="AF59" s="41" t="str">
        <f>IFERROR(VLOOKUP(tbl_recentdeals97[[#This Row],[Index]],Recent60[],AF$1,FALSE),"")</f>
        <v>--</v>
      </c>
      <c r="AG59" s="41" t="str">
        <f>IFERROR(VLOOKUP(tbl_recentdeals97[[#This Row],[Index]],Recent60[],AG$1,FALSE),"")</f>
        <v>--</v>
      </c>
      <c r="AH59" s="43" t="str">
        <f>IFERROR(VLOOKUP(tbl_recentdeals97[[#This Row],[Index]],Recent60[],AH$1,FALSE),"")</f>
        <v>备证</v>
      </c>
      <c r="AI59" s="43" t="str">
        <f>IFERROR(VLOOKUP(tbl_recentdeals97[[#This Row],[Index]],Recent60[],AI$1,FALSE),"")</f>
        <v>点心债</v>
      </c>
      <c r="AJ59" s="43" t="str">
        <f>IFERROR(VLOOKUP(tbl_recentdeals97[[#This Row],[Index]],Recent60[],AJ$1,FALSE),"")</f>
        <v>产业</v>
      </c>
      <c r="AK59" s="43" t="str">
        <f>IFERROR(VLOOKUP(tbl_recentdeals97[[#This Row],[Index]],Recent60[],AK$1,FALSE),"")</f>
        <v>四川</v>
      </c>
      <c r="AL59" s="37" t="str">
        <f>IFERROR(VLOOKUP(tbl_recentdeals97[[#This Row],[Index]],Recent60[],AL$1,FALSE),"")</f>
        <v>--</v>
      </c>
      <c r="AN59" s="47">
        <v>4</v>
      </c>
      <c r="AO59" s="38">
        <f>IFERROR(VLOOKUP(tbl_DimSum60[[#This Row],[Index]],DimSum60[],AO$1,FALSE),"")</f>
        <v>45309</v>
      </c>
      <c r="AP59" s="108" t="str">
        <f>IFERROR(VLOOKUP(tbl_DimSum60[[#This Row],[Index]],DimSum60[],AP$1,FALSE),"")</f>
        <v>青岛崂山科创(恒丰银行)</v>
      </c>
      <c r="AQ59" s="109" t="str">
        <f>IFERROR(VLOOKUP(tbl_DimSum60[[#This Row],[Index]],DimSum60[],AQ$1,FALSE),"")</f>
        <v>--/--/--</v>
      </c>
      <c r="AR59" s="110">
        <f>IFERROR(VLOOKUP(tbl_DimSum60[[#This Row],[Index]],DimSum60[],AR$1,FALSE),"")</f>
        <v>9</v>
      </c>
      <c r="AS59" s="38" t="str">
        <f>IFERROR(VLOOKUP(tbl_DimSum60[[#This Row],[Index]],DimSum60[],AS$1,FALSE),"")</f>
        <v>3</v>
      </c>
      <c r="AT59" s="38" t="str">
        <f>IFERROR(VLOOKUP(tbl_DimSum60[[#This Row],[Index]],DimSum60[],AT$1,FALSE),"")</f>
        <v>4.05%</v>
      </c>
      <c r="AU59" s="111" t="str">
        <f>IFERROR(VLOOKUP(tbl_DimSum60[[#This Row],[Index]],DimSum60[],AU$1,FALSE),"")</f>
        <v>4.5%a</v>
      </c>
      <c r="AV59" s="113">
        <f>IFERROR(VLOOKUP(tbl_DimSum60[[#This Row],[Index]],DimSum60[],AV$1,FALSE),"")</f>
        <v>45</v>
      </c>
      <c r="AW59" s="112" t="str">
        <f>IFERROR(VLOOKUP(tbl_DimSum60[[#This Row],[Index]],DimSum60[],AW$1,FALSE),"")</f>
        <v>备证+维好</v>
      </c>
      <c r="AX59" s="112" t="str">
        <f>IFERROR(VLOOKUP(tbl_DimSum60[[#This Row],[Index]],DimSum60[],AX$1,FALSE),"")</f>
        <v>--</v>
      </c>
      <c r="AY59" s="112" t="str">
        <f>IFERROR(VLOOKUP(tbl_DimSum60[[#This Row],[Index]],DimSum60[],AY$1,FALSE),"")</f>
        <v>地方平台</v>
      </c>
      <c r="AZ59" s="112" t="str">
        <f>IFERROR(VLOOKUP(tbl_DimSum60[[#This Row],[Index]],DimSum60[],AZ$1,FALSE),"")</f>
        <v>山东</v>
      </c>
      <c r="BA59" s="112" t="str">
        <f>IFERROR(VLOOKUP(tbl_DimSum60[[#This Row],[Index]],DimSum60[],BA$1,FALSE),"")</f>
        <v>--</v>
      </c>
      <c r="BB59" s="37" t="str">
        <f>IFERROR(VLOOKUP(tbl_DimSum60[[#This Row],[地区]],#REF!,BB$1,FALSE),"")</f>
        <v/>
      </c>
      <c r="BC59" s="47">
        <v>4</v>
      </c>
      <c r="BD59" s="38">
        <f>IFERROR(VLOOKUP(tbl_SBLC60[[#This Row],[Index]],SBLC60[],BD$1,FALSE),"")</f>
        <v>45265</v>
      </c>
      <c r="BE59" s="39" t="str">
        <f>IFERROR(VLOOKUP(tbl_SBLC60[[#This Row],[Index]],SBLC60[],BE$1,FALSE),"")</f>
        <v>泰州华信药业</v>
      </c>
      <c r="BF59" s="65" t="str">
        <f>IFERROR(VLOOKUP(tbl_SBLC60[[#This Row],[Index]],SBLC60[],BF$1,FALSE),"")</f>
        <v>南京银行</v>
      </c>
      <c r="BG59" s="41" t="str">
        <f>IFERROR(VLOOKUP(tbl_SBLC60[[#This Row],[Index]],SBLC60[],BG$1,FALSE),"")</f>
        <v>--/--/--</v>
      </c>
      <c r="BH59" s="41" t="str">
        <f>IFERROR(VLOOKUP(tbl_SBLC60[[#This Row],[Index]],SBLC60[],BH$1,FALSE),"")</f>
        <v>USD</v>
      </c>
      <c r="BI59" s="41">
        <f>IFERROR(VLOOKUP(tbl_SBLC60[[#This Row],[Index]],SBLC60[],BI$1,FALSE),"")</f>
        <v>0.42</v>
      </c>
      <c r="BJ59" s="42" t="str">
        <f>IFERROR(VLOOKUP(tbl_SBLC60[[#This Row],[Index]],SBLC60[],BJ$1,FALSE),"")</f>
        <v>3</v>
      </c>
      <c r="BK59" s="41" t="str">
        <f>IFERROR(VLOOKUP(tbl_SBLC60[[#This Row],[Index]],SBLC60[],BK$1,FALSE),"")</f>
        <v>6%</v>
      </c>
      <c r="BL59" s="41" t="str">
        <f>IFERROR(VLOOKUP(tbl_SBLC60[[#This Row],[Index]],SBLC60[],BL$1,FALSE),"")</f>
        <v>6.2%a</v>
      </c>
      <c r="BM59" s="43">
        <f>IFERROR(VLOOKUP(tbl_SBLC60[[#This Row],[Index]],SBLC60[],BM$1,FALSE),"")</f>
        <v>20</v>
      </c>
      <c r="BN59" s="43" t="str">
        <f>IFERROR(VLOOKUP(tbl_SBLC60[[#This Row],[Index]],SBLC60[],BN$1,FALSE),"")</f>
        <v>备证+维好</v>
      </c>
      <c r="BO59" s="43" t="str">
        <f>IFERROR(VLOOKUP(tbl_SBLC60[[#This Row],[Index]],SBLC60[],BO$1,FALSE),"")</f>
        <v>--</v>
      </c>
      <c r="BP59" s="43" t="str">
        <f>IFERROR(VLOOKUP(tbl_SBLC60[[#This Row],[Index]],SBLC60[],BP$1,FALSE),"")</f>
        <v>地方平台</v>
      </c>
      <c r="BQ59" s="43" t="str">
        <f>IFERROR(VLOOKUP(tbl_SBLC60[[#This Row],[Index]],SBLC60[],BQ$1,FALSE),"")</f>
        <v>江苏</v>
      </c>
      <c r="BR59" s="112" t="str">
        <f>IFERROR(VLOOKUP(tbl_SBLC60[[#This Row],[Index]],SBLC60[],BR$1,FALSE),"")</f>
        <v>--</v>
      </c>
      <c r="BT59" s="192"/>
      <c r="BU59" s="192"/>
      <c r="BV59" s="192"/>
      <c r="BW59" s="192"/>
      <c r="BX59" s="192"/>
      <c r="BY59" s="192"/>
      <c r="BZ59" s="192"/>
    </row>
    <row r="60" spans="1:78" ht="15" customHeight="1">
      <c r="V60" s="37">
        <f t="shared" si="2"/>
        <v>3</v>
      </c>
      <c r="W60" s="68" t="str">
        <f>IF(tbl_recentdeals97[[#This Row],[BOCOM_DEAL?]]&lt;&gt;"--","AN1","AQ1")</f>
        <v>AQ1</v>
      </c>
      <c r="X60" s="68"/>
      <c r="Y60" s="38">
        <f>IFERROR(VLOOKUP(tbl_recentdeals97[[#This Row],[Index]],Recent60[],Y$1,FALSE),"")</f>
        <v>45320</v>
      </c>
      <c r="Z60" s="39" t="str">
        <f>IFERROR(VLOOKUP(tbl_recentdeals97[[#This Row],[Index]],Recent60[],Z$1,FALSE),"")</f>
        <v>江苏方洋(邮储银行)</v>
      </c>
      <c r="AA60" s="40" t="str">
        <f>IFERROR(VLOOKUP(tbl_recentdeals97[[#This Row],[Index]],Recent60[],AA$1,FALSE),"")</f>
        <v>--/--/--</v>
      </c>
      <c r="AB60" s="41" t="str">
        <f>IFERROR(VLOOKUP(tbl_recentdeals97[[#This Row],[Index]],Recent60[],AB$1,FALSE),"")</f>
        <v>USD</v>
      </c>
      <c r="AC60" s="41">
        <f>IFERROR(VLOOKUP(tbl_recentdeals97[[#This Row],[Index]],Recent60[],AC$1,FALSE),"")</f>
        <v>1.5</v>
      </c>
      <c r="AD60" s="41" t="str">
        <f>IFERROR(VLOOKUP(tbl_recentdeals97[[#This Row],[Index]],Recent60[],AD$1,FALSE),"")</f>
        <v>3</v>
      </c>
      <c r="AE60" s="42" t="str">
        <f>IFERROR(VLOOKUP(tbl_recentdeals97[[#This Row],[Index]],Recent60[],AE$1,FALSE),"")</f>
        <v>5.45%</v>
      </c>
      <c r="AF60" s="41" t="str">
        <f>IFERROR(VLOOKUP(tbl_recentdeals97[[#This Row],[Index]],Recent60[],AF$1,FALSE),"")</f>
        <v>5.8%a</v>
      </c>
      <c r="AG60" s="41">
        <f>IFERROR(VLOOKUP(tbl_recentdeals97[[#This Row],[Index]],Recent60[],AG$1,FALSE),"")</f>
        <v>35</v>
      </c>
      <c r="AH60" s="43" t="str">
        <f>IFERROR(VLOOKUP(tbl_recentdeals97[[#This Row],[Index]],Recent60[],AH$1,FALSE),"")</f>
        <v>备证+担保</v>
      </c>
      <c r="AI60" s="43" t="str">
        <f>IFERROR(VLOOKUP(tbl_recentdeals97[[#This Row],[Index]],Recent60[],AI$1,FALSE),"")</f>
        <v>绿色债券</v>
      </c>
      <c r="AJ60" s="43" t="str">
        <f>IFERROR(VLOOKUP(tbl_recentdeals97[[#This Row],[Index]],Recent60[],AJ$1,FALSE),"")</f>
        <v>地方平台</v>
      </c>
      <c r="AK60" s="43" t="str">
        <f>IFERROR(VLOOKUP(tbl_recentdeals97[[#This Row],[Index]],Recent60[],AK$1,FALSE),"")</f>
        <v>江苏</v>
      </c>
      <c r="AL60" s="37" t="str">
        <f>IFERROR(VLOOKUP(tbl_recentdeals97[[#This Row],[Index]],Recent60[],AL$1,FALSE),"")</f>
        <v>--</v>
      </c>
      <c r="AN60" s="47">
        <v>3</v>
      </c>
      <c r="AO60" s="38">
        <f>IFERROR(VLOOKUP(tbl_DimSum60[[#This Row],[Index]],DimSum60[],AO$1,FALSE),"")</f>
        <v>45308</v>
      </c>
      <c r="AP60" s="108" t="str">
        <f>IFERROR(VLOOKUP(tbl_DimSum60[[#This Row],[Index]],DimSum60[],AP$1,FALSE),"")</f>
        <v>扬州江淮建发(江苏银行)</v>
      </c>
      <c r="AQ60" s="109" t="str">
        <f>IFERROR(VLOOKUP(tbl_DimSum60[[#This Row],[Index]],DimSum60[],AQ$1,FALSE),"")</f>
        <v>--/--/--</v>
      </c>
      <c r="AR60" s="110">
        <f>IFERROR(VLOOKUP(tbl_DimSum60[[#This Row],[Index]],DimSum60[],AR$1,FALSE),"")</f>
        <v>7.5</v>
      </c>
      <c r="AS60" s="38" t="str">
        <f>IFERROR(VLOOKUP(tbl_DimSum60[[#This Row],[Index]],DimSum60[],AS$1,FALSE),"")</f>
        <v>3</v>
      </c>
      <c r="AT60" s="38" t="str">
        <f>IFERROR(VLOOKUP(tbl_DimSum60[[#This Row],[Index]],DimSum60[],AT$1,FALSE),"")</f>
        <v>3.58%</v>
      </c>
      <c r="AU60" s="111" t="str">
        <f>IFERROR(VLOOKUP(tbl_DimSum60[[#This Row],[Index]],DimSum60[],AU$1,FALSE),"")</f>
        <v>4%a</v>
      </c>
      <c r="AV60" s="113">
        <f>IFERROR(VLOOKUP(tbl_DimSum60[[#This Row],[Index]],DimSum60[],AV$1,FALSE),"")</f>
        <v>42</v>
      </c>
      <c r="AW60" s="112" t="str">
        <f>IFERROR(VLOOKUP(tbl_DimSum60[[#This Row],[Index]],DimSum60[],AW$1,FALSE),"")</f>
        <v>备证+担保</v>
      </c>
      <c r="AX60" s="112" t="str">
        <f>IFERROR(VLOOKUP(tbl_DimSum60[[#This Row],[Index]],DimSum60[],AX$1,FALSE),"")</f>
        <v>--</v>
      </c>
      <c r="AY60" s="112" t="str">
        <f>IFERROR(VLOOKUP(tbl_DimSum60[[#This Row],[Index]],DimSum60[],AY$1,FALSE),"")</f>
        <v>地方平台</v>
      </c>
      <c r="AZ60" s="112" t="str">
        <f>IFERROR(VLOOKUP(tbl_DimSum60[[#This Row],[Index]],DimSum60[],AZ$1,FALSE),"")</f>
        <v>江苏</v>
      </c>
      <c r="BA60" s="112" t="str">
        <f>IFERROR(VLOOKUP(tbl_DimSum60[[#This Row],[Index]],DimSum60[],BA$1,FALSE),"")</f>
        <v>--</v>
      </c>
      <c r="BB60" s="37" t="str">
        <f>IFERROR(VLOOKUP(tbl_DimSum60[[#This Row],[地区]],#REF!,BB$1,FALSE),"")</f>
        <v/>
      </c>
      <c r="BC60" s="47">
        <v>3</v>
      </c>
      <c r="BD60" s="38">
        <f>IFERROR(VLOOKUP(tbl_SBLC60[[#This Row],[Index]],SBLC60[],BD$1,FALSE),"")</f>
        <v>45265</v>
      </c>
      <c r="BE60" s="39" t="str">
        <f>IFERROR(VLOOKUP(tbl_SBLC60[[#This Row],[Index]],SBLC60[],BE$1,FALSE),"")</f>
        <v>长兴经开</v>
      </c>
      <c r="BF60" s="65" t="str">
        <f>IFERROR(VLOOKUP(tbl_SBLC60[[#This Row],[Index]],SBLC60[],BF$1,FALSE),"")</f>
        <v>江苏银行</v>
      </c>
      <c r="BG60" s="41" t="str">
        <f>IFERROR(VLOOKUP(tbl_SBLC60[[#This Row],[Index]],SBLC60[],BG$1,FALSE),"")</f>
        <v>--/--/--</v>
      </c>
      <c r="BH60" s="41" t="str">
        <f>IFERROR(VLOOKUP(tbl_SBLC60[[#This Row],[Index]],SBLC60[],BH$1,FALSE),"")</f>
        <v>USD</v>
      </c>
      <c r="BI60" s="41">
        <f>IFERROR(VLOOKUP(tbl_SBLC60[[#This Row],[Index]],SBLC60[],BI$1,FALSE),"")</f>
        <v>0.28399999999999997</v>
      </c>
      <c r="BJ60" s="42" t="str">
        <f>IFERROR(VLOOKUP(tbl_SBLC60[[#This Row],[Index]],SBLC60[],BJ$1,FALSE),"")</f>
        <v>3</v>
      </c>
      <c r="BK60" s="41" t="str">
        <f>IFERROR(VLOOKUP(tbl_SBLC60[[#This Row],[Index]],SBLC60[],BK$1,FALSE),"")</f>
        <v>6.15%</v>
      </c>
      <c r="BL60" s="41" t="str">
        <f>IFERROR(VLOOKUP(tbl_SBLC60[[#This Row],[Index]],SBLC60[],BL$1,FALSE),"")</f>
        <v>6.5%a</v>
      </c>
      <c r="BM60" s="43">
        <f>IFERROR(VLOOKUP(tbl_SBLC60[[#This Row],[Index]],SBLC60[],BM$1,FALSE),"")</f>
        <v>35</v>
      </c>
      <c r="BN60" s="43" t="str">
        <f>IFERROR(VLOOKUP(tbl_SBLC60[[#This Row],[Index]],SBLC60[],BN$1,FALSE),"")</f>
        <v>备证</v>
      </c>
      <c r="BO60" s="43" t="str">
        <f>IFERROR(VLOOKUP(tbl_SBLC60[[#This Row],[Index]],SBLC60[],BO$1,FALSE),"")</f>
        <v>--</v>
      </c>
      <c r="BP60" s="43" t="str">
        <f>IFERROR(VLOOKUP(tbl_SBLC60[[#This Row],[Index]],SBLC60[],BP$1,FALSE),"")</f>
        <v>地方平台</v>
      </c>
      <c r="BQ60" s="43" t="str">
        <f>IFERROR(VLOOKUP(tbl_SBLC60[[#This Row],[Index]],SBLC60[],BQ$1,FALSE),"")</f>
        <v>浙江</v>
      </c>
      <c r="BR60" s="112" t="str">
        <f>IFERROR(VLOOKUP(tbl_SBLC60[[#This Row],[Index]],SBLC60[],BR$1,FALSE),"")</f>
        <v>--</v>
      </c>
      <c r="BT60" s="192"/>
      <c r="BU60" s="192"/>
      <c r="BV60" s="192"/>
      <c r="BW60" s="192"/>
      <c r="BX60" s="192"/>
      <c r="BY60" s="192"/>
      <c r="BZ60" s="192"/>
    </row>
    <row r="61" spans="1:78" ht="15" customHeight="1">
      <c r="V61" s="37">
        <f>60-ROW()+3</f>
        <v>2</v>
      </c>
      <c r="W61" s="68" t="str">
        <f>IF(tbl_recentdeals97[[#This Row],[BOCOM_DEAL?]]&lt;&gt;"--","AN1","AQ1")</f>
        <v>AQ1</v>
      </c>
      <c r="X61" s="68"/>
      <c r="Y61" s="38">
        <f>IFERROR(VLOOKUP(tbl_recentdeals97[[#This Row],[Index]],Recent60[],Y$1,FALSE),"")</f>
        <v>45320</v>
      </c>
      <c r="Z61" s="39" t="str">
        <f>IFERROR(VLOOKUP(tbl_recentdeals97[[#This Row],[Index]],Recent60[],Z$1,FALSE),"")</f>
        <v>绵阳科技(渤海银行)</v>
      </c>
      <c r="AA61" s="40" t="str">
        <f>IFERROR(VLOOKUP(tbl_recentdeals97[[#This Row],[Index]],Recent60[],AA$1,FALSE),"")</f>
        <v>--/--/--</v>
      </c>
      <c r="AB61" s="41" t="str">
        <f>IFERROR(VLOOKUP(tbl_recentdeals97[[#This Row],[Index]],Recent60[],AB$1,FALSE),"")</f>
        <v>CNH</v>
      </c>
      <c r="AC61" s="41">
        <f>IFERROR(VLOOKUP(tbl_recentdeals97[[#This Row],[Index]],Recent60[],AC$1,FALSE),"")</f>
        <v>7.7</v>
      </c>
      <c r="AD61" s="41" t="str">
        <f>IFERROR(VLOOKUP(tbl_recentdeals97[[#This Row],[Index]],Recent60[],AD$1,FALSE),"")</f>
        <v>3</v>
      </c>
      <c r="AE61" s="42" t="str">
        <f>IFERROR(VLOOKUP(tbl_recentdeals97[[#This Row],[Index]],Recent60[],AE$1,FALSE),"")</f>
        <v>4.6%</v>
      </c>
      <c r="AF61" s="41" t="str">
        <f>IFERROR(VLOOKUP(tbl_recentdeals97[[#This Row],[Index]],Recent60[],AF$1,FALSE),"")</f>
        <v>4.6%a</v>
      </c>
      <c r="AG61" s="41">
        <f>IFERROR(VLOOKUP(tbl_recentdeals97[[#This Row],[Index]],Recent60[],AG$1,FALSE),"")</f>
        <v>0</v>
      </c>
      <c r="AH61" s="43" t="str">
        <f>IFERROR(VLOOKUP(tbl_recentdeals97[[#This Row],[Index]],Recent60[],AH$1,FALSE),"")</f>
        <v>备证</v>
      </c>
      <c r="AI61" s="43" t="str">
        <f>IFERROR(VLOOKUP(tbl_recentdeals97[[#This Row],[Index]],Recent60[],AI$1,FALSE),"")</f>
        <v>点心债</v>
      </c>
      <c r="AJ61" s="43" t="str">
        <f>IFERROR(VLOOKUP(tbl_recentdeals97[[#This Row],[Index]],Recent60[],AJ$1,FALSE),"")</f>
        <v>地方平台</v>
      </c>
      <c r="AK61" s="43" t="str">
        <f>IFERROR(VLOOKUP(tbl_recentdeals97[[#This Row],[Index]],Recent60[],AK$1,FALSE),"")</f>
        <v>四川</v>
      </c>
      <c r="AL61" s="37" t="str">
        <f>IFERROR(VLOOKUP(tbl_recentdeals97[[#This Row],[Index]],Recent60[],AL$1,FALSE),"")</f>
        <v>--</v>
      </c>
      <c r="AN61" s="47">
        <v>2</v>
      </c>
      <c r="AO61" s="38">
        <f>IFERROR(VLOOKUP(tbl_DimSum60[[#This Row],[Index]],DimSum60[],AO$1,FALSE),"")</f>
        <v>45308</v>
      </c>
      <c r="AP61" s="108" t="str">
        <f>IFERROR(VLOOKUP(tbl_DimSum60[[#This Row],[Index]],DimSum60[],AP$1,FALSE),"")</f>
        <v>江苏东和投资(邮储银行)</v>
      </c>
      <c r="AQ61" s="109" t="str">
        <f>IFERROR(VLOOKUP(tbl_DimSum60[[#This Row],[Index]],DimSum60[],AQ$1,FALSE),"")</f>
        <v>--/--/--</v>
      </c>
      <c r="AR61" s="110">
        <f>IFERROR(VLOOKUP(tbl_DimSum60[[#This Row],[Index]],DimSum60[],AR$1,FALSE),"")</f>
        <v>1.9790000000000001</v>
      </c>
      <c r="AS61" s="38" t="str">
        <f>IFERROR(VLOOKUP(tbl_DimSum60[[#This Row],[Index]],DimSum60[],AS$1,FALSE),"")</f>
        <v>3</v>
      </c>
      <c r="AT61" s="38" t="str">
        <f>IFERROR(VLOOKUP(tbl_DimSum60[[#This Row],[Index]],DimSum60[],AT$1,FALSE),"")</f>
        <v>3.58%</v>
      </c>
      <c r="AU61" s="111" t="str">
        <f>IFERROR(VLOOKUP(tbl_DimSum60[[#This Row],[Index]],DimSum60[],AU$1,FALSE),"")</f>
        <v>--</v>
      </c>
      <c r="AV61" s="113" t="str">
        <f>IFERROR(VLOOKUP(tbl_DimSum60[[#This Row],[Index]],DimSum60[],AV$1,FALSE),"")</f>
        <v>--</v>
      </c>
      <c r="AW61" s="112" t="str">
        <f>IFERROR(VLOOKUP(tbl_DimSum60[[#This Row],[Index]],DimSum60[],AW$1,FALSE),"")</f>
        <v>备证</v>
      </c>
      <c r="AX61" s="112" t="str">
        <f>IFERROR(VLOOKUP(tbl_DimSum60[[#This Row],[Index]],DimSum60[],AX$1,FALSE),"")</f>
        <v>--</v>
      </c>
      <c r="AY61" s="112" t="str">
        <f>IFERROR(VLOOKUP(tbl_DimSum60[[#This Row],[Index]],DimSum60[],AY$1,FALSE),"")</f>
        <v>地方平台</v>
      </c>
      <c r="AZ61" s="112" t="str">
        <f>IFERROR(VLOOKUP(tbl_DimSum60[[#This Row],[Index]],DimSum60[],AZ$1,FALSE),"")</f>
        <v>江苏</v>
      </c>
      <c r="BA61" s="112" t="str">
        <f>IFERROR(VLOOKUP(tbl_DimSum60[[#This Row],[Index]],DimSum60[],BA$1,FALSE),"")</f>
        <v>--</v>
      </c>
      <c r="BB61" s="37" t="str">
        <f>IFERROR(VLOOKUP(tbl_DimSum60[[#This Row],[地区]],#REF!,BB$1,FALSE),"")</f>
        <v/>
      </c>
      <c r="BC61" s="47">
        <v>2</v>
      </c>
      <c r="BD61" s="38">
        <f>IFERROR(VLOOKUP(tbl_SBLC60[[#This Row],[Index]],SBLC60[],BD$1,FALSE),"")</f>
        <v>45264</v>
      </c>
      <c r="BE61" s="39" t="str">
        <f>IFERROR(VLOOKUP(tbl_SBLC60[[#This Row],[Index]],SBLC60[],BE$1,FALSE),"")</f>
        <v>宜宾丝丽雅</v>
      </c>
      <c r="BF61" s="65" t="str">
        <f>IFERROR(VLOOKUP(tbl_SBLC60[[#This Row],[Index]],SBLC60[],BF$1,FALSE),"")</f>
        <v>邮储银行</v>
      </c>
      <c r="BG61" s="41" t="str">
        <f>IFERROR(VLOOKUP(tbl_SBLC60[[#This Row],[Index]],SBLC60[],BG$1,FALSE),"")</f>
        <v>--/--/--</v>
      </c>
      <c r="BH61" s="41" t="str">
        <f>IFERROR(VLOOKUP(tbl_SBLC60[[#This Row],[Index]],SBLC60[],BH$1,FALSE),"")</f>
        <v>CNH</v>
      </c>
      <c r="BI61" s="41">
        <f>IFERROR(VLOOKUP(tbl_SBLC60[[#This Row],[Index]],SBLC60[],BI$1,FALSE),"")</f>
        <v>4.83</v>
      </c>
      <c r="BJ61" s="42" t="str">
        <f>IFERROR(VLOOKUP(tbl_SBLC60[[#This Row],[Index]],SBLC60[],BJ$1,FALSE),"")</f>
        <v>3</v>
      </c>
      <c r="BK61" s="41" t="str">
        <f>IFERROR(VLOOKUP(tbl_SBLC60[[#This Row],[Index]],SBLC60[],BK$1,FALSE),"")</f>
        <v>3.9%</v>
      </c>
      <c r="BL61" s="41" t="str">
        <f>IFERROR(VLOOKUP(tbl_SBLC60[[#This Row],[Index]],SBLC60[],BL$1,FALSE),"")</f>
        <v>4.1%a</v>
      </c>
      <c r="BM61" s="43">
        <f>IFERROR(VLOOKUP(tbl_SBLC60[[#This Row],[Index]],SBLC60[],BM$1,FALSE),"")</f>
        <v>20</v>
      </c>
      <c r="BN61" s="43" t="str">
        <f>IFERROR(VLOOKUP(tbl_SBLC60[[#This Row],[Index]],SBLC60[],BN$1,FALSE),"")</f>
        <v>备证</v>
      </c>
      <c r="BO61" s="43" t="str">
        <f>IFERROR(VLOOKUP(tbl_SBLC60[[#This Row],[Index]],SBLC60[],BO$1,FALSE),"")</f>
        <v>点心债</v>
      </c>
      <c r="BP61" s="43" t="str">
        <f>IFERROR(VLOOKUP(tbl_SBLC60[[#This Row],[Index]],SBLC60[],BP$1,FALSE),"")</f>
        <v>产业</v>
      </c>
      <c r="BQ61" s="43" t="str">
        <f>IFERROR(VLOOKUP(tbl_SBLC60[[#This Row],[Index]],SBLC60[],BQ$1,FALSE),"")</f>
        <v>四川</v>
      </c>
      <c r="BR61" s="112" t="str">
        <f>IFERROR(VLOOKUP(tbl_SBLC60[[#This Row],[Index]],SBLC60[],BR$1,FALSE),"")</f>
        <v>--</v>
      </c>
      <c r="BT61" s="192"/>
      <c r="BU61" s="192"/>
      <c r="BV61" s="192"/>
      <c r="BW61" s="192"/>
      <c r="BX61" s="192"/>
      <c r="BY61" s="192"/>
      <c r="BZ61" s="192"/>
    </row>
    <row r="62" spans="1:78" ht="15" customHeight="1">
      <c r="V62" s="37">
        <f>60-ROW()+3</f>
        <v>1</v>
      </c>
      <c r="W62" s="68" t="str">
        <f>IF(tbl_recentdeals97[[#This Row],[BOCOM_DEAL?]]&lt;&gt;"--","AN1","AQ1")</f>
        <v>AQ1</v>
      </c>
      <c r="X62" s="68"/>
      <c r="Y62" s="135">
        <f>IFERROR(VLOOKUP(tbl_recentdeals97[[#This Row],[Index]],Recent60[],Y$1,FALSE),"")</f>
        <v>45317</v>
      </c>
      <c r="Z62" s="48" t="str">
        <f>IFERROR(VLOOKUP(tbl_recentdeals97[[#This Row],[Index]],Recent60[],Z$1,FALSE),"")</f>
        <v>长发集团*</v>
      </c>
      <c r="AA62" s="51" t="str">
        <f>IFERROR(VLOOKUP(tbl_recentdeals97[[#This Row],[Index]],Recent60[],AA$1,FALSE),"")</f>
        <v>--/--/BBB</v>
      </c>
      <c r="AB62" s="49" t="str">
        <f>IFERROR(VLOOKUP(tbl_recentdeals97[[#This Row],[Index]],Recent60[],AB$1,FALSE),"")</f>
        <v>USD</v>
      </c>
      <c r="AC62" s="49">
        <f>IFERROR(VLOOKUP(tbl_recentdeals97[[#This Row],[Index]],Recent60[],AC$1,FALSE),"")</f>
        <v>2</v>
      </c>
      <c r="AD62" s="49" t="str">
        <f>IFERROR(VLOOKUP(tbl_recentdeals97[[#This Row],[Index]],Recent60[],AD$1,FALSE),"")</f>
        <v>2.5</v>
      </c>
      <c r="AE62" s="50" t="str">
        <f>IFERROR(VLOOKUP(tbl_recentdeals97[[#This Row],[Index]],Recent60[],AE$1,FALSE),"")</f>
        <v>7%</v>
      </c>
      <c r="AF62" s="49" t="str">
        <f>IFERROR(VLOOKUP(tbl_recentdeals97[[#This Row],[Index]],Recent60[],AF$1,FALSE),"")</f>
        <v>7.3%a</v>
      </c>
      <c r="AG62" s="49">
        <f>IFERROR(VLOOKUP(tbl_recentdeals97[[#This Row],[Index]],Recent60[],AG$1,FALSE),"")</f>
        <v>30</v>
      </c>
      <c r="AH62" s="52" t="str">
        <f>IFERROR(VLOOKUP(tbl_recentdeals97[[#This Row],[Index]],Recent60[],AH$1,FALSE),"")</f>
        <v>担保</v>
      </c>
      <c r="AI62" s="52" t="str">
        <f>IFERROR(VLOOKUP(tbl_recentdeals97[[#This Row],[Index]],Recent60[],AI$1,FALSE),"")</f>
        <v>绿色债券</v>
      </c>
      <c r="AJ62" s="52" t="str">
        <f>IFERROR(VLOOKUP(tbl_recentdeals97[[#This Row],[Index]],Recent60[],AJ$1,FALSE),"")</f>
        <v>地方平台</v>
      </c>
      <c r="AK62" s="52" t="str">
        <f>IFERROR(VLOOKUP(tbl_recentdeals97[[#This Row],[Index]],Recent60[],AK$1,FALSE),"")</f>
        <v>吉林</v>
      </c>
      <c r="AL62" s="37" t="str">
        <f>IFERROR(VLOOKUP(tbl_recentdeals97[[#This Row],[Index]],Recent60[],AL$1,FALSE),"")</f>
        <v>--</v>
      </c>
      <c r="AN62" s="47">
        <v>1</v>
      </c>
      <c r="AO62" s="128">
        <f>IFERROR(VLOOKUP(tbl_DimSum60[[#This Row],[Index]],DimSum60[],AO$1,FALSE),"")</f>
        <v>45308</v>
      </c>
      <c r="AP62" s="129" t="str">
        <f>IFERROR(VLOOKUP(tbl_DimSum60[[#This Row],[Index]],DimSum60[],AP$1,FALSE),"")</f>
        <v>衡阳城发</v>
      </c>
      <c r="AQ62" s="130" t="str">
        <f>IFERROR(VLOOKUP(tbl_DimSum60[[#This Row],[Index]],DimSum60[],AQ$1,FALSE),"")</f>
        <v>--/--/--</v>
      </c>
      <c r="AR62" s="131">
        <f>IFERROR(VLOOKUP(tbl_DimSum60[[#This Row],[Index]],DimSum60[],AR$1,FALSE),"")</f>
        <v>20</v>
      </c>
      <c r="AS62" s="128" t="str">
        <f>IFERROR(VLOOKUP(tbl_DimSum60[[#This Row],[Index]],DimSum60[],AS$1,FALSE),"")</f>
        <v>3</v>
      </c>
      <c r="AT62" s="128" t="str">
        <f>IFERROR(VLOOKUP(tbl_DimSum60[[#This Row],[Index]],DimSum60[],AT$1,FALSE),"")</f>
        <v>4.86%</v>
      </c>
      <c r="AU62" s="132" t="str">
        <f>IFERROR(VLOOKUP(tbl_DimSum60[[#This Row],[Index]],DimSum60[],AU$1,FALSE),"")</f>
        <v>5%a</v>
      </c>
      <c r="AV62" s="133">
        <f>IFERROR(VLOOKUP(tbl_DimSum60[[#This Row],[Index]],DimSum60[],AV$1,FALSE),"")</f>
        <v>14</v>
      </c>
      <c r="AW62" s="134" t="str">
        <f>IFERROR(VLOOKUP(tbl_DimSum60[[#This Row],[Index]],DimSum60[],AW$1,FALSE),"")</f>
        <v>直发</v>
      </c>
      <c r="AX62" s="134" t="str">
        <f>IFERROR(VLOOKUP(tbl_DimSum60[[#This Row],[Index]],DimSum60[],AX$1,FALSE),"")</f>
        <v>--</v>
      </c>
      <c r="AY62" s="134" t="str">
        <f>IFERROR(VLOOKUP(tbl_DimSum60[[#This Row],[Index]],DimSum60[],AY$1,FALSE),"")</f>
        <v>地方平台</v>
      </c>
      <c r="AZ62" s="134" t="str">
        <f>IFERROR(VLOOKUP(tbl_DimSum60[[#This Row],[Index]],DimSum60[],AZ$1,FALSE),"")</f>
        <v>湖南</v>
      </c>
      <c r="BA62" s="112" t="str">
        <f>IFERROR(VLOOKUP(tbl_DimSum60[[#This Row],[Index]],DimSum60[],BA$1,FALSE),"")</f>
        <v>--</v>
      </c>
      <c r="BB62" s="37" t="str">
        <f>IFERROR(VLOOKUP(tbl_DimSum60[[#This Row],[地区]],#REF!,BB$1,FALSE),"")</f>
        <v/>
      </c>
      <c r="BC62" s="47">
        <v>1</v>
      </c>
      <c r="BD62" s="135">
        <f>IFERROR(VLOOKUP(tbl_SBLC60[[#This Row],[Index]],SBLC60[],BD$1,FALSE),"")</f>
        <v>45264</v>
      </c>
      <c r="BE62" s="48" t="str">
        <f>IFERROR(VLOOKUP(tbl_SBLC60[[#This Row],[Index]],SBLC60[],BE$1,FALSE),"")</f>
        <v>盐城国能投</v>
      </c>
      <c r="BF62" s="136" t="str">
        <f>IFERROR(VLOOKUP(tbl_SBLC60[[#This Row],[Index]],SBLC60[],BF$1,FALSE),"")</f>
        <v>北京银行</v>
      </c>
      <c r="BG62" s="49" t="str">
        <f>IFERROR(VLOOKUP(tbl_SBLC60[[#This Row],[Index]],SBLC60[],BG$1,FALSE),"")</f>
        <v>--/--/--</v>
      </c>
      <c r="BH62" s="49" t="str">
        <f>IFERROR(VLOOKUP(tbl_SBLC60[[#This Row],[Index]],SBLC60[],BH$1,FALSE),"")</f>
        <v>CNH</v>
      </c>
      <c r="BI62" s="49">
        <f>IFERROR(VLOOKUP(tbl_SBLC60[[#This Row],[Index]],SBLC60[],BI$1,FALSE),"")</f>
        <v>3.85</v>
      </c>
      <c r="BJ62" s="50" t="str">
        <f>IFERROR(VLOOKUP(tbl_SBLC60[[#This Row],[Index]],SBLC60[],BJ$1,FALSE),"")</f>
        <v>3</v>
      </c>
      <c r="BK62" s="49" t="str">
        <f>IFERROR(VLOOKUP(tbl_SBLC60[[#This Row],[Index]],SBLC60[],BK$1,FALSE),"")</f>
        <v>3.85%</v>
      </c>
      <c r="BL62" s="49" t="str">
        <f>IFERROR(VLOOKUP(tbl_SBLC60[[#This Row],[Index]],SBLC60[],BL$1,FALSE),"")</f>
        <v>4.1%a</v>
      </c>
      <c r="BM62" s="52">
        <f>IFERROR(VLOOKUP(tbl_SBLC60[[#This Row],[Index]],SBLC60[],BM$1,FALSE),"")</f>
        <v>25</v>
      </c>
      <c r="BN62" s="52" t="str">
        <f>IFERROR(VLOOKUP(tbl_SBLC60[[#This Row],[Index]],SBLC60[],BN$1,FALSE),"")</f>
        <v>备证</v>
      </c>
      <c r="BO62" s="52" t="str">
        <f>IFERROR(VLOOKUP(tbl_SBLC60[[#This Row],[Index]],SBLC60[],BO$1,FALSE),"")</f>
        <v>点心债</v>
      </c>
      <c r="BP62" s="52" t="str">
        <f>IFERROR(VLOOKUP(tbl_SBLC60[[#This Row],[Index]],SBLC60[],BP$1,FALSE),"")</f>
        <v>地方平台</v>
      </c>
      <c r="BQ62" s="52" t="str">
        <f>IFERROR(VLOOKUP(tbl_SBLC60[[#This Row],[Index]],SBLC60[],BQ$1,FALSE),"")</f>
        <v>江苏</v>
      </c>
      <c r="BR62" s="112" t="str">
        <f>IFERROR(VLOOKUP(tbl_SBLC60[[#This Row],[Index]],SBLC60[],BR$1,FALSE),"")</f>
        <v>--</v>
      </c>
      <c r="BT62" s="192"/>
      <c r="BU62" s="192"/>
      <c r="BV62" s="192"/>
      <c r="BW62" s="192"/>
      <c r="BX62" s="192"/>
      <c r="BY62" s="192"/>
      <c r="BZ62" s="192"/>
    </row>
    <row r="63" spans="1:78" ht="15" customHeight="1">
      <c r="F63" s="194"/>
      <c r="G63" s="194"/>
      <c r="H63" s="194"/>
      <c r="I63" s="194"/>
      <c r="J63" s="194"/>
      <c r="K63" s="194"/>
      <c r="L63" s="194"/>
      <c r="M63" s="194"/>
      <c r="N63" s="194"/>
      <c r="O63" s="194"/>
      <c r="P63" s="192"/>
      <c r="Q63" s="192"/>
      <c r="R63" s="192"/>
      <c r="S63" s="192"/>
      <c r="T63" s="192"/>
      <c r="U63" s="192"/>
      <c r="V63" s="192"/>
      <c r="W63" s="195" t="e">
        <f>IF(tbl_recentdeals97[[#This Row],[BOCOM_DEAL?]]&lt;&gt;"--","Q1","Q2")</f>
        <v>#VALUE!</v>
      </c>
      <c r="X63" s="195"/>
      <c r="Y63" s="196" t="str">
        <f>IFERROR(VLOOKUP(tbl_recentdeals97[[#This Row],[Index]],#REF!,Y$1,FALSE),"")</f>
        <v/>
      </c>
      <c r="Z63" s="192" t="str">
        <f>IFERROR(VLOOKUP(tbl_recentdeals97[[#This Row],[Index]],#REF!,Z$1,FALSE),"")</f>
        <v/>
      </c>
      <c r="AA63" s="192" t="str">
        <f>IFERROR(VLOOKUP(tbl_recentdeals97[[#This Row],[Index]],#REF!,AA$1,FALSE),"")</f>
        <v/>
      </c>
      <c r="AB63" s="192" t="str">
        <f>IFERROR(VLOOKUP(tbl_recentdeals97[[#This Row],[Index]],#REF!,AB$1,FALSE),"")</f>
        <v/>
      </c>
      <c r="AC63" s="192" t="str">
        <f>IFERROR(VLOOKUP(tbl_recentdeals97[[#This Row],[Index]],#REF!,AC$1,FALSE),"")</f>
        <v/>
      </c>
      <c r="AD63" s="192" t="str">
        <f>IFERROR(VLOOKUP(tbl_recentdeals97[[#This Row],[Index]],#REF!,AD$1,FALSE),"")</f>
        <v/>
      </c>
      <c r="AE63" s="197" t="str">
        <f>IFERROR(VLOOKUP(tbl_recentdeals97[[#This Row],[Index]],#REF!,AE$1,FALSE),"")</f>
        <v/>
      </c>
      <c r="AF63" s="192" t="str">
        <f>IFERROR(VLOOKUP(tbl_recentdeals97[[#This Row],[Index]],#REF!,AF$1,FALSE),"")</f>
        <v/>
      </c>
      <c r="AG63" s="192" t="str">
        <f>IFERROR(VLOOKUP(tbl_recentdeals97[[#This Row],[Index]],#REF!,AG$1,FALSE),"")</f>
        <v/>
      </c>
      <c r="AH63" s="192" t="str">
        <f>IFERROR(VLOOKUP(tbl_recentdeals97[[#This Row],[Index]],#REF!,AH$1,FALSE),"")</f>
        <v/>
      </c>
      <c r="AI63" s="192" t="str">
        <f>IFERROR(VLOOKUP(tbl_recentdeals97[[#This Row],[Index]],#REF!,AI$1,FALSE),"")</f>
        <v/>
      </c>
      <c r="AJ63" s="192" t="str">
        <f>IFERROR(VLOOKUP(tbl_recentdeals97[[#This Row],[Index]],#REF!,AJ$1,FALSE),"")</f>
        <v/>
      </c>
      <c r="AK63" s="192" t="str">
        <f>IFERROR(VLOOKUP(tbl_recentdeals97[[#This Row],[Index]],#REF!,AK$1,FALSE),"")</f>
        <v/>
      </c>
      <c r="AL63" s="192" t="str">
        <f>IFERROR(VLOOKUP(tbl_recentdeals97[[#This Row],[Index]],#REF!,AL$1,FALSE),"")</f>
        <v/>
      </c>
      <c r="AM63" s="192"/>
      <c r="AN63" s="192"/>
      <c r="AO63" s="192"/>
      <c r="AP63" s="192"/>
      <c r="AQ63" s="192"/>
      <c r="AR63" s="192"/>
      <c r="AS63" s="192"/>
      <c r="AT63" s="192"/>
      <c r="AU63" s="192"/>
      <c r="AV63" s="192"/>
      <c r="AW63" s="192"/>
      <c r="AX63" s="192"/>
      <c r="AY63" s="192"/>
      <c r="AZ63" s="192"/>
      <c r="BA63" s="192"/>
      <c r="BB63" s="192"/>
      <c r="BC63" s="192"/>
      <c r="BD63" s="192"/>
      <c r="BE63" s="192"/>
      <c r="BF63" s="192"/>
      <c r="BG63" s="192"/>
      <c r="BH63" s="192"/>
      <c r="BI63" s="192"/>
      <c r="BJ63" s="192"/>
      <c r="BK63" s="192"/>
      <c r="BL63" s="192"/>
      <c r="BM63" s="192"/>
      <c r="BN63" s="192"/>
      <c r="BO63" s="192"/>
      <c r="BP63" s="192"/>
      <c r="BQ63" s="192"/>
      <c r="BR63" s="192"/>
      <c r="BS63" s="192"/>
    </row>
    <row r="64" spans="1:78" customFormat="1" ht="15.95" customHeight="1">
      <c r="A64" s="30"/>
      <c r="B64" s="30"/>
      <c r="C64" s="30"/>
      <c r="D64" s="12"/>
      <c r="E64" s="1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c r="AR64" s="192"/>
      <c r="AS64" s="192"/>
      <c r="AT64" s="192"/>
      <c r="AU64" s="192"/>
      <c r="AV64" s="192"/>
      <c r="AW64" s="192"/>
      <c r="AX64" s="192"/>
      <c r="AY64" s="192"/>
      <c r="AZ64" s="192"/>
      <c r="BA64" s="192"/>
      <c r="BB64" s="192"/>
      <c r="BC64" s="192"/>
      <c r="BD64" s="192"/>
      <c r="BE64" s="192"/>
      <c r="BF64" s="192"/>
      <c r="BG64" s="192"/>
      <c r="BH64" s="192"/>
      <c r="BI64" s="192"/>
      <c r="BJ64" s="192"/>
      <c r="BK64" s="192"/>
      <c r="BL64" s="192"/>
      <c r="BM64" s="192"/>
      <c r="BN64" s="192"/>
      <c r="BO64" s="192"/>
      <c r="BP64" s="192"/>
      <c r="BQ64" s="192"/>
      <c r="BR64" s="192"/>
      <c r="BS64" s="192"/>
      <c r="BU64" s="161" t="s">
        <v>295</v>
      </c>
      <c r="BV64" s="161" t="s">
        <v>1298</v>
      </c>
      <c r="BW64" s="161" t="s">
        <v>296</v>
      </c>
      <c r="BX64" s="161" t="s">
        <v>297</v>
      </c>
      <c r="BY64" s="161" t="s">
        <v>298</v>
      </c>
    </row>
    <row r="65" spans="1:77" customFormat="1" ht="15.95" customHeight="1">
      <c r="A65" s="193"/>
      <c r="B65" s="193"/>
      <c r="C65" s="193"/>
      <c r="D65" s="194"/>
      <c r="E65" s="194"/>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c r="AR65" s="192"/>
      <c r="AS65" s="192"/>
      <c r="AT65" s="192"/>
      <c r="AU65" s="192"/>
      <c r="AV65" s="192"/>
      <c r="AW65" s="192"/>
      <c r="AX65" s="192"/>
      <c r="AY65" s="192"/>
      <c r="AZ65" s="192"/>
      <c r="BA65" s="192"/>
      <c r="BB65" s="192"/>
      <c r="BC65" s="192"/>
      <c r="BD65" s="192"/>
      <c r="BE65" s="192"/>
      <c r="BF65" s="192"/>
      <c r="BG65" s="192"/>
      <c r="BH65" s="192"/>
      <c r="BI65" s="192"/>
      <c r="BJ65" s="192"/>
      <c r="BK65" s="192"/>
      <c r="BL65" s="192"/>
      <c r="BM65" s="192"/>
      <c r="BN65" s="192"/>
      <c r="BO65" s="192"/>
      <c r="BP65" s="192"/>
      <c r="BQ65" s="192"/>
      <c r="BR65" s="192"/>
      <c r="BS65" s="192"/>
      <c r="BU65" s="245" t="s">
        <v>1944</v>
      </c>
      <c r="BV65" s="162" t="s">
        <v>2258</v>
      </c>
      <c r="BW65" s="162" t="s">
        <v>2089</v>
      </c>
      <c r="BX65" s="162" t="s">
        <v>2089</v>
      </c>
      <c r="BY65" s="248" t="s">
        <v>2417</v>
      </c>
    </row>
    <row r="66" spans="1:77" customFormat="1" ht="15.95" customHeight="1">
      <c r="A66" s="192"/>
      <c r="B66" s="192"/>
      <c r="C66" s="192"/>
      <c r="D66" s="192"/>
      <c r="E66" s="192"/>
      <c r="F66" s="192"/>
      <c r="G66" s="192"/>
      <c r="H66" s="192"/>
      <c r="I66" s="192"/>
      <c r="J66" s="192"/>
      <c r="K66" s="192"/>
      <c r="L66" s="192"/>
      <c r="M66" s="192"/>
      <c r="N66" s="192"/>
      <c r="O66" s="192"/>
      <c r="P66" s="192"/>
      <c r="Q66" s="192"/>
      <c r="R66" s="192"/>
      <c r="S66" s="192"/>
      <c r="T66" s="192"/>
      <c r="U66" s="192"/>
      <c r="V66" s="192"/>
      <c r="W66" s="192"/>
      <c r="X66" s="192"/>
      <c r="Y66" s="192"/>
      <c r="Z66" s="192"/>
      <c r="AA66" s="192"/>
      <c r="AB66" s="192"/>
      <c r="AC66" s="192"/>
      <c r="AD66" s="192"/>
      <c r="AE66" s="192"/>
      <c r="AF66" s="192"/>
      <c r="AG66" s="192"/>
      <c r="AH66" s="192"/>
      <c r="AI66" s="192"/>
      <c r="AJ66" s="192"/>
      <c r="AK66" s="192"/>
      <c r="AL66" s="192"/>
      <c r="AM66" s="192"/>
      <c r="AN66" s="192"/>
      <c r="AO66" s="192"/>
      <c r="AP66" s="192"/>
      <c r="AQ66" s="192"/>
      <c r="AR66" s="192"/>
      <c r="AS66" s="192"/>
      <c r="AT66" s="192"/>
      <c r="AU66" s="192"/>
      <c r="AV66" s="192"/>
      <c r="AW66" s="192"/>
      <c r="AX66" s="192"/>
      <c r="AY66" s="192"/>
      <c r="AZ66" s="192"/>
      <c r="BA66" s="192"/>
      <c r="BB66" s="192"/>
      <c r="BC66" s="192"/>
      <c r="BD66" s="192"/>
      <c r="BE66" s="192"/>
      <c r="BF66" s="192"/>
      <c r="BG66" s="192"/>
      <c r="BH66" s="192"/>
      <c r="BI66" s="192"/>
      <c r="BJ66" s="192"/>
      <c r="BK66" s="192"/>
      <c r="BL66" s="192"/>
      <c r="BM66" s="192"/>
      <c r="BN66" s="192"/>
      <c r="BO66" s="192"/>
      <c r="BP66" s="192"/>
      <c r="BQ66" s="192"/>
      <c r="BR66" s="192"/>
      <c r="BS66" s="192"/>
      <c r="BU66" s="246" t="s">
        <v>2259</v>
      </c>
      <c r="BV66" s="163" t="s">
        <v>2260</v>
      </c>
      <c r="BW66" s="163" t="s">
        <v>1963</v>
      </c>
      <c r="BX66" s="163" t="s">
        <v>1962</v>
      </c>
      <c r="BY66" s="249" t="s">
        <v>2298</v>
      </c>
    </row>
    <row r="67" spans="1:77" customFormat="1" ht="15.95" customHeight="1">
      <c r="A67" s="192"/>
      <c r="B67" s="192"/>
      <c r="C67" s="192"/>
      <c r="D67" s="192"/>
      <c r="E67" s="192"/>
      <c r="F67" s="192"/>
      <c r="G67" s="192"/>
      <c r="H67" s="192"/>
      <c r="I67" s="192"/>
      <c r="J67" s="192"/>
      <c r="K67" s="192"/>
      <c r="L67" s="192"/>
      <c r="M67" s="192"/>
      <c r="N67" s="192"/>
      <c r="O67" s="192"/>
      <c r="P67" s="192"/>
      <c r="Q67" s="192"/>
      <c r="R67" s="192"/>
      <c r="S67" s="192"/>
      <c r="T67" s="192"/>
      <c r="U67" s="192"/>
      <c r="V67" s="192"/>
      <c r="W67" s="192"/>
      <c r="X67" s="192"/>
      <c r="Y67" s="192"/>
      <c r="Z67" s="192"/>
      <c r="AA67" s="192"/>
      <c r="AB67" s="192"/>
      <c r="AC67" s="192"/>
      <c r="AD67" s="192"/>
      <c r="AE67" s="192"/>
      <c r="AF67" s="192"/>
      <c r="AG67" s="192"/>
      <c r="AH67" s="192"/>
      <c r="AI67" s="192"/>
      <c r="AJ67" s="192"/>
      <c r="AK67" s="192"/>
      <c r="AL67" s="192"/>
      <c r="AM67" s="192"/>
      <c r="AN67" s="192"/>
      <c r="AO67" s="192"/>
      <c r="AP67" s="192"/>
      <c r="AQ67" s="192"/>
      <c r="AR67" s="192"/>
      <c r="AS67" s="192"/>
      <c r="AT67" s="192"/>
      <c r="AU67" s="192"/>
      <c r="AV67" s="192"/>
      <c r="AW67" s="192"/>
      <c r="AX67" s="192"/>
      <c r="AY67" s="192"/>
      <c r="AZ67" s="192"/>
      <c r="BA67" s="192"/>
      <c r="BB67" s="192"/>
      <c r="BC67" s="192"/>
      <c r="BD67" s="192"/>
      <c r="BE67" s="192"/>
      <c r="BF67" s="192"/>
      <c r="BG67" s="192"/>
      <c r="BH67" s="192"/>
      <c r="BI67" s="192"/>
      <c r="BJ67" s="192"/>
      <c r="BK67" s="192"/>
      <c r="BL67" s="192"/>
      <c r="BM67" s="192"/>
      <c r="BN67" s="192"/>
      <c r="BO67" s="192"/>
      <c r="BP67" s="192"/>
      <c r="BQ67" s="192"/>
      <c r="BR67" s="192"/>
      <c r="BS67" s="192"/>
      <c r="BU67" s="246" t="s">
        <v>2122</v>
      </c>
      <c r="BV67" s="163" t="s">
        <v>2261</v>
      </c>
      <c r="BW67" s="163" t="s">
        <v>2123</v>
      </c>
      <c r="BX67" s="163" t="s">
        <v>2123</v>
      </c>
      <c r="BY67" s="249" t="s">
        <v>2123</v>
      </c>
    </row>
    <row r="68" spans="1:77" customFormat="1" ht="15.95" customHeight="1">
      <c r="A68" s="192"/>
      <c r="B68" s="192"/>
      <c r="C68" s="192"/>
      <c r="D68" s="192"/>
      <c r="E68" s="192"/>
      <c r="F68" s="192"/>
      <c r="G68" s="192"/>
      <c r="H68" s="192"/>
      <c r="I68" s="192"/>
      <c r="J68" s="192"/>
      <c r="K68" s="192"/>
      <c r="L68" s="192"/>
      <c r="M68" s="192"/>
      <c r="N68" s="192"/>
      <c r="O68" s="192"/>
      <c r="P68" s="192"/>
      <c r="Q68" s="192"/>
      <c r="R68" s="192"/>
      <c r="S68" s="192"/>
      <c r="T68" s="192"/>
      <c r="U68" s="192"/>
      <c r="V68" s="192"/>
      <c r="W68" s="192"/>
      <c r="X68" s="192"/>
      <c r="Y68" s="192"/>
      <c r="Z68" s="192"/>
      <c r="AA68" s="192"/>
      <c r="AB68" s="192"/>
      <c r="AC68" s="192"/>
      <c r="AD68" s="192"/>
      <c r="AE68" s="192"/>
      <c r="AF68" s="192"/>
      <c r="AG68" s="192"/>
      <c r="AH68" s="192"/>
      <c r="AI68" s="192"/>
      <c r="AJ68" s="192"/>
      <c r="AK68" s="192"/>
      <c r="AL68" s="192"/>
      <c r="AM68" s="192"/>
      <c r="AN68" s="192"/>
      <c r="AO68" s="192"/>
      <c r="AP68" s="192"/>
      <c r="AQ68" s="192"/>
      <c r="AR68" s="192"/>
      <c r="AS68" s="192"/>
      <c r="AT68" s="192"/>
      <c r="AU68" s="192"/>
      <c r="AV68" s="192"/>
      <c r="AW68" s="192"/>
      <c r="AX68" s="192"/>
      <c r="AY68" s="192"/>
      <c r="AZ68" s="192"/>
      <c r="BA68" s="192"/>
      <c r="BB68" s="192"/>
      <c r="BC68" s="192"/>
      <c r="BD68" s="192"/>
      <c r="BE68" s="192"/>
      <c r="BF68" s="192"/>
      <c r="BG68" s="192"/>
      <c r="BH68" s="192"/>
      <c r="BI68" s="192"/>
      <c r="BJ68" s="192"/>
      <c r="BK68" s="192"/>
      <c r="BL68" s="192"/>
      <c r="BM68" s="192"/>
      <c r="BN68" s="192"/>
      <c r="BO68" s="192"/>
      <c r="BP68" s="192"/>
      <c r="BQ68" s="192"/>
      <c r="BR68" s="192"/>
      <c r="BS68" s="192"/>
      <c r="BU68" s="246" t="s">
        <v>656</v>
      </c>
      <c r="BV68" s="163" t="s">
        <v>2261</v>
      </c>
      <c r="BW68" s="163" t="s">
        <v>1946</v>
      </c>
      <c r="BX68" s="163" t="s">
        <v>779</v>
      </c>
      <c r="BY68" s="249" t="s">
        <v>2306</v>
      </c>
    </row>
    <row r="69" spans="1:77" customFormat="1" ht="15.95" customHeight="1">
      <c r="A69" s="192"/>
      <c r="B69" s="192"/>
      <c r="C69" s="192"/>
      <c r="D69" s="192"/>
      <c r="E69" s="192"/>
      <c r="F69" s="192"/>
      <c r="G69" s="192"/>
      <c r="H69" s="192"/>
      <c r="I69" s="192"/>
      <c r="J69" s="192"/>
      <c r="K69" s="192"/>
      <c r="L69" s="192"/>
      <c r="M69" s="192"/>
      <c r="N69" s="192"/>
      <c r="O69" s="192"/>
      <c r="P69" s="192"/>
      <c r="Q69" s="192"/>
      <c r="R69" s="192"/>
      <c r="S69" s="192"/>
      <c r="T69" s="192"/>
      <c r="U69" s="192"/>
      <c r="V69" s="192"/>
      <c r="W69" s="192"/>
      <c r="X69" s="192"/>
      <c r="Y69" s="192"/>
      <c r="Z69" s="192"/>
      <c r="AA69" s="192"/>
      <c r="AB69" s="192"/>
      <c r="AC69" s="192"/>
      <c r="AD69" s="192"/>
      <c r="AE69" s="192"/>
      <c r="AF69" s="192"/>
      <c r="AG69" s="192"/>
      <c r="AH69" s="192"/>
      <c r="AI69" s="192"/>
      <c r="AJ69" s="192"/>
      <c r="AK69" s="192"/>
      <c r="AL69" s="192"/>
      <c r="AM69" s="192"/>
      <c r="AN69" s="192"/>
      <c r="AO69" s="192"/>
      <c r="AP69" s="192"/>
      <c r="AQ69" s="192"/>
      <c r="AR69" s="192"/>
      <c r="AS69" s="192"/>
      <c r="AT69" s="192"/>
      <c r="AU69" s="192"/>
      <c r="AV69" s="192"/>
      <c r="AW69" s="192"/>
      <c r="AX69" s="192"/>
      <c r="AY69" s="192"/>
      <c r="AZ69" s="192"/>
      <c r="BA69" s="192"/>
      <c r="BB69" s="192"/>
      <c r="BC69" s="192"/>
      <c r="BD69" s="192"/>
      <c r="BE69" s="192"/>
      <c r="BF69" s="192"/>
      <c r="BG69" s="192"/>
      <c r="BH69" s="192"/>
      <c r="BI69" s="192"/>
      <c r="BJ69" s="192"/>
      <c r="BK69" s="192"/>
      <c r="BL69" s="192"/>
      <c r="BM69" s="192"/>
      <c r="BN69" s="192"/>
      <c r="BO69" s="192"/>
      <c r="BP69" s="192"/>
      <c r="BQ69" s="192"/>
      <c r="BR69" s="192"/>
      <c r="BS69" s="192"/>
      <c r="BU69" s="246" t="s">
        <v>2117</v>
      </c>
      <c r="BV69" s="163" t="s">
        <v>2261</v>
      </c>
      <c r="BW69" s="163" t="s">
        <v>406</v>
      </c>
      <c r="BX69" s="163" t="s">
        <v>406</v>
      </c>
      <c r="BY69" s="249" t="s">
        <v>406</v>
      </c>
    </row>
    <row r="70" spans="1:77" customFormat="1" ht="15.95" customHeight="1">
      <c r="A70" s="192"/>
      <c r="B70" s="192"/>
      <c r="C70" s="192"/>
      <c r="D70" s="192"/>
      <c r="E70" s="192"/>
      <c r="F70" s="192"/>
      <c r="G70" s="192"/>
      <c r="H70" s="192"/>
      <c r="I70" s="192"/>
      <c r="J70" s="192"/>
      <c r="K70" s="192"/>
      <c r="L70" s="192"/>
      <c r="M70" s="192"/>
      <c r="N70" s="192"/>
      <c r="O70" s="192"/>
      <c r="P70" s="192"/>
      <c r="Q70" s="192"/>
      <c r="R70" s="192"/>
      <c r="S70" s="192"/>
      <c r="T70" s="192"/>
      <c r="U70" s="192"/>
      <c r="V70" s="192"/>
      <c r="W70" s="192"/>
      <c r="X70" s="192"/>
      <c r="Y70" s="192"/>
      <c r="Z70" s="192"/>
      <c r="AA70" s="192"/>
      <c r="AB70" s="192"/>
      <c r="AC70" s="192"/>
      <c r="AD70" s="192"/>
      <c r="AE70" s="192"/>
      <c r="AF70" s="192"/>
      <c r="AG70" s="192"/>
      <c r="AH70" s="192"/>
      <c r="AI70" s="192"/>
      <c r="AJ70" s="192"/>
      <c r="AK70" s="192"/>
      <c r="AL70" s="192"/>
      <c r="AM70" s="192"/>
      <c r="AN70" s="192"/>
      <c r="AO70" s="192"/>
      <c r="AP70" s="192"/>
      <c r="AQ70" s="192"/>
      <c r="AR70" s="192"/>
      <c r="AS70" s="192"/>
      <c r="AT70" s="192"/>
      <c r="AU70" s="192"/>
      <c r="AV70" s="192"/>
      <c r="AW70" s="192"/>
      <c r="AX70" s="192"/>
      <c r="AY70" s="192"/>
      <c r="AZ70" s="192"/>
      <c r="BA70" s="192"/>
      <c r="BB70" s="192"/>
      <c r="BC70" s="192"/>
      <c r="BD70" s="192"/>
      <c r="BE70" s="192"/>
      <c r="BF70" s="192"/>
      <c r="BG70" s="192"/>
      <c r="BH70" s="192"/>
      <c r="BI70" s="192"/>
      <c r="BJ70" s="192"/>
      <c r="BK70" s="192"/>
      <c r="BL70" s="192"/>
      <c r="BM70" s="192"/>
      <c r="BN70" s="192"/>
      <c r="BO70" s="192"/>
      <c r="BP70" s="192"/>
      <c r="BQ70" s="192"/>
      <c r="BR70" s="192"/>
      <c r="BS70" s="192"/>
      <c r="BU70" s="247" t="s">
        <v>2262</v>
      </c>
      <c r="BV70" s="164" t="s">
        <v>2263</v>
      </c>
      <c r="BW70" s="164" t="s">
        <v>1588</v>
      </c>
      <c r="BX70" s="164" t="s">
        <v>2002</v>
      </c>
      <c r="BY70" s="250" t="s">
        <v>2315</v>
      </c>
    </row>
    <row r="71" spans="1:77" customFormat="1" ht="4.5" customHeight="1">
      <c r="A71" s="192"/>
      <c r="B71" s="192"/>
      <c r="C71" s="192"/>
      <c r="D71" s="192"/>
      <c r="E71" s="192"/>
      <c r="F71" s="192"/>
      <c r="G71" s="192"/>
      <c r="H71" s="192"/>
      <c r="I71" s="192"/>
      <c r="J71" s="192"/>
      <c r="K71" s="192"/>
      <c r="L71" s="192"/>
      <c r="M71" s="192"/>
      <c r="N71" s="192"/>
      <c r="O71" s="192"/>
      <c r="P71" s="192"/>
      <c r="Q71" s="192"/>
      <c r="R71" s="192"/>
      <c r="S71" s="192"/>
      <c r="T71" s="192"/>
      <c r="U71" s="192"/>
      <c r="V71" s="192"/>
      <c r="W71" s="192"/>
      <c r="X71" s="192"/>
      <c r="Y71" s="192"/>
      <c r="Z71" s="192"/>
      <c r="AA71" s="192"/>
      <c r="AB71" s="192"/>
      <c r="AC71" s="192"/>
      <c r="AD71" s="192"/>
      <c r="AE71" s="192"/>
      <c r="AF71" s="192"/>
      <c r="AG71" s="192"/>
      <c r="AH71" s="192"/>
      <c r="AI71" s="192"/>
      <c r="AJ71" s="192"/>
      <c r="AK71" s="192"/>
      <c r="AL71" s="192"/>
      <c r="AM71" s="192"/>
      <c r="AN71" s="192"/>
      <c r="AO71" s="192"/>
      <c r="AP71" s="192"/>
      <c r="AQ71" s="192"/>
      <c r="AR71" s="192"/>
      <c r="AS71" s="192"/>
      <c r="AT71" s="192"/>
      <c r="AU71" s="192"/>
      <c r="AV71" s="192"/>
      <c r="AW71" s="192"/>
      <c r="AX71" s="192"/>
      <c r="AY71" s="192"/>
      <c r="AZ71" s="192"/>
      <c r="BA71" s="192"/>
      <c r="BB71" s="192"/>
      <c r="BC71" s="192"/>
      <c r="BD71" s="192"/>
      <c r="BE71" s="192"/>
      <c r="BF71" s="192"/>
      <c r="BG71" s="192"/>
      <c r="BH71" s="192"/>
      <c r="BI71" s="192"/>
      <c r="BJ71" s="192"/>
      <c r="BK71" s="192"/>
      <c r="BL71" s="192"/>
      <c r="BM71" s="192"/>
      <c r="BN71" s="192"/>
      <c r="BO71" s="192"/>
      <c r="BP71" s="192"/>
      <c r="BQ71" s="192"/>
      <c r="BR71" s="192"/>
      <c r="BS71" s="192"/>
      <c r="BU71" s="165"/>
      <c r="BV71" s="166"/>
      <c r="BW71" s="166"/>
      <c r="BX71" s="166"/>
      <c r="BY71" s="166"/>
    </row>
    <row r="72" spans="1:77" customFormat="1" ht="15.95" customHeight="1">
      <c r="A72" s="192"/>
      <c r="B72" s="192"/>
      <c r="C72" s="192"/>
      <c r="D72" s="192"/>
      <c r="E72" s="192"/>
      <c r="F72" s="192"/>
      <c r="G72" s="192"/>
      <c r="H72" s="192"/>
      <c r="I72" s="192"/>
      <c r="J72" s="192"/>
      <c r="K72" s="192"/>
      <c r="L72" s="192"/>
      <c r="M72" s="192"/>
      <c r="N72" s="192"/>
      <c r="O72" s="192"/>
      <c r="P72" s="192"/>
      <c r="Q72" s="192"/>
      <c r="R72" s="192"/>
      <c r="S72" s="192"/>
      <c r="T72" s="192"/>
      <c r="U72" s="192"/>
      <c r="V72" s="192"/>
      <c r="W72" s="192"/>
      <c r="X72" s="192"/>
      <c r="Y72" s="192"/>
      <c r="Z72" s="192"/>
      <c r="AA72" s="192"/>
      <c r="AB72" s="192"/>
      <c r="AC72" s="192"/>
      <c r="AD72" s="192"/>
      <c r="AE72" s="192"/>
      <c r="AF72" s="192"/>
      <c r="AG72" s="192"/>
      <c r="AH72" s="192"/>
      <c r="AI72" s="192"/>
      <c r="AJ72" s="192"/>
      <c r="AK72" s="192"/>
      <c r="AL72" s="192"/>
      <c r="AM72" s="192"/>
      <c r="AN72" s="192"/>
      <c r="AO72" s="192"/>
      <c r="AP72" s="192"/>
      <c r="AQ72" s="192"/>
      <c r="AR72" s="192"/>
      <c r="AS72" s="192"/>
      <c r="AT72" s="192"/>
      <c r="AU72" s="192"/>
      <c r="AV72" s="192"/>
      <c r="AW72" s="192"/>
      <c r="AX72" s="192"/>
      <c r="AY72" s="192"/>
      <c r="AZ72" s="192"/>
      <c r="BA72" s="192"/>
      <c r="BB72" s="192"/>
      <c r="BC72" s="192"/>
      <c r="BD72" s="192"/>
      <c r="BE72" s="192"/>
      <c r="BF72" s="192"/>
      <c r="BG72" s="192"/>
      <c r="BH72" s="192"/>
      <c r="BI72" s="192"/>
      <c r="BJ72" s="192"/>
      <c r="BK72" s="192"/>
      <c r="BL72" s="192"/>
      <c r="BM72" s="192"/>
      <c r="BN72" s="192"/>
      <c r="BO72" s="192"/>
      <c r="BP72" s="192"/>
      <c r="BQ72" s="192"/>
      <c r="BR72" s="192"/>
      <c r="BS72" s="192"/>
      <c r="BU72" s="167" t="s">
        <v>299</v>
      </c>
      <c r="BV72" s="167" t="s">
        <v>1298</v>
      </c>
      <c r="BW72" s="201" t="s">
        <v>85</v>
      </c>
      <c r="BX72" s="167" t="s">
        <v>296</v>
      </c>
      <c r="BY72" s="167" t="s">
        <v>297</v>
      </c>
    </row>
    <row r="73" spans="1:77" customFormat="1" ht="15.95" customHeight="1">
      <c r="A73" s="192"/>
      <c r="B73" s="192"/>
      <c r="C73" s="192"/>
      <c r="D73" s="192"/>
      <c r="E73" s="192"/>
      <c r="F73" s="192"/>
      <c r="G73" s="192"/>
      <c r="H73" s="192"/>
      <c r="I73" s="192"/>
      <c r="J73" s="192"/>
      <c r="K73" s="192"/>
      <c r="L73" s="192"/>
      <c r="M73" s="192"/>
      <c r="N73" s="192"/>
      <c r="O73" s="192"/>
      <c r="P73" s="192"/>
      <c r="Q73" s="192"/>
      <c r="R73" s="192"/>
      <c r="S73" s="192"/>
      <c r="T73" s="192"/>
      <c r="U73" s="192"/>
      <c r="V73" s="192"/>
      <c r="W73" s="192"/>
      <c r="X73" s="192"/>
      <c r="Y73" s="192"/>
      <c r="Z73" s="192"/>
      <c r="AA73" s="192"/>
      <c r="AB73" s="192"/>
      <c r="AC73" s="192"/>
      <c r="AD73" s="192"/>
      <c r="AE73" s="192"/>
      <c r="AF73" s="192"/>
      <c r="AG73" s="192"/>
      <c r="AH73" s="192"/>
      <c r="AI73" s="192"/>
      <c r="AJ73" s="192"/>
      <c r="AK73" s="192"/>
      <c r="AL73" s="192"/>
      <c r="AM73" s="192"/>
      <c r="AN73" s="192"/>
      <c r="AO73" s="192"/>
      <c r="AP73" s="192"/>
      <c r="AQ73" s="192"/>
      <c r="AR73" s="192"/>
      <c r="AS73" s="192"/>
      <c r="AT73" s="192"/>
      <c r="AU73" s="192"/>
      <c r="AV73" s="192"/>
      <c r="AW73" s="192"/>
      <c r="AX73" s="192"/>
      <c r="AY73" s="192"/>
      <c r="AZ73" s="192"/>
      <c r="BA73" s="192"/>
      <c r="BB73" s="192"/>
      <c r="BC73" s="192"/>
      <c r="BD73" s="192"/>
      <c r="BE73" s="192"/>
      <c r="BF73" s="192"/>
      <c r="BG73" s="192"/>
      <c r="BH73" s="192"/>
      <c r="BI73" s="192"/>
      <c r="BJ73" s="192"/>
      <c r="BK73" s="192"/>
      <c r="BL73" s="192"/>
      <c r="BM73" s="192"/>
      <c r="BN73" s="192"/>
      <c r="BO73" s="192"/>
      <c r="BP73" s="192"/>
      <c r="BQ73" s="192"/>
      <c r="BR73" s="192"/>
      <c r="BS73" s="192"/>
      <c r="BU73" s="168" t="s">
        <v>2764</v>
      </c>
      <c r="BV73" s="162" t="s">
        <v>2765</v>
      </c>
      <c r="BW73" s="198"/>
      <c r="BX73" s="162" t="s">
        <v>1760</v>
      </c>
      <c r="BY73" s="162" t="s">
        <v>2266</v>
      </c>
    </row>
    <row r="74" spans="1:77" customFormat="1" ht="15.95" customHeight="1">
      <c r="A74" s="192"/>
      <c r="B74" s="192"/>
      <c r="C74" s="192"/>
      <c r="D74" s="192"/>
      <c r="E74" s="192"/>
      <c r="F74" s="192"/>
      <c r="G74" s="192"/>
      <c r="H74" s="192"/>
      <c r="I74" s="192"/>
      <c r="J74" s="192"/>
      <c r="K74" s="192"/>
      <c r="L74" s="192"/>
      <c r="M74" s="192"/>
      <c r="N74" s="192"/>
      <c r="O74" s="192"/>
      <c r="P74" s="192"/>
      <c r="Q74" s="192"/>
      <c r="R74" s="192"/>
      <c r="S74" s="192"/>
      <c r="T74" s="192"/>
      <c r="U74" s="192"/>
      <c r="V74" s="192"/>
      <c r="W74" s="192"/>
      <c r="X74" s="192"/>
      <c r="Y74" s="192"/>
      <c r="Z74" s="192"/>
      <c r="AA74" s="192"/>
      <c r="AB74" s="192"/>
      <c r="AC74" s="192"/>
      <c r="AD74" s="192"/>
      <c r="AE74" s="192"/>
      <c r="AF74" s="192"/>
      <c r="AG74" s="192"/>
      <c r="AH74" s="192"/>
      <c r="AI74" s="192"/>
      <c r="AJ74" s="192"/>
      <c r="AK74" s="192"/>
      <c r="AL74" s="192"/>
      <c r="AM74" s="192"/>
      <c r="AN74" s="192"/>
      <c r="AO74" s="192"/>
      <c r="AP74" s="192"/>
      <c r="AQ74" s="192"/>
      <c r="AR74" s="192"/>
      <c r="AS74" s="192"/>
      <c r="AT74" s="192"/>
      <c r="AU74" s="192"/>
      <c r="AV74" s="192"/>
      <c r="AW74" s="192"/>
      <c r="AX74" s="192"/>
      <c r="AY74" s="192"/>
      <c r="AZ74" s="192"/>
      <c r="BA74" s="192"/>
      <c r="BB74" s="192"/>
      <c r="BC74" s="192"/>
      <c r="BD74" s="192"/>
      <c r="BE74" s="192"/>
      <c r="BF74" s="192"/>
      <c r="BG74" s="192"/>
      <c r="BH74" s="192"/>
      <c r="BI74" s="192"/>
      <c r="BJ74" s="192"/>
      <c r="BK74" s="192"/>
      <c r="BL74" s="192"/>
      <c r="BM74" s="192"/>
      <c r="BN74" s="192"/>
      <c r="BO74" s="192"/>
      <c r="BP74" s="192"/>
      <c r="BQ74" s="192"/>
      <c r="BR74" s="192"/>
      <c r="BS74" s="192"/>
      <c r="BU74" s="169" t="s">
        <v>2766</v>
      </c>
      <c r="BV74" s="163" t="s">
        <v>2765</v>
      </c>
      <c r="BW74" s="199"/>
      <c r="BX74" s="163" t="s">
        <v>2095</v>
      </c>
      <c r="BY74" s="163" t="s">
        <v>2095</v>
      </c>
    </row>
    <row r="75" spans="1:77" customFormat="1" ht="15.95" customHeight="1">
      <c r="A75" s="192"/>
      <c r="B75" s="192"/>
      <c r="C75" s="192"/>
      <c r="D75" s="192"/>
      <c r="E75" s="192"/>
      <c r="F75" s="192"/>
      <c r="G75" s="192"/>
      <c r="H75" s="192"/>
      <c r="I75" s="192"/>
      <c r="J75" s="192"/>
      <c r="K75" s="192"/>
      <c r="L75" s="192"/>
      <c r="M75" s="192"/>
      <c r="N75" s="192"/>
      <c r="O75" s="192"/>
      <c r="P75" s="192"/>
      <c r="Q75" s="192"/>
      <c r="R75" s="192"/>
      <c r="S75" s="192"/>
      <c r="T75" s="192"/>
      <c r="U75" s="192"/>
      <c r="V75" s="192"/>
      <c r="W75" s="192"/>
      <c r="X75" s="192"/>
      <c r="Y75" s="192"/>
      <c r="Z75" s="192"/>
      <c r="AA75" s="192"/>
      <c r="AB75" s="192"/>
      <c r="AC75" s="192"/>
      <c r="AD75" s="192"/>
      <c r="AE75" s="192"/>
      <c r="AF75" s="192"/>
      <c r="AG75" s="192"/>
      <c r="AH75" s="192"/>
      <c r="AI75" s="192"/>
      <c r="AJ75" s="192"/>
      <c r="AK75" s="192"/>
      <c r="AL75" s="192"/>
      <c r="AM75" s="192"/>
      <c r="AN75" s="192"/>
      <c r="AO75" s="192"/>
      <c r="AP75" s="192"/>
      <c r="AQ75" s="192"/>
      <c r="AR75" s="192"/>
      <c r="AS75" s="192"/>
      <c r="AT75" s="192"/>
      <c r="AU75" s="192"/>
      <c r="AV75" s="192"/>
      <c r="AW75" s="192"/>
      <c r="AX75" s="192"/>
      <c r="AY75" s="192"/>
      <c r="AZ75" s="192"/>
      <c r="BA75" s="192"/>
      <c r="BB75" s="192"/>
      <c r="BC75" s="192"/>
      <c r="BD75" s="192"/>
      <c r="BE75" s="192"/>
      <c r="BF75" s="192"/>
      <c r="BG75" s="192"/>
      <c r="BH75" s="192"/>
      <c r="BI75" s="192"/>
      <c r="BJ75" s="192"/>
      <c r="BK75" s="192"/>
      <c r="BL75" s="192"/>
      <c r="BM75" s="192"/>
      <c r="BN75" s="192"/>
      <c r="BO75" s="192"/>
      <c r="BP75" s="192"/>
      <c r="BQ75" s="192"/>
      <c r="BR75" s="192"/>
      <c r="BS75" s="192"/>
      <c r="BU75" s="169" t="s">
        <v>2767</v>
      </c>
      <c r="BV75" s="163" t="s">
        <v>2768</v>
      </c>
      <c r="BW75" s="199"/>
      <c r="BX75" s="163" t="s">
        <v>2418</v>
      </c>
      <c r="BY75" s="163" t="s">
        <v>76</v>
      </c>
    </row>
    <row r="76" spans="1:77" customFormat="1" ht="15.95" customHeight="1">
      <c r="A76" s="192"/>
      <c r="B76" s="192"/>
      <c r="C76" s="192"/>
      <c r="D76" s="192"/>
      <c r="E76" s="192"/>
      <c r="F76" s="192"/>
      <c r="G76" s="192"/>
      <c r="H76" s="192"/>
      <c r="I76" s="192"/>
      <c r="J76" s="192"/>
      <c r="K76" s="192"/>
      <c r="L76" s="192"/>
      <c r="M76" s="192"/>
      <c r="N76" s="192"/>
      <c r="O76" s="192"/>
      <c r="P76" s="192"/>
      <c r="Q76" s="192"/>
      <c r="R76" s="192"/>
      <c r="S76" s="192"/>
      <c r="T76" s="192"/>
      <c r="U76" s="192"/>
      <c r="V76" s="192"/>
      <c r="W76" s="192"/>
      <c r="X76" s="192"/>
      <c r="Y76" s="192"/>
      <c r="Z76" s="192"/>
      <c r="AA76" s="192"/>
      <c r="AB76" s="192"/>
      <c r="AC76" s="192"/>
      <c r="AD76" s="192"/>
      <c r="AE76" s="192"/>
      <c r="AF76" s="192"/>
      <c r="AG76" s="192"/>
      <c r="AH76" s="192"/>
      <c r="AI76" s="192"/>
      <c r="AJ76" s="192"/>
      <c r="AK76" s="192"/>
      <c r="AL76" s="192"/>
      <c r="AM76" s="192"/>
      <c r="AN76" s="192"/>
      <c r="AO76" s="192"/>
      <c r="AP76" s="192"/>
      <c r="AQ76" s="192"/>
      <c r="AR76" s="192"/>
      <c r="AS76" s="192"/>
      <c r="AT76" s="192"/>
      <c r="AU76" s="192"/>
      <c r="AV76" s="192"/>
      <c r="AW76" s="192"/>
      <c r="AX76" s="192"/>
      <c r="AY76" s="192"/>
      <c r="AZ76" s="192"/>
      <c r="BA76" s="192"/>
      <c r="BB76" s="192"/>
      <c r="BC76" s="192"/>
      <c r="BD76" s="192"/>
      <c r="BE76" s="192"/>
      <c r="BF76" s="192"/>
      <c r="BG76" s="192"/>
      <c r="BH76" s="192"/>
      <c r="BI76" s="192"/>
      <c r="BJ76" s="192"/>
      <c r="BK76" s="192"/>
      <c r="BL76" s="192"/>
      <c r="BM76" s="192"/>
      <c r="BN76" s="192"/>
      <c r="BO76" s="192"/>
      <c r="BP76" s="192"/>
      <c r="BQ76" s="192"/>
      <c r="BR76" s="192"/>
      <c r="BS76" s="192"/>
      <c r="BU76" s="169" t="s">
        <v>656</v>
      </c>
      <c r="BV76" s="163" t="s">
        <v>2769</v>
      </c>
      <c r="BW76" s="199"/>
      <c r="BX76" s="163" t="s">
        <v>2306</v>
      </c>
      <c r="BY76" s="163" t="s">
        <v>2365</v>
      </c>
    </row>
    <row r="77" spans="1:77" customFormat="1" ht="15.95" customHeight="1">
      <c r="A77" s="192"/>
      <c r="B77" s="192"/>
      <c r="C77" s="192"/>
      <c r="D77" s="192"/>
      <c r="E77" s="192"/>
      <c r="F77" s="192"/>
      <c r="G77" s="192"/>
      <c r="H77" s="192"/>
      <c r="I77" s="192"/>
      <c r="J77" s="192"/>
      <c r="K77" s="192"/>
      <c r="L77" s="192"/>
      <c r="M77" s="192"/>
      <c r="N77" s="192"/>
      <c r="O77" s="192"/>
      <c r="P77" s="192"/>
      <c r="Q77" s="192"/>
      <c r="R77" s="192"/>
      <c r="S77" s="192"/>
      <c r="T77" s="192"/>
      <c r="U77" s="192"/>
      <c r="V77" s="192"/>
      <c r="W77" s="192"/>
      <c r="X77" s="192"/>
      <c r="Y77" s="192"/>
      <c r="Z77" s="192"/>
      <c r="AA77" s="192"/>
      <c r="AB77" s="192"/>
      <c r="AC77" s="192"/>
      <c r="AD77" s="192"/>
      <c r="AE77" s="192"/>
      <c r="AF77" s="192"/>
      <c r="AG77" s="192"/>
      <c r="AH77" s="192"/>
      <c r="AI77" s="192"/>
      <c r="AJ77" s="192"/>
      <c r="AK77" s="192"/>
      <c r="AL77" s="192"/>
      <c r="AM77" s="192"/>
      <c r="AN77" s="192"/>
      <c r="AO77" s="192"/>
      <c r="AP77" s="192"/>
      <c r="AQ77" s="192"/>
      <c r="AR77" s="192"/>
      <c r="AS77" s="192"/>
      <c r="AT77" s="192"/>
      <c r="AU77" s="192"/>
      <c r="AV77" s="192"/>
      <c r="AW77" s="192"/>
      <c r="AX77" s="192"/>
      <c r="AY77" s="192"/>
      <c r="AZ77" s="192"/>
      <c r="BA77" s="192"/>
      <c r="BB77" s="192"/>
      <c r="BC77" s="192"/>
      <c r="BD77" s="192"/>
      <c r="BE77" s="192"/>
      <c r="BF77" s="192"/>
      <c r="BG77" s="192"/>
      <c r="BH77" s="192"/>
      <c r="BI77" s="192"/>
      <c r="BJ77" s="192"/>
      <c r="BK77" s="192"/>
      <c r="BL77" s="192"/>
      <c r="BM77" s="192"/>
      <c r="BN77" s="192"/>
      <c r="BO77" s="192"/>
      <c r="BP77" s="192"/>
      <c r="BQ77" s="192"/>
      <c r="BR77" s="192"/>
      <c r="BS77" s="192"/>
      <c r="BU77" s="169" t="s">
        <v>2770</v>
      </c>
      <c r="BV77" s="163" t="s">
        <v>2769</v>
      </c>
      <c r="BW77" s="199"/>
      <c r="BX77" s="163" t="s">
        <v>2116</v>
      </c>
      <c r="BY77" s="163" t="s">
        <v>2429</v>
      </c>
    </row>
    <row r="78" spans="1:77" customFormat="1" ht="15.95" customHeight="1">
      <c r="A78" s="192"/>
      <c r="B78" s="192"/>
      <c r="C78" s="192"/>
      <c r="D78" s="192"/>
      <c r="E78" s="192"/>
      <c r="F78" s="192"/>
      <c r="G78" s="192"/>
      <c r="H78" s="192"/>
      <c r="I78" s="192"/>
      <c r="J78" s="192"/>
      <c r="K78" s="192"/>
      <c r="L78" s="192"/>
      <c r="M78" s="192"/>
      <c r="N78" s="192"/>
      <c r="O78" s="192"/>
      <c r="P78" s="192"/>
      <c r="Q78" s="192"/>
      <c r="R78" s="192"/>
      <c r="S78" s="192"/>
      <c r="T78" s="192"/>
      <c r="U78" s="192"/>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c r="AR78" s="192"/>
      <c r="AS78" s="192"/>
      <c r="AT78" s="192"/>
      <c r="AU78" s="192"/>
      <c r="AV78" s="192"/>
      <c r="AW78" s="192"/>
      <c r="AX78" s="192"/>
      <c r="AY78" s="192"/>
      <c r="AZ78" s="192"/>
      <c r="BA78" s="192"/>
      <c r="BB78" s="192"/>
      <c r="BC78" s="192"/>
      <c r="BD78" s="192"/>
      <c r="BE78" s="192"/>
      <c r="BF78" s="192"/>
      <c r="BG78" s="192"/>
      <c r="BH78" s="192"/>
      <c r="BI78" s="192"/>
      <c r="BJ78" s="192"/>
      <c r="BK78" s="192"/>
      <c r="BL78" s="192"/>
      <c r="BM78" s="192"/>
      <c r="BN78" s="192"/>
      <c r="BO78" s="192"/>
      <c r="BP78" s="192"/>
      <c r="BQ78" s="192"/>
      <c r="BR78" s="192"/>
      <c r="BS78" s="192"/>
      <c r="BU78" s="170" t="s">
        <v>2771</v>
      </c>
      <c r="BV78" s="171" t="s">
        <v>2772</v>
      </c>
      <c r="BW78" s="200"/>
      <c r="BX78" s="171" t="s">
        <v>2092</v>
      </c>
      <c r="BY78" s="171" t="s">
        <v>2439</v>
      </c>
    </row>
    <row r="79" spans="1:77" ht="14.25">
      <c r="A79" s="192"/>
      <c r="B79" s="192"/>
      <c r="C79" s="192"/>
      <c r="D79" s="192"/>
      <c r="E79" s="192"/>
      <c r="F79" s="192"/>
      <c r="G79" s="192"/>
      <c r="H79" s="192"/>
      <c r="I79" s="192"/>
      <c r="J79" s="192"/>
      <c r="K79" s="192"/>
      <c r="L79" s="192"/>
      <c r="M79" s="192"/>
      <c r="N79" s="192"/>
      <c r="O79" s="192"/>
      <c r="P79" s="192"/>
      <c r="Q79" s="192"/>
      <c r="R79" s="192"/>
      <c r="S79" s="192"/>
      <c r="T79" s="192"/>
      <c r="U79" s="192"/>
      <c r="V79" s="192"/>
      <c r="W79" s="192"/>
      <c r="X79" s="192"/>
      <c r="Y79" s="192"/>
      <c r="Z79" s="192"/>
      <c r="AA79" s="192"/>
      <c r="AB79" s="192"/>
      <c r="AC79" s="192"/>
      <c r="AD79" s="192"/>
      <c r="AE79" s="192"/>
      <c r="AF79" s="192"/>
      <c r="AG79" s="192"/>
      <c r="AH79" s="192"/>
      <c r="AI79" s="192"/>
      <c r="AJ79" s="192"/>
      <c r="AK79" s="192"/>
      <c r="AL79" s="192"/>
      <c r="AM79" s="192"/>
      <c r="AN79" s="192"/>
      <c r="AO79" s="192"/>
      <c r="AP79" s="192"/>
      <c r="AQ79" s="192"/>
      <c r="AR79" s="192"/>
      <c r="AS79" s="192"/>
      <c r="AT79" s="192"/>
      <c r="AU79" s="192"/>
      <c r="AV79" s="192"/>
      <c r="AW79" s="192"/>
      <c r="AX79" s="192"/>
      <c r="AY79" s="192"/>
      <c r="AZ79" s="192"/>
      <c r="BA79" s="192"/>
      <c r="BB79" s="192"/>
      <c r="BC79" s="192"/>
      <c r="BD79" s="192"/>
      <c r="BE79" s="192"/>
      <c r="BF79" s="192"/>
      <c r="BG79" s="192"/>
      <c r="BH79" s="192"/>
      <c r="BI79" s="192"/>
      <c r="BJ79" s="192"/>
      <c r="BK79" s="192"/>
      <c r="BL79" s="192"/>
      <c r="BM79" s="192"/>
      <c r="BN79" s="192"/>
      <c r="BO79" s="192"/>
      <c r="BP79" s="192"/>
      <c r="BQ79" s="192"/>
      <c r="BR79" s="192"/>
      <c r="BS79" s="192"/>
    </row>
    <row r="80" spans="1:77" ht="14.25">
      <c r="A80" s="192"/>
      <c r="B80" s="192"/>
      <c r="C80" s="192"/>
      <c r="D80" s="192"/>
      <c r="E80" s="192"/>
      <c r="F80" s="192"/>
      <c r="G80" s="192"/>
      <c r="H80" s="192"/>
      <c r="I80" s="192"/>
      <c r="J80" s="192"/>
      <c r="K80" s="192"/>
      <c r="L80" s="192"/>
      <c r="M80" s="192"/>
      <c r="N80" s="192"/>
      <c r="O80" s="192"/>
      <c r="P80" s="192"/>
      <c r="Q80" s="192"/>
      <c r="R80" s="192"/>
      <c r="S80" s="192"/>
      <c r="T80" s="192"/>
      <c r="U80" s="192"/>
      <c r="V80" s="192"/>
      <c r="W80" s="192"/>
      <c r="X80" s="192"/>
      <c r="Y80" s="192"/>
      <c r="Z80" s="192"/>
      <c r="AA80" s="192"/>
      <c r="AB80" s="192"/>
      <c r="AC80" s="192"/>
      <c r="AD80" s="192"/>
      <c r="AE80" s="192"/>
      <c r="AF80" s="192"/>
      <c r="AG80" s="192"/>
      <c r="AH80" s="192"/>
      <c r="AI80" s="192"/>
      <c r="AJ80" s="192"/>
      <c r="AK80" s="192"/>
      <c r="AL80" s="192"/>
      <c r="AM80" s="192"/>
      <c r="AN80" s="192"/>
      <c r="AO80" s="192"/>
      <c r="AP80" s="192"/>
      <c r="AQ80" s="192"/>
      <c r="AR80" s="192"/>
      <c r="AS80" s="192"/>
      <c r="AT80" s="192"/>
      <c r="AU80" s="192"/>
      <c r="AV80" s="192"/>
      <c r="AW80" s="192"/>
      <c r="AX80" s="192"/>
      <c r="AY80" s="192"/>
      <c r="AZ80" s="192"/>
      <c r="BA80" s="192"/>
      <c r="BB80" s="192"/>
      <c r="BC80" s="192"/>
      <c r="BD80" s="192"/>
      <c r="BE80" s="192"/>
      <c r="BF80" s="192"/>
      <c r="BG80" s="192"/>
      <c r="BH80" s="192"/>
      <c r="BI80" s="192"/>
      <c r="BJ80" s="192"/>
      <c r="BK80" s="192"/>
      <c r="BL80" s="192"/>
      <c r="BM80" s="192"/>
      <c r="BN80" s="192"/>
      <c r="BO80" s="192"/>
      <c r="BP80" s="192"/>
      <c r="BQ80" s="192"/>
      <c r="BR80" s="192"/>
      <c r="BS80" s="192"/>
    </row>
    <row r="81" spans="1:71">
      <c r="A81" s="192"/>
      <c r="B81" s="192"/>
      <c r="C81" s="192"/>
      <c r="D81" s="192"/>
      <c r="E81" s="192"/>
      <c r="F81" s="194"/>
      <c r="G81" s="194"/>
      <c r="H81" s="194"/>
      <c r="I81" s="194"/>
      <c r="J81" s="194"/>
      <c r="K81" s="194"/>
      <c r="L81" s="194"/>
      <c r="M81" s="194"/>
      <c r="N81" s="194"/>
      <c r="O81" s="194"/>
      <c r="P81" s="192"/>
      <c r="Q81" s="192"/>
      <c r="R81" s="192"/>
      <c r="S81" s="192"/>
      <c r="T81" s="192"/>
      <c r="U81" s="192"/>
      <c r="V81" s="192"/>
      <c r="W81" s="192"/>
      <c r="X81" s="192"/>
      <c r="Y81" s="192"/>
      <c r="Z81" s="192"/>
      <c r="AA81" s="192"/>
      <c r="AB81" s="192"/>
      <c r="AC81" s="192"/>
      <c r="AD81" s="192"/>
      <c r="AE81" s="192"/>
      <c r="AF81" s="192"/>
      <c r="AG81" s="192"/>
      <c r="AH81" s="192"/>
      <c r="AI81" s="192"/>
      <c r="AJ81" s="192"/>
      <c r="AK81" s="192"/>
      <c r="AL81" s="192"/>
      <c r="AM81" s="192"/>
      <c r="AN81" s="192"/>
      <c r="AO81" s="192"/>
      <c r="AP81" s="192"/>
      <c r="AQ81" s="192"/>
      <c r="AR81" s="192"/>
      <c r="AS81" s="192"/>
      <c r="AT81" s="192"/>
      <c r="AU81" s="192"/>
      <c r="AV81" s="192"/>
      <c r="AW81" s="192"/>
      <c r="AX81" s="192"/>
      <c r="AY81" s="192"/>
      <c r="AZ81" s="192"/>
      <c r="BA81" s="192"/>
      <c r="BB81" s="192"/>
      <c r="BC81" s="192"/>
      <c r="BD81" s="192"/>
      <c r="BE81" s="192"/>
      <c r="BF81" s="192"/>
      <c r="BG81" s="192"/>
      <c r="BH81" s="192"/>
      <c r="BI81" s="192"/>
      <c r="BJ81" s="192"/>
      <c r="BK81" s="192"/>
      <c r="BL81" s="192"/>
      <c r="BM81" s="192"/>
      <c r="BN81" s="192"/>
      <c r="BO81" s="192"/>
      <c r="BP81" s="192"/>
      <c r="BQ81" s="192"/>
      <c r="BR81" s="192"/>
      <c r="BS81" s="192"/>
    </row>
    <row r="82" spans="1:71">
      <c r="A82" s="192"/>
      <c r="B82" s="192"/>
      <c r="C82" s="192"/>
      <c r="D82" s="192"/>
      <c r="E82" s="192"/>
      <c r="F82" s="194"/>
      <c r="G82" s="194"/>
      <c r="H82" s="194"/>
      <c r="I82" s="194"/>
      <c r="J82" s="194"/>
      <c r="K82" s="194"/>
      <c r="L82" s="194"/>
      <c r="M82" s="194"/>
      <c r="N82" s="194"/>
      <c r="O82" s="194"/>
      <c r="P82" s="192"/>
      <c r="Q82" s="192"/>
      <c r="R82" s="192"/>
      <c r="S82" s="192"/>
      <c r="T82" s="192"/>
      <c r="U82" s="192"/>
      <c r="V82" s="192"/>
      <c r="W82" s="192"/>
      <c r="X82" s="192"/>
      <c r="Y82" s="192"/>
      <c r="Z82" s="192"/>
      <c r="AA82" s="192"/>
      <c r="AB82" s="192"/>
      <c r="AC82" s="192"/>
      <c r="AD82" s="192"/>
      <c r="AE82" s="192"/>
      <c r="AF82" s="192"/>
      <c r="AG82" s="192"/>
      <c r="AH82" s="192"/>
      <c r="AI82" s="192"/>
      <c r="AJ82" s="192"/>
      <c r="AK82" s="192"/>
      <c r="AL82" s="192"/>
      <c r="AM82" s="192"/>
      <c r="AN82" s="192"/>
      <c r="AO82" s="192"/>
      <c r="AP82" s="192"/>
      <c r="AQ82" s="192"/>
      <c r="AR82" s="192"/>
      <c r="AS82" s="192"/>
      <c r="AT82" s="192"/>
      <c r="AU82" s="192"/>
      <c r="AV82" s="192"/>
      <c r="AW82" s="192"/>
      <c r="AX82" s="192"/>
      <c r="AY82" s="192"/>
      <c r="AZ82" s="192"/>
      <c r="BA82" s="192"/>
      <c r="BB82" s="192"/>
      <c r="BC82" s="192"/>
      <c r="BD82" s="192"/>
      <c r="BE82" s="192"/>
      <c r="BF82" s="192"/>
      <c r="BG82" s="192"/>
      <c r="BH82" s="192"/>
      <c r="BI82" s="192"/>
      <c r="BJ82" s="192"/>
      <c r="BK82" s="192"/>
      <c r="BL82" s="192"/>
      <c r="BM82" s="192"/>
      <c r="BN82" s="192"/>
      <c r="BO82" s="192"/>
      <c r="BP82" s="192"/>
      <c r="BQ82" s="192"/>
      <c r="BR82" s="192"/>
      <c r="BS82" s="192"/>
    </row>
    <row r="83" spans="1:71">
      <c r="A83" s="193"/>
      <c r="B83" s="193"/>
      <c r="C83" s="193"/>
      <c r="D83" s="194"/>
      <c r="E83" s="194"/>
      <c r="F83" s="194"/>
      <c r="G83" s="194"/>
      <c r="H83" s="194"/>
      <c r="I83" s="194"/>
      <c r="J83" s="194"/>
      <c r="K83" s="194"/>
      <c r="L83" s="194"/>
      <c r="M83" s="194"/>
      <c r="N83" s="194"/>
      <c r="O83" s="194"/>
      <c r="P83" s="192"/>
      <c r="Q83" s="192"/>
      <c r="R83" s="192"/>
      <c r="S83" s="192"/>
      <c r="T83" s="192"/>
      <c r="U83" s="192"/>
      <c r="V83" s="192"/>
      <c r="W83" s="192"/>
      <c r="X83" s="192"/>
      <c r="Y83" s="192"/>
      <c r="Z83" s="192"/>
      <c r="AA83" s="192"/>
      <c r="AB83" s="192"/>
      <c r="AC83" s="192"/>
      <c r="AD83" s="192"/>
      <c r="AE83" s="192"/>
      <c r="AF83" s="192"/>
      <c r="AG83" s="192"/>
      <c r="AH83" s="192"/>
      <c r="AI83" s="192"/>
      <c r="AJ83" s="192"/>
      <c r="AK83" s="192"/>
      <c r="AL83" s="192"/>
      <c r="AM83" s="192"/>
      <c r="AN83" s="192"/>
      <c r="AO83" s="192"/>
      <c r="AP83" s="192"/>
      <c r="AQ83" s="192"/>
      <c r="AR83" s="192"/>
      <c r="AS83" s="192"/>
      <c r="AT83" s="192"/>
      <c r="AU83" s="192"/>
      <c r="AV83" s="192"/>
      <c r="AW83" s="192"/>
      <c r="AX83" s="192"/>
      <c r="AY83" s="192"/>
      <c r="AZ83" s="192"/>
      <c r="BA83" s="192"/>
      <c r="BB83" s="192"/>
      <c r="BC83" s="192"/>
      <c r="BD83" s="192"/>
      <c r="BE83" s="192"/>
      <c r="BF83" s="192"/>
      <c r="BG83" s="192"/>
      <c r="BH83" s="192"/>
      <c r="BI83" s="192"/>
      <c r="BJ83" s="192"/>
      <c r="BK83" s="192"/>
      <c r="BL83" s="192"/>
      <c r="BM83" s="192"/>
      <c r="BN83" s="192"/>
      <c r="BO83" s="192"/>
      <c r="BP83" s="192"/>
      <c r="BQ83" s="192"/>
      <c r="BR83" s="192"/>
      <c r="BS83" s="192"/>
    </row>
    <row r="84" spans="1:71">
      <c r="A84" s="193"/>
      <c r="B84" s="193"/>
      <c r="C84" s="193"/>
      <c r="D84" s="194"/>
      <c r="E84" s="194"/>
      <c r="F84" s="194"/>
      <c r="G84" s="194"/>
      <c r="H84" s="194"/>
      <c r="I84" s="194"/>
      <c r="J84" s="194"/>
      <c r="K84" s="194"/>
      <c r="L84" s="194"/>
      <c r="M84" s="194"/>
      <c r="N84" s="194"/>
      <c r="O84" s="194"/>
      <c r="P84" s="192"/>
      <c r="Q84" s="192"/>
      <c r="R84" s="192"/>
      <c r="S84" s="192"/>
      <c r="T84" s="192"/>
      <c r="U84" s="192"/>
      <c r="V84" s="192"/>
      <c r="W84" s="192"/>
      <c r="X84" s="192"/>
      <c r="Y84" s="192"/>
      <c r="Z84" s="192"/>
      <c r="AA84" s="192"/>
      <c r="AB84" s="192"/>
      <c r="AC84" s="192"/>
      <c r="AD84" s="192"/>
      <c r="AE84" s="192"/>
      <c r="AF84" s="192"/>
      <c r="AG84" s="192"/>
      <c r="AH84" s="192"/>
      <c r="AI84" s="192"/>
      <c r="AJ84" s="192"/>
      <c r="AK84" s="192"/>
      <c r="AL84" s="192"/>
      <c r="AM84" s="192"/>
      <c r="AN84" s="192"/>
      <c r="AO84" s="192"/>
      <c r="AP84" s="192"/>
      <c r="AQ84" s="192"/>
      <c r="AR84" s="192"/>
      <c r="AS84" s="192"/>
      <c r="AT84" s="192"/>
      <c r="AU84" s="192"/>
      <c r="AV84" s="192"/>
      <c r="AW84" s="192"/>
      <c r="AX84" s="192"/>
      <c r="AY84" s="192"/>
      <c r="AZ84" s="192"/>
      <c r="BA84" s="192"/>
      <c r="BB84" s="192"/>
      <c r="BC84" s="192"/>
      <c r="BD84" s="192"/>
      <c r="BE84" s="192"/>
      <c r="BF84" s="192"/>
      <c r="BG84" s="192"/>
      <c r="BH84" s="192"/>
      <c r="BI84" s="192"/>
      <c r="BJ84" s="192"/>
      <c r="BK84" s="192"/>
      <c r="BL84" s="192"/>
      <c r="BM84" s="192"/>
      <c r="BN84" s="192"/>
      <c r="BO84" s="192"/>
      <c r="BP84" s="192"/>
      <c r="BQ84" s="192"/>
      <c r="BR84" s="192"/>
      <c r="BS84" s="192"/>
    </row>
    <row r="85" spans="1:71">
      <c r="A85" s="193"/>
      <c r="B85" s="193"/>
      <c r="C85" s="193"/>
      <c r="D85" s="194"/>
      <c r="E85" s="194"/>
      <c r="F85" s="194"/>
      <c r="G85" s="194"/>
      <c r="H85" s="194"/>
      <c r="I85" s="194"/>
      <c r="J85" s="194"/>
      <c r="K85" s="194"/>
      <c r="L85" s="194"/>
      <c r="M85" s="194"/>
      <c r="N85" s="194"/>
      <c r="O85" s="194"/>
      <c r="P85" s="192"/>
      <c r="Q85" s="192"/>
      <c r="R85" s="192"/>
      <c r="S85" s="192"/>
      <c r="T85" s="192"/>
      <c r="U85" s="192"/>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2"/>
      <c r="AX85" s="192"/>
      <c r="AY85" s="192"/>
      <c r="AZ85" s="192"/>
      <c r="BA85" s="192"/>
      <c r="BB85" s="192"/>
      <c r="BC85" s="192"/>
      <c r="BD85" s="192"/>
      <c r="BE85" s="192"/>
      <c r="BF85" s="192"/>
      <c r="BG85" s="192"/>
      <c r="BH85" s="192"/>
      <c r="BI85" s="192"/>
      <c r="BJ85" s="192"/>
      <c r="BK85" s="192"/>
      <c r="BL85" s="192"/>
      <c r="BM85" s="192"/>
      <c r="BN85" s="192"/>
      <c r="BO85" s="192"/>
      <c r="BP85" s="192"/>
      <c r="BQ85" s="192"/>
      <c r="BR85" s="192"/>
      <c r="BS85" s="192"/>
    </row>
    <row r="86" spans="1:71">
      <c r="A86" s="193"/>
      <c r="B86" s="193"/>
      <c r="C86" s="193"/>
      <c r="D86" s="194"/>
      <c r="E86" s="194"/>
      <c r="F86" s="194"/>
      <c r="G86" s="194"/>
      <c r="H86" s="194"/>
      <c r="I86" s="194"/>
      <c r="J86" s="194"/>
      <c r="K86" s="194"/>
      <c r="L86" s="194"/>
      <c r="M86" s="194"/>
      <c r="N86" s="194"/>
      <c r="O86" s="194"/>
      <c r="P86" s="192"/>
      <c r="Q86" s="192"/>
      <c r="R86" s="192"/>
      <c r="S86" s="192"/>
      <c r="T86" s="192"/>
      <c r="U86" s="192"/>
      <c r="V86" s="192"/>
      <c r="W86" s="192"/>
      <c r="X86" s="192"/>
      <c r="Y86" s="192"/>
      <c r="Z86" s="192"/>
      <c r="AA86" s="192"/>
      <c r="AB86" s="192"/>
      <c r="AC86" s="192"/>
      <c r="AD86" s="192"/>
      <c r="AE86" s="192"/>
      <c r="AF86" s="192"/>
      <c r="AG86" s="192"/>
      <c r="AH86" s="192"/>
      <c r="AI86" s="192"/>
      <c r="AJ86" s="192"/>
      <c r="AK86" s="192"/>
      <c r="AL86" s="192"/>
      <c r="AM86" s="192"/>
      <c r="AN86" s="192"/>
      <c r="AO86" s="192"/>
      <c r="AP86" s="192"/>
      <c r="AQ86" s="192"/>
      <c r="AR86" s="192"/>
      <c r="AS86" s="192"/>
      <c r="AT86" s="192"/>
      <c r="AU86" s="192"/>
      <c r="AV86" s="192"/>
      <c r="AW86" s="192"/>
      <c r="AX86" s="192"/>
      <c r="AY86" s="192"/>
      <c r="AZ86" s="192"/>
      <c r="BA86" s="192"/>
      <c r="BB86" s="192"/>
      <c r="BC86" s="192"/>
      <c r="BD86" s="192"/>
      <c r="BE86" s="192"/>
      <c r="BF86" s="192"/>
      <c r="BG86" s="192"/>
      <c r="BH86" s="192"/>
      <c r="BI86" s="192"/>
      <c r="BJ86" s="192"/>
      <c r="BK86" s="192"/>
      <c r="BL86" s="192"/>
      <c r="BM86" s="192"/>
      <c r="BN86" s="192"/>
      <c r="BO86" s="192"/>
      <c r="BP86" s="192"/>
      <c r="BQ86" s="192"/>
      <c r="BR86" s="192"/>
      <c r="BS86" s="192"/>
    </row>
    <row r="87" spans="1:71">
      <c r="A87" s="193"/>
      <c r="B87" s="193"/>
      <c r="C87" s="193"/>
      <c r="D87" s="194"/>
      <c r="E87" s="194"/>
      <c r="F87" s="194"/>
      <c r="G87" s="194"/>
      <c r="H87" s="194"/>
      <c r="I87" s="194"/>
      <c r="J87" s="194"/>
      <c r="K87" s="194"/>
      <c r="L87" s="194"/>
      <c r="M87" s="194"/>
      <c r="N87" s="194"/>
      <c r="O87" s="194"/>
      <c r="P87" s="192"/>
      <c r="Q87" s="192"/>
      <c r="R87" s="192"/>
      <c r="S87" s="192"/>
      <c r="T87" s="192"/>
      <c r="U87" s="192"/>
      <c r="V87" s="192"/>
      <c r="W87" s="192"/>
      <c r="X87" s="192"/>
      <c r="Y87" s="192"/>
      <c r="Z87" s="192"/>
      <c r="AA87" s="192"/>
      <c r="AB87" s="192"/>
      <c r="AC87" s="192"/>
      <c r="AD87" s="192"/>
      <c r="AE87" s="192"/>
      <c r="AF87" s="192"/>
      <c r="AG87" s="192"/>
      <c r="AH87" s="192"/>
      <c r="AI87" s="192"/>
      <c r="AJ87" s="192"/>
      <c r="AK87" s="192"/>
      <c r="AL87" s="192"/>
      <c r="AM87" s="192"/>
      <c r="AN87" s="192"/>
      <c r="AO87" s="192"/>
      <c r="AP87" s="192"/>
      <c r="AQ87" s="192"/>
      <c r="AR87" s="192"/>
      <c r="AS87" s="192"/>
      <c r="AT87" s="192"/>
      <c r="AU87" s="192"/>
      <c r="AV87" s="192"/>
      <c r="AW87" s="192"/>
      <c r="AX87" s="192"/>
      <c r="AY87" s="192"/>
      <c r="AZ87" s="192"/>
      <c r="BA87" s="192"/>
      <c r="BB87" s="192"/>
      <c r="BC87" s="192"/>
      <c r="BD87" s="192"/>
      <c r="BE87" s="192"/>
      <c r="BF87" s="192"/>
      <c r="BG87" s="192"/>
      <c r="BH87" s="192"/>
      <c r="BI87" s="192"/>
      <c r="BJ87" s="192"/>
      <c r="BK87" s="192"/>
      <c r="BL87" s="192"/>
      <c r="BM87" s="192"/>
      <c r="BN87" s="192"/>
      <c r="BO87" s="192"/>
      <c r="BP87" s="192"/>
      <c r="BQ87" s="192"/>
      <c r="BR87" s="192"/>
      <c r="BS87" s="192"/>
    </row>
    <row r="88" spans="1:71">
      <c r="A88" s="193"/>
      <c r="B88" s="193"/>
      <c r="C88" s="193"/>
      <c r="D88" s="194"/>
      <c r="E88" s="194"/>
      <c r="F88" s="194"/>
      <c r="G88" s="194"/>
      <c r="H88" s="194"/>
      <c r="I88" s="194"/>
      <c r="J88" s="194"/>
      <c r="K88" s="194"/>
      <c r="L88" s="194"/>
      <c r="M88" s="194"/>
      <c r="N88" s="194"/>
      <c r="O88" s="194"/>
      <c r="P88" s="192"/>
      <c r="Q88" s="192"/>
      <c r="R88" s="192"/>
      <c r="S88" s="192"/>
      <c r="T88" s="192"/>
      <c r="U88" s="192"/>
      <c r="V88" s="192"/>
      <c r="W88" s="192"/>
      <c r="X88" s="192"/>
      <c r="Y88" s="192"/>
      <c r="Z88" s="192"/>
      <c r="AA88" s="192"/>
      <c r="AB88" s="192"/>
      <c r="AC88" s="192"/>
      <c r="AD88" s="192"/>
      <c r="AE88" s="192"/>
      <c r="AF88" s="192"/>
      <c r="AG88" s="192"/>
      <c r="AH88" s="192"/>
      <c r="AI88" s="192"/>
      <c r="AJ88" s="192"/>
      <c r="AK88" s="192"/>
      <c r="AL88" s="192"/>
      <c r="AM88" s="192"/>
      <c r="AN88" s="192"/>
      <c r="AO88" s="192"/>
      <c r="AP88" s="192"/>
      <c r="AQ88" s="192"/>
      <c r="AR88" s="192"/>
      <c r="AS88" s="192"/>
      <c r="AT88" s="192"/>
      <c r="AU88" s="192"/>
      <c r="AV88" s="192"/>
      <c r="AW88" s="192"/>
      <c r="AX88" s="192"/>
      <c r="AY88" s="192"/>
      <c r="AZ88" s="192"/>
      <c r="BA88" s="192"/>
      <c r="BB88" s="192"/>
      <c r="BC88" s="192"/>
      <c r="BD88" s="192"/>
      <c r="BE88" s="192"/>
      <c r="BF88" s="192"/>
      <c r="BG88" s="192"/>
      <c r="BH88" s="192"/>
      <c r="BI88" s="192"/>
      <c r="BJ88" s="192"/>
      <c r="BK88" s="192"/>
      <c r="BL88" s="192"/>
      <c r="BM88" s="192"/>
      <c r="BN88" s="192"/>
      <c r="BO88" s="192"/>
      <c r="BP88" s="192"/>
      <c r="BQ88" s="192"/>
      <c r="BR88" s="192"/>
      <c r="BS88" s="192"/>
    </row>
    <row r="89" spans="1:71">
      <c r="A89" s="193"/>
      <c r="B89" s="193"/>
      <c r="C89" s="193"/>
      <c r="D89" s="194"/>
      <c r="E89" s="194"/>
      <c r="F89" s="194"/>
      <c r="G89" s="194"/>
      <c r="H89" s="194"/>
      <c r="I89" s="194"/>
      <c r="J89" s="194"/>
      <c r="K89" s="194"/>
      <c r="L89" s="194"/>
      <c r="M89" s="194"/>
      <c r="N89" s="194"/>
      <c r="O89" s="194"/>
      <c r="P89" s="192"/>
      <c r="Q89" s="192"/>
      <c r="R89" s="192"/>
      <c r="S89" s="192"/>
      <c r="T89" s="192"/>
      <c r="U89" s="192"/>
      <c r="V89" s="192"/>
      <c r="W89" s="192"/>
      <c r="X89" s="192"/>
      <c r="Y89" s="192"/>
      <c r="Z89" s="192"/>
      <c r="AA89" s="192"/>
      <c r="AB89" s="192"/>
      <c r="AC89" s="192"/>
      <c r="AD89" s="192"/>
      <c r="AE89" s="192"/>
      <c r="AF89" s="192"/>
      <c r="AG89" s="192"/>
      <c r="AH89" s="192"/>
      <c r="AI89" s="192"/>
      <c r="AJ89" s="192"/>
      <c r="AK89" s="192"/>
      <c r="AL89" s="192"/>
      <c r="AM89" s="192"/>
      <c r="AN89" s="192"/>
      <c r="AO89" s="192"/>
      <c r="AP89" s="192"/>
      <c r="AQ89" s="192"/>
      <c r="AR89" s="192"/>
      <c r="AS89" s="192"/>
      <c r="AT89" s="192"/>
      <c r="AU89" s="192"/>
      <c r="AV89" s="192"/>
      <c r="AW89" s="192"/>
      <c r="AX89" s="192"/>
      <c r="AY89" s="192"/>
      <c r="AZ89" s="192"/>
      <c r="BA89" s="192"/>
      <c r="BB89" s="192"/>
      <c r="BC89" s="192"/>
      <c r="BD89" s="192"/>
      <c r="BE89" s="192"/>
      <c r="BF89" s="192"/>
      <c r="BG89" s="192"/>
      <c r="BH89" s="192"/>
      <c r="BI89" s="192"/>
      <c r="BJ89" s="192"/>
      <c r="BK89" s="192"/>
      <c r="BL89" s="192"/>
      <c r="BM89" s="192"/>
      <c r="BN89" s="192"/>
      <c r="BO89" s="192"/>
      <c r="BP89" s="192"/>
      <c r="BQ89" s="192"/>
      <c r="BR89" s="192"/>
      <c r="BS89" s="192"/>
    </row>
    <row r="90" spans="1:71">
      <c r="A90" s="193"/>
      <c r="B90" s="193"/>
      <c r="C90" s="193"/>
      <c r="D90" s="194"/>
      <c r="E90" s="194"/>
      <c r="F90" s="194"/>
      <c r="G90" s="194"/>
      <c r="H90" s="194"/>
      <c r="I90" s="194"/>
      <c r="J90" s="194"/>
      <c r="K90" s="194"/>
      <c r="L90" s="194"/>
      <c r="M90" s="194"/>
      <c r="N90" s="194"/>
      <c r="O90" s="194"/>
      <c r="P90" s="192"/>
      <c r="Q90" s="192"/>
      <c r="R90" s="192"/>
      <c r="S90" s="192"/>
      <c r="T90" s="192"/>
      <c r="U90" s="192"/>
      <c r="V90" s="192"/>
      <c r="W90" s="192"/>
      <c r="X90" s="192"/>
      <c r="Y90" s="192"/>
      <c r="Z90" s="192"/>
      <c r="AA90" s="192"/>
      <c r="AB90" s="192"/>
      <c r="AC90" s="192"/>
      <c r="AD90" s="192"/>
      <c r="AE90" s="192"/>
      <c r="AF90" s="192"/>
      <c r="AG90" s="192"/>
      <c r="AH90" s="192"/>
      <c r="AI90" s="192"/>
      <c r="AJ90" s="192"/>
      <c r="AK90" s="192"/>
      <c r="AL90" s="192"/>
      <c r="AM90" s="192"/>
      <c r="AN90" s="192"/>
      <c r="AO90" s="192"/>
      <c r="AP90" s="192"/>
      <c r="AQ90" s="192"/>
      <c r="AR90" s="192"/>
      <c r="AS90" s="192"/>
      <c r="AT90" s="192"/>
      <c r="AU90" s="192"/>
      <c r="AV90" s="192"/>
      <c r="AW90" s="192"/>
      <c r="AX90" s="192"/>
      <c r="AY90" s="192"/>
      <c r="AZ90" s="192"/>
      <c r="BA90" s="192"/>
      <c r="BB90" s="192"/>
      <c r="BC90" s="192"/>
      <c r="BD90" s="192"/>
      <c r="BE90" s="192"/>
      <c r="BF90" s="192"/>
      <c r="BG90" s="192"/>
      <c r="BH90" s="192"/>
      <c r="BI90" s="192"/>
      <c r="BJ90" s="192"/>
      <c r="BK90" s="192"/>
      <c r="BL90" s="192"/>
      <c r="BM90" s="192"/>
      <c r="BN90" s="192"/>
      <c r="BO90" s="192"/>
      <c r="BP90" s="192"/>
      <c r="BQ90" s="192"/>
      <c r="BR90" s="192"/>
      <c r="BS90" s="192"/>
    </row>
    <row r="91" spans="1:71">
      <c r="A91" s="193"/>
      <c r="B91" s="193"/>
      <c r="C91" s="193"/>
      <c r="D91" s="194"/>
      <c r="E91" s="194"/>
      <c r="F91" s="194"/>
      <c r="G91" s="194"/>
      <c r="H91" s="194"/>
      <c r="I91" s="194"/>
      <c r="J91" s="194"/>
      <c r="K91" s="194"/>
      <c r="L91" s="194"/>
      <c r="M91" s="194"/>
      <c r="N91" s="194"/>
      <c r="O91" s="194"/>
      <c r="P91" s="192"/>
      <c r="Q91" s="192"/>
      <c r="R91" s="192"/>
      <c r="S91" s="192"/>
      <c r="T91" s="192"/>
      <c r="U91" s="192"/>
      <c r="V91" s="192"/>
      <c r="W91" s="192"/>
      <c r="X91" s="192"/>
      <c r="Y91" s="192"/>
      <c r="Z91" s="192"/>
      <c r="AA91" s="192"/>
      <c r="AB91" s="192"/>
      <c r="AC91" s="192"/>
      <c r="AD91" s="192"/>
      <c r="AE91" s="192"/>
      <c r="AF91" s="192"/>
      <c r="AG91" s="192"/>
      <c r="AH91" s="192"/>
      <c r="AI91" s="192"/>
      <c r="AJ91" s="192"/>
      <c r="AK91" s="192"/>
      <c r="AL91" s="192"/>
      <c r="AM91" s="192"/>
      <c r="AN91" s="192"/>
      <c r="AO91" s="192"/>
      <c r="AP91" s="192"/>
      <c r="AQ91" s="192"/>
      <c r="AR91" s="192"/>
      <c r="AS91" s="192"/>
      <c r="AT91" s="192"/>
      <c r="AU91" s="192"/>
      <c r="AV91" s="192"/>
      <c r="AW91" s="192"/>
      <c r="AX91" s="192"/>
      <c r="AY91" s="192"/>
      <c r="AZ91" s="192"/>
      <c r="BA91" s="192"/>
      <c r="BB91" s="192"/>
      <c r="BC91" s="192"/>
      <c r="BD91" s="192"/>
      <c r="BE91" s="192"/>
      <c r="BF91" s="192"/>
      <c r="BG91" s="192"/>
      <c r="BH91" s="192"/>
      <c r="BI91" s="192"/>
      <c r="BJ91" s="192"/>
      <c r="BK91" s="192"/>
      <c r="BL91" s="192"/>
      <c r="BM91" s="192"/>
      <c r="BN91" s="192"/>
      <c r="BO91" s="192"/>
      <c r="BP91" s="192"/>
      <c r="BQ91" s="192"/>
      <c r="BR91" s="192"/>
      <c r="BS91" s="192"/>
    </row>
    <row r="92" spans="1:71">
      <c r="A92" s="193"/>
      <c r="B92" s="193"/>
      <c r="C92" s="193"/>
      <c r="D92" s="194"/>
      <c r="E92" s="194"/>
      <c r="F92" s="194"/>
      <c r="G92" s="194"/>
      <c r="H92" s="194"/>
      <c r="I92" s="194"/>
      <c r="J92" s="194"/>
      <c r="K92" s="194"/>
      <c r="L92" s="194"/>
      <c r="M92" s="194"/>
      <c r="N92" s="194"/>
      <c r="O92" s="194"/>
      <c r="P92" s="192"/>
      <c r="Q92" s="192"/>
      <c r="R92" s="192"/>
      <c r="S92" s="192"/>
      <c r="T92" s="192"/>
      <c r="U92" s="192"/>
      <c r="V92" s="192"/>
      <c r="W92" s="192"/>
      <c r="X92" s="192"/>
      <c r="Y92" s="192"/>
      <c r="Z92" s="192"/>
      <c r="AA92" s="192"/>
      <c r="AB92" s="192"/>
      <c r="AC92" s="192"/>
      <c r="AD92" s="192"/>
      <c r="AE92" s="192"/>
      <c r="AF92" s="192"/>
      <c r="AG92" s="192"/>
      <c r="AH92" s="192"/>
      <c r="AI92" s="192"/>
      <c r="AJ92" s="192"/>
      <c r="AK92" s="192"/>
      <c r="AL92" s="192"/>
      <c r="AM92" s="192"/>
      <c r="AN92" s="192"/>
      <c r="AO92" s="192"/>
      <c r="AP92" s="192"/>
      <c r="AQ92" s="192"/>
      <c r="AR92" s="192"/>
      <c r="AS92" s="192"/>
      <c r="AT92" s="192"/>
      <c r="AU92" s="192"/>
      <c r="AV92" s="192"/>
      <c r="AW92" s="192"/>
      <c r="AX92" s="192"/>
      <c r="AY92" s="192"/>
      <c r="AZ92" s="192"/>
      <c r="BA92" s="192"/>
      <c r="BB92" s="192"/>
      <c r="BC92" s="192"/>
      <c r="BD92" s="192"/>
      <c r="BE92" s="192"/>
      <c r="BF92" s="192"/>
      <c r="BG92" s="192"/>
      <c r="BH92" s="192"/>
      <c r="BI92" s="192"/>
      <c r="BJ92" s="192"/>
      <c r="BK92" s="192"/>
      <c r="BL92" s="192"/>
      <c r="BM92" s="192"/>
      <c r="BN92" s="192"/>
      <c r="BO92" s="192"/>
      <c r="BP92" s="192"/>
      <c r="BQ92" s="192"/>
      <c r="BR92" s="192"/>
      <c r="BS92" s="192"/>
    </row>
    <row r="93" spans="1:71">
      <c r="A93" s="193"/>
      <c r="B93" s="193"/>
      <c r="C93" s="193"/>
      <c r="D93" s="194"/>
      <c r="E93" s="194"/>
      <c r="F93" s="194"/>
      <c r="G93" s="194"/>
      <c r="H93" s="194"/>
      <c r="I93" s="194"/>
      <c r="J93" s="194"/>
      <c r="K93" s="194"/>
      <c r="L93" s="194"/>
      <c r="M93" s="194"/>
      <c r="N93" s="194"/>
      <c r="O93" s="194"/>
      <c r="P93" s="192"/>
      <c r="Q93" s="192"/>
      <c r="R93" s="192"/>
      <c r="S93" s="192"/>
      <c r="T93" s="192"/>
      <c r="U93" s="192"/>
      <c r="V93" s="192"/>
      <c r="W93" s="192"/>
      <c r="X93" s="192"/>
      <c r="Y93" s="192"/>
      <c r="Z93" s="192"/>
      <c r="AA93" s="192"/>
      <c r="AB93" s="192"/>
      <c r="AC93" s="192"/>
      <c r="AD93" s="192"/>
      <c r="AE93" s="192"/>
      <c r="AF93" s="192"/>
      <c r="AG93" s="192"/>
      <c r="AH93" s="192"/>
      <c r="AI93" s="192"/>
      <c r="AJ93" s="192"/>
      <c r="AK93" s="192"/>
      <c r="AL93" s="192"/>
      <c r="AM93" s="192"/>
      <c r="AN93" s="192"/>
      <c r="AO93" s="192"/>
      <c r="AP93" s="192"/>
      <c r="AQ93" s="192"/>
      <c r="AR93" s="192"/>
      <c r="AS93" s="192"/>
      <c r="AT93" s="192"/>
      <c r="AU93" s="192"/>
      <c r="AV93" s="192"/>
      <c r="AW93" s="192"/>
      <c r="AX93" s="192"/>
      <c r="AY93" s="192"/>
      <c r="AZ93" s="192"/>
      <c r="BA93" s="192"/>
      <c r="BB93" s="192"/>
      <c r="BC93" s="192"/>
      <c r="BD93" s="192"/>
      <c r="BE93" s="192"/>
      <c r="BF93" s="192"/>
      <c r="BG93" s="192"/>
      <c r="BH93" s="192"/>
      <c r="BI93" s="192"/>
      <c r="BJ93" s="192"/>
      <c r="BK93" s="192"/>
      <c r="BL93" s="192"/>
      <c r="BM93" s="192"/>
      <c r="BN93" s="192"/>
      <c r="BO93" s="192"/>
      <c r="BP93" s="192"/>
      <c r="BQ93" s="192"/>
      <c r="BR93" s="192"/>
      <c r="BS93" s="192"/>
    </row>
    <row r="94" spans="1:71">
      <c r="A94" s="193"/>
      <c r="B94" s="193"/>
      <c r="C94" s="193"/>
      <c r="D94" s="194"/>
      <c r="E94" s="194"/>
      <c r="F94" s="194"/>
      <c r="G94" s="194"/>
      <c r="H94" s="194"/>
      <c r="I94" s="194"/>
      <c r="J94" s="194"/>
      <c r="K94" s="194"/>
      <c r="L94" s="194"/>
      <c r="M94" s="194"/>
      <c r="N94" s="194"/>
      <c r="O94" s="194"/>
      <c r="P94" s="192"/>
      <c r="Q94" s="192"/>
      <c r="R94" s="192"/>
      <c r="S94" s="192"/>
      <c r="T94" s="192"/>
      <c r="U94" s="192"/>
      <c r="V94" s="192"/>
      <c r="W94" s="192"/>
      <c r="X94" s="192"/>
      <c r="Y94" s="192"/>
      <c r="Z94" s="192"/>
      <c r="AA94" s="192"/>
      <c r="AB94" s="192"/>
      <c r="AC94" s="192"/>
      <c r="AD94" s="192"/>
      <c r="AE94" s="192"/>
      <c r="AF94" s="192"/>
      <c r="AG94" s="192"/>
      <c r="AH94" s="192"/>
      <c r="AI94" s="192"/>
      <c r="AJ94" s="192"/>
      <c r="AK94" s="192"/>
      <c r="AL94" s="192"/>
      <c r="AM94" s="192"/>
      <c r="AN94" s="192"/>
      <c r="AO94" s="192"/>
      <c r="AP94" s="192"/>
      <c r="AQ94" s="192"/>
      <c r="AR94" s="192"/>
      <c r="AS94" s="192"/>
      <c r="AT94" s="192"/>
      <c r="AU94" s="192"/>
      <c r="AV94" s="192"/>
      <c r="AW94" s="192"/>
      <c r="AX94" s="192"/>
      <c r="AY94" s="192"/>
      <c r="AZ94" s="192"/>
      <c r="BA94" s="192"/>
      <c r="BB94" s="192"/>
      <c r="BC94" s="192"/>
      <c r="BD94" s="192"/>
      <c r="BE94" s="192"/>
      <c r="BF94" s="192"/>
      <c r="BG94" s="192"/>
      <c r="BH94" s="192"/>
      <c r="BI94" s="192"/>
      <c r="BJ94" s="192"/>
      <c r="BK94" s="192"/>
      <c r="BL94" s="192"/>
      <c r="BM94" s="192"/>
      <c r="BN94" s="192"/>
      <c r="BO94" s="192"/>
      <c r="BP94" s="192"/>
      <c r="BQ94" s="192"/>
      <c r="BR94" s="192"/>
      <c r="BS94" s="192"/>
    </row>
    <row r="95" spans="1:71">
      <c r="A95" s="193"/>
      <c r="B95" s="193"/>
      <c r="C95" s="193"/>
      <c r="D95" s="194"/>
      <c r="E95" s="194"/>
      <c r="F95" s="194"/>
      <c r="G95" s="194"/>
      <c r="H95" s="194"/>
      <c r="I95" s="194"/>
      <c r="J95" s="194"/>
      <c r="K95" s="194"/>
      <c r="L95" s="194"/>
      <c r="M95" s="194"/>
      <c r="N95" s="194"/>
      <c r="O95" s="194"/>
      <c r="P95" s="192"/>
      <c r="Q95" s="192"/>
      <c r="R95" s="192"/>
      <c r="S95" s="192"/>
      <c r="T95" s="192"/>
      <c r="U95" s="192"/>
      <c r="V95" s="192"/>
      <c r="W95" s="192"/>
      <c r="X95" s="192"/>
      <c r="Y95" s="192"/>
      <c r="Z95" s="192"/>
      <c r="AA95" s="192"/>
      <c r="AB95" s="192"/>
      <c r="AC95" s="192"/>
      <c r="AD95" s="192"/>
      <c r="AE95" s="192"/>
      <c r="AF95" s="192"/>
      <c r="AG95" s="192"/>
      <c r="AH95" s="192"/>
      <c r="AI95" s="192"/>
      <c r="AJ95" s="192"/>
      <c r="AK95" s="192"/>
      <c r="AL95" s="192"/>
      <c r="AM95" s="192"/>
      <c r="AN95" s="192"/>
      <c r="AO95" s="192"/>
      <c r="AP95" s="192"/>
      <c r="AQ95" s="192"/>
      <c r="AR95" s="192"/>
      <c r="AS95" s="192"/>
      <c r="AT95" s="192"/>
      <c r="AU95" s="192"/>
      <c r="AV95" s="192"/>
      <c r="AW95" s="192"/>
      <c r="AX95" s="192"/>
      <c r="AY95" s="192"/>
      <c r="AZ95" s="192"/>
      <c r="BA95" s="192"/>
      <c r="BB95" s="192"/>
      <c r="BC95" s="192"/>
      <c r="BD95" s="192"/>
      <c r="BE95" s="192"/>
      <c r="BF95" s="192"/>
      <c r="BG95" s="192"/>
      <c r="BH95" s="192"/>
      <c r="BI95" s="192"/>
      <c r="BJ95" s="192"/>
      <c r="BK95" s="192"/>
      <c r="BL95" s="192"/>
      <c r="BM95" s="192"/>
      <c r="BN95" s="192"/>
      <c r="BO95" s="192"/>
      <c r="BP95" s="192"/>
      <c r="BQ95" s="192"/>
      <c r="BR95" s="192"/>
      <c r="BS95" s="192"/>
    </row>
    <row r="96" spans="1:71">
      <c r="A96" s="193"/>
      <c r="B96" s="193"/>
      <c r="C96" s="193"/>
      <c r="D96" s="194"/>
      <c r="E96" s="194"/>
      <c r="F96" s="194"/>
      <c r="G96" s="194"/>
      <c r="H96" s="194"/>
      <c r="I96" s="194"/>
      <c r="J96" s="194"/>
      <c r="K96" s="194"/>
      <c r="L96" s="194"/>
      <c r="M96" s="194"/>
      <c r="N96" s="194"/>
      <c r="O96" s="194"/>
      <c r="P96" s="192"/>
      <c r="Q96" s="192"/>
      <c r="R96" s="192"/>
      <c r="S96" s="192"/>
      <c r="T96" s="192"/>
      <c r="U96" s="192"/>
      <c r="V96" s="192"/>
      <c r="W96" s="192"/>
      <c r="X96" s="192"/>
      <c r="Y96" s="192"/>
      <c r="Z96" s="192"/>
      <c r="AA96" s="192"/>
      <c r="AB96" s="192"/>
      <c r="AC96" s="192"/>
      <c r="AD96" s="192"/>
      <c r="AE96" s="192"/>
      <c r="AF96" s="192"/>
      <c r="AG96" s="192"/>
      <c r="AH96" s="192"/>
      <c r="AI96" s="192"/>
      <c r="AJ96" s="192"/>
      <c r="AK96" s="192"/>
      <c r="AL96" s="192"/>
      <c r="AM96" s="192"/>
      <c r="AN96" s="192"/>
      <c r="AO96" s="192"/>
      <c r="AP96" s="192"/>
      <c r="AQ96" s="192"/>
      <c r="AR96" s="192"/>
      <c r="AS96" s="192"/>
      <c r="AT96" s="192"/>
      <c r="AU96" s="192"/>
      <c r="AV96" s="192"/>
      <c r="AW96" s="192"/>
      <c r="AX96" s="192"/>
      <c r="AY96" s="192"/>
      <c r="AZ96" s="192"/>
      <c r="BA96" s="192"/>
      <c r="BB96" s="192"/>
      <c r="BC96" s="192"/>
      <c r="BD96" s="192"/>
      <c r="BE96" s="192"/>
      <c r="BF96" s="192"/>
      <c r="BG96" s="192"/>
      <c r="BH96" s="192"/>
      <c r="BI96" s="192"/>
      <c r="BJ96" s="192"/>
      <c r="BK96" s="192"/>
      <c r="BL96" s="192"/>
      <c r="BM96" s="192"/>
      <c r="BN96" s="192"/>
      <c r="BO96" s="192"/>
      <c r="BP96" s="192"/>
      <c r="BQ96" s="192"/>
      <c r="BR96" s="192"/>
      <c r="BS96" s="192"/>
    </row>
    <row r="97" spans="1:71">
      <c r="A97" s="193"/>
      <c r="B97" s="193"/>
      <c r="C97" s="193"/>
      <c r="D97" s="194"/>
      <c r="E97" s="194"/>
      <c r="F97" s="194"/>
      <c r="G97" s="194"/>
      <c r="H97" s="194"/>
      <c r="I97" s="194"/>
      <c r="J97" s="194"/>
      <c r="K97" s="194"/>
      <c r="L97" s="194"/>
      <c r="M97" s="194"/>
      <c r="N97" s="194"/>
      <c r="O97" s="194"/>
      <c r="P97" s="192"/>
      <c r="Q97" s="192"/>
      <c r="R97" s="192"/>
      <c r="S97" s="192"/>
      <c r="T97" s="192"/>
      <c r="U97" s="192"/>
      <c r="V97" s="192"/>
      <c r="W97" s="192"/>
      <c r="X97" s="192"/>
      <c r="Y97" s="192"/>
      <c r="Z97" s="192"/>
      <c r="AA97" s="192"/>
      <c r="AB97" s="192"/>
      <c r="AC97" s="192"/>
      <c r="AD97" s="192"/>
      <c r="AE97" s="192"/>
      <c r="AF97" s="192"/>
      <c r="AG97" s="192"/>
      <c r="AH97" s="192"/>
      <c r="AI97" s="192"/>
      <c r="AJ97" s="192"/>
      <c r="AK97" s="192"/>
      <c r="AL97" s="192"/>
      <c r="AM97" s="192"/>
      <c r="AN97" s="192"/>
      <c r="AO97" s="192"/>
      <c r="AP97" s="192"/>
      <c r="AQ97" s="192"/>
      <c r="AR97" s="192"/>
      <c r="AS97" s="192"/>
      <c r="AT97" s="192"/>
      <c r="AU97" s="192"/>
      <c r="AV97" s="192"/>
      <c r="AW97" s="192"/>
      <c r="AX97" s="192"/>
      <c r="AY97" s="192"/>
      <c r="AZ97" s="192"/>
      <c r="BA97" s="192"/>
      <c r="BB97" s="192"/>
      <c r="BC97" s="192"/>
      <c r="BD97" s="192"/>
      <c r="BE97" s="192"/>
      <c r="BF97" s="192"/>
      <c r="BG97" s="192"/>
      <c r="BH97" s="192"/>
      <c r="BI97" s="192"/>
      <c r="BJ97" s="192"/>
      <c r="BK97" s="192"/>
      <c r="BL97" s="192"/>
      <c r="BM97" s="192"/>
      <c r="BN97" s="192"/>
      <c r="BO97" s="192"/>
      <c r="BP97" s="192"/>
      <c r="BQ97" s="192"/>
      <c r="BR97" s="192"/>
      <c r="BS97" s="192"/>
    </row>
    <row r="98" spans="1:71">
      <c r="A98" s="193"/>
      <c r="B98" s="193"/>
      <c r="C98" s="193"/>
      <c r="D98" s="194"/>
      <c r="E98" s="194"/>
      <c r="F98" s="194"/>
      <c r="G98" s="194"/>
      <c r="H98" s="194"/>
      <c r="I98" s="194"/>
      <c r="J98" s="194"/>
      <c r="K98" s="194"/>
      <c r="L98" s="194"/>
      <c r="M98" s="194"/>
      <c r="N98" s="194"/>
      <c r="O98" s="194"/>
      <c r="P98" s="192"/>
      <c r="Q98" s="192"/>
      <c r="R98" s="192"/>
      <c r="S98" s="192"/>
      <c r="T98" s="192"/>
      <c r="U98" s="192"/>
      <c r="V98" s="192"/>
      <c r="W98" s="192"/>
      <c r="X98" s="192"/>
      <c r="Y98" s="192"/>
      <c r="Z98" s="192"/>
      <c r="AA98" s="192"/>
      <c r="AB98" s="192"/>
      <c r="AC98" s="192"/>
      <c r="AD98" s="192"/>
      <c r="AE98" s="192"/>
      <c r="AF98" s="192"/>
      <c r="AG98" s="192"/>
      <c r="AH98" s="192"/>
      <c r="AI98" s="192"/>
      <c r="AJ98" s="192"/>
      <c r="AK98" s="192"/>
      <c r="AL98" s="192"/>
      <c r="AM98" s="192"/>
      <c r="AN98" s="192"/>
      <c r="AO98" s="192"/>
      <c r="AP98" s="192"/>
      <c r="AQ98" s="192"/>
      <c r="AR98" s="192"/>
      <c r="AS98" s="192"/>
      <c r="AT98" s="192"/>
      <c r="AU98" s="192"/>
      <c r="AV98" s="192"/>
      <c r="AW98" s="192"/>
      <c r="AX98" s="192"/>
      <c r="AY98" s="192"/>
      <c r="AZ98" s="192"/>
      <c r="BA98" s="192"/>
      <c r="BB98" s="192"/>
      <c r="BC98" s="192"/>
      <c r="BD98" s="192"/>
      <c r="BE98" s="192"/>
      <c r="BF98" s="192"/>
      <c r="BG98" s="192"/>
      <c r="BH98" s="192"/>
      <c r="BI98" s="192"/>
      <c r="BJ98" s="192"/>
      <c r="BK98" s="192"/>
      <c r="BL98" s="192"/>
      <c r="BM98" s="192"/>
      <c r="BN98" s="192"/>
      <c r="BO98" s="192"/>
      <c r="BP98" s="192"/>
      <c r="BQ98" s="192"/>
      <c r="BR98" s="192"/>
      <c r="BS98" s="192"/>
    </row>
    <row r="99" spans="1:71">
      <c r="A99" s="193"/>
      <c r="B99" s="193"/>
      <c r="C99" s="193"/>
      <c r="D99" s="194"/>
      <c r="E99" s="194"/>
    </row>
    <row r="100" spans="1:71">
      <c r="A100" s="193"/>
      <c r="B100" s="193"/>
      <c r="C100" s="193"/>
      <c r="D100" s="194"/>
      <c r="E100" s="194"/>
    </row>
  </sheetData>
  <phoneticPr fontId="32" type="noConversion"/>
  <conditionalFormatting sqref="C4:C11">
    <cfRule type="cellIs" dxfId="20" priority="62" operator="greaterThanOrEqual">
      <formula>0</formula>
    </cfRule>
    <cfRule type="cellIs" dxfId="19" priority="63" operator="lessThan">
      <formula>0</formula>
    </cfRule>
  </conditionalFormatting>
  <conditionalFormatting sqref="C20">
    <cfRule type="cellIs" dxfId="18" priority="60" operator="greaterThanOrEqual">
      <formula>0</formula>
    </cfRule>
    <cfRule type="cellIs" dxfId="17" priority="61" operator="lessThan">
      <formula>0</formula>
    </cfRule>
  </conditionalFormatting>
  <conditionalFormatting sqref="C29:C30">
    <cfRule type="cellIs" dxfId="16" priority="54" operator="greaterThanOrEqual">
      <formula>0</formula>
    </cfRule>
    <cfRule type="cellIs" dxfId="15" priority="55" operator="lessThan">
      <formula>0</formula>
    </cfRule>
  </conditionalFormatting>
  <conditionalFormatting sqref="D3">
    <cfRule type="dataBar" priority="9">
      <dataBar>
        <cfvo type="min"/>
        <cfvo type="max"/>
        <color theme="6"/>
      </dataBar>
      <extLst>
        <ext xmlns:x14="http://schemas.microsoft.com/office/spreadsheetml/2009/9/main" uri="{B025F937-C7B1-47D3-B67F-A62EFF666E3E}">
          <x14:id>{9C6DA4CE-FF40-472C-9A36-E57888C846BF}</x14:id>
        </ext>
      </extLst>
    </cfRule>
  </conditionalFormatting>
  <conditionalFormatting sqref="D4:D11 D20">
    <cfRule type="dataBar" priority="91">
      <dataBar>
        <cfvo type="min"/>
        <cfvo type="max"/>
        <color theme="6"/>
      </dataBar>
      <extLst>
        <ext xmlns:x14="http://schemas.microsoft.com/office/spreadsheetml/2009/9/main" uri="{B025F937-C7B1-47D3-B67F-A62EFF666E3E}">
          <x14:id>{D0879174-C1D7-43AA-81FD-0256457D5F8C}</x14:id>
        </ext>
      </extLst>
    </cfRule>
  </conditionalFormatting>
  <conditionalFormatting sqref="D12">
    <cfRule type="dataBar" priority="11">
      <dataBar>
        <cfvo type="min"/>
        <cfvo type="max"/>
        <color theme="6"/>
      </dataBar>
      <extLst>
        <ext xmlns:x14="http://schemas.microsoft.com/office/spreadsheetml/2009/9/main" uri="{B025F937-C7B1-47D3-B67F-A62EFF666E3E}">
          <x14:id>{C3B17FE7-8746-4124-85C5-C68A2D55C1DE}</x14:id>
        </ext>
      </extLst>
    </cfRule>
  </conditionalFormatting>
  <conditionalFormatting sqref="D19">
    <cfRule type="dataBar" priority="13">
      <dataBar>
        <cfvo type="min"/>
        <cfvo type="max"/>
        <color theme="6"/>
      </dataBar>
      <extLst>
        <ext xmlns:x14="http://schemas.microsoft.com/office/spreadsheetml/2009/9/main" uri="{B025F937-C7B1-47D3-B67F-A62EFF666E3E}">
          <x14:id>{C49BE7FD-1E04-4E87-B681-D672ACCBB2EF}</x14:id>
        </ext>
      </extLst>
    </cfRule>
  </conditionalFormatting>
  <conditionalFormatting sqref="D21">
    <cfRule type="dataBar" priority="15">
      <dataBar>
        <cfvo type="min"/>
        <cfvo type="max"/>
        <color theme="6"/>
      </dataBar>
      <extLst>
        <ext xmlns:x14="http://schemas.microsoft.com/office/spreadsheetml/2009/9/main" uri="{B025F937-C7B1-47D3-B67F-A62EFF666E3E}">
          <x14:id>{F5F35481-E913-4D17-8759-79153E4C41F6}</x14:id>
        </ext>
      </extLst>
    </cfRule>
  </conditionalFormatting>
  <conditionalFormatting sqref="D22:D24 D26:D30">
    <cfRule type="dataBar" priority="93">
      <dataBar>
        <cfvo type="min"/>
        <cfvo type="max"/>
        <color theme="6"/>
      </dataBar>
      <extLst>
        <ext xmlns:x14="http://schemas.microsoft.com/office/spreadsheetml/2009/9/main" uri="{B025F937-C7B1-47D3-B67F-A62EFF666E3E}">
          <x14:id>{32216C47-47AF-4ADE-BC58-6B62D777415B}</x14:id>
        </ext>
      </extLst>
    </cfRule>
  </conditionalFormatting>
  <conditionalFormatting sqref="D25">
    <cfRule type="dataBar" priority="17">
      <dataBar>
        <cfvo type="min"/>
        <cfvo type="max"/>
        <color theme="6"/>
      </dataBar>
      <extLst>
        <ext xmlns:x14="http://schemas.microsoft.com/office/spreadsheetml/2009/9/main" uri="{B025F937-C7B1-47D3-B67F-A62EFF666E3E}">
          <x14:id>{33DEE82C-0DED-480D-80D1-2C029D909778}</x14:id>
        </ext>
      </extLst>
    </cfRule>
  </conditionalFormatting>
  <conditionalFormatting sqref="J13:K18">
    <cfRule type="cellIs" dxfId="14" priority="6" operator="greaterThan">
      <formula>0</formula>
    </cfRule>
    <cfRule type="cellIs" dxfId="13" priority="7" operator="lessThan">
      <formula>0</formula>
    </cfRule>
  </conditionalFormatting>
  <conditionalFormatting sqref="R3:S12">
    <cfRule type="dataBar" priority="27">
      <dataBar>
        <cfvo type="min"/>
        <cfvo type="max"/>
        <color rgb="FF56CA95"/>
      </dataBar>
      <extLst>
        <ext xmlns:x14="http://schemas.microsoft.com/office/spreadsheetml/2009/9/main" uri="{B025F937-C7B1-47D3-B67F-A62EFF666E3E}">
          <x14:id>{DCB8BE77-A7A1-4FF5-98E4-04A12EA86248}</x14:id>
        </ext>
      </extLst>
    </cfRule>
    <cfRule type="dataBar" priority="28">
      <dataBar>
        <cfvo type="min"/>
        <cfvo type="max"/>
        <color rgb="FF63C384"/>
      </dataBar>
      <extLst>
        <ext xmlns:x14="http://schemas.microsoft.com/office/spreadsheetml/2009/9/main" uri="{B025F937-C7B1-47D3-B67F-A62EFF666E3E}">
          <x14:id>{3E6970AE-8B9D-4061-A946-39C1E2260625}</x14:id>
        </ext>
      </extLst>
    </cfRule>
  </conditionalFormatting>
  <conditionalFormatting sqref="D13:D16 D18">
    <cfRule type="dataBar" priority="95">
      <dataBar>
        <cfvo type="min"/>
        <cfvo type="max"/>
        <color theme="6"/>
      </dataBar>
      <extLst>
        <ext xmlns:x14="http://schemas.microsoft.com/office/spreadsheetml/2009/9/main" uri="{B025F937-C7B1-47D3-B67F-A62EFF666E3E}">
          <x14:id>{B95BDE6D-8D67-4620-A1C7-793F0E57E929}</x14:id>
        </ext>
      </extLst>
    </cfRule>
  </conditionalFormatting>
  <conditionalFormatting sqref="D17">
    <cfRule type="dataBar" priority="1">
      <dataBar>
        <cfvo type="min"/>
        <cfvo type="max"/>
        <color theme="6"/>
      </dataBar>
      <extLst>
        <ext xmlns:x14="http://schemas.microsoft.com/office/spreadsheetml/2009/9/main" uri="{B025F937-C7B1-47D3-B67F-A62EFF666E3E}">
          <x14:id>{53353A7B-5481-47AE-A94A-954CB636616C}</x14:id>
        </ext>
      </extLst>
    </cfRule>
  </conditionalFormatting>
  <pageMargins left="0.7" right="0.7" top="0.75" bottom="0.75" header="0.3" footer="0.3"/>
  <pageSetup orientation="portrait" r:id="rId1"/>
  <ignoredErrors>
    <ignoredError sqref="Y3:AL62 AO3:BA14 AO28:BA62 AO16:BA18 AO15:BA15" calculatedColumn="1"/>
  </ignoredErrors>
  <tableParts count="5">
    <tablePart r:id="rId2"/>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C6DA4CE-FF40-472C-9A36-E57888C846BF}">
            <x14:dataBar minLength="0" maxLength="100" axisPosition="middle">
              <x14:cfvo type="autoMin"/>
              <x14:cfvo type="autoMax"/>
              <x14:negativeFillColor rgb="FFF8BEC7"/>
              <x14:axisColor theme="0"/>
            </x14:dataBar>
          </x14:cfRule>
          <xm:sqref>D3</xm:sqref>
        </x14:conditionalFormatting>
        <x14:conditionalFormatting xmlns:xm="http://schemas.microsoft.com/office/excel/2006/main">
          <x14:cfRule type="dataBar" id="{D0879174-C1D7-43AA-81FD-0256457D5F8C}">
            <x14:dataBar minLength="0" maxLength="100" axisPosition="middle">
              <x14:cfvo type="autoMin"/>
              <x14:cfvo type="autoMax"/>
              <x14:negativeFillColor rgb="FFF8BEC7"/>
              <x14:axisColor theme="0"/>
            </x14:dataBar>
          </x14:cfRule>
          <xm:sqref>D4:D11 D20</xm:sqref>
        </x14:conditionalFormatting>
        <x14:conditionalFormatting xmlns:xm="http://schemas.microsoft.com/office/excel/2006/main">
          <x14:cfRule type="dataBar" id="{C3B17FE7-8746-4124-85C5-C68A2D55C1DE}">
            <x14:dataBar minLength="0" maxLength="100" axisPosition="middle">
              <x14:cfvo type="autoMin"/>
              <x14:cfvo type="autoMax"/>
              <x14:negativeFillColor rgb="FFF8BEC7"/>
              <x14:axisColor theme="0"/>
            </x14:dataBar>
          </x14:cfRule>
          <xm:sqref>D12</xm:sqref>
        </x14:conditionalFormatting>
        <x14:conditionalFormatting xmlns:xm="http://schemas.microsoft.com/office/excel/2006/main">
          <x14:cfRule type="dataBar" id="{C49BE7FD-1E04-4E87-B681-D672ACCBB2EF}">
            <x14:dataBar minLength="0" maxLength="100" axisPosition="middle">
              <x14:cfvo type="autoMin"/>
              <x14:cfvo type="autoMax"/>
              <x14:negativeFillColor rgb="FFF8BEC7"/>
              <x14:axisColor theme="0"/>
            </x14:dataBar>
          </x14:cfRule>
          <xm:sqref>D19</xm:sqref>
        </x14:conditionalFormatting>
        <x14:conditionalFormatting xmlns:xm="http://schemas.microsoft.com/office/excel/2006/main">
          <x14:cfRule type="dataBar" id="{F5F35481-E913-4D17-8759-79153E4C41F6}">
            <x14:dataBar minLength="0" maxLength="100" axisPosition="middle">
              <x14:cfvo type="autoMin"/>
              <x14:cfvo type="autoMax"/>
              <x14:negativeFillColor rgb="FFF8BEC7"/>
              <x14:axisColor theme="0"/>
            </x14:dataBar>
          </x14:cfRule>
          <xm:sqref>D21</xm:sqref>
        </x14:conditionalFormatting>
        <x14:conditionalFormatting xmlns:xm="http://schemas.microsoft.com/office/excel/2006/main">
          <x14:cfRule type="dataBar" id="{32216C47-47AF-4ADE-BC58-6B62D777415B}">
            <x14:dataBar minLength="0" maxLength="100" axisPosition="middle">
              <x14:cfvo type="autoMin"/>
              <x14:cfvo type="autoMax"/>
              <x14:negativeFillColor rgb="FFF8BEC7"/>
              <x14:axisColor theme="0"/>
            </x14:dataBar>
          </x14:cfRule>
          <xm:sqref>D22:D24 D26:D30</xm:sqref>
        </x14:conditionalFormatting>
        <x14:conditionalFormatting xmlns:xm="http://schemas.microsoft.com/office/excel/2006/main">
          <x14:cfRule type="dataBar" id="{33DEE82C-0DED-480D-80D1-2C029D909778}">
            <x14:dataBar minLength="0" maxLength="100" axisPosition="middle">
              <x14:cfvo type="autoMin"/>
              <x14:cfvo type="autoMax"/>
              <x14:negativeFillColor rgb="FFF8BEC7"/>
              <x14:axisColor theme="0"/>
            </x14:dataBar>
          </x14:cfRule>
          <xm:sqref>D25</xm:sqref>
        </x14:conditionalFormatting>
        <x14:conditionalFormatting xmlns:xm="http://schemas.microsoft.com/office/excel/2006/main">
          <x14:cfRule type="dataBar" id="{DCB8BE77-A7A1-4FF5-98E4-04A12EA86248}">
            <x14:dataBar minLength="0" maxLength="100">
              <x14:cfvo type="min"/>
              <x14:cfvo type="max"/>
              <x14:negativeFillColor rgb="FFF7BFC7"/>
              <x14:axisColor theme="0"/>
            </x14:dataBar>
          </x14:cfRule>
          <x14:cfRule type="dataBar" id="{3E6970AE-8B9D-4061-A946-39C1E2260625}">
            <x14:dataBar minLength="0" maxLength="100" border="1" negativeBarBorderColorSameAsPositive="0" axisPosition="middle">
              <x14:cfvo type="autoMin"/>
              <x14:cfvo type="autoMax"/>
              <x14:borderColor rgb="FF63C384"/>
              <x14:negativeFillColor theme="9" tint="0.59999389629810485"/>
              <x14:negativeBorderColor theme="9" tint="0.59999389629810485"/>
              <x14:axisColor theme="0"/>
            </x14:dataBar>
          </x14:cfRule>
          <xm:sqref>R3:S12</xm:sqref>
        </x14:conditionalFormatting>
        <x14:conditionalFormatting xmlns:xm="http://schemas.microsoft.com/office/excel/2006/main">
          <x14:cfRule type="dataBar" id="{B95BDE6D-8D67-4620-A1C7-793F0E57E929}">
            <x14:dataBar minLength="0" maxLength="100" axisPosition="middle">
              <x14:cfvo type="autoMin"/>
              <x14:cfvo type="autoMax"/>
              <x14:negativeFillColor theme="9" tint="0.59999389629810485"/>
              <x14:axisColor theme="0"/>
            </x14:dataBar>
          </x14:cfRule>
          <xm:sqref>D13:D16 D18</xm:sqref>
        </x14:conditionalFormatting>
        <x14:conditionalFormatting xmlns:xm="http://schemas.microsoft.com/office/excel/2006/main">
          <x14:cfRule type="dataBar" id="{53353A7B-5481-47AE-A94A-954CB636616C}">
            <x14:dataBar minLength="0" maxLength="100" axisPosition="middle">
              <x14:cfvo type="autoMin"/>
              <x14:cfvo type="autoMax"/>
              <x14:negativeFillColor rgb="FFF8BEC7"/>
              <x14:axisColor theme="0"/>
            </x14:dataBar>
          </x14:cfRule>
          <xm:sqref>D17</xm:sqref>
        </x14:conditionalFormatting>
        <x14:conditionalFormatting xmlns:xm="http://schemas.microsoft.com/office/excel/2006/main">
          <x14:cfRule type="beginsWith" priority="8" operator="beginsWith" id="{B7DA5BE4-A255-4F80-80DA-CFAAFCC628BE}">
            <xm:f>LEFT(C3,LEN("-"))="-"</xm:f>
            <xm:f>"-"</xm:f>
            <x14:dxf>
              <font>
                <strike val="0"/>
                <color theme="9" tint="-0.499984740745262"/>
              </font>
            </x14:dxf>
          </x14:cfRule>
          <xm:sqref>C3:C30</xm:sqref>
        </x14:conditionalFormatting>
        <x14:conditionalFormatting xmlns:xm="http://schemas.microsoft.com/office/excel/2006/main">
          <x14:cfRule type="containsText" priority="52" stopIfTrue="1" operator="containsText" id="{86B29CD5-09C5-4A65-935A-FB562E6D78FE}">
            <xm:f>NOT(ISERROR(SEARCH("-",C3)))</xm:f>
            <xm:f>"-"</xm:f>
            <x14:dxf>
              <font>
                <strike val="0"/>
                <color theme="9" tint="-0.499984740745262"/>
              </font>
            </x14:dxf>
          </x14:cfRule>
          <xm:sqref>J3:K8 C13:C16 C18</xm:sqref>
        </x14:conditionalFormatting>
        <x14:conditionalFormatting xmlns:xm="http://schemas.microsoft.com/office/excel/2006/main">
          <x14:cfRule type="containsText" priority="53" operator="containsText" id="{B1904553-ECF8-45B1-ADE6-611E674A8FA8}">
            <xm:f>NOT(ISERROR(SEARCH("bp",C13)))</xm:f>
            <xm:f>"bp"</xm:f>
            <x14:dxf>
              <font>
                <color rgb="FF2A7968"/>
              </font>
            </x14:dxf>
          </x14:cfRule>
          <xm:sqref>C13:C16 C18</xm:sqref>
        </x14:conditionalFormatting>
        <x14:conditionalFormatting xmlns:xm="http://schemas.microsoft.com/office/excel/2006/main">
          <x14:cfRule type="containsText" priority="30" operator="containsText" id="{85152BE1-960F-41B2-9782-7597640554CA}">
            <xm:f>NOT(ISERROR(SEARCH("-",Q3)))</xm:f>
            <xm:f>"-"</xm:f>
            <x14:dxf>
              <font>
                <strike val="0"/>
                <color theme="9" tint="-0.499984740745262"/>
              </font>
            </x14:dxf>
          </x14:cfRule>
          <x14:cfRule type="containsText" priority="31" operator="containsText" id="{92D1D90A-F8BE-4FDC-8721-D9B5B6E6CE35}">
            <xm:f>NOT(ISERROR(SEARCH("bp",Q3)))</xm:f>
            <xm:f>"bp"</xm:f>
            <x14:dxf>
              <font>
                <color rgb="FF2A7968"/>
              </font>
            </x14:dxf>
          </x14:cfRule>
          <xm:sqref>Q3:Q12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2CBAB-2F81-484F-AD8E-C117B5E6EBFB}">
  <sheetPr codeName="Sheet12">
    <tabColor rgb="FF234473"/>
  </sheetPr>
  <dimension ref="A2:F26"/>
  <sheetViews>
    <sheetView zoomScale="85" zoomScaleNormal="85" workbookViewId="0"/>
  </sheetViews>
  <sheetFormatPr defaultRowHeight="14.25"/>
  <cols>
    <col min="1" max="1" width="3.875" customWidth="1"/>
    <col min="3" max="3" width="10.875" bestFit="1" customWidth="1"/>
    <col min="4" max="4" width="21.25" bestFit="1" customWidth="1"/>
    <col min="5" max="5" width="81" bestFit="1" customWidth="1"/>
    <col min="6" max="6" width="61.375" bestFit="1" customWidth="1"/>
  </cols>
  <sheetData>
    <row r="2" spans="1:6" ht="48" customHeight="1">
      <c r="A2" s="191" t="s">
        <v>1564</v>
      </c>
      <c r="E2" s="190" t="str">
        <f>OldPPT_Folder &amp; OldPPT_File</f>
        <v>\\itd-m09-fs02\dcm$\Team Folder\Execution Team\Weekly\20240304\Markets - Weekly Update - 20240304.pptx</v>
      </c>
    </row>
    <row r="3" spans="1:6" ht="60" customHeight="1"/>
    <row r="7" spans="1:6">
      <c r="C7" t="s">
        <v>1278</v>
      </c>
      <c r="D7" t="s">
        <v>1286</v>
      </c>
      <c r="E7" t="s">
        <v>1277</v>
      </c>
      <c r="F7" t="s">
        <v>1562</v>
      </c>
    </row>
    <row r="8" spans="1:6" ht="85.5">
      <c r="C8" s="253" t="s">
        <v>85</v>
      </c>
      <c r="D8" s="254" t="s">
        <v>1300</v>
      </c>
      <c r="E8" s="230" t="s">
        <v>2781</v>
      </c>
      <c r="F8" s="230" t="s">
        <v>1565</v>
      </c>
    </row>
    <row r="9" spans="1:6" ht="85.5">
      <c r="C9" s="253" t="s">
        <v>98</v>
      </c>
      <c r="D9" s="254" t="s">
        <v>1301</v>
      </c>
      <c r="E9" s="230" t="s">
        <v>2782</v>
      </c>
      <c r="F9" s="230" t="s">
        <v>1566</v>
      </c>
    </row>
    <row r="10" spans="1:6" ht="285">
      <c r="C10" s="253" t="s">
        <v>98</v>
      </c>
      <c r="D10" s="254" t="s">
        <v>1279</v>
      </c>
      <c r="E10" s="230" t="s">
        <v>2783</v>
      </c>
      <c r="F10" s="230" t="s">
        <v>1567</v>
      </c>
    </row>
    <row r="11" spans="1:6" ht="99.75">
      <c r="C11" s="253" t="s">
        <v>98</v>
      </c>
      <c r="D11" s="254" t="s">
        <v>1557</v>
      </c>
      <c r="E11" s="230" t="s">
        <v>2779</v>
      </c>
      <c r="F11" s="230" t="s">
        <v>1568</v>
      </c>
    </row>
    <row r="12" spans="1:6" ht="85.5">
      <c r="C12" s="253" t="s">
        <v>98</v>
      </c>
      <c r="D12" s="254" t="s">
        <v>1555</v>
      </c>
      <c r="E12" s="230" t="s">
        <v>2777</v>
      </c>
      <c r="F12" s="230" t="s">
        <v>1569</v>
      </c>
    </row>
    <row r="13" spans="1:6" ht="114">
      <c r="C13" s="253" t="s">
        <v>98</v>
      </c>
      <c r="D13" s="254" t="s">
        <v>1556</v>
      </c>
      <c r="E13" s="230" t="s">
        <v>2778</v>
      </c>
      <c r="F13" s="230" t="s">
        <v>1570</v>
      </c>
    </row>
    <row r="14" spans="1:6" ht="85.5">
      <c r="C14" s="253" t="s">
        <v>98</v>
      </c>
      <c r="D14" s="254" t="s">
        <v>1554</v>
      </c>
      <c r="E14" s="230" t="s">
        <v>2776</v>
      </c>
      <c r="F14" s="230" t="s">
        <v>1571</v>
      </c>
    </row>
    <row r="15" spans="1:6" ht="85.5">
      <c r="C15" s="253" t="s">
        <v>90</v>
      </c>
      <c r="D15" s="254" t="s">
        <v>1280</v>
      </c>
      <c r="E15" s="230" t="s">
        <v>2784</v>
      </c>
      <c r="F15" s="230" t="s">
        <v>1572</v>
      </c>
    </row>
    <row r="16" spans="1:6" ht="85.5">
      <c r="C16" s="253" t="s">
        <v>488</v>
      </c>
      <c r="D16" s="254" t="s">
        <v>1281</v>
      </c>
      <c r="E16" s="230" t="s">
        <v>2785</v>
      </c>
      <c r="F16" s="230" t="s">
        <v>1573</v>
      </c>
    </row>
    <row r="17" spans="3:6" ht="85.5">
      <c r="C17" s="253" t="s">
        <v>135</v>
      </c>
      <c r="D17" s="254" t="s">
        <v>1558</v>
      </c>
      <c r="E17" s="230" t="s">
        <v>2780</v>
      </c>
      <c r="F17" s="230" t="s">
        <v>1574</v>
      </c>
    </row>
    <row r="18" spans="3:6" ht="85.5">
      <c r="C18" s="253" t="s">
        <v>135</v>
      </c>
      <c r="D18" s="254" t="s">
        <v>1282</v>
      </c>
      <c r="E18" s="230" t="s">
        <v>2786</v>
      </c>
      <c r="F18" s="230" t="s">
        <v>1575</v>
      </c>
    </row>
    <row r="19" spans="3:6" ht="85.5">
      <c r="C19" s="253" t="s">
        <v>366</v>
      </c>
      <c r="D19" s="254" t="s">
        <v>1284</v>
      </c>
      <c r="E19" s="230" t="s">
        <v>2787</v>
      </c>
      <c r="F19" s="230" t="s">
        <v>1576</v>
      </c>
    </row>
    <row r="20" spans="3:6" ht="85.5">
      <c r="C20" s="253" t="s">
        <v>366</v>
      </c>
      <c r="D20" s="254" t="s">
        <v>1283</v>
      </c>
      <c r="E20" s="230" t="s">
        <v>2804</v>
      </c>
      <c r="F20" s="230" t="s">
        <v>1577</v>
      </c>
    </row>
    <row r="21" spans="3:6" ht="99.75">
      <c r="C21" s="253" t="s">
        <v>1563</v>
      </c>
      <c r="D21" s="254" t="s">
        <v>1623</v>
      </c>
      <c r="E21" s="230" t="s">
        <v>2805</v>
      </c>
      <c r="F21" s="230" t="s">
        <v>1625</v>
      </c>
    </row>
    <row r="22" spans="3:6" ht="99.75">
      <c r="C22" s="253" t="s">
        <v>1563</v>
      </c>
      <c r="D22" s="254" t="s">
        <v>1624</v>
      </c>
      <c r="E22" s="230" t="s">
        <v>2806</v>
      </c>
      <c r="F22" s="230" t="s">
        <v>1626</v>
      </c>
    </row>
    <row r="23" spans="3:6" ht="299.25">
      <c r="C23" s="253" t="s">
        <v>1563</v>
      </c>
      <c r="D23" s="254" t="s">
        <v>1295</v>
      </c>
      <c r="E23" s="230" t="s">
        <v>2788</v>
      </c>
      <c r="F23" s="230" t="s">
        <v>1578</v>
      </c>
    </row>
    <row r="24" spans="3:6" ht="99.75">
      <c r="C24" s="253" t="s">
        <v>1563</v>
      </c>
      <c r="D24" s="254" t="s">
        <v>1296</v>
      </c>
      <c r="E24" s="230" t="s">
        <v>2789</v>
      </c>
      <c r="F24" s="230" t="s">
        <v>1579</v>
      </c>
    </row>
    <row r="25" spans="3:6" ht="85.5">
      <c r="C25" s="253" t="s">
        <v>1563</v>
      </c>
      <c r="D25" s="254" t="s">
        <v>1285</v>
      </c>
      <c r="E25" s="230" t="s">
        <v>2807</v>
      </c>
      <c r="F25" s="230" t="s">
        <v>1580</v>
      </c>
    </row>
    <row r="26" spans="3:6" ht="85.5">
      <c r="C26" s="253" t="s">
        <v>1563</v>
      </c>
      <c r="D26" s="254" t="s">
        <v>1586</v>
      </c>
      <c r="E26" s="230" t="s">
        <v>2808</v>
      </c>
      <c r="F26" s="230" t="s">
        <v>1587</v>
      </c>
    </row>
  </sheetData>
  <hyperlinks>
    <hyperlink ref="E2" location="PPT_Path" display="PPT_Path" xr:uid="{0A5A4099-79CA-4F51-9D56-BF43318ABE12}"/>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LaunchPPT">
                <anchor moveWithCells="1">
                  <from>
                    <xdr:col>0</xdr:col>
                    <xdr:colOff>85725</xdr:colOff>
                    <xdr:row>2</xdr:row>
                    <xdr:rowOff>66675</xdr:rowOff>
                  </from>
                  <to>
                    <xdr:col>3</xdr:col>
                    <xdr:colOff>1152525</xdr:colOff>
                    <xdr:row>4</xdr:row>
                    <xdr:rowOff>180975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45886-0AE7-4A71-9D3F-AD3FC5D41ACE}">
  <sheetPr codeName="Sheet1"/>
  <dimension ref="A1:L19"/>
  <sheetViews>
    <sheetView zoomScale="85" zoomScaleNormal="85" workbookViewId="0"/>
  </sheetViews>
  <sheetFormatPr defaultRowHeight="15"/>
  <cols>
    <col min="1" max="2" width="31.625" style="152" customWidth="1"/>
    <col min="3" max="3" width="76.125" style="152" customWidth="1"/>
    <col min="4" max="4" width="8.75" style="152" customWidth="1"/>
    <col min="5" max="16384" width="9" style="152"/>
  </cols>
  <sheetData>
    <row r="1" spans="1:12" ht="51">
      <c r="A1" s="154" t="s">
        <v>642</v>
      </c>
    </row>
    <row r="3" spans="1:12">
      <c r="A3" t="s">
        <v>597</v>
      </c>
      <c r="B3" t="s">
        <v>598</v>
      </c>
      <c r="C3" t="s">
        <v>599</v>
      </c>
      <c r="D3" t="s">
        <v>600</v>
      </c>
    </row>
    <row r="4" spans="1:12" ht="57.75">
      <c r="A4" t="s">
        <v>601</v>
      </c>
      <c r="B4" t="s">
        <v>80</v>
      </c>
      <c r="C4" s="142" t="s">
        <v>602</v>
      </c>
      <c r="D4">
        <v>2</v>
      </c>
      <c r="H4" s="213" t="s">
        <v>295</v>
      </c>
      <c r="I4" s="214" t="s">
        <v>1294</v>
      </c>
      <c r="J4" s="214" t="s">
        <v>296</v>
      </c>
      <c r="K4" s="214" t="s">
        <v>297</v>
      </c>
      <c r="L4" s="215" t="s">
        <v>298</v>
      </c>
    </row>
    <row r="5" spans="1:12" ht="43.5">
      <c r="A5" t="s">
        <v>603</v>
      </c>
      <c r="B5" t="s">
        <v>604</v>
      </c>
      <c r="C5" s="142" t="s">
        <v>605</v>
      </c>
      <c r="D5">
        <v>1.5</v>
      </c>
      <c r="H5" s="236" t="s">
        <v>1848</v>
      </c>
      <c r="I5" s="237" t="s">
        <v>1845</v>
      </c>
      <c r="J5" s="237" t="s">
        <v>467</v>
      </c>
      <c r="K5" s="237" t="s">
        <v>467</v>
      </c>
      <c r="L5" s="238" t="s">
        <v>2091</v>
      </c>
    </row>
    <row r="6" spans="1:12" ht="29.25">
      <c r="A6" t="s">
        <v>606</v>
      </c>
      <c r="B6" t="s">
        <v>607</v>
      </c>
      <c r="C6" s="142" t="s">
        <v>608</v>
      </c>
      <c r="D6">
        <v>1</v>
      </c>
      <c r="H6" s="236" t="s">
        <v>656</v>
      </c>
      <c r="I6" s="237" t="s">
        <v>1849</v>
      </c>
      <c r="J6" s="237" t="s">
        <v>1824</v>
      </c>
      <c r="K6" s="237" t="s">
        <v>1836</v>
      </c>
      <c r="L6" s="238" t="s">
        <v>1946</v>
      </c>
    </row>
    <row r="7" spans="1:12" ht="29.25">
      <c r="A7" t="s">
        <v>609</v>
      </c>
      <c r="B7" t="s">
        <v>610</v>
      </c>
      <c r="C7" s="142" t="s">
        <v>611</v>
      </c>
      <c r="D7">
        <v>2</v>
      </c>
      <c r="H7" s="236" t="s">
        <v>1841</v>
      </c>
      <c r="I7" s="237" t="s">
        <v>1850</v>
      </c>
      <c r="J7" s="237" t="s">
        <v>1854</v>
      </c>
      <c r="K7" s="237" t="s">
        <v>1811</v>
      </c>
      <c r="L7" s="238" t="s">
        <v>2094</v>
      </c>
    </row>
    <row r="8" spans="1:12" ht="57.75">
      <c r="A8" t="s">
        <v>612</v>
      </c>
      <c r="B8" t="s">
        <v>613</v>
      </c>
      <c r="C8" s="142" t="s">
        <v>614</v>
      </c>
      <c r="D8">
        <v>1</v>
      </c>
      <c r="H8" s="236" t="s">
        <v>1855</v>
      </c>
      <c r="I8" s="237" t="s">
        <v>1850</v>
      </c>
      <c r="J8" s="237" t="s">
        <v>1812</v>
      </c>
      <c r="K8" s="237" t="s">
        <v>1761</v>
      </c>
      <c r="L8" s="238" t="s">
        <v>1761</v>
      </c>
    </row>
    <row r="9" spans="1:12" ht="29.25">
      <c r="A9" t="s">
        <v>570</v>
      </c>
      <c r="B9" t="s">
        <v>80</v>
      </c>
      <c r="C9" s="142" t="s">
        <v>615</v>
      </c>
      <c r="D9">
        <v>2</v>
      </c>
      <c r="H9" s="236" t="s">
        <v>1851</v>
      </c>
      <c r="I9" s="237" t="s">
        <v>1850</v>
      </c>
      <c r="J9" s="237" t="s">
        <v>1592</v>
      </c>
      <c r="K9" s="237" t="s">
        <v>1852</v>
      </c>
      <c r="L9" s="238" t="s">
        <v>2093</v>
      </c>
    </row>
    <row r="10" spans="1:12" ht="29.25">
      <c r="A10" t="s">
        <v>616</v>
      </c>
      <c r="B10" t="s">
        <v>617</v>
      </c>
      <c r="C10" s="142" t="s">
        <v>618</v>
      </c>
      <c r="D10">
        <v>3</v>
      </c>
      <c r="H10" s="239" t="s">
        <v>1762</v>
      </c>
      <c r="I10" s="240" t="s">
        <v>1850</v>
      </c>
      <c r="J10" s="240" t="s">
        <v>1810</v>
      </c>
      <c r="K10" s="240" t="s">
        <v>1810</v>
      </c>
      <c r="L10" s="241" t="s">
        <v>2092</v>
      </c>
    </row>
    <row r="11" spans="1:12" ht="57.75">
      <c r="A11" t="s">
        <v>619</v>
      </c>
      <c r="B11" t="s">
        <v>80</v>
      </c>
      <c r="C11" s="142" t="s">
        <v>620</v>
      </c>
      <c r="D11">
        <v>2</v>
      </c>
    </row>
    <row r="12" spans="1:12" ht="43.5">
      <c r="A12" t="s">
        <v>621</v>
      </c>
      <c r="B12" t="s">
        <v>80</v>
      </c>
      <c r="C12" s="142" t="s">
        <v>622</v>
      </c>
      <c r="D12">
        <v>1</v>
      </c>
    </row>
    <row r="13" spans="1:12" ht="86.25">
      <c r="A13" t="s">
        <v>623</v>
      </c>
      <c r="B13" t="s">
        <v>80</v>
      </c>
      <c r="C13" s="142" t="s">
        <v>624</v>
      </c>
      <c r="D13">
        <v>3</v>
      </c>
      <c r="H13" s="213" t="s">
        <v>299</v>
      </c>
      <c r="I13" s="214" t="s">
        <v>1294</v>
      </c>
      <c r="J13" s="214" t="s">
        <v>85</v>
      </c>
      <c r="K13" s="214" t="s">
        <v>296</v>
      </c>
      <c r="L13" s="215" t="s">
        <v>297</v>
      </c>
    </row>
    <row r="14" spans="1:12" ht="43.5">
      <c r="A14" t="s">
        <v>625</v>
      </c>
      <c r="B14" s="153" t="s">
        <v>76</v>
      </c>
      <c r="C14" s="142" t="s">
        <v>626</v>
      </c>
      <c r="D14">
        <v>3</v>
      </c>
      <c r="H14" s="236" t="s">
        <v>1846</v>
      </c>
      <c r="I14" s="237" t="s">
        <v>2096</v>
      </c>
      <c r="J14" s="237"/>
      <c r="K14" s="237" t="s">
        <v>2089</v>
      </c>
      <c r="L14" s="238" t="s">
        <v>2089</v>
      </c>
    </row>
    <row r="15" spans="1:12" ht="29.25">
      <c r="A15" t="s">
        <v>627</v>
      </c>
      <c r="B15" t="s">
        <v>607</v>
      </c>
      <c r="C15" s="142" t="s">
        <v>628</v>
      </c>
      <c r="D15">
        <v>3</v>
      </c>
      <c r="H15" s="236" t="s">
        <v>2100</v>
      </c>
      <c r="I15" s="237" t="s">
        <v>2098</v>
      </c>
      <c r="J15" s="237"/>
      <c r="K15" s="237" t="s">
        <v>1963</v>
      </c>
      <c r="L15" s="238" t="s">
        <v>1962</v>
      </c>
    </row>
    <row r="16" spans="1:12" ht="43.5">
      <c r="A16" t="s">
        <v>629</v>
      </c>
      <c r="B16" t="s">
        <v>617</v>
      </c>
      <c r="C16" s="142" t="s">
        <v>630</v>
      </c>
      <c r="D16">
        <v>2</v>
      </c>
      <c r="H16" s="236" t="s">
        <v>2117</v>
      </c>
      <c r="I16" s="237" t="s">
        <v>2102</v>
      </c>
      <c r="J16" s="237"/>
      <c r="K16" s="237" t="s">
        <v>406</v>
      </c>
      <c r="L16" s="238" t="s">
        <v>406</v>
      </c>
    </row>
    <row r="17" spans="1:12" ht="43.5">
      <c r="A17" t="s">
        <v>631</v>
      </c>
      <c r="B17" t="s">
        <v>607</v>
      </c>
      <c r="C17" s="142" t="s">
        <v>632</v>
      </c>
      <c r="D17">
        <v>2</v>
      </c>
      <c r="H17" s="236" t="s">
        <v>656</v>
      </c>
      <c r="I17" s="237" t="s">
        <v>2102</v>
      </c>
      <c r="J17" s="237"/>
      <c r="K17" s="237" t="s">
        <v>1946</v>
      </c>
      <c r="L17" s="238" t="s">
        <v>1991</v>
      </c>
    </row>
    <row r="18" spans="1:12">
      <c r="A18" t="s">
        <v>633</v>
      </c>
      <c r="B18" s="153" t="s">
        <v>76</v>
      </c>
      <c r="C18" s="142"/>
      <c r="D18">
        <v>1</v>
      </c>
      <c r="H18" s="236" t="s">
        <v>2104</v>
      </c>
      <c r="I18" s="237" t="s">
        <v>2105</v>
      </c>
      <c r="J18" s="237"/>
      <c r="K18" s="237" t="s">
        <v>1588</v>
      </c>
      <c r="L18" s="238" t="s">
        <v>2002</v>
      </c>
    </row>
    <row r="19" spans="1:12">
      <c r="H19" s="239" t="s">
        <v>2115</v>
      </c>
      <c r="I19" s="240" t="s">
        <v>2114</v>
      </c>
      <c r="J19" s="240"/>
      <c r="K19" s="240" t="s">
        <v>2116</v>
      </c>
      <c r="L19" s="241" t="s">
        <v>1760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60A78-3F8B-47FB-B9DE-97F1C23BA863}">
  <sheetPr codeName="Sheet2"/>
  <dimension ref="A1:K119"/>
  <sheetViews>
    <sheetView topLeftCell="A7" zoomScale="85" zoomScaleNormal="85" workbookViewId="0"/>
  </sheetViews>
  <sheetFormatPr defaultRowHeight="14.25"/>
  <cols>
    <col min="1" max="1" width="14.25" bestFit="1" customWidth="1"/>
    <col min="2" max="3" width="10.375" bestFit="1" customWidth="1"/>
    <col min="4" max="4" width="38.25" bestFit="1" customWidth="1"/>
    <col min="5" max="5" width="10.375" bestFit="1" customWidth="1"/>
    <col min="6" max="8" width="9.625" bestFit="1" customWidth="1"/>
    <col min="9" max="9" width="10" bestFit="1" customWidth="1"/>
    <col min="10" max="10" width="12.125" bestFit="1" customWidth="1"/>
    <col min="11" max="11" width="17.125" bestFit="1" customWidth="1"/>
  </cols>
  <sheetData>
    <row r="1" spans="1:11">
      <c r="A1" t="s">
        <v>1450</v>
      </c>
      <c r="B1" t="s">
        <v>13</v>
      </c>
      <c r="C1" t="s">
        <v>14</v>
      </c>
      <c r="D1" t="s">
        <v>1451</v>
      </c>
      <c r="E1" t="s">
        <v>1452</v>
      </c>
      <c r="F1" t="s">
        <v>1453</v>
      </c>
      <c r="G1" t="s">
        <v>1454</v>
      </c>
      <c r="H1" t="s">
        <v>1455</v>
      </c>
      <c r="I1" t="s">
        <v>1456</v>
      </c>
      <c r="J1" t="s">
        <v>300</v>
      </c>
      <c r="K1" t="s">
        <v>1457</v>
      </c>
    </row>
    <row r="2" spans="1:11">
      <c r="A2" s="234">
        <v>45356.947916666664</v>
      </c>
      <c r="B2" t="s">
        <v>1458</v>
      </c>
      <c r="C2" t="s">
        <v>1459</v>
      </c>
      <c r="D2" t="s">
        <v>1469</v>
      </c>
      <c r="E2" t="s">
        <v>1837</v>
      </c>
      <c r="F2">
        <v>51.4</v>
      </c>
      <c r="G2">
        <v>52.3</v>
      </c>
      <c r="H2">
        <v>51.3</v>
      </c>
      <c r="I2" t="s">
        <v>76</v>
      </c>
      <c r="J2">
        <v>70</v>
      </c>
      <c r="K2" t="s">
        <v>1470</v>
      </c>
    </row>
    <row r="3" spans="1:11">
      <c r="A3" s="234">
        <v>45356.947916666664</v>
      </c>
      <c r="B3" t="s">
        <v>1458</v>
      </c>
      <c r="C3" t="s">
        <v>1460</v>
      </c>
      <c r="D3" t="s">
        <v>1472</v>
      </c>
      <c r="E3" t="s">
        <v>1837</v>
      </c>
      <c r="F3">
        <v>51.4</v>
      </c>
      <c r="G3">
        <v>52.5</v>
      </c>
      <c r="H3">
        <v>51.4</v>
      </c>
      <c r="I3" t="s">
        <v>76</v>
      </c>
      <c r="J3">
        <v>70</v>
      </c>
      <c r="K3" t="s">
        <v>1473</v>
      </c>
    </row>
    <row r="4" spans="1:11">
      <c r="A4" s="234">
        <v>45356.958333333336</v>
      </c>
      <c r="B4" t="s">
        <v>1458</v>
      </c>
      <c r="C4" t="s">
        <v>1462</v>
      </c>
      <c r="D4" t="s">
        <v>1948</v>
      </c>
      <c r="E4" t="s">
        <v>1461</v>
      </c>
      <c r="F4">
        <v>-2.9000000000000001E-2</v>
      </c>
      <c r="G4">
        <v>-3.5999999999999997E-2</v>
      </c>
      <c r="H4">
        <v>2E-3</v>
      </c>
      <c r="I4">
        <v>-3.0000000000000001E-3</v>
      </c>
      <c r="J4">
        <v>85</v>
      </c>
      <c r="K4" t="s">
        <v>1949</v>
      </c>
    </row>
    <row r="5" spans="1:11">
      <c r="A5" s="234">
        <v>45356.958333333336</v>
      </c>
      <c r="B5" t="s">
        <v>1458</v>
      </c>
      <c r="C5" t="s">
        <v>1463</v>
      </c>
      <c r="D5" t="s">
        <v>1950</v>
      </c>
      <c r="E5" t="s">
        <v>1461</v>
      </c>
      <c r="F5">
        <v>-1E-3</v>
      </c>
      <c r="G5">
        <v>-8.0000000000000002E-3</v>
      </c>
      <c r="H5">
        <v>4.0000000000000001E-3</v>
      </c>
      <c r="I5">
        <v>-3.0000000000000001E-3</v>
      </c>
      <c r="J5">
        <v>13</v>
      </c>
      <c r="K5" t="s">
        <v>1951</v>
      </c>
    </row>
    <row r="6" spans="1:11">
      <c r="A6" s="234">
        <v>45356.958333333336</v>
      </c>
      <c r="B6" t="s">
        <v>1458</v>
      </c>
      <c r="C6" t="s">
        <v>1464</v>
      </c>
      <c r="D6" t="s">
        <v>1825</v>
      </c>
      <c r="E6" t="s">
        <v>1529</v>
      </c>
      <c r="F6">
        <v>-6.0999999999999999E-2</v>
      </c>
      <c r="G6">
        <v>-6.2E-2</v>
      </c>
      <c r="H6">
        <v>-6.0999999999999999E-2</v>
      </c>
      <c r="I6" t="s">
        <v>76</v>
      </c>
      <c r="J6">
        <v>92</v>
      </c>
      <c r="K6" t="s">
        <v>1826</v>
      </c>
    </row>
    <row r="7" spans="1:11">
      <c r="A7" s="234">
        <v>45356.958333333336</v>
      </c>
      <c r="B7" t="s">
        <v>1458</v>
      </c>
      <c r="C7" t="s">
        <v>1467</v>
      </c>
      <c r="D7" t="s">
        <v>1827</v>
      </c>
      <c r="E7" t="s">
        <v>1529</v>
      </c>
      <c r="F7">
        <v>-3.0000000000000001E-3</v>
      </c>
      <c r="G7">
        <v>-4.0000000000000001E-3</v>
      </c>
      <c r="H7">
        <v>-3.0000000000000001E-3</v>
      </c>
      <c r="I7" t="s">
        <v>76</v>
      </c>
      <c r="J7">
        <v>73</v>
      </c>
      <c r="K7" t="s">
        <v>1828</v>
      </c>
    </row>
    <row r="8" spans="1:11">
      <c r="A8" s="234">
        <v>45356.958333333336</v>
      </c>
      <c r="B8" t="s">
        <v>1458</v>
      </c>
      <c r="C8" t="s">
        <v>1468</v>
      </c>
      <c r="D8" t="s">
        <v>1829</v>
      </c>
      <c r="E8" t="s">
        <v>1529</v>
      </c>
      <c r="F8">
        <v>1E-3</v>
      </c>
      <c r="G8">
        <v>0</v>
      </c>
      <c r="H8">
        <v>1E-3</v>
      </c>
      <c r="I8" t="s">
        <v>76</v>
      </c>
      <c r="J8">
        <v>53</v>
      </c>
      <c r="K8" t="s">
        <v>1830</v>
      </c>
    </row>
    <row r="9" spans="1:11">
      <c r="A9" s="234">
        <v>45356.958333333336</v>
      </c>
      <c r="B9" t="s">
        <v>1458</v>
      </c>
      <c r="C9" t="s">
        <v>1471</v>
      </c>
      <c r="D9" t="s">
        <v>1831</v>
      </c>
      <c r="E9" t="s">
        <v>1529</v>
      </c>
      <c r="F9" t="s">
        <v>76</v>
      </c>
      <c r="G9">
        <v>8.9999999999999993E-3</v>
      </c>
      <c r="H9">
        <v>8.0000000000000002E-3</v>
      </c>
      <c r="I9" t="s">
        <v>76</v>
      </c>
      <c r="J9">
        <v>51</v>
      </c>
      <c r="K9" t="s">
        <v>1832</v>
      </c>
    </row>
    <row r="10" spans="1:11">
      <c r="A10" s="234">
        <v>45356.958333333336</v>
      </c>
      <c r="B10" t="s">
        <v>1458</v>
      </c>
      <c r="C10" t="s">
        <v>1474</v>
      </c>
      <c r="D10" t="s">
        <v>1952</v>
      </c>
      <c r="E10" t="s">
        <v>1591</v>
      </c>
      <c r="F10">
        <v>53</v>
      </c>
      <c r="G10">
        <v>52.6</v>
      </c>
      <c r="H10">
        <v>53.4</v>
      </c>
      <c r="I10" t="s">
        <v>76</v>
      </c>
      <c r="J10">
        <v>79</v>
      </c>
      <c r="K10" t="s">
        <v>1953</v>
      </c>
    </row>
    <row r="11" spans="1:11">
      <c r="A11" s="234">
        <v>45356.958333333336</v>
      </c>
      <c r="B11" t="s">
        <v>1458</v>
      </c>
      <c r="C11" t="s">
        <v>1475</v>
      </c>
      <c r="D11" t="s">
        <v>1954</v>
      </c>
      <c r="E11" t="s">
        <v>1591</v>
      </c>
      <c r="F11">
        <v>62</v>
      </c>
      <c r="G11">
        <v>58.6</v>
      </c>
      <c r="H11">
        <v>64</v>
      </c>
      <c r="I11" t="s">
        <v>76</v>
      </c>
      <c r="J11">
        <v>6</v>
      </c>
      <c r="K11" t="s">
        <v>1955</v>
      </c>
    </row>
    <row r="12" spans="1:11">
      <c r="A12" s="234">
        <v>45356.958333333336</v>
      </c>
      <c r="B12" t="s">
        <v>1458</v>
      </c>
      <c r="C12" t="s">
        <v>1476</v>
      </c>
      <c r="D12" t="s">
        <v>1956</v>
      </c>
      <c r="E12" t="s">
        <v>1591</v>
      </c>
      <c r="F12">
        <v>51.4</v>
      </c>
      <c r="G12">
        <v>48</v>
      </c>
      <c r="H12">
        <v>50.5</v>
      </c>
      <c r="I12" t="s">
        <v>76</v>
      </c>
      <c r="J12">
        <v>5</v>
      </c>
      <c r="K12" t="s">
        <v>1957</v>
      </c>
    </row>
    <row r="13" spans="1:11">
      <c r="A13" s="234">
        <v>45356.958333333336</v>
      </c>
      <c r="B13" t="s">
        <v>1458</v>
      </c>
      <c r="C13" t="s">
        <v>1477</v>
      </c>
      <c r="D13" t="s">
        <v>1958</v>
      </c>
      <c r="E13" t="s">
        <v>1591</v>
      </c>
      <c r="F13">
        <v>54.4</v>
      </c>
      <c r="G13">
        <v>56.1</v>
      </c>
      <c r="H13">
        <v>55</v>
      </c>
      <c r="I13" t="s">
        <v>76</v>
      </c>
      <c r="J13">
        <v>5</v>
      </c>
      <c r="K13" t="s">
        <v>1959</v>
      </c>
    </row>
    <row r="14" spans="1:11">
      <c r="A14" s="234">
        <v>45357.833333333336</v>
      </c>
      <c r="B14" t="s">
        <v>1458</v>
      </c>
      <c r="C14" t="s">
        <v>1478</v>
      </c>
      <c r="D14" t="s">
        <v>1465</v>
      </c>
      <c r="E14">
        <v>36951</v>
      </c>
      <c r="F14" t="s">
        <v>76</v>
      </c>
      <c r="G14">
        <v>9.7000000000000003E-2</v>
      </c>
      <c r="H14">
        <v>-5.6000000000000001E-2</v>
      </c>
      <c r="I14" t="s">
        <v>76</v>
      </c>
      <c r="J14">
        <v>90</v>
      </c>
      <c r="K14" t="s">
        <v>1466</v>
      </c>
    </row>
    <row r="15" spans="1:11">
      <c r="A15" s="234">
        <v>45357.885416666664</v>
      </c>
      <c r="B15" t="s">
        <v>1458</v>
      </c>
      <c r="C15" t="s">
        <v>1479</v>
      </c>
      <c r="D15" t="s">
        <v>1961</v>
      </c>
      <c r="E15" t="s">
        <v>1591</v>
      </c>
      <c r="F15" t="s">
        <v>1962</v>
      </c>
      <c r="G15" t="s">
        <v>2298</v>
      </c>
      <c r="H15" t="s">
        <v>1963</v>
      </c>
      <c r="I15" t="s">
        <v>2299</v>
      </c>
      <c r="J15">
        <v>91</v>
      </c>
      <c r="K15" t="s">
        <v>1964</v>
      </c>
    </row>
    <row r="16" spans="1:11">
      <c r="A16" s="234">
        <v>45357.958333333336</v>
      </c>
      <c r="B16" t="s">
        <v>1458</v>
      </c>
      <c r="C16" t="s">
        <v>1480</v>
      </c>
      <c r="D16" t="s">
        <v>2300</v>
      </c>
      <c r="J16">
        <v>0</v>
      </c>
    </row>
    <row r="17" spans="1:11">
      <c r="A17" s="234">
        <v>45357.958333333336</v>
      </c>
      <c r="B17" t="s">
        <v>1458</v>
      </c>
      <c r="C17" t="s">
        <v>1481</v>
      </c>
      <c r="D17" t="s">
        <v>1966</v>
      </c>
      <c r="E17" t="s">
        <v>1461</v>
      </c>
      <c r="F17" t="s">
        <v>2301</v>
      </c>
      <c r="G17" t="s">
        <v>2302</v>
      </c>
      <c r="H17" t="s">
        <v>1967</v>
      </c>
      <c r="I17" t="s">
        <v>2303</v>
      </c>
      <c r="J17">
        <v>49</v>
      </c>
      <c r="K17" t="s">
        <v>1968</v>
      </c>
    </row>
    <row r="18" spans="1:11">
      <c r="A18" s="234">
        <v>45357.958333333336</v>
      </c>
      <c r="B18" t="s">
        <v>1458</v>
      </c>
      <c r="C18" t="s">
        <v>1482</v>
      </c>
      <c r="D18" t="s">
        <v>1834</v>
      </c>
      <c r="E18" t="s">
        <v>1529</v>
      </c>
      <c r="F18">
        <v>-1E-3</v>
      </c>
      <c r="G18">
        <v>-3.0000000000000001E-3</v>
      </c>
      <c r="H18">
        <v>-1E-3</v>
      </c>
      <c r="I18" t="s">
        <v>76</v>
      </c>
      <c r="J18">
        <v>80</v>
      </c>
      <c r="K18" t="s">
        <v>1835</v>
      </c>
    </row>
    <row r="19" spans="1:11">
      <c r="A19" s="234">
        <v>45357.958333333336</v>
      </c>
      <c r="B19" t="s">
        <v>1458</v>
      </c>
      <c r="C19" t="s">
        <v>1483</v>
      </c>
      <c r="D19" t="s">
        <v>1971</v>
      </c>
      <c r="E19" t="s">
        <v>1461</v>
      </c>
      <c r="F19">
        <v>3.0000000000000001E-3</v>
      </c>
      <c r="G19">
        <v>-1.7000000000000001E-2</v>
      </c>
      <c r="H19">
        <v>7.0000000000000001E-3</v>
      </c>
      <c r="I19">
        <v>3.0000000000000001E-3</v>
      </c>
      <c r="J19">
        <v>17</v>
      </c>
      <c r="K19" t="s">
        <v>1972</v>
      </c>
    </row>
    <row r="20" spans="1:11">
      <c r="A20" s="234">
        <v>45358.125</v>
      </c>
      <c r="B20" t="s">
        <v>1458</v>
      </c>
      <c r="C20" t="s">
        <v>1484</v>
      </c>
      <c r="D20" t="s">
        <v>1974</v>
      </c>
      <c r="J20">
        <v>0</v>
      </c>
    </row>
    <row r="21" spans="1:11">
      <c r="A21" s="234">
        <v>45358.854166666664</v>
      </c>
      <c r="B21" t="s">
        <v>1458</v>
      </c>
      <c r="C21" t="s">
        <v>1485</v>
      </c>
      <c r="D21" t="s">
        <v>1976</v>
      </c>
      <c r="E21" t="s">
        <v>1591</v>
      </c>
      <c r="F21" t="s">
        <v>76</v>
      </c>
      <c r="G21">
        <v>8.7999999999999995E-2</v>
      </c>
      <c r="H21">
        <v>-0.2</v>
      </c>
      <c r="I21" t="s">
        <v>76</v>
      </c>
      <c r="J21">
        <v>36</v>
      </c>
      <c r="K21" t="s">
        <v>1977</v>
      </c>
    </row>
    <row r="22" spans="1:11">
      <c r="A22" s="234">
        <v>45358.895833333336</v>
      </c>
      <c r="B22" t="s">
        <v>1458</v>
      </c>
      <c r="C22" t="s">
        <v>1486</v>
      </c>
      <c r="D22" t="s">
        <v>1979</v>
      </c>
      <c r="E22" t="s">
        <v>1461</v>
      </c>
      <c r="F22" t="s">
        <v>1980</v>
      </c>
      <c r="G22" t="s">
        <v>2304</v>
      </c>
      <c r="H22" t="s">
        <v>1981</v>
      </c>
      <c r="I22" t="s">
        <v>2305</v>
      </c>
      <c r="J22">
        <v>83</v>
      </c>
      <c r="K22" t="s">
        <v>1982</v>
      </c>
    </row>
    <row r="23" spans="1:11">
      <c r="A23" s="234">
        <v>45358.895833333336</v>
      </c>
      <c r="B23" t="s">
        <v>1458</v>
      </c>
      <c r="C23" t="s">
        <v>1489</v>
      </c>
      <c r="D23" t="s">
        <v>1984</v>
      </c>
      <c r="E23" t="s">
        <v>1985</v>
      </c>
      <c r="F23">
        <v>3.1E-2</v>
      </c>
      <c r="G23">
        <v>3.2000000000000001E-2</v>
      </c>
      <c r="H23">
        <v>3.2000000000000001E-2</v>
      </c>
      <c r="I23" t="s">
        <v>76</v>
      </c>
      <c r="J23">
        <v>43</v>
      </c>
      <c r="K23" t="s">
        <v>1986</v>
      </c>
    </row>
    <row r="24" spans="1:11">
      <c r="A24" s="234">
        <v>45358.895833333336</v>
      </c>
      <c r="B24" t="s">
        <v>1458</v>
      </c>
      <c r="C24" t="s">
        <v>1492</v>
      </c>
      <c r="D24" t="s">
        <v>1988</v>
      </c>
      <c r="E24" t="s">
        <v>1985</v>
      </c>
      <c r="F24">
        <v>7.0000000000000001E-3</v>
      </c>
      <c r="G24">
        <v>4.0000000000000001E-3</v>
      </c>
      <c r="H24">
        <v>5.0000000000000001E-3</v>
      </c>
      <c r="I24" t="s">
        <v>76</v>
      </c>
      <c r="J24">
        <v>38</v>
      </c>
      <c r="K24" t="s">
        <v>1989</v>
      </c>
    </row>
    <row r="25" spans="1:11">
      <c r="A25" s="234">
        <v>45358.895833333336</v>
      </c>
      <c r="B25" t="s">
        <v>1458</v>
      </c>
      <c r="C25" t="s">
        <v>1493</v>
      </c>
      <c r="D25" t="s">
        <v>1487</v>
      </c>
      <c r="E25">
        <v>37316</v>
      </c>
      <c r="F25" t="s">
        <v>779</v>
      </c>
      <c r="G25" t="s">
        <v>2306</v>
      </c>
      <c r="H25" t="s">
        <v>1946</v>
      </c>
      <c r="I25" t="s">
        <v>2306</v>
      </c>
      <c r="J25">
        <v>98</v>
      </c>
      <c r="K25" t="s">
        <v>1488</v>
      </c>
    </row>
    <row r="26" spans="1:11">
      <c r="A26" s="234">
        <v>45358.895833333336</v>
      </c>
      <c r="B26" t="s">
        <v>1458</v>
      </c>
      <c r="C26" t="s">
        <v>1494</v>
      </c>
      <c r="D26" t="s">
        <v>1490</v>
      </c>
      <c r="E26">
        <v>45323</v>
      </c>
      <c r="F26" t="s">
        <v>2307</v>
      </c>
      <c r="G26" t="s">
        <v>2308</v>
      </c>
      <c r="H26" t="s">
        <v>1947</v>
      </c>
      <c r="I26" t="s">
        <v>2309</v>
      </c>
      <c r="J26">
        <v>69</v>
      </c>
      <c r="K26" t="s">
        <v>1491</v>
      </c>
    </row>
    <row r="27" spans="1:11">
      <c r="A27" s="234">
        <v>45359.041666666664</v>
      </c>
      <c r="B27" t="s">
        <v>1458</v>
      </c>
      <c r="C27" t="s">
        <v>1495</v>
      </c>
      <c r="D27" t="s">
        <v>1993</v>
      </c>
      <c r="E27" t="s">
        <v>1833</v>
      </c>
      <c r="F27" t="s">
        <v>76</v>
      </c>
      <c r="G27" t="s">
        <v>2310</v>
      </c>
      <c r="H27" t="s">
        <v>1994</v>
      </c>
      <c r="I27" t="s">
        <v>2311</v>
      </c>
      <c r="J27">
        <v>18</v>
      </c>
      <c r="K27" t="s">
        <v>1995</v>
      </c>
    </row>
    <row r="28" spans="1:11">
      <c r="A28" s="234">
        <v>45359.166666666664</v>
      </c>
      <c r="B28" t="s">
        <v>1458</v>
      </c>
      <c r="C28" t="s">
        <v>1496</v>
      </c>
      <c r="D28" t="s">
        <v>1996</v>
      </c>
      <c r="E28" t="s">
        <v>1461</v>
      </c>
      <c r="F28" t="s">
        <v>1997</v>
      </c>
      <c r="G28" t="s">
        <v>2312</v>
      </c>
      <c r="H28" t="s">
        <v>1998</v>
      </c>
      <c r="I28" t="s">
        <v>2313</v>
      </c>
      <c r="J28">
        <v>42</v>
      </c>
      <c r="K28" t="s">
        <v>1999</v>
      </c>
    </row>
    <row r="29" spans="1:11">
      <c r="A29" s="234">
        <v>45359.895833333336</v>
      </c>
      <c r="B29" t="s">
        <v>1458</v>
      </c>
      <c r="C29" t="s">
        <v>1497</v>
      </c>
      <c r="D29" t="s">
        <v>2000</v>
      </c>
      <c r="E29" t="s">
        <v>1591</v>
      </c>
      <c r="F29" t="s">
        <v>76</v>
      </c>
      <c r="G29" t="s">
        <v>2314</v>
      </c>
      <c r="H29" t="s">
        <v>76</v>
      </c>
      <c r="I29" t="s">
        <v>76</v>
      </c>
      <c r="J29">
        <v>22</v>
      </c>
      <c r="K29" t="s">
        <v>2001</v>
      </c>
    </row>
    <row r="30" spans="1:11">
      <c r="A30" s="234">
        <v>45359.895833333336</v>
      </c>
      <c r="B30" t="s">
        <v>1458</v>
      </c>
      <c r="C30" t="s">
        <v>1498</v>
      </c>
      <c r="D30" t="s">
        <v>621</v>
      </c>
      <c r="E30" t="s">
        <v>1591</v>
      </c>
      <c r="F30" t="s">
        <v>2002</v>
      </c>
      <c r="G30" t="s">
        <v>2315</v>
      </c>
      <c r="H30" t="s">
        <v>1588</v>
      </c>
      <c r="I30" t="s">
        <v>2316</v>
      </c>
      <c r="J30">
        <v>99</v>
      </c>
      <c r="K30" t="s">
        <v>2003</v>
      </c>
    </row>
    <row r="31" spans="1:11">
      <c r="A31" s="234">
        <v>45359.895833333336</v>
      </c>
      <c r="B31" t="s">
        <v>1458</v>
      </c>
      <c r="C31" t="s">
        <v>1499</v>
      </c>
      <c r="D31" t="s">
        <v>2004</v>
      </c>
      <c r="E31" t="s">
        <v>1591</v>
      </c>
      <c r="F31" t="s">
        <v>2317</v>
      </c>
      <c r="G31" t="s">
        <v>2318</v>
      </c>
      <c r="H31" t="s">
        <v>2005</v>
      </c>
      <c r="I31" t="s">
        <v>2319</v>
      </c>
      <c r="J31">
        <v>35</v>
      </c>
      <c r="K31" t="s">
        <v>2006</v>
      </c>
    </row>
    <row r="32" spans="1:11">
      <c r="A32" s="234">
        <v>45359.895833333336</v>
      </c>
      <c r="B32" t="s">
        <v>1458</v>
      </c>
      <c r="C32" t="s">
        <v>1500</v>
      </c>
      <c r="D32" t="s">
        <v>2007</v>
      </c>
      <c r="E32" t="s">
        <v>1591</v>
      </c>
      <c r="F32" t="s">
        <v>2320</v>
      </c>
      <c r="G32" t="s">
        <v>2321</v>
      </c>
      <c r="H32" t="s">
        <v>2008</v>
      </c>
      <c r="I32" t="s">
        <v>2322</v>
      </c>
      <c r="J32">
        <v>69</v>
      </c>
      <c r="K32" t="s">
        <v>2009</v>
      </c>
    </row>
    <row r="33" spans="1:11">
      <c r="A33" s="234">
        <v>45359.895833333336</v>
      </c>
      <c r="B33" t="s">
        <v>1458</v>
      </c>
      <c r="C33" t="s">
        <v>1501</v>
      </c>
      <c r="D33" t="s">
        <v>1842</v>
      </c>
      <c r="E33" t="s">
        <v>1591</v>
      </c>
      <c r="F33">
        <v>3.6999999999999998E-2</v>
      </c>
      <c r="G33">
        <v>3.9E-2</v>
      </c>
      <c r="H33">
        <v>3.6999999999999998E-2</v>
      </c>
      <c r="I33" t="s">
        <v>76</v>
      </c>
      <c r="J33">
        <v>89</v>
      </c>
      <c r="K33" t="s">
        <v>2010</v>
      </c>
    </row>
    <row r="34" spans="1:11">
      <c r="A34" s="234">
        <v>45359.895833333336</v>
      </c>
      <c r="B34" t="s">
        <v>1458</v>
      </c>
      <c r="C34" t="s">
        <v>1502</v>
      </c>
      <c r="D34" t="s">
        <v>2011</v>
      </c>
      <c r="E34" t="s">
        <v>1591</v>
      </c>
      <c r="F34">
        <v>2E-3</v>
      </c>
      <c r="G34">
        <v>1E-3</v>
      </c>
      <c r="H34">
        <v>6.0000000000000001E-3</v>
      </c>
      <c r="I34">
        <v>5.0000000000000001E-3</v>
      </c>
      <c r="J34">
        <v>39</v>
      </c>
      <c r="K34" t="s">
        <v>2012</v>
      </c>
    </row>
    <row r="35" spans="1:11">
      <c r="A35" s="234">
        <v>45359.895833333336</v>
      </c>
      <c r="B35" t="s">
        <v>1458</v>
      </c>
      <c r="C35" t="s">
        <v>1503</v>
      </c>
      <c r="D35" t="s">
        <v>2013</v>
      </c>
      <c r="E35" t="s">
        <v>1591</v>
      </c>
      <c r="F35">
        <v>4.2999999999999997E-2</v>
      </c>
      <c r="G35">
        <v>4.2999999999999997E-2</v>
      </c>
      <c r="H35">
        <v>4.4999999999999998E-2</v>
      </c>
      <c r="I35">
        <v>4.3999999999999997E-2</v>
      </c>
      <c r="J35">
        <v>38</v>
      </c>
      <c r="K35" t="s">
        <v>2014</v>
      </c>
    </row>
    <row r="36" spans="1:11">
      <c r="A36" s="234">
        <v>45359.895833333336</v>
      </c>
      <c r="B36" t="s">
        <v>1458</v>
      </c>
      <c r="C36" t="s">
        <v>1504</v>
      </c>
      <c r="D36" t="s">
        <v>2015</v>
      </c>
      <c r="E36" t="s">
        <v>1591</v>
      </c>
      <c r="F36">
        <v>34.299999999999997</v>
      </c>
      <c r="G36">
        <v>34.299999999999997</v>
      </c>
      <c r="H36">
        <v>34.1</v>
      </c>
      <c r="I36">
        <v>34.200000000000003</v>
      </c>
      <c r="J36">
        <v>28</v>
      </c>
      <c r="K36" t="s">
        <v>2016</v>
      </c>
    </row>
    <row r="37" spans="1:11">
      <c r="A37" s="234">
        <v>45359.895833333336</v>
      </c>
      <c r="B37" t="s">
        <v>1458</v>
      </c>
      <c r="C37" t="s">
        <v>1505</v>
      </c>
      <c r="D37" t="s">
        <v>2017</v>
      </c>
      <c r="E37" t="s">
        <v>1591</v>
      </c>
      <c r="F37">
        <v>0.626</v>
      </c>
      <c r="G37">
        <v>0.625</v>
      </c>
      <c r="H37">
        <v>0.625</v>
      </c>
      <c r="I37" t="s">
        <v>76</v>
      </c>
      <c r="J37">
        <v>26</v>
      </c>
      <c r="K37" t="s">
        <v>2018</v>
      </c>
    </row>
    <row r="38" spans="1:11">
      <c r="A38" s="234">
        <v>45359.895833333336</v>
      </c>
      <c r="B38" t="s">
        <v>1458</v>
      </c>
      <c r="C38" t="s">
        <v>1506</v>
      </c>
      <c r="D38" t="s">
        <v>2019</v>
      </c>
      <c r="E38" t="s">
        <v>1591</v>
      </c>
      <c r="F38" t="s">
        <v>76</v>
      </c>
      <c r="G38">
        <v>7.2999999999999995E-2</v>
      </c>
      <c r="H38">
        <v>7.1999999999999995E-2</v>
      </c>
      <c r="I38" t="s">
        <v>76</v>
      </c>
      <c r="J38">
        <v>27</v>
      </c>
      <c r="K38" t="s">
        <v>2020</v>
      </c>
    </row>
    <row r="39" spans="1:11">
      <c r="A39" s="234">
        <v>45362.958333333336</v>
      </c>
      <c r="B39" t="s">
        <v>1458</v>
      </c>
      <c r="C39" t="s">
        <v>1507</v>
      </c>
      <c r="D39" t="s">
        <v>2323</v>
      </c>
      <c r="E39" t="s">
        <v>1591</v>
      </c>
      <c r="F39" t="s">
        <v>76</v>
      </c>
      <c r="G39" t="s">
        <v>76</v>
      </c>
      <c r="H39">
        <v>0.03</v>
      </c>
      <c r="I39" t="s">
        <v>76</v>
      </c>
      <c r="J39">
        <v>0</v>
      </c>
      <c r="K39" t="s">
        <v>2324</v>
      </c>
    </row>
    <row r="40" spans="1:11">
      <c r="A40" s="234">
        <v>45363.75</v>
      </c>
      <c r="B40" t="s">
        <v>1458</v>
      </c>
      <c r="C40" t="s">
        <v>1508</v>
      </c>
      <c r="D40" t="s">
        <v>2325</v>
      </c>
      <c r="E40" t="s">
        <v>1591</v>
      </c>
      <c r="F40">
        <v>90.2</v>
      </c>
      <c r="G40" t="s">
        <v>76</v>
      </c>
      <c r="H40">
        <v>89.9</v>
      </c>
      <c r="I40" t="s">
        <v>76</v>
      </c>
      <c r="J40">
        <v>58</v>
      </c>
      <c r="K40" t="s">
        <v>2326</v>
      </c>
    </row>
    <row r="41" spans="1:11">
      <c r="A41" s="234">
        <v>45363.854166666664</v>
      </c>
      <c r="B41" t="s">
        <v>1458</v>
      </c>
      <c r="C41" t="s">
        <v>1509</v>
      </c>
      <c r="D41" t="s">
        <v>2327</v>
      </c>
      <c r="E41" t="s">
        <v>1591</v>
      </c>
      <c r="F41" t="s">
        <v>76</v>
      </c>
      <c r="G41" t="s">
        <v>76</v>
      </c>
      <c r="H41">
        <v>1.4E-2</v>
      </c>
      <c r="I41">
        <v>1.2999999999999999E-2</v>
      </c>
      <c r="J41">
        <v>11</v>
      </c>
      <c r="K41" t="s">
        <v>2328</v>
      </c>
    </row>
    <row r="42" spans="1:11">
      <c r="A42" s="234">
        <v>45363.854166666664</v>
      </c>
      <c r="B42" t="s">
        <v>1458</v>
      </c>
      <c r="C42" t="s">
        <v>1510</v>
      </c>
      <c r="D42" t="s">
        <v>2329</v>
      </c>
      <c r="E42" t="s">
        <v>1591</v>
      </c>
      <c r="F42" t="s">
        <v>76</v>
      </c>
      <c r="G42" t="s">
        <v>76</v>
      </c>
      <c r="H42">
        <v>-1E-3</v>
      </c>
      <c r="I42">
        <v>1E-3</v>
      </c>
      <c r="J42">
        <v>15</v>
      </c>
      <c r="K42" t="s">
        <v>2330</v>
      </c>
    </row>
    <row r="43" spans="1:11">
      <c r="A43" s="234">
        <v>45363.854166666664</v>
      </c>
      <c r="B43" t="s">
        <v>1458</v>
      </c>
      <c r="C43" t="s">
        <v>1511</v>
      </c>
      <c r="D43" t="s">
        <v>1547</v>
      </c>
      <c r="E43" t="s">
        <v>1591</v>
      </c>
      <c r="F43">
        <v>4.0000000000000001E-3</v>
      </c>
      <c r="G43" t="s">
        <v>76</v>
      </c>
      <c r="H43">
        <v>3.0000000000000001E-3</v>
      </c>
      <c r="I43" t="s">
        <v>76</v>
      </c>
      <c r="J43">
        <v>97</v>
      </c>
      <c r="K43" t="s">
        <v>2331</v>
      </c>
    </row>
    <row r="44" spans="1:11">
      <c r="A44" s="234">
        <v>45363.854166666664</v>
      </c>
      <c r="B44" t="s">
        <v>1458</v>
      </c>
      <c r="C44" t="s">
        <v>1512</v>
      </c>
      <c r="D44" t="s">
        <v>2332</v>
      </c>
      <c r="E44" t="s">
        <v>1591</v>
      </c>
      <c r="F44">
        <v>3.0000000000000001E-3</v>
      </c>
      <c r="G44" t="s">
        <v>76</v>
      </c>
      <c r="H44">
        <v>4.0000000000000001E-3</v>
      </c>
      <c r="I44" t="s">
        <v>76</v>
      </c>
      <c r="J44">
        <v>78</v>
      </c>
      <c r="K44" t="s">
        <v>2333</v>
      </c>
    </row>
    <row r="45" spans="1:11">
      <c r="A45" s="234">
        <v>45363.854166666664</v>
      </c>
      <c r="B45" t="s">
        <v>1458</v>
      </c>
      <c r="C45" t="s">
        <v>1513</v>
      </c>
      <c r="D45" t="s">
        <v>1590</v>
      </c>
      <c r="E45" t="s">
        <v>1591</v>
      </c>
      <c r="F45">
        <v>3.1E-2</v>
      </c>
      <c r="G45" t="s">
        <v>76</v>
      </c>
      <c r="H45">
        <v>3.1E-2</v>
      </c>
      <c r="I45" t="s">
        <v>76</v>
      </c>
      <c r="J45">
        <v>95</v>
      </c>
      <c r="K45" t="s">
        <v>2334</v>
      </c>
    </row>
    <row r="46" spans="1:11">
      <c r="A46" s="234">
        <v>45363.854166666664</v>
      </c>
      <c r="B46" t="s">
        <v>1458</v>
      </c>
      <c r="C46" t="s">
        <v>1514</v>
      </c>
      <c r="D46" t="s">
        <v>2335</v>
      </c>
      <c r="E46" t="s">
        <v>1591</v>
      </c>
      <c r="F46">
        <v>3.6999999999999998E-2</v>
      </c>
      <c r="G46" t="s">
        <v>76</v>
      </c>
      <c r="H46">
        <v>3.9E-2</v>
      </c>
      <c r="I46" t="s">
        <v>76</v>
      </c>
      <c r="J46">
        <v>69</v>
      </c>
      <c r="K46" t="s">
        <v>2336</v>
      </c>
    </row>
    <row r="47" spans="1:11">
      <c r="A47" s="234">
        <v>45363.854166666664</v>
      </c>
      <c r="B47" t="s">
        <v>1458</v>
      </c>
      <c r="C47" t="s">
        <v>1515</v>
      </c>
      <c r="D47" t="s">
        <v>2337</v>
      </c>
      <c r="E47" t="s">
        <v>1591</v>
      </c>
      <c r="F47">
        <v>310.30399999999997</v>
      </c>
      <c r="G47" t="s">
        <v>76</v>
      </c>
      <c r="H47">
        <v>308.41699999999997</v>
      </c>
      <c r="I47" t="s">
        <v>76</v>
      </c>
      <c r="J47">
        <v>40</v>
      </c>
      <c r="K47" t="s">
        <v>2338</v>
      </c>
    </row>
    <row r="48" spans="1:11">
      <c r="A48" s="234">
        <v>45363.854166666664</v>
      </c>
      <c r="B48" t="s">
        <v>1458</v>
      </c>
      <c r="C48" t="s">
        <v>1516</v>
      </c>
      <c r="D48" t="s">
        <v>2339</v>
      </c>
      <c r="E48" t="s">
        <v>1591</v>
      </c>
      <c r="F48">
        <v>315.45299999999997</v>
      </c>
      <c r="G48" t="s">
        <v>76</v>
      </c>
      <c r="H48">
        <v>314.43799999999999</v>
      </c>
      <c r="I48" t="s">
        <v>76</v>
      </c>
      <c r="J48">
        <v>47</v>
      </c>
      <c r="K48" t="s">
        <v>2340</v>
      </c>
    </row>
    <row r="49" spans="1:11">
      <c r="A49" s="234">
        <v>45364.083333333336</v>
      </c>
      <c r="B49" t="s">
        <v>1458</v>
      </c>
      <c r="C49" t="s">
        <v>1517</v>
      </c>
      <c r="D49" t="s">
        <v>2341</v>
      </c>
      <c r="E49" t="s">
        <v>1591</v>
      </c>
      <c r="F49" t="s">
        <v>2342</v>
      </c>
      <c r="G49" t="s">
        <v>76</v>
      </c>
      <c r="H49" t="s">
        <v>2343</v>
      </c>
      <c r="I49" t="s">
        <v>76</v>
      </c>
      <c r="J49">
        <v>73</v>
      </c>
      <c r="K49" t="s">
        <v>2344</v>
      </c>
    </row>
    <row r="50" spans="1:11">
      <c r="A50" s="234">
        <v>45364.791666666664</v>
      </c>
      <c r="B50" t="s">
        <v>1458</v>
      </c>
      <c r="C50" t="s">
        <v>1518</v>
      </c>
      <c r="D50" t="s">
        <v>1465</v>
      </c>
      <c r="E50">
        <v>39508</v>
      </c>
      <c r="F50" t="s">
        <v>76</v>
      </c>
      <c r="G50" t="s">
        <v>76</v>
      </c>
      <c r="H50">
        <v>9.7000000000000003E-2</v>
      </c>
      <c r="I50" t="s">
        <v>76</v>
      </c>
      <c r="J50">
        <v>90</v>
      </c>
      <c r="K50" t="s">
        <v>1466</v>
      </c>
    </row>
    <row r="51" spans="1:11">
      <c r="A51" s="234">
        <v>45365.854166666664</v>
      </c>
      <c r="B51" t="s">
        <v>1458</v>
      </c>
      <c r="C51" t="s">
        <v>1519</v>
      </c>
      <c r="D51" t="s">
        <v>2345</v>
      </c>
      <c r="E51" t="s">
        <v>1591</v>
      </c>
      <c r="F51">
        <v>8.0000000000000002E-3</v>
      </c>
      <c r="G51" t="s">
        <v>76</v>
      </c>
      <c r="H51">
        <v>-8.0000000000000002E-3</v>
      </c>
      <c r="I51" t="s">
        <v>76</v>
      </c>
      <c r="J51">
        <v>93</v>
      </c>
      <c r="K51" t="s">
        <v>2346</v>
      </c>
    </row>
    <row r="52" spans="1:11">
      <c r="A52" s="234">
        <v>45365.854166666664</v>
      </c>
      <c r="B52" t="s">
        <v>1458</v>
      </c>
      <c r="C52" t="s">
        <v>1520</v>
      </c>
      <c r="D52" t="s">
        <v>2347</v>
      </c>
      <c r="E52" t="s">
        <v>1591</v>
      </c>
      <c r="F52">
        <v>5.0000000000000001E-3</v>
      </c>
      <c r="G52" t="s">
        <v>76</v>
      </c>
      <c r="H52">
        <v>-6.0000000000000001E-3</v>
      </c>
      <c r="I52" t="s">
        <v>76</v>
      </c>
      <c r="J52">
        <v>65</v>
      </c>
      <c r="K52" t="s">
        <v>2348</v>
      </c>
    </row>
    <row r="53" spans="1:11">
      <c r="A53" s="234">
        <v>45365.854166666664</v>
      </c>
      <c r="B53" t="s">
        <v>1458</v>
      </c>
      <c r="C53" t="s">
        <v>1521</v>
      </c>
      <c r="D53" t="s">
        <v>2349</v>
      </c>
      <c r="E53" t="s">
        <v>1591</v>
      </c>
      <c r="F53">
        <v>3.0000000000000001E-3</v>
      </c>
      <c r="G53" t="s">
        <v>76</v>
      </c>
      <c r="H53">
        <v>-5.0000000000000001E-3</v>
      </c>
      <c r="I53" t="s">
        <v>76</v>
      </c>
      <c r="J53">
        <v>57</v>
      </c>
      <c r="K53" t="s">
        <v>2350</v>
      </c>
    </row>
    <row r="54" spans="1:11">
      <c r="A54" s="234">
        <v>45365.854166666664</v>
      </c>
      <c r="B54" t="s">
        <v>1458</v>
      </c>
      <c r="C54" t="s">
        <v>1522</v>
      </c>
      <c r="D54" t="s">
        <v>2351</v>
      </c>
      <c r="E54" t="s">
        <v>1591</v>
      </c>
      <c r="F54">
        <v>4.0000000000000001E-3</v>
      </c>
      <c r="G54" t="s">
        <v>76</v>
      </c>
      <c r="H54">
        <v>-4.0000000000000001E-3</v>
      </c>
      <c r="I54" t="s">
        <v>76</v>
      </c>
      <c r="J54">
        <v>25</v>
      </c>
      <c r="K54" t="s">
        <v>2352</v>
      </c>
    </row>
    <row r="55" spans="1:11">
      <c r="A55" s="234">
        <v>45365.854166666664</v>
      </c>
      <c r="B55" t="s">
        <v>1458</v>
      </c>
      <c r="C55" t="s">
        <v>1523</v>
      </c>
      <c r="D55" t="s">
        <v>2353</v>
      </c>
      <c r="E55" t="s">
        <v>1591</v>
      </c>
      <c r="F55">
        <v>3.0000000000000001E-3</v>
      </c>
      <c r="G55" t="s">
        <v>76</v>
      </c>
      <c r="H55">
        <v>3.0000000000000001E-3</v>
      </c>
      <c r="I55" t="s">
        <v>76</v>
      </c>
      <c r="J55">
        <v>89</v>
      </c>
      <c r="K55" t="s">
        <v>2354</v>
      </c>
    </row>
    <row r="56" spans="1:11">
      <c r="A56" s="234">
        <v>45365.854166666664</v>
      </c>
      <c r="B56" t="s">
        <v>1458</v>
      </c>
      <c r="C56" t="s">
        <v>1524</v>
      </c>
      <c r="D56" t="s">
        <v>2355</v>
      </c>
      <c r="E56" t="s">
        <v>1591</v>
      </c>
      <c r="F56">
        <v>2E-3</v>
      </c>
      <c r="G56" t="s">
        <v>76</v>
      </c>
      <c r="H56">
        <v>5.0000000000000001E-3</v>
      </c>
      <c r="I56" t="s">
        <v>76</v>
      </c>
      <c r="J56">
        <v>67</v>
      </c>
      <c r="K56" t="s">
        <v>2356</v>
      </c>
    </row>
    <row r="57" spans="1:11">
      <c r="A57" s="234">
        <v>45365.854166666664</v>
      </c>
      <c r="B57" t="s">
        <v>1458</v>
      </c>
      <c r="C57" t="s">
        <v>1525</v>
      </c>
      <c r="D57" t="s">
        <v>2357</v>
      </c>
      <c r="E57" t="s">
        <v>1591</v>
      </c>
      <c r="F57">
        <v>3.0000000000000001E-3</v>
      </c>
      <c r="G57" t="s">
        <v>76</v>
      </c>
      <c r="H57">
        <v>6.0000000000000001E-3</v>
      </c>
      <c r="I57" t="s">
        <v>76</v>
      </c>
      <c r="J57">
        <v>18</v>
      </c>
      <c r="K57" t="s">
        <v>2358</v>
      </c>
    </row>
    <row r="58" spans="1:11">
      <c r="A58" s="234">
        <v>45365.854166666664</v>
      </c>
      <c r="B58" t="s">
        <v>1458</v>
      </c>
      <c r="C58" t="s">
        <v>1526</v>
      </c>
      <c r="D58" t="s">
        <v>2359</v>
      </c>
      <c r="E58" t="s">
        <v>1591</v>
      </c>
      <c r="F58">
        <v>1.2E-2</v>
      </c>
      <c r="G58" t="s">
        <v>76</v>
      </c>
      <c r="H58">
        <v>8.9999999999999993E-3</v>
      </c>
      <c r="I58" t="s">
        <v>76</v>
      </c>
      <c r="J58">
        <v>68</v>
      </c>
      <c r="K58" t="s">
        <v>2360</v>
      </c>
    </row>
    <row r="59" spans="1:11">
      <c r="A59" s="234">
        <v>45365.854166666664</v>
      </c>
      <c r="B59" t="s">
        <v>1458</v>
      </c>
      <c r="C59" t="s">
        <v>1527</v>
      </c>
      <c r="D59" t="s">
        <v>2361</v>
      </c>
      <c r="E59" t="s">
        <v>1591</v>
      </c>
      <c r="F59">
        <v>1.9E-2</v>
      </c>
      <c r="G59" t="s">
        <v>76</v>
      </c>
      <c r="H59">
        <v>0.02</v>
      </c>
      <c r="I59" t="s">
        <v>76</v>
      </c>
      <c r="J59">
        <v>66</v>
      </c>
      <c r="K59" t="s">
        <v>2362</v>
      </c>
    </row>
    <row r="60" spans="1:11">
      <c r="A60" s="234">
        <v>45365.854166666664</v>
      </c>
      <c r="B60" t="s">
        <v>1458</v>
      </c>
      <c r="C60" t="s">
        <v>1528</v>
      </c>
      <c r="D60" t="s">
        <v>2363</v>
      </c>
      <c r="E60" t="s">
        <v>1591</v>
      </c>
      <c r="F60" t="s">
        <v>76</v>
      </c>
      <c r="G60" t="s">
        <v>76</v>
      </c>
      <c r="H60">
        <v>2.5999999999999999E-2</v>
      </c>
      <c r="I60" t="s">
        <v>76</v>
      </c>
      <c r="J60">
        <v>16</v>
      </c>
      <c r="K60" t="s">
        <v>2364</v>
      </c>
    </row>
    <row r="61" spans="1:11">
      <c r="A61" s="234">
        <v>45365.854166666664</v>
      </c>
      <c r="B61" t="s">
        <v>1458</v>
      </c>
      <c r="C61" t="s">
        <v>1530</v>
      </c>
      <c r="D61" t="s">
        <v>1487</v>
      </c>
      <c r="E61">
        <v>39873</v>
      </c>
      <c r="F61" t="s">
        <v>2365</v>
      </c>
      <c r="G61" t="s">
        <v>76</v>
      </c>
      <c r="H61" t="s">
        <v>2306</v>
      </c>
      <c r="I61" t="s">
        <v>76</v>
      </c>
      <c r="J61">
        <v>98</v>
      </c>
      <c r="K61" t="s">
        <v>1488</v>
      </c>
    </row>
    <row r="62" spans="1:11">
      <c r="A62" s="234">
        <v>45365.854166666664</v>
      </c>
      <c r="B62" t="s">
        <v>1458</v>
      </c>
      <c r="C62" t="s">
        <v>1531</v>
      </c>
      <c r="D62" t="s">
        <v>1490</v>
      </c>
      <c r="E62">
        <v>37316</v>
      </c>
      <c r="F62" t="s">
        <v>2366</v>
      </c>
      <c r="G62" t="s">
        <v>76</v>
      </c>
      <c r="H62" t="s">
        <v>2308</v>
      </c>
      <c r="I62" t="s">
        <v>76</v>
      </c>
      <c r="J62">
        <v>69</v>
      </c>
      <c r="K62" t="s">
        <v>1491</v>
      </c>
    </row>
    <row r="63" spans="1:11">
      <c r="A63" s="234">
        <v>45365.916666666664</v>
      </c>
      <c r="B63" t="s">
        <v>1458</v>
      </c>
      <c r="C63" t="s">
        <v>1532</v>
      </c>
      <c r="D63" t="s">
        <v>2367</v>
      </c>
      <c r="E63" t="s">
        <v>1461</v>
      </c>
      <c r="F63">
        <v>2E-3</v>
      </c>
      <c r="G63" t="s">
        <v>76</v>
      </c>
      <c r="H63">
        <v>4.0000000000000001E-3</v>
      </c>
      <c r="I63" t="s">
        <v>76</v>
      </c>
      <c r="J63">
        <v>37</v>
      </c>
      <c r="K63" t="s">
        <v>2368</v>
      </c>
    </row>
    <row r="64" spans="1:11">
      <c r="A64" s="234">
        <v>45366.854166666664</v>
      </c>
      <c r="B64" t="s">
        <v>1458</v>
      </c>
      <c r="C64" t="s">
        <v>1838</v>
      </c>
      <c r="D64" t="s">
        <v>2369</v>
      </c>
      <c r="E64" t="s">
        <v>2058</v>
      </c>
      <c r="F64">
        <v>-7</v>
      </c>
      <c r="G64" t="s">
        <v>76</v>
      </c>
      <c r="H64">
        <v>-2.4</v>
      </c>
      <c r="I64" t="s">
        <v>76</v>
      </c>
      <c r="J64">
        <v>82</v>
      </c>
      <c r="K64" t="s">
        <v>2370</v>
      </c>
    </row>
    <row r="65" spans="1:11">
      <c r="A65" s="234">
        <v>45366.854166666664</v>
      </c>
      <c r="B65" t="s">
        <v>1458</v>
      </c>
      <c r="C65" t="s">
        <v>1839</v>
      </c>
      <c r="D65" t="s">
        <v>2371</v>
      </c>
      <c r="E65" t="s">
        <v>1591</v>
      </c>
      <c r="F65">
        <v>3.0000000000000001E-3</v>
      </c>
      <c r="G65" t="s">
        <v>76</v>
      </c>
      <c r="H65">
        <v>8.0000000000000002E-3</v>
      </c>
      <c r="I65" t="s">
        <v>76</v>
      </c>
      <c r="J65">
        <v>76</v>
      </c>
      <c r="K65" t="s">
        <v>2372</v>
      </c>
    </row>
    <row r="66" spans="1:11">
      <c r="A66" s="234">
        <v>45366.854166666664</v>
      </c>
      <c r="B66" t="s">
        <v>1458</v>
      </c>
      <c r="C66" t="s">
        <v>1840</v>
      </c>
      <c r="D66" t="s">
        <v>2373</v>
      </c>
      <c r="E66" t="s">
        <v>1591</v>
      </c>
      <c r="F66">
        <v>-2E-3</v>
      </c>
      <c r="G66" t="s">
        <v>76</v>
      </c>
      <c r="H66">
        <v>6.0000000000000001E-3</v>
      </c>
      <c r="I66" t="s">
        <v>76</v>
      </c>
      <c r="J66">
        <v>7</v>
      </c>
      <c r="K66" t="s">
        <v>2374</v>
      </c>
    </row>
    <row r="67" spans="1:11">
      <c r="A67" s="234">
        <v>45366.854166666664</v>
      </c>
      <c r="B67" t="s">
        <v>1458</v>
      </c>
      <c r="C67" t="s">
        <v>1960</v>
      </c>
      <c r="D67" t="s">
        <v>2375</v>
      </c>
      <c r="E67" t="s">
        <v>1591</v>
      </c>
      <c r="F67">
        <v>-7.0000000000000001E-3</v>
      </c>
      <c r="G67" t="s">
        <v>76</v>
      </c>
      <c r="H67">
        <v>-1.2999999999999999E-2</v>
      </c>
      <c r="I67" t="s">
        <v>76</v>
      </c>
      <c r="J67">
        <v>35</v>
      </c>
      <c r="K67" t="s">
        <v>2376</v>
      </c>
    </row>
    <row r="68" spans="1:11">
      <c r="A68" s="234">
        <v>45366.854166666664</v>
      </c>
      <c r="B68" t="s">
        <v>1458</v>
      </c>
      <c r="C68" t="s">
        <v>1965</v>
      </c>
      <c r="D68" t="s">
        <v>2377</v>
      </c>
      <c r="E68" t="s">
        <v>1591</v>
      </c>
      <c r="F68">
        <v>3.0000000000000001E-3</v>
      </c>
      <c r="G68" t="s">
        <v>76</v>
      </c>
      <c r="H68">
        <v>8.0000000000000002E-3</v>
      </c>
      <c r="I68" t="s">
        <v>76</v>
      </c>
      <c r="J68">
        <v>15</v>
      </c>
      <c r="K68" t="s">
        <v>2378</v>
      </c>
    </row>
    <row r="69" spans="1:11">
      <c r="A69" s="234">
        <v>45366.854166666664</v>
      </c>
      <c r="B69" t="s">
        <v>1458</v>
      </c>
      <c r="C69" t="s">
        <v>1969</v>
      </c>
      <c r="D69" t="s">
        <v>2379</v>
      </c>
      <c r="E69" t="s">
        <v>1591</v>
      </c>
      <c r="F69" t="s">
        <v>76</v>
      </c>
      <c r="G69" t="s">
        <v>76</v>
      </c>
      <c r="H69">
        <v>-2.4E-2</v>
      </c>
      <c r="I69" t="s">
        <v>76</v>
      </c>
      <c r="J69">
        <v>14</v>
      </c>
      <c r="K69" t="s">
        <v>2380</v>
      </c>
    </row>
    <row r="70" spans="1:11">
      <c r="A70" s="234">
        <v>45366.885416666664</v>
      </c>
      <c r="B70" t="s">
        <v>1458</v>
      </c>
      <c r="C70" t="s">
        <v>1970</v>
      </c>
      <c r="D70" t="s">
        <v>2381</v>
      </c>
      <c r="E70" t="s">
        <v>1591</v>
      </c>
      <c r="F70">
        <v>0</v>
      </c>
      <c r="G70" t="s">
        <v>76</v>
      </c>
      <c r="H70">
        <v>-1E-3</v>
      </c>
      <c r="I70" t="s">
        <v>76</v>
      </c>
      <c r="J70">
        <v>87</v>
      </c>
      <c r="K70" t="s">
        <v>2382</v>
      </c>
    </row>
    <row r="71" spans="1:11">
      <c r="A71" s="234">
        <v>45366.885416666664</v>
      </c>
      <c r="B71" t="s">
        <v>1458</v>
      </c>
      <c r="C71" t="s">
        <v>1973</v>
      </c>
      <c r="D71" t="s">
        <v>2383</v>
      </c>
      <c r="E71" t="s">
        <v>1591</v>
      </c>
      <c r="F71">
        <v>0.78500000000000003</v>
      </c>
      <c r="G71" t="s">
        <v>76</v>
      </c>
      <c r="H71">
        <v>0.78500000000000003</v>
      </c>
      <c r="I71" t="s">
        <v>76</v>
      </c>
      <c r="J71">
        <v>61</v>
      </c>
      <c r="K71" t="s">
        <v>2384</v>
      </c>
    </row>
    <row r="72" spans="1:11">
      <c r="A72" s="234">
        <v>45366.885416666664</v>
      </c>
      <c r="B72" t="s">
        <v>1458</v>
      </c>
      <c r="C72" t="s">
        <v>1975</v>
      </c>
      <c r="D72" t="s">
        <v>2385</v>
      </c>
      <c r="E72" t="s">
        <v>1591</v>
      </c>
      <c r="F72">
        <v>4.0000000000000001E-3</v>
      </c>
      <c r="G72" t="s">
        <v>76</v>
      </c>
      <c r="H72">
        <v>-5.0000000000000001E-3</v>
      </c>
      <c r="I72" t="s">
        <v>76</v>
      </c>
      <c r="J72">
        <v>20</v>
      </c>
      <c r="K72" t="s">
        <v>2386</v>
      </c>
    </row>
    <row r="73" spans="1:11">
      <c r="A73" s="234">
        <v>45366.916666666664</v>
      </c>
      <c r="B73" t="s">
        <v>1458</v>
      </c>
      <c r="C73" t="s">
        <v>1978</v>
      </c>
      <c r="D73" t="s">
        <v>570</v>
      </c>
      <c r="E73" t="s">
        <v>2387</v>
      </c>
      <c r="F73">
        <v>77.099999999999994</v>
      </c>
      <c r="G73" t="s">
        <v>76</v>
      </c>
      <c r="H73">
        <v>76.900000000000006</v>
      </c>
      <c r="I73" t="s">
        <v>76</v>
      </c>
      <c r="J73">
        <v>94</v>
      </c>
      <c r="K73" t="s">
        <v>1533</v>
      </c>
    </row>
    <row r="74" spans="1:11">
      <c r="A74" s="234">
        <v>45366.916666666664</v>
      </c>
      <c r="B74" t="s">
        <v>1458</v>
      </c>
      <c r="C74" t="s">
        <v>1983</v>
      </c>
      <c r="D74" t="s">
        <v>1534</v>
      </c>
      <c r="E74" t="s">
        <v>2387</v>
      </c>
      <c r="F74" t="s">
        <v>76</v>
      </c>
      <c r="G74" t="s">
        <v>76</v>
      </c>
      <c r="H74">
        <v>79.400000000000006</v>
      </c>
      <c r="I74" t="s">
        <v>76</v>
      </c>
      <c r="J74">
        <v>19</v>
      </c>
      <c r="K74" t="s">
        <v>1535</v>
      </c>
    </row>
    <row r="75" spans="1:11">
      <c r="A75" s="234">
        <v>45366.916666666664</v>
      </c>
      <c r="B75" t="s">
        <v>1458</v>
      </c>
      <c r="C75" t="s">
        <v>1987</v>
      </c>
      <c r="D75" t="s">
        <v>1536</v>
      </c>
      <c r="E75" t="s">
        <v>2387</v>
      </c>
      <c r="F75" t="s">
        <v>76</v>
      </c>
      <c r="G75" t="s">
        <v>76</v>
      </c>
      <c r="H75">
        <v>75.2</v>
      </c>
      <c r="I75" t="s">
        <v>76</v>
      </c>
      <c r="J75">
        <v>22</v>
      </c>
      <c r="K75" t="s">
        <v>1537</v>
      </c>
    </row>
    <row r="76" spans="1:11">
      <c r="A76" s="234">
        <v>45366.916666666664</v>
      </c>
      <c r="B76" t="s">
        <v>1458</v>
      </c>
      <c r="C76" t="s">
        <v>1990</v>
      </c>
      <c r="D76" t="s">
        <v>1538</v>
      </c>
      <c r="E76" t="s">
        <v>2387</v>
      </c>
      <c r="F76">
        <v>3.1E-2</v>
      </c>
      <c r="G76" t="s">
        <v>76</v>
      </c>
      <c r="H76">
        <v>0.03</v>
      </c>
      <c r="I76" t="s">
        <v>76</v>
      </c>
      <c r="J76">
        <v>25</v>
      </c>
      <c r="K76" t="s">
        <v>1539</v>
      </c>
    </row>
    <row r="77" spans="1:11">
      <c r="A77" s="234">
        <v>45366.916666666664</v>
      </c>
      <c r="B77" t="s">
        <v>1458</v>
      </c>
      <c r="C77" t="s">
        <v>1992</v>
      </c>
      <c r="D77" t="s">
        <v>1540</v>
      </c>
      <c r="E77" t="s">
        <v>2387</v>
      </c>
      <c r="F77">
        <v>0.03</v>
      </c>
      <c r="G77" t="s">
        <v>76</v>
      </c>
      <c r="H77">
        <v>2.9000000000000001E-2</v>
      </c>
      <c r="I77" t="s">
        <v>76</v>
      </c>
      <c r="J77">
        <v>24</v>
      </c>
      <c r="K77" t="s">
        <v>1541</v>
      </c>
    </row>
    <row r="78" spans="1:11">
      <c r="A78" s="234">
        <v>45355.729166666664</v>
      </c>
      <c r="B78" t="s">
        <v>1543</v>
      </c>
      <c r="C78" t="s">
        <v>1459</v>
      </c>
      <c r="D78" t="s">
        <v>2057</v>
      </c>
      <c r="E78" t="s">
        <v>2058</v>
      </c>
      <c r="F78">
        <v>-10.6</v>
      </c>
      <c r="G78">
        <v>-10.5</v>
      </c>
      <c r="H78">
        <v>-12.9</v>
      </c>
      <c r="I78" t="s">
        <v>76</v>
      </c>
      <c r="J78">
        <v>27</v>
      </c>
      <c r="K78" t="s">
        <v>2059</v>
      </c>
    </row>
    <row r="79" spans="1:11">
      <c r="A79" s="234">
        <v>45356.708333333336</v>
      </c>
      <c r="B79" t="s">
        <v>1543</v>
      </c>
      <c r="C79" t="s">
        <v>1460</v>
      </c>
      <c r="D79" t="s">
        <v>1544</v>
      </c>
      <c r="E79" t="s">
        <v>1837</v>
      </c>
      <c r="F79">
        <v>50</v>
      </c>
      <c r="G79">
        <v>50.2</v>
      </c>
      <c r="H79">
        <v>50</v>
      </c>
      <c r="I79" t="s">
        <v>76</v>
      </c>
      <c r="J79">
        <v>70</v>
      </c>
      <c r="K79" t="s">
        <v>1545</v>
      </c>
    </row>
    <row r="80" spans="1:11">
      <c r="A80" s="234">
        <v>45356.708333333336</v>
      </c>
      <c r="B80" t="s">
        <v>1543</v>
      </c>
      <c r="C80" t="s">
        <v>1462</v>
      </c>
      <c r="D80" t="s">
        <v>769</v>
      </c>
      <c r="E80" t="s">
        <v>1837</v>
      </c>
      <c r="F80">
        <v>48.9</v>
      </c>
      <c r="G80">
        <v>49.2</v>
      </c>
      <c r="H80">
        <v>48.9</v>
      </c>
      <c r="I80" t="s">
        <v>76</v>
      </c>
      <c r="J80">
        <v>73</v>
      </c>
      <c r="K80" t="s">
        <v>1546</v>
      </c>
    </row>
    <row r="81" spans="1:11">
      <c r="A81" s="234">
        <v>45356.75</v>
      </c>
      <c r="B81" t="s">
        <v>1543</v>
      </c>
      <c r="C81" t="s">
        <v>1463</v>
      </c>
      <c r="D81" t="s">
        <v>2060</v>
      </c>
      <c r="E81" t="s">
        <v>1461</v>
      </c>
      <c r="F81">
        <v>-1E-3</v>
      </c>
      <c r="G81">
        <v>-8.9999999999999993E-3</v>
      </c>
      <c r="H81">
        <v>-8.0000000000000002E-3</v>
      </c>
      <c r="I81">
        <v>-8.9999999999999993E-3</v>
      </c>
      <c r="J81">
        <v>46</v>
      </c>
      <c r="K81" t="s">
        <v>2061</v>
      </c>
    </row>
    <row r="82" spans="1:11">
      <c r="A82" s="234">
        <v>45356.75</v>
      </c>
      <c r="B82" t="s">
        <v>1543</v>
      </c>
      <c r="C82" t="s">
        <v>1464</v>
      </c>
      <c r="D82" t="s">
        <v>2041</v>
      </c>
      <c r="E82" t="s">
        <v>1461</v>
      </c>
      <c r="F82">
        <v>-8.1000000000000003E-2</v>
      </c>
      <c r="G82">
        <v>-8.5999999999999993E-2</v>
      </c>
      <c r="H82">
        <v>-0.106</v>
      </c>
      <c r="I82">
        <v>-0.107</v>
      </c>
      <c r="J82">
        <v>49</v>
      </c>
      <c r="K82" t="s">
        <v>2062</v>
      </c>
    </row>
    <row r="83" spans="1:11">
      <c r="A83" s="234">
        <v>45357.75</v>
      </c>
      <c r="B83" t="s">
        <v>1543</v>
      </c>
      <c r="C83" t="s">
        <v>1467</v>
      </c>
      <c r="D83" t="s">
        <v>2063</v>
      </c>
      <c r="E83" t="s">
        <v>1461</v>
      </c>
      <c r="F83">
        <v>2E-3</v>
      </c>
      <c r="G83">
        <v>1E-3</v>
      </c>
      <c r="H83">
        <v>-1.0999999999999999E-2</v>
      </c>
      <c r="I83">
        <v>-6.0000000000000001E-3</v>
      </c>
      <c r="J83">
        <v>54</v>
      </c>
      <c r="K83" t="s">
        <v>2064</v>
      </c>
    </row>
    <row r="84" spans="1:11">
      <c r="A84" s="234">
        <v>45357.75</v>
      </c>
      <c r="B84" t="s">
        <v>1543</v>
      </c>
      <c r="C84" t="s">
        <v>1468</v>
      </c>
      <c r="D84" t="s">
        <v>2065</v>
      </c>
      <c r="E84" t="s">
        <v>1461</v>
      </c>
      <c r="F84">
        <v>-1.2999999999999999E-2</v>
      </c>
      <c r="G84">
        <v>-0.01</v>
      </c>
      <c r="H84">
        <v>-8.0000000000000002E-3</v>
      </c>
      <c r="I84">
        <v>-5.0000000000000001E-3</v>
      </c>
      <c r="J84">
        <v>51</v>
      </c>
      <c r="K84" t="s">
        <v>2066</v>
      </c>
    </row>
    <row r="85" spans="1:11">
      <c r="A85" s="234">
        <v>45358.885416666664</v>
      </c>
      <c r="B85" t="s">
        <v>1543</v>
      </c>
      <c r="C85" t="s">
        <v>1471</v>
      </c>
      <c r="D85" t="s">
        <v>625</v>
      </c>
      <c r="E85">
        <v>39142</v>
      </c>
      <c r="F85">
        <v>4.4999999999999998E-2</v>
      </c>
      <c r="G85">
        <v>4.4999999999999998E-2</v>
      </c>
      <c r="H85">
        <v>4.4999999999999998E-2</v>
      </c>
      <c r="I85" t="s">
        <v>76</v>
      </c>
      <c r="J85">
        <v>98</v>
      </c>
      <c r="K85" t="s">
        <v>2067</v>
      </c>
    </row>
    <row r="86" spans="1:11">
      <c r="A86" s="234">
        <v>45358.885416666664</v>
      </c>
      <c r="B86" t="s">
        <v>1543</v>
      </c>
      <c r="C86" t="s">
        <v>1474</v>
      </c>
      <c r="D86" t="s">
        <v>2068</v>
      </c>
      <c r="E86">
        <v>39142</v>
      </c>
      <c r="F86">
        <v>4.7500000000000001E-2</v>
      </c>
      <c r="G86">
        <v>4.7500000000000001E-2</v>
      </c>
      <c r="H86">
        <v>4.7500000000000001E-2</v>
      </c>
      <c r="I86" t="s">
        <v>76</v>
      </c>
      <c r="J86">
        <v>78</v>
      </c>
      <c r="K86" t="s">
        <v>2069</v>
      </c>
    </row>
    <row r="87" spans="1:11">
      <c r="A87" s="234">
        <v>45358.885416666664</v>
      </c>
      <c r="B87" t="s">
        <v>1543</v>
      </c>
      <c r="C87" t="s">
        <v>1475</v>
      </c>
      <c r="D87" t="s">
        <v>2070</v>
      </c>
      <c r="E87">
        <v>39142</v>
      </c>
      <c r="F87">
        <v>0.04</v>
      </c>
      <c r="G87">
        <v>0.04</v>
      </c>
      <c r="H87">
        <v>0.04</v>
      </c>
      <c r="I87" t="s">
        <v>76</v>
      </c>
      <c r="J87">
        <v>93</v>
      </c>
      <c r="K87" t="s">
        <v>2071</v>
      </c>
    </row>
    <row r="88" spans="1:11">
      <c r="A88" s="234">
        <v>45359.75</v>
      </c>
      <c r="B88" t="s">
        <v>1543</v>
      </c>
      <c r="C88" t="s">
        <v>1476</v>
      </c>
      <c r="D88" t="s">
        <v>2072</v>
      </c>
      <c r="E88" t="s">
        <v>1985</v>
      </c>
      <c r="F88">
        <v>0</v>
      </c>
      <c r="G88">
        <v>0</v>
      </c>
      <c r="H88">
        <v>0</v>
      </c>
      <c r="I88" t="s">
        <v>76</v>
      </c>
      <c r="J88">
        <v>90</v>
      </c>
      <c r="K88" t="s">
        <v>2073</v>
      </c>
    </row>
    <row r="89" spans="1:11">
      <c r="A89" s="234">
        <v>45359.75</v>
      </c>
      <c r="B89" t="s">
        <v>1543</v>
      </c>
      <c r="C89" t="s">
        <v>1477</v>
      </c>
      <c r="D89" t="s">
        <v>2074</v>
      </c>
      <c r="E89" t="s">
        <v>1985</v>
      </c>
      <c r="F89">
        <v>1E-3</v>
      </c>
      <c r="G89">
        <v>1E-3</v>
      </c>
      <c r="H89">
        <v>1E-3</v>
      </c>
      <c r="I89" t="s">
        <v>76</v>
      </c>
      <c r="J89">
        <v>88</v>
      </c>
      <c r="K89" t="s">
        <v>2075</v>
      </c>
    </row>
    <row r="90" spans="1:11">
      <c r="A90" s="234">
        <v>45359.75</v>
      </c>
      <c r="B90" t="s">
        <v>1543</v>
      </c>
      <c r="C90" t="s">
        <v>1478</v>
      </c>
      <c r="D90" t="s">
        <v>2076</v>
      </c>
      <c r="E90" t="s">
        <v>1833</v>
      </c>
      <c r="F90">
        <v>2E-3</v>
      </c>
      <c r="G90">
        <v>6.0000000000000001E-3</v>
      </c>
      <c r="H90">
        <v>3.0000000000000001E-3</v>
      </c>
      <c r="I90">
        <v>6.0000000000000001E-3</v>
      </c>
      <c r="J90">
        <v>7</v>
      </c>
      <c r="K90" t="s">
        <v>2077</v>
      </c>
    </row>
    <row r="91" spans="1:11">
      <c r="A91" s="234">
        <v>45359.75</v>
      </c>
      <c r="B91" t="s">
        <v>1543</v>
      </c>
      <c r="C91" t="s">
        <v>1479</v>
      </c>
      <c r="D91" t="s">
        <v>2078</v>
      </c>
      <c r="E91" t="s">
        <v>1833</v>
      </c>
      <c r="F91">
        <v>-8.0000000000000002E-3</v>
      </c>
      <c r="G91">
        <v>0.01</v>
      </c>
      <c r="H91">
        <v>0</v>
      </c>
      <c r="I91" t="s">
        <v>76</v>
      </c>
      <c r="J91">
        <v>5</v>
      </c>
      <c r="K91" t="s">
        <v>2079</v>
      </c>
    </row>
    <row r="92" spans="1:11">
      <c r="A92" s="234">
        <v>45359.75</v>
      </c>
      <c r="B92" t="s">
        <v>1543</v>
      </c>
      <c r="C92" t="s">
        <v>1480</v>
      </c>
      <c r="D92" t="s">
        <v>2080</v>
      </c>
      <c r="E92" t="s">
        <v>1833</v>
      </c>
      <c r="F92">
        <v>2E-3</v>
      </c>
      <c r="G92">
        <v>1E-3</v>
      </c>
      <c r="H92">
        <v>3.0000000000000001E-3</v>
      </c>
      <c r="I92" t="s">
        <v>76</v>
      </c>
      <c r="J92">
        <v>44</v>
      </c>
      <c r="K92" t="s">
        <v>2081</v>
      </c>
    </row>
    <row r="93" spans="1:11">
      <c r="A93" s="234">
        <v>45359.75</v>
      </c>
      <c r="B93" t="s">
        <v>1543</v>
      </c>
      <c r="C93" t="s">
        <v>1481</v>
      </c>
      <c r="D93" t="s">
        <v>2082</v>
      </c>
      <c r="E93" t="s">
        <v>1985</v>
      </c>
      <c r="F93" t="s">
        <v>76</v>
      </c>
      <c r="G93">
        <v>3.0000000000000001E-3</v>
      </c>
      <c r="H93">
        <v>3.0000000000000001E-3</v>
      </c>
      <c r="I93" t="s">
        <v>76</v>
      </c>
      <c r="J93">
        <v>39</v>
      </c>
      <c r="K93" t="s">
        <v>2083</v>
      </c>
    </row>
    <row r="94" spans="1:11">
      <c r="A94" s="234">
        <v>45359.75</v>
      </c>
      <c r="B94" t="s">
        <v>1543</v>
      </c>
      <c r="C94" t="s">
        <v>1482</v>
      </c>
      <c r="D94" t="s">
        <v>2084</v>
      </c>
      <c r="E94" t="s">
        <v>1985</v>
      </c>
      <c r="F94" t="s">
        <v>76</v>
      </c>
      <c r="G94">
        <v>1.2E-2</v>
      </c>
      <c r="H94">
        <v>1.2999999999999999E-2</v>
      </c>
      <c r="I94" t="s">
        <v>76</v>
      </c>
      <c r="J94">
        <v>41</v>
      </c>
      <c r="K94" t="s">
        <v>2085</v>
      </c>
    </row>
    <row r="95" spans="1:11">
      <c r="A95" s="234">
        <v>45364.75</v>
      </c>
      <c r="B95" t="s">
        <v>1543</v>
      </c>
      <c r="C95" t="s">
        <v>1483</v>
      </c>
      <c r="D95" t="s">
        <v>2388</v>
      </c>
      <c r="E95" t="s">
        <v>1461</v>
      </c>
      <c r="F95">
        <v>-1.7000000000000001E-2</v>
      </c>
      <c r="G95" t="s">
        <v>76</v>
      </c>
      <c r="H95">
        <v>2.5999999999999999E-2</v>
      </c>
      <c r="I95" t="s">
        <v>76</v>
      </c>
      <c r="J95">
        <v>59</v>
      </c>
      <c r="K95" t="s">
        <v>2389</v>
      </c>
    </row>
    <row r="96" spans="1:11">
      <c r="A96" s="234">
        <v>45364.75</v>
      </c>
      <c r="B96" t="s">
        <v>1543</v>
      </c>
      <c r="C96" t="s">
        <v>1484</v>
      </c>
      <c r="D96" t="s">
        <v>2390</v>
      </c>
      <c r="E96" t="s">
        <v>1461</v>
      </c>
      <c r="F96">
        <v>-0.03</v>
      </c>
      <c r="G96" t="s">
        <v>76</v>
      </c>
      <c r="H96">
        <v>1.2E-2</v>
      </c>
      <c r="I96" t="s">
        <v>76</v>
      </c>
      <c r="J96">
        <v>56</v>
      </c>
      <c r="K96" t="s">
        <v>2391</v>
      </c>
    </row>
    <row r="97" spans="1:11">
      <c r="A97" s="234">
        <v>45355.25</v>
      </c>
      <c r="B97" t="s">
        <v>1542</v>
      </c>
      <c r="C97" t="s">
        <v>1459</v>
      </c>
      <c r="D97" t="s">
        <v>2021</v>
      </c>
      <c r="J97">
        <v>0</v>
      </c>
    </row>
    <row r="98" spans="1:11">
      <c r="A98" s="234">
        <v>45356.40625</v>
      </c>
      <c r="B98" t="s">
        <v>1542</v>
      </c>
      <c r="C98" t="s">
        <v>1460</v>
      </c>
      <c r="D98" t="s">
        <v>2022</v>
      </c>
      <c r="E98" t="s">
        <v>1591</v>
      </c>
      <c r="F98" t="s">
        <v>76</v>
      </c>
      <c r="G98">
        <v>52.5</v>
      </c>
      <c r="H98">
        <v>52.5</v>
      </c>
      <c r="I98" t="s">
        <v>76</v>
      </c>
      <c r="J98">
        <v>71</v>
      </c>
      <c r="K98" t="s">
        <v>2023</v>
      </c>
    </row>
    <row r="99" spans="1:11">
      <c r="A99" s="234">
        <v>45356.40625</v>
      </c>
      <c r="B99" t="s">
        <v>1542</v>
      </c>
      <c r="C99" t="s">
        <v>1462</v>
      </c>
      <c r="D99" t="s">
        <v>1589</v>
      </c>
      <c r="E99" t="s">
        <v>1591</v>
      </c>
      <c r="F99">
        <v>52.9</v>
      </c>
      <c r="G99">
        <v>52.5</v>
      </c>
      <c r="H99">
        <v>52.7</v>
      </c>
      <c r="I99" t="s">
        <v>76</v>
      </c>
      <c r="J99">
        <v>75</v>
      </c>
      <c r="K99" t="s">
        <v>2024</v>
      </c>
    </row>
    <row r="100" spans="1:11">
      <c r="A100" s="234">
        <v>45358.458333333336</v>
      </c>
      <c r="B100" t="s">
        <v>1542</v>
      </c>
      <c r="C100" t="s">
        <v>1463</v>
      </c>
      <c r="D100" t="s">
        <v>2025</v>
      </c>
      <c r="E100" t="s">
        <v>1591</v>
      </c>
      <c r="F100" t="s">
        <v>76</v>
      </c>
      <c r="G100">
        <v>0.10299999999999999</v>
      </c>
      <c r="H100" t="s">
        <v>76</v>
      </c>
      <c r="I100" t="s">
        <v>76</v>
      </c>
      <c r="J100">
        <v>10</v>
      </c>
      <c r="K100" t="s">
        <v>2026</v>
      </c>
    </row>
    <row r="101" spans="1:11">
      <c r="A101" s="234">
        <v>45358.458333333336</v>
      </c>
      <c r="B101" t="s">
        <v>1542</v>
      </c>
      <c r="C101" t="s">
        <v>1464</v>
      </c>
      <c r="D101" t="s">
        <v>2027</v>
      </c>
      <c r="E101" t="s">
        <v>1591</v>
      </c>
      <c r="F101">
        <v>1.9E-2</v>
      </c>
      <c r="G101">
        <v>7.0999999999999994E-2</v>
      </c>
      <c r="H101" t="s">
        <v>76</v>
      </c>
      <c r="I101" t="s">
        <v>76</v>
      </c>
      <c r="J101">
        <v>18</v>
      </c>
      <c r="K101" t="s">
        <v>2028</v>
      </c>
    </row>
    <row r="102" spans="1:11">
      <c r="A102" s="234">
        <v>45358.458333333336</v>
      </c>
      <c r="B102" t="s">
        <v>1542</v>
      </c>
      <c r="C102" t="s">
        <v>1467</v>
      </c>
      <c r="D102" t="s">
        <v>2029</v>
      </c>
      <c r="E102" t="s">
        <v>1591</v>
      </c>
      <c r="F102" t="s">
        <v>76</v>
      </c>
      <c r="G102">
        <v>6.7000000000000004E-2</v>
      </c>
      <c r="H102" t="s">
        <v>76</v>
      </c>
      <c r="I102" t="s">
        <v>76</v>
      </c>
      <c r="J102">
        <v>6</v>
      </c>
      <c r="K102" t="s">
        <v>2030</v>
      </c>
    </row>
    <row r="103" spans="1:11">
      <c r="A103" s="234">
        <v>45358.458333333336</v>
      </c>
      <c r="B103" t="s">
        <v>1542</v>
      </c>
      <c r="C103" t="s">
        <v>1468</v>
      </c>
      <c r="D103" t="s">
        <v>2031</v>
      </c>
      <c r="E103" t="s">
        <v>1591</v>
      </c>
      <c r="F103" t="s">
        <v>76</v>
      </c>
      <c r="G103" t="s">
        <v>2392</v>
      </c>
      <c r="H103" t="s">
        <v>76</v>
      </c>
      <c r="I103" t="s">
        <v>76</v>
      </c>
      <c r="J103">
        <v>8</v>
      </c>
      <c r="K103" t="s">
        <v>2032</v>
      </c>
    </row>
    <row r="104" spans="1:11">
      <c r="A104" s="234">
        <v>45358.458333333336</v>
      </c>
      <c r="B104" t="s">
        <v>1542</v>
      </c>
      <c r="C104" t="s">
        <v>1471</v>
      </c>
      <c r="D104" t="s">
        <v>2033</v>
      </c>
      <c r="E104" t="s">
        <v>1591</v>
      </c>
      <c r="F104">
        <v>0.02</v>
      </c>
      <c r="G104">
        <v>3.5000000000000003E-2</v>
      </c>
      <c r="H104" t="s">
        <v>76</v>
      </c>
      <c r="I104" t="s">
        <v>76</v>
      </c>
      <c r="J104">
        <v>16</v>
      </c>
      <c r="K104" t="s">
        <v>2034</v>
      </c>
    </row>
    <row r="105" spans="1:11">
      <c r="A105" s="234">
        <v>45358.458333333336</v>
      </c>
      <c r="B105" t="s">
        <v>1542</v>
      </c>
      <c r="C105" t="s">
        <v>1474</v>
      </c>
      <c r="D105" t="s">
        <v>2035</v>
      </c>
      <c r="E105" t="s">
        <v>1591</v>
      </c>
      <c r="F105" t="s">
        <v>2393</v>
      </c>
      <c r="G105" t="s">
        <v>2394</v>
      </c>
      <c r="H105" t="s">
        <v>76</v>
      </c>
      <c r="I105" t="s">
        <v>76</v>
      </c>
      <c r="J105">
        <v>20</v>
      </c>
      <c r="K105" t="s">
        <v>2036</v>
      </c>
    </row>
    <row r="106" spans="1:11">
      <c r="A106" s="234">
        <v>45358.670138888891</v>
      </c>
      <c r="B106" t="s">
        <v>1542</v>
      </c>
      <c r="C106" t="s">
        <v>1475</v>
      </c>
      <c r="D106" t="s">
        <v>2037</v>
      </c>
      <c r="E106" t="s">
        <v>1591</v>
      </c>
      <c r="F106" t="s">
        <v>2038</v>
      </c>
      <c r="G106" t="s">
        <v>2395</v>
      </c>
      <c r="H106" t="s">
        <v>2039</v>
      </c>
      <c r="I106" t="s">
        <v>76</v>
      </c>
      <c r="J106">
        <v>69</v>
      </c>
      <c r="K106" t="s">
        <v>2040</v>
      </c>
    </row>
    <row r="107" spans="1:11">
      <c r="A107" s="234">
        <v>45360.395833333336</v>
      </c>
      <c r="B107" t="s">
        <v>1542</v>
      </c>
      <c r="C107" t="s">
        <v>1476</v>
      </c>
      <c r="D107" t="s">
        <v>2041</v>
      </c>
      <c r="E107" t="s">
        <v>1591</v>
      </c>
      <c r="F107">
        <v>-2.5000000000000001E-2</v>
      </c>
      <c r="G107">
        <v>-2.7E-2</v>
      </c>
      <c r="H107">
        <v>-2.5000000000000001E-2</v>
      </c>
      <c r="I107" t="s">
        <v>76</v>
      </c>
      <c r="J107">
        <v>90</v>
      </c>
      <c r="K107" t="s">
        <v>2042</v>
      </c>
    </row>
    <row r="108" spans="1:11">
      <c r="A108" s="234">
        <v>45360.395833333336</v>
      </c>
      <c r="B108" t="s">
        <v>1542</v>
      </c>
      <c r="C108" t="s">
        <v>1477</v>
      </c>
      <c r="D108" t="s">
        <v>1590</v>
      </c>
      <c r="E108" t="s">
        <v>1591</v>
      </c>
      <c r="F108">
        <v>3.0000000000000001E-3</v>
      </c>
      <c r="G108">
        <v>7.0000000000000001E-3</v>
      </c>
      <c r="H108">
        <v>-8.0000000000000002E-3</v>
      </c>
      <c r="I108" t="s">
        <v>76</v>
      </c>
      <c r="J108">
        <v>98</v>
      </c>
      <c r="K108" t="s">
        <v>2043</v>
      </c>
    </row>
    <row r="109" spans="1:11">
      <c r="A109" s="234"/>
      <c r="B109" t="s">
        <v>1542</v>
      </c>
      <c r="C109" t="s">
        <v>1478</v>
      </c>
      <c r="D109" t="s">
        <v>2396</v>
      </c>
      <c r="E109" t="s">
        <v>1591</v>
      </c>
      <c r="F109" t="s">
        <v>76</v>
      </c>
      <c r="G109" t="s">
        <v>76</v>
      </c>
      <c r="H109">
        <v>-0.11700000000000001</v>
      </c>
      <c r="I109" t="s">
        <v>76</v>
      </c>
      <c r="J109">
        <v>12</v>
      </c>
      <c r="K109" t="s">
        <v>2397</v>
      </c>
    </row>
    <row r="110" spans="1:11">
      <c r="A110" s="234"/>
      <c r="B110" t="s">
        <v>1542</v>
      </c>
      <c r="C110" t="s">
        <v>1479</v>
      </c>
      <c r="D110" t="s">
        <v>2044</v>
      </c>
      <c r="E110" t="s">
        <v>1591</v>
      </c>
      <c r="F110" t="s">
        <v>2398</v>
      </c>
      <c r="G110" t="s">
        <v>76</v>
      </c>
      <c r="H110" t="s">
        <v>2045</v>
      </c>
      <c r="I110" t="s">
        <v>76</v>
      </c>
      <c r="J110">
        <v>73</v>
      </c>
      <c r="K110" t="s">
        <v>2046</v>
      </c>
    </row>
    <row r="111" spans="1:11">
      <c r="A111" s="234"/>
      <c r="B111" t="s">
        <v>1542</v>
      </c>
      <c r="C111" t="s">
        <v>1480</v>
      </c>
      <c r="D111" t="s">
        <v>2047</v>
      </c>
      <c r="E111" t="s">
        <v>1591</v>
      </c>
      <c r="F111">
        <v>8.7999999999999995E-2</v>
      </c>
      <c r="G111" t="s">
        <v>76</v>
      </c>
      <c r="H111">
        <v>8.6999999999999994E-2</v>
      </c>
      <c r="I111" t="s">
        <v>76</v>
      </c>
      <c r="J111">
        <v>86</v>
      </c>
      <c r="K111" t="s">
        <v>2048</v>
      </c>
    </row>
    <row r="112" spans="1:11">
      <c r="A112" s="234"/>
      <c r="B112" t="s">
        <v>1542</v>
      </c>
      <c r="C112" t="s">
        <v>1481</v>
      </c>
      <c r="D112" t="s">
        <v>2049</v>
      </c>
      <c r="E112" t="s">
        <v>1591</v>
      </c>
      <c r="F112">
        <v>0.02</v>
      </c>
      <c r="G112" t="s">
        <v>76</v>
      </c>
      <c r="H112">
        <v>5.8999999999999997E-2</v>
      </c>
      <c r="I112" t="s">
        <v>76</v>
      </c>
      <c r="J112">
        <v>59</v>
      </c>
      <c r="K112" t="s">
        <v>2050</v>
      </c>
    </row>
    <row r="113" spans="1:11">
      <c r="A113" s="234"/>
      <c r="B113" t="s">
        <v>1542</v>
      </c>
      <c r="C113" t="s">
        <v>1482</v>
      </c>
      <c r="D113" t="s">
        <v>2051</v>
      </c>
      <c r="E113" t="s">
        <v>1591</v>
      </c>
      <c r="F113" t="s">
        <v>2399</v>
      </c>
      <c r="G113" t="s">
        <v>76</v>
      </c>
      <c r="H113" t="s">
        <v>2052</v>
      </c>
      <c r="I113" t="s">
        <v>2053</v>
      </c>
      <c r="J113">
        <v>47</v>
      </c>
      <c r="K113" t="s">
        <v>2054</v>
      </c>
    </row>
    <row r="114" spans="1:11">
      <c r="A114" s="234"/>
      <c r="B114" t="s">
        <v>1542</v>
      </c>
      <c r="C114" t="s">
        <v>1483</v>
      </c>
      <c r="D114" t="s">
        <v>2055</v>
      </c>
      <c r="E114" t="s">
        <v>1591</v>
      </c>
      <c r="F114" t="s">
        <v>76</v>
      </c>
      <c r="G114" t="s">
        <v>76</v>
      </c>
      <c r="H114">
        <v>5.8999999999999997E-2</v>
      </c>
      <c r="I114" t="s">
        <v>76</v>
      </c>
      <c r="J114">
        <v>55</v>
      </c>
      <c r="K114" t="s">
        <v>2056</v>
      </c>
    </row>
    <row r="115" spans="1:11">
      <c r="A115" s="234">
        <v>45366.388888888891</v>
      </c>
      <c r="B115" t="s">
        <v>1542</v>
      </c>
      <c r="C115" t="s">
        <v>1484</v>
      </c>
      <c r="D115" t="s">
        <v>2400</v>
      </c>
      <c r="E115">
        <v>42064</v>
      </c>
      <c r="F115">
        <v>2.5000000000000001E-2</v>
      </c>
      <c r="G115" t="s">
        <v>76</v>
      </c>
      <c r="H115">
        <v>2.5000000000000001E-2</v>
      </c>
      <c r="I115" t="s">
        <v>76</v>
      </c>
      <c r="J115">
        <v>29</v>
      </c>
      <c r="K115" t="s">
        <v>2401</v>
      </c>
    </row>
    <row r="116" spans="1:11">
      <c r="A116" s="234">
        <v>45366.388888888891</v>
      </c>
      <c r="B116" t="s">
        <v>1542</v>
      </c>
      <c r="C116" t="s">
        <v>1485</v>
      </c>
      <c r="D116" t="s">
        <v>2402</v>
      </c>
      <c r="E116">
        <v>42064</v>
      </c>
      <c r="F116" t="s">
        <v>2403</v>
      </c>
      <c r="G116" t="s">
        <v>76</v>
      </c>
      <c r="H116" t="s">
        <v>2404</v>
      </c>
      <c r="I116" t="s">
        <v>76</v>
      </c>
      <c r="J116">
        <v>14</v>
      </c>
      <c r="K116" t="s">
        <v>2405</v>
      </c>
    </row>
    <row r="117" spans="1:11">
      <c r="A117" s="234">
        <v>45366.395833333336</v>
      </c>
      <c r="B117" t="s">
        <v>1542</v>
      </c>
      <c r="C117" t="s">
        <v>1486</v>
      </c>
      <c r="D117" t="s">
        <v>2406</v>
      </c>
      <c r="E117" t="s">
        <v>1591</v>
      </c>
      <c r="F117" t="s">
        <v>76</v>
      </c>
      <c r="G117" t="s">
        <v>76</v>
      </c>
      <c r="H117">
        <v>-3.7000000000000002E-3</v>
      </c>
      <c r="I117" t="s">
        <v>76</v>
      </c>
      <c r="J117">
        <v>33</v>
      </c>
      <c r="K117" t="s">
        <v>2407</v>
      </c>
    </row>
    <row r="118" spans="1:11">
      <c r="A118" s="234">
        <v>45366.395833333336</v>
      </c>
      <c r="B118" t="s">
        <v>1542</v>
      </c>
      <c r="C118" t="s">
        <v>1489</v>
      </c>
      <c r="D118" t="s">
        <v>2408</v>
      </c>
      <c r="E118" t="s">
        <v>1591</v>
      </c>
      <c r="F118" t="s">
        <v>76</v>
      </c>
      <c r="G118" t="s">
        <v>76</v>
      </c>
      <c r="H118">
        <v>-6.7999999999999996E-3</v>
      </c>
      <c r="I118" t="s">
        <v>76</v>
      </c>
      <c r="J118">
        <v>0</v>
      </c>
      <c r="K118" t="s">
        <v>2409</v>
      </c>
    </row>
    <row r="119" spans="1:11">
      <c r="A119" s="234">
        <v>45366</v>
      </c>
      <c r="B119" t="s">
        <v>1542</v>
      </c>
      <c r="C119" t="s">
        <v>1492</v>
      </c>
      <c r="D119" t="s">
        <v>2410</v>
      </c>
      <c r="E119" t="s">
        <v>1591</v>
      </c>
      <c r="F119" t="s">
        <v>76</v>
      </c>
      <c r="G119" t="s">
        <v>76</v>
      </c>
      <c r="H119" t="s">
        <v>2411</v>
      </c>
      <c r="I119" t="s">
        <v>76</v>
      </c>
      <c r="J119">
        <v>22</v>
      </c>
      <c r="K119" t="s">
        <v>2412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40C75-63EB-463C-BE0A-B613F76948BA}">
  <sheetPr codeName="Sheet8"/>
  <dimension ref="A1:FO63"/>
  <sheetViews>
    <sheetView zoomScale="85" zoomScaleNormal="85" workbookViewId="0"/>
  </sheetViews>
  <sheetFormatPr defaultRowHeight="14.25"/>
  <cols>
    <col min="1" max="1" width="7.625" bestFit="1" customWidth="1"/>
    <col min="2" max="2" width="10.125" bestFit="1" customWidth="1"/>
    <col min="3" max="3" width="14.875" bestFit="1" customWidth="1"/>
    <col min="4" max="4" width="21.25" bestFit="1" customWidth="1"/>
    <col min="5" max="5" width="11.125" bestFit="1" customWidth="1"/>
    <col min="6" max="6" width="6.625" bestFit="1" customWidth="1"/>
    <col min="7" max="7" width="13.25" bestFit="1" customWidth="1"/>
    <col min="8" max="8" width="9.625" bestFit="1" customWidth="1"/>
    <col min="9" max="9" width="9.25" bestFit="1" customWidth="1"/>
    <col min="10" max="10" width="11.25" bestFit="1" customWidth="1"/>
    <col min="11" max="11" width="10.125" bestFit="1" customWidth="1"/>
    <col min="12" max="12" width="9.5" bestFit="1" customWidth="1"/>
    <col min="13" max="13" width="16" bestFit="1" customWidth="1"/>
    <col min="14" max="14" width="8.375" bestFit="1" customWidth="1"/>
    <col min="15" max="15" width="6.625" bestFit="1" customWidth="1"/>
    <col min="16" max="16" width="17.125" bestFit="1" customWidth="1"/>
    <col min="17" max="17" width="8.375" bestFit="1" customWidth="1"/>
    <col min="18" max="18" width="12" bestFit="1" customWidth="1"/>
    <col min="19" max="19" width="13" bestFit="1" customWidth="1"/>
    <col min="20" max="21" width="9.25" bestFit="1" customWidth="1"/>
    <col min="22" max="22" width="8.375" bestFit="1" customWidth="1"/>
    <col min="23" max="24" width="12.625" bestFit="1" customWidth="1"/>
    <col min="25" max="25" width="13.25" bestFit="1" customWidth="1"/>
    <col min="26" max="26" width="9.875" bestFit="1" customWidth="1"/>
    <col min="27" max="27" width="10.125" bestFit="1" customWidth="1"/>
    <col min="28" max="28" width="10.375" bestFit="1" customWidth="1"/>
    <col min="29" max="29" width="54" bestFit="1" customWidth="1"/>
    <col min="30" max="30" width="16" bestFit="1" customWidth="1"/>
    <col min="31" max="31" width="13.875" bestFit="1" customWidth="1"/>
    <col min="32" max="32" width="10.125" bestFit="1" customWidth="1"/>
    <col min="33" max="33" width="19" bestFit="1" customWidth="1"/>
    <col min="34" max="34" width="10.25" bestFit="1" customWidth="1"/>
    <col min="35" max="35" width="10.125" bestFit="1" customWidth="1"/>
    <col min="36" max="36" width="27.625" bestFit="1" customWidth="1"/>
    <col min="37" max="37" width="10.125" bestFit="1" customWidth="1"/>
    <col min="38" max="38" width="66.625" bestFit="1" customWidth="1"/>
    <col min="39" max="40" width="35.375" bestFit="1" customWidth="1"/>
    <col min="41" max="41" width="10.125" bestFit="1" customWidth="1"/>
    <col min="42" max="42" width="10.25" bestFit="1" customWidth="1"/>
    <col min="43" max="43" width="15.5" bestFit="1" customWidth="1"/>
    <col min="44" max="44" width="18.25" bestFit="1" customWidth="1"/>
    <col min="45" max="45" width="6.875" bestFit="1" customWidth="1"/>
    <col min="46" max="46" width="13.125" bestFit="1" customWidth="1"/>
    <col min="47" max="47" width="15.75" bestFit="1" customWidth="1"/>
    <col min="48" max="48" width="10.125" bestFit="1" customWidth="1"/>
    <col min="49" max="49" width="6.375" bestFit="1" customWidth="1"/>
    <col min="50" max="50" width="10.125" bestFit="1" customWidth="1"/>
    <col min="51" max="51" width="13.125" bestFit="1" customWidth="1"/>
    <col min="52" max="52" width="10.125" bestFit="1" customWidth="1"/>
    <col min="53" max="53" width="66.375" bestFit="1" customWidth="1"/>
    <col min="54" max="54" width="14.375" bestFit="1" customWidth="1"/>
    <col min="55" max="56" width="12.5" bestFit="1" customWidth="1"/>
    <col min="57" max="57" width="20.75" bestFit="1" customWidth="1"/>
    <col min="58" max="58" width="17.875" bestFit="1" customWidth="1"/>
    <col min="59" max="59" width="12" bestFit="1" customWidth="1"/>
    <col min="60" max="60" width="32.625" bestFit="1" customWidth="1"/>
    <col min="61" max="61" width="11.875" bestFit="1" customWidth="1"/>
    <col min="62" max="62" width="13.875" bestFit="1" customWidth="1"/>
    <col min="63" max="66" width="10.125" bestFit="1" customWidth="1"/>
    <col min="67" max="69" width="10.25" bestFit="1" customWidth="1"/>
    <col min="70" max="70" width="6.5" bestFit="1" customWidth="1"/>
    <col min="71" max="71" width="12" bestFit="1" customWidth="1"/>
    <col min="72" max="72" width="15.375" bestFit="1" customWidth="1"/>
    <col min="73" max="73" width="25.125" bestFit="1" customWidth="1"/>
    <col min="74" max="74" width="14.375" bestFit="1" customWidth="1"/>
    <col min="75" max="75" width="12" bestFit="1" customWidth="1"/>
    <col min="76" max="76" width="25.5" bestFit="1" customWidth="1"/>
    <col min="77" max="77" width="17.75" bestFit="1" customWidth="1"/>
    <col min="78" max="78" width="25.5" bestFit="1" customWidth="1"/>
    <col min="79" max="79" width="23" bestFit="1" customWidth="1"/>
    <col min="80" max="80" width="13.25" bestFit="1" customWidth="1"/>
    <col min="81" max="81" width="8.375" bestFit="1" customWidth="1"/>
    <col min="82" max="82" width="35" bestFit="1" customWidth="1"/>
    <col min="83" max="83" width="60.75" bestFit="1" customWidth="1"/>
    <col min="84" max="84" width="79.5" bestFit="1" customWidth="1"/>
    <col min="85" max="85" width="7.125" bestFit="1" customWidth="1"/>
    <col min="86" max="86" width="8.375" bestFit="1" customWidth="1"/>
    <col min="87" max="87" width="12" bestFit="1" customWidth="1"/>
    <col min="88" max="88" width="9.75" bestFit="1" customWidth="1"/>
    <col min="89" max="89" width="10.125" bestFit="1" customWidth="1"/>
    <col min="90" max="90" width="18.125" bestFit="1" customWidth="1"/>
    <col min="91" max="91" width="81" bestFit="1" customWidth="1"/>
    <col min="92" max="92" width="10.125" bestFit="1" customWidth="1"/>
    <col min="93" max="93" width="81" bestFit="1" customWidth="1"/>
    <col min="94" max="94" width="13.875" bestFit="1" customWidth="1"/>
    <col min="95" max="95" width="26.875" bestFit="1" customWidth="1"/>
    <col min="96" max="98" width="10.125" bestFit="1" customWidth="1"/>
    <col min="99" max="99" width="10.25" bestFit="1" customWidth="1"/>
    <col min="100" max="100" width="14.125" bestFit="1" customWidth="1"/>
    <col min="101" max="101" width="17" bestFit="1" customWidth="1"/>
    <col min="102" max="102" width="10.125" bestFit="1" customWidth="1"/>
    <col min="103" max="103" width="8.875" bestFit="1" customWidth="1"/>
    <col min="104" max="104" width="13.875" bestFit="1" customWidth="1"/>
    <col min="105" max="105" width="13.75" bestFit="1" customWidth="1"/>
    <col min="106" max="106" width="21.625" bestFit="1" customWidth="1"/>
    <col min="107" max="107" width="10.125" bestFit="1" customWidth="1"/>
    <col min="108" max="108" width="14.875" bestFit="1" customWidth="1"/>
    <col min="109" max="110" width="13.875" bestFit="1" customWidth="1"/>
    <col min="111" max="111" width="11.25" bestFit="1" customWidth="1"/>
    <col min="112" max="112" width="10.375" bestFit="1" customWidth="1"/>
    <col min="113" max="113" width="16" bestFit="1" customWidth="1"/>
    <col min="114" max="114" width="25.75" bestFit="1" customWidth="1"/>
    <col min="115" max="115" width="30.5" bestFit="1" customWidth="1"/>
    <col min="116" max="116" width="25" bestFit="1" customWidth="1"/>
    <col min="117" max="117" width="37.25" bestFit="1" customWidth="1"/>
    <col min="118" max="118" width="13" bestFit="1" customWidth="1"/>
    <col min="119" max="119" width="10.125" bestFit="1" customWidth="1"/>
    <col min="120" max="120" width="11.25" bestFit="1" customWidth="1"/>
    <col min="121" max="121" width="6" bestFit="1" customWidth="1"/>
    <col min="122" max="122" width="11.75" bestFit="1" customWidth="1"/>
    <col min="123" max="123" width="16" bestFit="1" customWidth="1"/>
    <col min="124" max="124" width="11.75" bestFit="1" customWidth="1"/>
    <col min="125" max="125" width="7.625" bestFit="1" customWidth="1"/>
    <col min="126" max="126" width="11.875" bestFit="1" customWidth="1"/>
    <col min="127" max="127" width="8.125" bestFit="1" customWidth="1"/>
    <col min="128" max="128" width="11.125" bestFit="1" customWidth="1"/>
    <col min="129" max="129" width="15.375" bestFit="1" customWidth="1"/>
    <col min="130" max="130" width="17.5" bestFit="1" customWidth="1"/>
    <col min="131" max="131" width="11" bestFit="1" customWidth="1"/>
    <col min="132" max="132" width="14.125" bestFit="1" customWidth="1"/>
    <col min="133" max="133" width="15.875" bestFit="1" customWidth="1"/>
    <col min="134" max="134" width="16.625" bestFit="1" customWidth="1"/>
    <col min="135" max="136" width="8.625" bestFit="1" customWidth="1"/>
    <col min="137" max="137" width="4.875" bestFit="1" customWidth="1"/>
    <col min="138" max="138" width="9.5" bestFit="1" customWidth="1"/>
    <col min="139" max="140" width="4.875" bestFit="1" customWidth="1"/>
    <col min="141" max="141" width="20.375" bestFit="1" customWidth="1"/>
    <col min="142" max="142" width="17.375" bestFit="1" customWidth="1"/>
    <col min="143" max="143" width="12.75" bestFit="1" customWidth="1"/>
    <col min="144" max="144" width="12.875" bestFit="1" customWidth="1"/>
    <col min="145" max="145" width="11.625" bestFit="1" customWidth="1"/>
    <col min="146" max="147" width="13.625" bestFit="1" customWidth="1"/>
    <col min="148" max="148" width="12.25" bestFit="1" customWidth="1"/>
    <col min="149" max="149" width="14" bestFit="1" customWidth="1"/>
    <col min="150" max="150" width="12.375" bestFit="1" customWidth="1"/>
    <col min="151" max="151" width="16" bestFit="1" customWidth="1"/>
    <col min="152" max="152" width="10.25" bestFit="1" customWidth="1"/>
    <col min="153" max="153" width="10.5" bestFit="1" customWidth="1"/>
    <col min="154" max="154" width="10.125" bestFit="1" customWidth="1"/>
    <col min="155" max="155" width="13.875" bestFit="1" customWidth="1"/>
    <col min="156" max="156" width="10.25" bestFit="1" customWidth="1"/>
    <col min="157" max="157" width="10.125" bestFit="1" customWidth="1"/>
    <col min="158" max="158" width="13.875" bestFit="1" customWidth="1"/>
    <col min="159" max="159" width="10.25" bestFit="1" customWidth="1"/>
    <col min="160" max="160" width="13.875" bestFit="1" customWidth="1"/>
    <col min="161" max="163" width="10.125" bestFit="1" customWidth="1"/>
    <col min="164" max="164" width="9.125" bestFit="1" customWidth="1"/>
    <col min="165" max="165" width="13.875" bestFit="1" customWidth="1"/>
    <col min="166" max="166" width="21.375" bestFit="1" customWidth="1"/>
    <col min="167" max="167" width="14.375" bestFit="1" customWidth="1"/>
    <col min="168" max="168" width="13.875" bestFit="1" customWidth="1"/>
    <col min="169" max="169" width="10.125" bestFit="1" customWidth="1"/>
    <col min="170" max="170" width="21.125" bestFit="1" customWidth="1"/>
    <col min="171" max="171" width="10.375" bestFit="1" customWidth="1"/>
    <col min="172" max="172" width="14.375" bestFit="1" customWidth="1"/>
    <col min="173" max="173" width="10.125" bestFit="1" customWidth="1"/>
    <col min="174" max="174" width="20.25" bestFit="1" customWidth="1"/>
    <col min="175" max="175" width="10.375" bestFit="1" customWidth="1"/>
  </cols>
  <sheetData>
    <row r="1" spans="1:171">
      <c r="A1" t="s">
        <v>1</v>
      </c>
      <c r="B1" t="s">
        <v>50</v>
      </c>
      <c r="C1" t="s">
        <v>49</v>
      </c>
      <c r="D1" t="s">
        <v>56</v>
      </c>
      <c r="E1" t="s">
        <v>57</v>
      </c>
      <c r="F1" t="s">
        <v>38</v>
      </c>
      <c r="G1" t="s">
        <v>58</v>
      </c>
      <c r="H1" t="s">
        <v>59</v>
      </c>
      <c r="I1" t="s">
        <v>60</v>
      </c>
      <c r="J1" t="s">
        <v>61</v>
      </c>
      <c r="K1" t="s">
        <v>62</v>
      </c>
      <c r="L1" t="s">
        <v>63</v>
      </c>
      <c r="M1" t="s">
        <v>64</v>
      </c>
      <c r="N1" t="s">
        <v>37</v>
      </c>
      <c r="O1" t="s">
        <v>65</v>
      </c>
      <c r="P1" t="s">
        <v>66</v>
      </c>
      <c r="Q1" t="s">
        <v>45</v>
      </c>
      <c r="R1" t="s">
        <v>792</v>
      </c>
      <c r="S1" t="s">
        <v>490</v>
      </c>
      <c r="T1" t="s">
        <v>489</v>
      </c>
      <c r="U1" t="s">
        <v>496</v>
      </c>
      <c r="V1" t="s">
        <v>497</v>
      </c>
      <c r="W1" t="s">
        <v>796</v>
      </c>
      <c r="X1" t="s">
        <v>798</v>
      </c>
      <c r="Y1" t="s">
        <v>1559</v>
      </c>
      <c r="Z1" t="s">
        <v>790</v>
      </c>
      <c r="AA1" t="s">
        <v>791</v>
      </c>
      <c r="AB1" t="s">
        <v>1584</v>
      </c>
      <c r="AC1" t="s">
        <v>51</v>
      </c>
      <c r="AD1" t="s">
        <v>368</v>
      </c>
      <c r="AE1" t="s">
        <v>370</v>
      </c>
      <c r="AF1" t="s">
        <v>804</v>
      </c>
      <c r="AG1" t="s">
        <v>372</v>
      </c>
      <c r="AH1" t="s">
        <v>499</v>
      </c>
      <c r="AI1" t="s">
        <v>803</v>
      </c>
      <c r="AJ1" t="s">
        <v>802</v>
      </c>
      <c r="AK1" t="s">
        <v>801</v>
      </c>
      <c r="AL1" t="s">
        <v>491</v>
      </c>
      <c r="AM1" t="s">
        <v>492</v>
      </c>
      <c r="AN1" t="s">
        <v>493</v>
      </c>
      <c r="AO1" t="s">
        <v>495</v>
      </c>
      <c r="AP1" t="s">
        <v>805</v>
      </c>
      <c r="AQ1" t="s">
        <v>808</v>
      </c>
      <c r="AR1" t="s">
        <v>809</v>
      </c>
      <c r="AS1" t="s">
        <v>505</v>
      </c>
      <c r="AT1" t="s">
        <v>371</v>
      </c>
      <c r="AU1" t="s">
        <v>863</v>
      </c>
      <c r="AV1" t="s">
        <v>813</v>
      </c>
      <c r="AW1" t="s">
        <v>807</v>
      </c>
      <c r="AX1" t="s">
        <v>507</v>
      </c>
      <c r="AY1" t="s">
        <v>508</v>
      </c>
      <c r="AZ1" t="s">
        <v>810</v>
      </c>
      <c r="BA1" t="s">
        <v>811</v>
      </c>
      <c r="BB1" t="s">
        <v>1632</v>
      </c>
      <c r="BC1" t="s">
        <v>1633</v>
      </c>
      <c r="BD1" t="s">
        <v>1634</v>
      </c>
      <c r="BE1" t="s">
        <v>1635</v>
      </c>
      <c r="BF1" t="s">
        <v>806</v>
      </c>
      <c r="BG1" t="s">
        <v>812</v>
      </c>
      <c r="BH1" t="s">
        <v>814</v>
      </c>
      <c r="BI1" t="s">
        <v>815</v>
      </c>
      <c r="BJ1" t="s">
        <v>430</v>
      </c>
      <c r="BK1" t="s">
        <v>816</v>
      </c>
      <c r="BL1" t="s">
        <v>817</v>
      </c>
      <c r="BM1" t="s">
        <v>818</v>
      </c>
      <c r="BN1" t="s">
        <v>819</v>
      </c>
      <c r="BO1" t="s">
        <v>820</v>
      </c>
      <c r="BP1" t="s">
        <v>501</v>
      </c>
      <c r="BQ1" t="s">
        <v>502</v>
      </c>
      <c r="BR1" t="s">
        <v>2606</v>
      </c>
      <c r="BS1" t="s">
        <v>821</v>
      </c>
      <c r="BT1" t="s">
        <v>822</v>
      </c>
      <c r="BU1" t="s">
        <v>2607</v>
      </c>
      <c r="BV1" t="s">
        <v>2608</v>
      </c>
      <c r="BW1" t="s">
        <v>2279</v>
      </c>
      <c r="BX1" t="s">
        <v>2280</v>
      </c>
      <c r="BY1" t="s">
        <v>2281</v>
      </c>
      <c r="BZ1" t="s">
        <v>2282</v>
      </c>
      <c r="CA1" t="s">
        <v>2283</v>
      </c>
      <c r="CB1" t="s">
        <v>823</v>
      </c>
      <c r="CC1" t="s">
        <v>824</v>
      </c>
      <c r="CD1" t="s">
        <v>825</v>
      </c>
      <c r="CE1" t="s">
        <v>826</v>
      </c>
      <c r="CF1" t="s">
        <v>827</v>
      </c>
      <c r="CG1" t="s">
        <v>470</v>
      </c>
      <c r="CH1" t="s">
        <v>828</v>
      </c>
      <c r="CI1" t="s">
        <v>494</v>
      </c>
      <c r="CJ1" t="s">
        <v>641</v>
      </c>
      <c r="CK1" t="s">
        <v>374</v>
      </c>
      <c r="CL1" t="s">
        <v>504</v>
      </c>
      <c r="CM1" t="s">
        <v>829</v>
      </c>
      <c r="CN1" t="s">
        <v>500</v>
      </c>
      <c r="CO1" t="s">
        <v>830</v>
      </c>
      <c r="CP1" t="s">
        <v>831</v>
      </c>
      <c r="CQ1" t="s">
        <v>832</v>
      </c>
      <c r="CR1" t="s">
        <v>833</v>
      </c>
      <c r="CS1" t="s">
        <v>834</v>
      </c>
      <c r="CT1" t="s">
        <v>498</v>
      </c>
      <c r="CU1" t="s">
        <v>431</v>
      </c>
      <c r="CV1" t="s">
        <v>835</v>
      </c>
      <c r="CW1" t="s">
        <v>836</v>
      </c>
      <c r="CX1" t="s">
        <v>54</v>
      </c>
      <c r="CY1" t="s">
        <v>369</v>
      </c>
      <c r="CZ1" t="s">
        <v>838</v>
      </c>
      <c r="DA1" t="s">
        <v>837</v>
      </c>
      <c r="DB1" t="s">
        <v>839</v>
      </c>
      <c r="DC1" t="s">
        <v>840</v>
      </c>
      <c r="DD1" t="s">
        <v>842</v>
      </c>
      <c r="DE1" t="s">
        <v>841</v>
      </c>
      <c r="DF1" t="s">
        <v>1890</v>
      </c>
      <c r="DG1" t="s">
        <v>789</v>
      </c>
      <c r="DH1" t="s">
        <v>843</v>
      </c>
      <c r="DI1" t="s">
        <v>844</v>
      </c>
      <c r="DJ1" t="s">
        <v>845</v>
      </c>
      <c r="DK1" t="s">
        <v>846</v>
      </c>
      <c r="DL1" t="s">
        <v>1582</v>
      </c>
      <c r="DM1" t="s">
        <v>1636</v>
      </c>
      <c r="DN1" t="s">
        <v>2609</v>
      </c>
      <c r="DO1" t="s">
        <v>1637</v>
      </c>
      <c r="DP1" t="s">
        <v>848</v>
      </c>
      <c r="DQ1" t="s">
        <v>849</v>
      </c>
      <c r="DR1" t="s">
        <v>850</v>
      </c>
      <c r="DS1" t="s">
        <v>851</v>
      </c>
      <c r="DT1" t="s">
        <v>853</v>
      </c>
      <c r="DU1" t="s">
        <v>847</v>
      </c>
      <c r="DV1" t="s">
        <v>793</v>
      </c>
      <c r="DW1" t="s">
        <v>634</v>
      </c>
      <c r="DX1" t="s">
        <v>855</v>
      </c>
      <c r="DY1" t="s">
        <v>794</v>
      </c>
      <c r="DZ1" t="s">
        <v>795</v>
      </c>
      <c r="EA1" t="s">
        <v>856</v>
      </c>
      <c r="EB1" t="s">
        <v>797</v>
      </c>
      <c r="EC1" t="s">
        <v>857</v>
      </c>
      <c r="ED1" t="s">
        <v>799</v>
      </c>
      <c r="EE1" t="s">
        <v>800</v>
      </c>
      <c r="EF1" t="s">
        <v>375</v>
      </c>
      <c r="EG1" t="s">
        <v>432</v>
      </c>
      <c r="EH1" t="s">
        <v>852</v>
      </c>
      <c r="EI1" t="s">
        <v>80</v>
      </c>
      <c r="EJ1" t="s">
        <v>854</v>
      </c>
      <c r="EK1" t="s">
        <v>786</v>
      </c>
      <c r="EL1" t="s">
        <v>858</v>
      </c>
      <c r="EM1" t="s">
        <v>859</v>
      </c>
      <c r="EN1" t="s">
        <v>860</v>
      </c>
      <c r="EO1" t="s">
        <v>861</v>
      </c>
      <c r="EP1" t="s">
        <v>862</v>
      </c>
      <c r="EQ1" t="s">
        <v>864</v>
      </c>
      <c r="ER1" t="s">
        <v>503</v>
      </c>
      <c r="ES1" t="s">
        <v>865</v>
      </c>
      <c r="ET1" t="s">
        <v>866</v>
      </c>
      <c r="EU1" t="s">
        <v>867</v>
      </c>
      <c r="EV1" t="s">
        <v>868</v>
      </c>
      <c r="EW1" t="s">
        <v>869</v>
      </c>
      <c r="EX1" t="s">
        <v>373</v>
      </c>
      <c r="EY1" t="s">
        <v>870</v>
      </c>
      <c r="EZ1" t="s">
        <v>871</v>
      </c>
      <c r="FA1" t="s">
        <v>53</v>
      </c>
      <c r="FB1" t="s">
        <v>872</v>
      </c>
      <c r="FC1" t="s">
        <v>873</v>
      </c>
      <c r="FD1" t="s">
        <v>874</v>
      </c>
      <c r="FE1" t="s">
        <v>875</v>
      </c>
      <c r="FF1" t="s">
        <v>876</v>
      </c>
      <c r="FG1" t="s">
        <v>528</v>
      </c>
      <c r="FH1" t="s">
        <v>2794</v>
      </c>
      <c r="FI1" t="s">
        <v>878</v>
      </c>
      <c r="FJ1" t="s">
        <v>2795</v>
      </c>
      <c r="FK1" t="s">
        <v>879</v>
      </c>
      <c r="FL1" t="s">
        <v>877</v>
      </c>
      <c r="FM1" t="s">
        <v>52</v>
      </c>
      <c r="FN1" t="s">
        <v>55</v>
      </c>
      <c r="FO1" t="s">
        <v>957</v>
      </c>
    </row>
    <row r="2" spans="1:171">
      <c r="A2">
        <v>62</v>
      </c>
      <c r="B2" s="235">
        <v>45358</v>
      </c>
      <c r="C2" s="223" t="s">
        <v>2582</v>
      </c>
      <c r="D2" s="223" t="s">
        <v>671</v>
      </c>
      <c r="E2" s="223" t="s">
        <v>149</v>
      </c>
      <c r="F2" s="223" t="s">
        <v>44</v>
      </c>
      <c r="G2">
        <v>7.5</v>
      </c>
      <c r="H2" s="223" t="s">
        <v>90</v>
      </c>
      <c r="I2" s="223" t="s">
        <v>1320</v>
      </c>
      <c r="J2" s="223" t="s">
        <v>132</v>
      </c>
      <c r="K2">
        <v>65</v>
      </c>
      <c r="L2" s="223" t="s">
        <v>91</v>
      </c>
      <c r="M2" s="223" t="s">
        <v>775</v>
      </c>
      <c r="N2" s="223" t="s">
        <v>43</v>
      </c>
      <c r="O2" s="223" t="s">
        <v>120</v>
      </c>
      <c r="P2" s="223" t="s">
        <v>76</v>
      </c>
      <c r="Q2">
        <v>1.048</v>
      </c>
      <c r="R2" s="223" t="s">
        <v>73</v>
      </c>
      <c r="S2" s="223" t="s">
        <v>73</v>
      </c>
      <c r="T2" s="223" t="s">
        <v>1320</v>
      </c>
      <c r="U2" s="223" t="s">
        <v>1320</v>
      </c>
      <c r="V2">
        <v>100</v>
      </c>
      <c r="W2" s="223" t="s">
        <v>76</v>
      </c>
      <c r="X2" s="223" t="s">
        <v>76</v>
      </c>
      <c r="Z2" s="223" t="s">
        <v>910</v>
      </c>
      <c r="AA2" s="235">
        <v>45365</v>
      </c>
      <c r="AC2" s="223" t="s">
        <v>1162</v>
      </c>
      <c r="AD2" s="223" t="s">
        <v>149</v>
      </c>
      <c r="AE2" s="223" t="s">
        <v>380</v>
      </c>
      <c r="AF2" s="223" t="s">
        <v>73</v>
      </c>
      <c r="AG2" s="223" t="s">
        <v>1163</v>
      </c>
      <c r="AH2" s="223" t="s">
        <v>932</v>
      </c>
      <c r="AI2" s="223" t="s">
        <v>73</v>
      </c>
      <c r="AJ2" s="223" t="s">
        <v>73</v>
      </c>
      <c r="AK2" s="223" t="s">
        <v>73</v>
      </c>
      <c r="AL2" s="223" t="s">
        <v>1162</v>
      </c>
      <c r="AM2" s="223" t="s">
        <v>73</v>
      </c>
      <c r="AN2" s="223" t="s">
        <v>73</v>
      </c>
      <c r="AO2" s="235">
        <v>46460</v>
      </c>
      <c r="AP2" s="223" t="s">
        <v>76</v>
      </c>
      <c r="AQ2" s="223" t="s">
        <v>73</v>
      </c>
      <c r="AR2" s="223" t="s">
        <v>73</v>
      </c>
      <c r="AS2" s="223" t="s">
        <v>73</v>
      </c>
      <c r="AT2" s="223" t="s">
        <v>76</v>
      </c>
      <c r="AU2" s="223" t="s">
        <v>76</v>
      </c>
      <c r="AV2" s="223" t="s">
        <v>73</v>
      </c>
      <c r="AW2" s="223" t="s">
        <v>73</v>
      </c>
      <c r="AX2" s="223" t="s">
        <v>73</v>
      </c>
      <c r="AY2" s="223" t="s">
        <v>73</v>
      </c>
      <c r="AZ2" s="223" t="s">
        <v>73</v>
      </c>
      <c r="BA2" s="223" t="s">
        <v>73</v>
      </c>
      <c r="BB2" s="223" t="s">
        <v>73</v>
      </c>
      <c r="BF2" s="235"/>
      <c r="BG2" s="172"/>
      <c r="BH2" s="223" t="s">
        <v>73</v>
      </c>
      <c r="BJ2" s="223" t="s">
        <v>671</v>
      </c>
      <c r="BK2" s="223" t="s">
        <v>76</v>
      </c>
      <c r="BL2" s="223" t="s">
        <v>76</v>
      </c>
      <c r="BM2" s="223" t="s">
        <v>73</v>
      </c>
      <c r="BN2" s="223" t="s">
        <v>890</v>
      </c>
      <c r="BO2" s="223" t="s">
        <v>891</v>
      </c>
      <c r="BP2" s="223" t="s">
        <v>1164</v>
      </c>
      <c r="BQ2" s="223" t="s">
        <v>76</v>
      </c>
      <c r="BR2" s="223" t="s">
        <v>73</v>
      </c>
      <c r="BS2" s="235"/>
      <c r="BT2" s="235">
        <v>45281</v>
      </c>
      <c r="BU2" s="223" t="s">
        <v>76</v>
      </c>
      <c r="BV2" s="223" t="s">
        <v>76</v>
      </c>
      <c r="BX2" s="223" t="s">
        <v>73</v>
      </c>
      <c r="BY2" s="223" t="s">
        <v>73</v>
      </c>
      <c r="BZ2" s="223" t="s">
        <v>73</v>
      </c>
      <c r="CA2" s="223" t="s">
        <v>73</v>
      </c>
      <c r="CD2" s="223" t="s">
        <v>73</v>
      </c>
      <c r="CE2" s="223" t="s">
        <v>73</v>
      </c>
      <c r="CF2" s="223" t="s">
        <v>73</v>
      </c>
      <c r="CG2">
        <v>7.5</v>
      </c>
      <c r="CH2">
        <v>8.1910000000000007</v>
      </c>
      <c r="CI2" s="235">
        <v>45549</v>
      </c>
      <c r="CJ2" s="223" t="s">
        <v>1165</v>
      </c>
      <c r="CK2" s="223" t="s">
        <v>894</v>
      </c>
      <c r="CL2" s="223" t="s">
        <v>73</v>
      </c>
      <c r="CM2" s="223" t="s">
        <v>73</v>
      </c>
      <c r="CN2" s="223" t="s">
        <v>895</v>
      </c>
      <c r="CO2" s="223" t="s">
        <v>2610</v>
      </c>
      <c r="CP2" s="223" t="s">
        <v>76</v>
      </c>
      <c r="CQ2" s="223" t="s">
        <v>76</v>
      </c>
      <c r="CR2" s="223" t="s">
        <v>120</v>
      </c>
      <c r="CS2" s="223" t="s">
        <v>914</v>
      </c>
      <c r="CT2">
        <v>7.5</v>
      </c>
      <c r="CU2" s="223" t="s">
        <v>76</v>
      </c>
      <c r="CV2" s="223" t="s">
        <v>73</v>
      </c>
      <c r="CW2">
        <v>2027</v>
      </c>
      <c r="CX2" s="223" t="s">
        <v>72</v>
      </c>
      <c r="CY2" s="223" t="s">
        <v>376</v>
      </c>
      <c r="DA2" s="223" t="s">
        <v>73</v>
      </c>
      <c r="DB2" s="223" t="s">
        <v>425</v>
      </c>
      <c r="DC2" s="223" t="s">
        <v>470</v>
      </c>
      <c r="DD2" s="223" t="s">
        <v>1446</v>
      </c>
      <c r="DE2" s="223" t="s">
        <v>73</v>
      </c>
      <c r="DF2">
        <v>0.13980000000000001</v>
      </c>
      <c r="DH2" s="223" t="s">
        <v>932</v>
      </c>
      <c r="DI2" s="223" t="s">
        <v>775</v>
      </c>
      <c r="DJ2" s="223" t="s">
        <v>73</v>
      </c>
      <c r="DK2" s="223" t="s">
        <v>2611</v>
      </c>
      <c r="DL2" s="223" t="s">
        <v>1661</v>
      </c>
      <c r="DM2" s="223" t="s">
        <v>73</v>
      </c>
      <c r="DN2" s="223" t="s">
        <v>671</v>
      </c>
      <c r="DO2" s="235">
        <v>45358</v>
      </c>
      <c r="DP2">
        <v>2024</v>
      </c>
      <c r="DQ2" s="223" t="s">
        <v>90</v>
      </c>
      <c r="DR2" s="223">
        <v>10</v>
      </c>
      <c r="DS2" s="235">
        <v>45355</v>
      </c>
      <c r="DT2" s="235">
        <v>45382</v>
      </c>
      <c r="DU2" s="223" t="s">
        <v>901</v>
      </c>
      <c r="DV2" s="223" t="s">
        <v>901</v>
      </c>
      <c r="DW2" s="223" t="s">
        <v>735</v>
      </c>
      <c r="DX2" s="223" t="s">
        <v>2612</v>
      </c>
      <c r="DY2" s="223" t="s">
        <v>2613</v>
      </c>
      <c r="DZ2">
        <v>4</v>
      </c>
      <c r="EA2" s="223" t="s">
        <v>929</v>
      </c>
      <c r="EB2" s="223" t="s">
        <v>1638</v>
      </c>
      <c r="EC2" s="223" t="s">
        <v>479</v>
      </c>
      <c r="ED2" s="223" t="s">
        <v>310</v>
      </c>
      <c r="EE2" s="223" t="s">
        <v>2179</v>
      </c>
      <c r="EF2" s="223" t="s">
        <v>2141</v>
      </c>
      <c r="EG2" s="223" t="s">
        <v>693</v>
      </c>
      <c r="EH2" s="223" t="s">
        <v>902</v>
      </c>
      <c r="EI2" s="223" t="s">
        <v>95</v>
      </c>
      <c r="EJ2" s="223" t="s">
        <v>2614</v>
      </c>
      <c r="EK2" s="223" t="s">
        <v>2615</v>
      </c>
      <c r="EO2" s="223" t="s">
        <v>73</v>
      </c>
      <c r="EP2" s="223" t="s">
        <v>73</v>
      </c>
      <c r="EQ2" s="223" t="s">
        <v>73</v>
      </c>
      <c r="ER2" s="223" t="s">
        <v>73</v>
      </c>
      <c r="ES2" s="223" t="s">
        <v>73</v>
      </c>
      <c r="ET2" s="223" t="s">
        <v>904</v>
      </c>
      <c r="EU2" s="223" t="s">
        <v>73</v>
      </c>
      <c r="EV2" s="223" t="s">
        <v>76</v>
      </c>
      <c r="EW2" s="223" t="s">
        <v>73</v>
      </c>
      <c r="EX2" s="223" t="s">
        <v>381</v>
      </c>
      <c r="EY2" s="223" t="s">
        <v>905</v>
      </c>
      <c r="EZ2" s="223" t="s">
        <v>76</v>
      </c>
      <c r="FA2" s="223" t="s">
        <v>71</v>
      </c>
      <c r="FB2" s="223" t="s">
        <v>906</v>
      </c>
      <c r="FC2" s="223" t="s">
        <v>907</v>
      </c>
      <c r="FD2" s="223" t="s">
        <v>73</v>
      </c>
      <c r="FE2" s="223" t="s">
        <v>76</v>
      </c>
      <c r="FF2" s="223" t="s">
        <v>73</v>
      </c>
      <c r="FG2" s="223" t="s">
        <v>91</v>
      </c>
      <c r="FH2" s="223" t="s">
        <v>73</v>
      </c>
      <c r="FI2" s="223" t="s">
        <v>908</v>
      </c>
      <c r="FJ2" s="223" t="s">
        <v>73</v>
      </c>
      <c r="FK2" s="223" t="s">
        <v>916</v>
      </c>
      <c r="FL2" s="223" t="s">
        <v>73</v>
      </c>
      <c r="FM2" s="223" t="s">
        <v>79</v>
      </c>
      <c r="FN2" s="223" t="s">
        <v>2616</v>
      </c>
      <c r="FO2">
        <v>65</v>
      </c>
    </row>
    <row r="3" spans="1:171">
      <c r="A3">
        <v>61</v>
      </c>
      <c r="B3" s="235">
        <v>45358</v>
      </c>
      <c r="C3" s="223" t="s">
        <v>2583</v>
      </c>
      <c r="D3" s="223" t="s">
        <v>2557</v>
      </c>
      <c r="E3" s="223" t="s">
        <v>74</v>
      </c>
      <c r="F3" s="223" t="s">
        <v>44</v>
      </c>
      <c r="G3">
        <v>6.5</v>
      </c>
      <c r="H3" s="223" t="s">
        <v>90</v>
      </c>
      <c r="I3" s="223" t="s">
        <v>2150</v>
      </c>
      <c r="J3" s="223" t="s">
        <v>2558</v>
      </c>
      <c r="K3">
        <v>90</v>
      </c>
      <c r="L3" s="223" t="s">
        <v>127</v>
      </c>
      <c r="M3" s="223" t="s">
        <v>72</v>
      </c>
      <c r="N3" s="223" t="s">
        <v>43</v>
      </c>
      <c r="O3" s="223" t="s">
        <v>133</v>
      </c>
      <c r="P3" s="223" t="s">
        <v>121</v>
      </c>
      <c r="Q3">
        <v>0.90900000000000003</v>
      </c>
      <c r="R3" s="223" t="s">
        <v>73</v>
      </c>
      <c r="S3" s="223" t="s">
        <v>73</v>
      </c>
      <c r="T3" s="223" t="s">
        <v>2150</v>
      </c>
      <c r="U3" s="223" t="s">
        <v>2150</v>
      </c>
      <c r="V3">
        <v>100</v>
      </c>
      <c r="W3" s="223" t="s">
        <v>76</v>
      </c>
      <c r="X3" s="223" t="s">
        <v>76</v>
      </c>
      <c r="Z3" s="223" t="s">
        <v>910</v>
      </c>
      <c r="AA3" s="235">
        <v>45365</v>
      </c>
      <c r="AC3" s="223" t="s">
        <v>2617</v>
      </c>
      <c r="AD3" s="223" t="s">
        <v>74</v>
      </c>
      <c r="AE3" s="223" t="s">
        <v>377</v>
      </c>
      <c r="AF3" s="223" t="s">
        <v>73</v>
      </c>
      <c r="AG3" s="223" t="s">
        <v>378</v>
      </c>
      <c r="AH3" s="223" t="s">
        <v>73</v>
      </c>
      <c r="AI3" s="223" t="s">
        <v>73</v>
      </c>
      <c r="AJ3" s="223" t="s">
        <v>73</v>
      </c>
      <c r="AK3" s="223" t="s">
        <v>73</v>
      </c>
      <c r="AL3" s="223" t="s">
        <v>2618</v>
      </c>
      <c r="AM3" s="223" t="s">
        <v>2617</v>
      </c>
      <c r="AN3" s="223" t="s">
        <v>73</v>
      </c>
      <c r="AO3" s="235">
        <v>46460</v>
      </c>
      <c r="AP3" s="223" t="s">
        <v>76</v>
      </c>
      <c r="AQ3" s="223" t="s">
        <v>73</v>
      </c>
      <c r="AR3" s="223" t="s">
        <v>2619</v>
      </c>
      <c r="AS3" s="223" t="s">
        <v>954</v>
      </c>
      <c r="AT3" s="223" t="s">
        <v>389</v>
      </c>
      <c r="AU3" s="223" t="s">
        <v>76</v>
      </c>
      <c r="AV3" s="223" t="s">
        <v>2620</v>
      </c>
      <c r="AW3" s="223" t="s">
        <v>12</v>
      </c>
      <c r="AX3" s="223" t="s">
        <v>919</v>
      </c>
      <c r="AY3" s="223" t="s">
        <v>914</v>
      </c>
      <c r="AZ3" s="223" t="s">
        <v>73</v>
      </c>
      <c r="BA3" s="223" t="s">
        <v>73</v>
      </c>
      <c r="BB3" s="223" t="s">
        <v>73</v>
      </c>
      <c r="BF3" s="235"/>
      <c r="BG3" s="172"/>
      <c r="BH3" s="223" t="s">
        <v>73</v>
      </c>
      <c r="BI3">
        <v>24023</v>
      </c>
      <c r="BJ3" s="223" t="s">
        <v>2557</v>
      </c>
      <c r="BK3" s="223" t="s">
        <v>76</v>
      </c>
      <c r="BL3" s="223" t="s">
        <v>76</v>
      </c>
      <c r="BM3" s="223" t="s">
        <v>73</v>
      </c>
      <c r="BN3" s="223" t="s">
        <v>890</v>
      </c>
      <c r="BO3" s="223" t="s">
        <v>891</v>
      </c>
      <c r="BP3" s="223" t="s">
        <v>2621</v>
      </c>
      <c r="BQ3" s="223" t="s">
        <v>76</v>
      </c>
      <c r="BR3" s="223" t="s">
        <v>73</v>
      </c>
      <c r="BS3" s="235"/>
      <c r="BT3" s="235">
        <v>45358</v>
      </c>
      <c r="BU3" s="223" t="s">
        <v>2622</v>
      </c>
      <c r="BV3" s="223" t="s">
        <v>2623</v>
      </c>
      <c r="BX3" s="223" t="s">
        <v>73</v>
      </c>
      <c r="BY3" s="223" t="s">
        <v>73</v>
      </c>
      <c r="BZ3" s="223" t="s">
        <v>73</v>
      </c>
      <c r="CA3" s="223" t="s">
        <v>73</v>
      </c>
      <c r="CD3" s="223" t="s">
        <v>73</v>
      </c>
      <c r="CE3" s="223" t="s">
        <v>73</v>
      </c>
      <c r="CF3" s="223" t="s">
        <v>73</v>
      </c>
      <c r="CG3">
        <v>6.5</v>
      </c>
      <c r="CH3">
        <v>7.0990000000000002</v>
      </c>
      <c r="CI3" s="235">
        <v>45549</v>
      </c>
      <c r="CJ3" s="223" t="s">
        <v>2624</v>
      </c>
      <c r="CK3" s="223" t="s">
        <v>894</v>
      </c>
      <c r="CL3" s="223" t="s">
        <v>2625</v>
      </c>
      <c r="CM3" s="223" t="s">
        <v>73</v>
      </c>
      <c r="CN3" s="223" t="s">
        <v>895</v>
      </c>
      <c r="CO3" s="223" t="s">
        <v>2626</v>
      </c>
      <c r="CP3" s="223" t="s">
        <v>76</v>
      </c>
      <c r="CQ3" s="223" t="s">
        <v>76</v>
      </c>
      <c r="CR3" s="223" t="s">
        <v>133</v>
      </c>
      <c r="CS3" s="223" t="s">
        <v>899</v>
      </c>
      <c r="CT3">
        <v>6.5</v>
      </c>
      <c r="CU3" s="223" t="s">
        <v>76</v>
      </c>
      <c r="CV3" s="223" t="s">
        <v>73</v>
      </c>
      <c r="CW3">
        <v>2027</v>
      </c>
      <c r="CX3" s="223" t="s">
        <v>72</v>
      </c>
      <c r="CY3" s="223" t="s">
        <v>376</v>
      </c>
      <c r="DA3" s="223" t="s">
        <v>73</v>
      </c>
      <c r="DB3" s="223" t="s">
        <v>425</v>
      </c>
      <c r="DC3" s="223" t="s">
        <v>470</v>
      </c>
      <c r="DD3" s="223" t="s">
        <v>2627</v>
      </c>
      <c r="DE3" s="223" t="s">
        <v>73</v>
      </c>
      <c r="DF3">
        <v>0.13980000000000001</v>
      </c>
      <c r="DH3" s="223" t="s">
        <v>76</v>
      </c>
      <c r="DI3" s="223" t="s">
        <v>72</v>
      </c>
      <c r="DJ3" s="223" t="s">
        <v>926</v>
      </c>
      <c r="DK3" s="223" t="s">
        <v>2628</v>
      </c>
      <c r="DL3" s="223" t="s">
        <v>2557</v>
      </c>
      <c r="DM3" s="223" t="s">
        <v>1639</v>
      </c>
      <c r="DN3" s="223" t="s">
        <v>2557</v>
      </c>
      <c r="DO3" s="235">
        <v>45358</v>
      </c>
      <c r="DP3">
        <v>2024</v>
      </c>
      <c r="DQ3" s="223" t="s">
        <v>90</v>
      </c>
      <c r="DR3" s="223">
        <v>10</v>
      </c>
      <c r="DS3" s="235">
        <v>45355</v>
      </c>
      <c r="DT3" s="235">
        <v>45382</v>
      </c>
      <c r="DU3" s="223" t="s">
        <v>901</v>
      </c>
      <c r="DV3" s="223" t="s">
        <v>901</v>
      </c>
      <c r="DW3" s="223" t="s">
        <v>735</v>
      </c>
      <c r="DX3" s="223" t="s">
        <v>2612</v>
      </c>
      <c r="DY3" s="223" t="s">
        <v>2613</v>
      </c>
      <c r="DZ3">
        <v>4</v>
      </c>
      <c r="EA3" s="223" t="s">
        <v>929</v>
      </c>
      <c r="EB3" s="223" t="s">
        <v>1638</v>
      </c>
      <c r="EC3" s="223" t="s">
        <v>479</v>
      </c>
      <c r="ED3" s="223" t="s">
        <v>310</v>
      </c>
      <c r="EE3" s="223" t="s">
        <v>2179</v>
      </c>
      <c r="EF3" s="223" t="s">
        <v>2141</v>
      </c>
      <c r="EG3" s="223" t="s">
        <v>693</v>
      </c>
      <c r="EH3" s="223" t="s">
        <v>902</v>
      </c>
      <c r="EI3" s="223" t="s">
        <v>95</v>
      </c>
      <c r="EJ3" s="223" t="s">
        <v>2614</v>
      </c>
      <c r="EK3" s="223" t="s">
        <v>2615</v>
      </c>
      <c r="EL3">
        <v>1</v>
      </c>
      <c r="EM3">
        <v>1</v>
      </c>
      <c r="EO3" s="223" t="s">
        <v>73</v>
      </c>
      <c r="EP3" s="223" t="s">
        <v>73</v>
      </c>
      <c r="EQ3" s="223" t="s">
        <v>904</v>
      </c>
      <c r="ER3" s="223" t="s">
        <v>73</v>
      </c>
      <c r="ES3" s="223" t="s">
        <v>73</v>
      </c>
      <c r="ET3" s="223" t="s">
        <v>73</v>
      </c>
      <c r="EU3" s="223" t="s">
        <v>73</v>
      </c>
      <c r="EV3" s="223" t="s">
        <v>76</v>
      </c>
      <c r="EW3" s="223" t="s">
        <v>73</v>
      </c>
      <c r="EX3" s="223" t="s">
        <v>378</v>
      </c>
      <c r="EY3" s="223" t="s">
        <v>364</v>
      </c>
      <c r="EZ3" s="223" t="s">
        <v>76</v>
      </c>
      <c r="FA3" s="223" t="s">
        <v>71</v>
      </c>
      <c r="FB3" s="223" t="s">
        <v>906</v>
      </c>
      <c r="FC3" s="223" t="s">
        <v>76</v>
      </c>
      <c r="FD3" s="223" t="s">
        <v>73</v>
      </c>
      <c r="FE3" s="223" t="s">
        <v>76</v>
      </c>
      <c r="FF3" s="223" t="s">
        <v>904</v>
      </c>
      <c r="FG3" s="223" t="s">
        <v>127</v>
      </c>
      <c r="FH3" s="223" t="s">
        <v>73</v>
      </c>
      <c r="FI3" s="223" t="s">
        <v>908</v>
      </c>
      <c r="FJ3" s="223" t="s">
        <v>2625</v>
      </c>
      <c r="FK3" s="223" t="s">
        <v>909</v>
      </c>
      <c r="FL3" s="223" t="s">
        <v>73</v>
      </c>
      <c r="FM3" s="223" t="s">
        <v>70</v>
      </c>
      <c r="FN3" s="223" t="s">
        <v>2629</v>
      </c>
      <c r="FO3">
        <v>90</v>
      </c>
    </row>
    <row r="4" spans="1:171">
      <c r="A4">
        <v>60</v>
      </c>
      <c r="B4" s="235">
        <v>45357</v>
      </c>
      <c r="C4" s="223" t="s">
        <v>2587</v>
      </c>
      <c r="D4" s="223" t="s">
        <v>2634</v>
      </c>
      <c r="E4" s="223" t="s">
        <v>2588</v>
      </c>
      <c r="F4" s="223" t="s">
        <v>46</v>
      </c>
      <c r="G4">
        <v>5</v>
      </c>
      <c r="H4" s="223" t="s">
        <v>2589</v>
      </c>
      <c r="I4" s="223" t="s">
        <v>2590</v>
      </c>
      <c r="J4" s="223" t="s">
        <v>2591</v>
      </c>
      <c r="K4">
        <v>40</v>
      </c>
      <c r="L4" s="223" t="s">
        <v>91</v>
      </c>
      <c r="M4" s="223" t="s">
        <v>2790</v>
      </c>
      <c r="N4" s="223" t="s">
        <v>41</v>
      </c>
      <c r="O4" s="223" t="s">
        <v>2592</v>
      </c>
      <c r="P4" s="223" t="s">
        <v>76</v>
      </c>
      <c r="Q4">
        <v>5</v>
      </c>
      <c r="R4" s="223" t="s">
        <v>73</v>
      </c>
      <c r="S4" s="223" t="s">
        <v>73</v>
      </c>
      <c r="T4" s="223" t="s">
        <v>2630</v>
      </c>
      <c r="U4" s="223" t="s">
        <v>2630</v>
      </c>
      <c r="V4">
        <v>99.591999999999999</v>
      </c>
      <c r="W4" s="223" t="s">
        <v>76</v>
      </c>
      <c r="X4" s="223" t="s">
        <v>76</v>
      </c>
      <c r="Z4" s="223" t="s">
        <v>910</v>
      </c>
      <c r="AA4" s="235">
        <v>45364</v>
      </c>
      <c r="AC4" s="223" t="s">
        <v>2631</v>
      </c>
      <c r="AD4" s="223" t="s">
        <v>2632</v>
      </c>
      <c r="AE4" s="223" t="s">
        <v>76</v>
      </c>
      <c r="AF4" s="223" t="s">
        <v>73</v>
      </c>
      <c r="AG4" s="223" t="s">
        <v>384</v>
      </c>
      <c r="AH4" s="223" t="s">
        <v>73</v>
      </c>
      <c r="AI4" s="223" t="s">
        <v>2633</v>
      </c>
      <c r="AJ4" s="223" t="s">
        <v>73</v>
      </c>
      <c r="AK4" s="223" t="s">
        <v>73</v>
      </c>
      <c r="AL4" s="223" t="s">
        <v>2631</v>
      </c>
      <c r="AM4" s="223" t="s">
        <v>73</v>
      </c>
      <c r="AN4" s="223" t="s">
        <v>73</v>
      </c>
      <c r="AO4" s="235">
        <v>46459</v>
      </c>
      <c r="AP4" s="223" t="s">
        <v>76</v>
      </c>
      <c r="AQ4" s="223" t="s">
        <v>73</v>
      </c>
      <c r="AR4" s="223" t="s">
        <v>73</v>
      </c>
      <c r="AS4" s="223" t="s">
        <v>73</v>
      </c>
      <c r="AT4" s="223" t="s">
        <v>76</v>
      </c>
      <c r="AU4" s="223" t="s">
        <v>76</v>
      </c>
      <c r="AV4" s="223" t="s">
        <v>73</v>
      </c>
      <c r="AW4" s="223" t="s">
        <v>73</v>
      </c>
      <c r="AX4" s="223" t="s">
        <v>73</v>
      </c>
      <c r="AY4" s="223" t="s">
        <v>73</v>
      </c>
      <c r="AZ4" s="223" t="s">
        <v>73</v>
      </c>
      <c r="BA4" s="223" t="s">
        <v>73</v>
      </c>
      <c r="BB4" s="223" t="s">
        <v>73</v>
      </c>
      <c r="BF4" s="235"/>
      <c r="BG4" s="172"/>
      <c r="BH4" s="223" t="s">
        <v>73</v>
      </c>
      <c r="BJ4" s="223" t="s">
        <v>2634</v>
      </c>
      <c r="BK4" s="223" t="s">
        <v>1152</v>
      </c>
      <c r="BL4" s="223" t="s">
        <v>1153</v>
      </c>
      <c r="BM4" s="223" t="s">
        <v>73</v>
      </c>
      <c r="BN4" s="223" t="s">
        <v>2635</v>
      </c>
      <c r="BO4" s="223" t="s">
        <v>76</v>
      </c>
      <c r="BP4" s="223" t="s">
        <v>76</v>
      </c>
      <c r="BQ4" s="223" t="s">
        <v>76</v>
      </c>
      <c r="BR4" s="223" t="s">
        <v>73</v>
      </c>
      <c r="BS4" s="235"/>
      <c r="BT4" s="235">
        <v>35258</v>
      </c>
      <c r="BU4" s="223" t="s">
        <v>76</v>
      </c>
      <c r="BV4" s="223" t="s">
        <v>76</v>
      </c>
      <c r="BX4" s="223" t="s">
        <v>73</v>
      </c>
      <c r="BY4" s="223" t="s">
        <v>73</v>
      </c>
      <c r="BZ4" s="223" t="s">
        <v>73</v>
      </c>
      <c r="CA4" s="223" t="s">
        <v>73</v>
      </c>
      <c r="CB4">
        <v>38</v>
      </c>
      <c r="CC4">
        <v>200</v>
      </c>
      <c r="CD4" s="223" t="s">
        <v>2636</v>
      </c>
      <c r="CE4" s="223" t="s">
        <v>2637</v>
      </c>
      <c r="CF4" s="223" t="s">
        <v>73</v>
      </c>
      <c r="CG4">
        <v>35.764000000000003</v>
      </c>
      <c r="CH4">
        <v>39.058</v>
      </c>
      <c r="CI4" s="235">
        <v>45548</v>
      </c>
      <c r="CJ4" s="223" t="s">
        <v>2638</v>
      </c>
      <c r="CK4" s="223" t="s">
        <v>894</v>
      </c>
      <c r="CL4" s="223" t="s">
        <v>73</v>
      </c>
      <c r="CM4" s="223" t="s">
        <v>2639</v>
      </c>
      <c r="CN4" s="223" t="s">
        <v>895</v>
      </c>
      <c r="CO4" s="223" t="s">
        <v>1432</v>
      </c>
      <c r="CP4" s="223" t="s">
        <v>76</v>
      </c>
      <c r="CQ4" s="223" t="s">
        <v>76</v>
      </c>
      <c r="CR4" s="223" t="s">
        <v>924</v>
      </c>
      <c r="CS4" s="223" t="s">
        <v>914</v>
      </c>
      <c r="CT4">
        <v>5</v>
      </c>
      <c r="CU4" s="223" t="s">
        <v>76</v>
      </c>
      <c r="CV4" s="223" t="s">
        <v>73</v>
      </c>
      <c r="CW4">
        <v>2027</v>
      </c>
      <c r="CX4" s="223" t="s">
        <v>83</v>
      </c>
      <c r="CY4" s="223" t="s">
        <v>383</v>
      </c>
      <c r="CZ4">
        <v>7.6</v>
      </c>
      <c r="DA4" s="223" t="s">
        <v>73</v>
      </c>
      <c r="DB4" s="223" t="s">
        <v>2640</v>
      </c>
      <c r="DC4" s="223" t="s">
        <v>45</v>
      </c>
      <c r="DD4" s="223" t="s">
        <v>1035</v>
      </c>
      <c r="DE4" s="223" t="s">
        <v>73</v>
      </c>
      <c r="DF4">
        <v>1</v>
      </c>
      <c r="DH4" s="223" t="s">
        <v>76</v>
      </c>
      <c r="DI4" s="223" t="s">
        <v>2790</v>
      </c>
      <c r="DJ4" s="223" t="s">
        <v>73</v>
      </c>
      <c r="DK4" s="223" t="s">
        <v>2796</v>
      </c>
      <c r="DL4" s="223" t="s">
        <v>2641</v>
      </c>
      <c r="DM4" s="223" t="s">
        <v>73</v>
      </c>
      <c r="DN4" s="223" t="s">
        <v>2634</v>
      </c>
      <c r="DO4" s="235">
        <v>45357</v>
      </c>
      <c r="DP4">
        <v>2024</v>
      </c>
      <c r="DQ4" s="223" t="s">
        <v>90</v>
      </c>
      <c r="DR4" s="223">
        <v>10</v>
      </c>
      <c r="DS4" s="235">
        <v>45355</v>
      </c>
      <c r="DT4" s="235">
        <v>45382</v>
      </c>
      <c r="DU4" s="223" t="s">
        <v>901</v>
      </c>
      <c r="DV4" s="223" t="s">
        <v>901</v>
      </c>
      <c r="DW4" s="223" t="s">
        <v>735</v>
      </c>
      <c r="DX4" s="223" t="s">
        <v>2642</v>
      </c>
      <c r="DY4" s="223" t="s">
        <v>2643</v>
      </c>
      <c r="DZ4">
        <v>3</v>
      </c>
      <c r="EA4" s="223" t="s">
        <v>950</v>
      </c>
      <c r="EB4" s="223" t="s">
        <v>1640</v>
      </c>
      <c r="EC4" s="223" t="s">
        <v>478</v>
      </c>
      <c r="ED4" s="223" t="s">
        <v>310</v>
      </c>
      <c r="EE4" s="223" t="s">
        <v>2179</v>
      </c>
      <c r="EF4" s="223" t="s">
        <v>2141</v>
      </c>
      <c r="EG4" s="223" t="s">
        <v>693</v>
      </c>
      <c r="EH4" s="223" t="s">
        <v>902</v>
      </c>
      <c r="EI4" s="223" t="s">
        <v>95</v>
      </c>
      <c r="EJ4" s="223" t="s">
        <v>2614</v>
      </c>
      <c r="EK4" s="223" t="s">
        <v>2615</v>
      </c>
      <c r="EO4" s="223" t="s">
        <v>73</v>
      </c>
      <c r="EP4" s="223" t="s">
        <v>73</v>
      </c>
      <c r="EQ4" s="223" t="s">
        <v>73</v>
      </c>
      <c r="ER4" s="223" t="s">
        <v>904</v>
      </c>
      <c r="ES4" s="223" t="s">
        <v>73</v>
      </c>
      <c r="ET4" s="223" t="s">
        <v>904</v>
      </c>
      <c r="EU4" s="223" t="s">
        <v>73</v>
      </c>
      <c r="EV4" s="223" t="s">
        <v>76</v>
      </c>
      <c r="EW4" s="223" t="s">
        <v>904</v>
      </c>
      <c r="EX4" s="223" t="s">
        <v>384</v>
      </c>
      <c r="EY4" s="223" t="s">
        <v>905</v>
      </c>
      <c r="EZ4" s="223" t="s">
        <v>76</v>
      </c>
      <c r="FA4" s="223" t="s">
        <v>136</v>
      </c>
      <c r="FB4" s="223" t="s">
        <v>927</v>
      </c>
      <c r="FC4" s="223" t="s">
        <v>907</v>
      </c>
      <c r="FD4" s="223" t="s">
        <v>73</v>
      </c>
      <c r="FE4" s="223" t="s">
        <v>76</v>
      </c>
      <c r="FF4" s="223" t="s">
        <v>73</v>
      </c>
      <c r="FG4" s="223" t="s">
        <v>91</v>
      </c>
      <c r="FH4" s="223" t="s">
        <v>73</v>
      </c>
      <c r="FI4" s="223" t="s">
        <v>1037</v>
      </c>
      <c r="FJ4" s="223" t="s">
        <v>73</v>
      </c>
      <c r="FK4" s="223" t="s">
        <v>73</v>
      </c>
      <c r="FL4" s="223" t="s">
        <v>73</v>
      </c>
      <c r="FM4" s="223" t="s">
        <v>79</v>
      </c>
      <c r="FN4" s="223" t="s">
        <v>2644</v>
      </c>
      <c r="FO4">
        <v>40</v>
      </c>
    </row>
    <row r="5" spans="1:171">
      <c r="A5">
        <v>59</v>
      </c>
      <c r="B5" s="235">
        <v>45356</v>
      </c>
      <c r="C5" s="223" t="s">
        <v>2596</v>
      </c>
      <c r="D5" s="223" t="s">
        <v>2563</v>
      </c>
      <c r="E5" s="223" t="s">
        <v>411</v>
      </c>
      <c r="F5" s="223" t="s">
        <v>44</v>
      </c>
      <c r="G5">
        <v>30</v>
      </c>
      <c r="H5" s="223" t="s">
        <v>98</v>
      </c>
      <c r="I5" s="223" t="s">
        <v>2564</v>
      </c>
      <c r="J5" s="223" t="s">
        <v>2565</v>
      </c>
      <c r="K5">
        <v>37</v>
      </c>
      <c r="L5" s="223" t="s">
        <v>91</v>
      </c>
      <c r="M5" s="223" t="s">
        <v>99</v>
      </c>
      <c r="N5" s="223" t="s">
        <v>41</v>
      </c>
      <c r="O5" s="223" t="s">
        <v>93</v>
      </c>
      <c r="P5" s="223" t="s">
        <v>94</v>
      </c>
      <c r="Q5">
        <v>4.194</v>
      </c>
      <c r="R5" s="223" t="s">
        <v>73</v>
      </c>
      <c r="S5" s="223" t="s">
        <v>73</v>
      </c>
      <c r="T5" s="223" t="s">
        <v>2564</v>
      </c>
      <c r="U5" s="223" t="s">
        <v>2564</v>
      </c>
      <c r="V5">
        <v>100</v>
      </c>
      <c r="W5" s="223" t="s">
        <v>396</v>
      </c>
      <c r="X5" s="223" t="s">
        <v>76</v>
      </c>
      <c r="Z5" s="223" t="s">
        <v>910</v>
      </c>
      <c r="AA5" s="235">
        <v>45363</v>
      </c>
      <c r="AC5" s="223" t="s">
        <v>2645</v>
      </c>
      <c r="AD5" s="223" t="s">
        <v>2646</v>
      </c>
      <c r="AE5" s="223" t="s">
        <v>380</v>
      </c>
      <c r="AF5" s="223" t="s">
        <v>73</v>
      </c>
      <c r="AG5" s="223" t="s">
        <v>384</v>
      </c>
      <c r="AH5" s="223" t="s">
        <v>887</v>
      </c>
      <c r="AI5" s="223" t="s">
        <v>73</v>
      </c>
      <c r="AJ5" s="223" t="s">
        <v>73</v>
      </c>
      <c r="AK5" s="223" t="s">
        <v>2647</v>
      </c>
      <c r="AL5" s="223" t="s">
        <v>2648</v>
      </c>
      <c r="AM5" s="223" t="s">
        <v>73</v>
      </c>
      <c r="AN5" s="223" t="s">
        <v>73</v>
      </c>
      <c r="AO5" s="235">
        <v>46093</v>
      </c>
      <c r="AP5" s="223" t="s">
        <v>76</v>
      </c>
      <c r="AQ5" s="223" t="s">
        <v>73</v>
      </c>
      <c r="AR5" s="223" t="s">
        <v>73</v>
      </c>
      <c r="AS5" s="223" t="s">
        <v>73</v>
      </c>
      <c r="AT5" s="223" t="s">
        <v>76</v>
      </c>
      <c r="AU5" s="223" t="s">
        <v>76</v>
      </c>
      <c r="AV5" s="223" t="s">
        <v>73</v>
      </c>
      <c r="AW5" s="223" t="s">
        <v>73</v>
      </c>
      <c r="AX5" s="223" t="s">
        <v>73</v>
      </c>
      <c r="AY5" s="223" t="s">
        <v>73</v>
      </c>
      <c r="AZ5" s="223" t="s">
        <v>73</v>
      </c>
      <c r="BA5" s="223" t="s">
        <v>73</v>
      </c>
      <c r="BB5" s="223" t="s">
        <v>73</v>
      </c>
      <c r="BF5" s="235"/>
      <c r="BG5" s="172"/>
      <c r="BH5" s="223" t="s">
        <v>73</v>
      </c>
      <c r="BJ5" s="223" t="s">
        <v>2649</v>
      </c>
      <c r="BK5" s="223" t="s">
        <v>1152</v>
      </c>
      <c r="BL5" s="223" t="s">
        <v>2650</v>
      </c>
      <c r="BM5" s="223" t="s">
        <v>2651</v>
      </c>
      <c r="BN5" s="223" t="s">
        <v>2652</v>
      </c>
      <c r="BO5" s="223" t="s">
        <v>76</v>
      </c>
      <c r="BP5" s="223" t="s">
        <v>1430</v>
      </c>
      <c r="BQ5" s="223" t="s">
        <v>76</v>
      </c>
      <c r="BR5" s="223" t="s">
        <v>73</v>
      </c>
      <c r="BS5" s="235"/>
      <c r="BT5" s="235">
        <v>42138</v>
      </c>
      <c r="BU5" s="223" t="s">
        <v>76</v>
      </c>
      <c r="BV5" s="223" t="s">
        <v>76</v>
      </c>
      <c r="BX5" s="223" t="s">
        <v>73</v>
      </c>
      <c r="BY5" s="223" t="s">
        <v>73</v>
      </c>
      <c r="BZ5" s="223" t="s">
        <v>73</v>
      </c>
      <c r="CA5" s="223" t="s">
        <v>73</v>
      </c>
      <c r="CB5">
        <v>75</v>
      </c>
      <c r="CC5">
        <v>43</v>
      </c>
      <c r="CD5" s="223" t="s">
        <v>1019</v>
      </c>
      <c r="CE5" s="223" t="s">
        <v>2653</v>
      </c>
      <c r="CF5" s="223" t="s">
        <v>73</v>
      </c>
      <c r="CG5">
        <v>30</v>
      </c>
      <c r="CH5">
        <v>32.762999999999998</v>
      </c>
      <c r="CI5" s="235">
        <v>45547</v>
      </c>
      <c r="CJ5" s="223" t="s">
        <v>2654</v>
      </c>
      <c r="CK5" s="223" t="s">
        <v>894</v>
      </c>
      <c r="CL5" s="223" t="s">
        <v>73</v>
      </c>
      <c r="CM5" s="223" t="s">
        <v>2655</v>
      </c>
      <c r="CN5" s="223" t="s">
        <v>895</v>
      </c>
      <c r="CO5" s="223" t="s">
        <v>2656</v>
      </c>
      <c r="CP5" s="223" t="s">
        <v>76</v>
      </c>
      <c r="CQ5" s="223" t="s">
        <v>76</v>
      </c>
      <c r="CR5" s="223" t="s">
        <v>924</v>
      </c>
      <c r="CS5" s="223" t="s">
        <v>914</v>
      </c>
      <c r="CT5">
        <v>30</v>
      </c>
      <c r="CU5" s="223" t="s">
        <v>76</v>
      </c>
      <c r="CV5" s="223" t="s">
        <v>73</v>
      </c>
      <c r="CW5">
        <v>2026</v>
      </c>
      <c r="CX5" s="223" t="s">
        <v>72</v>
      </c>
      <c r="CY5" s="223" t="s">
        <v>376</v>
      </c>
      <c r="CZ5">
        <v>2.5</v>
      </c>
      <c r="DA5" s="223" t="s">
        <v>73</v>
      </c>
      <c r="DB5" s="223" t="s">
        <v>426</v>
      </c>
      <c r="DC5" s="223" t="s">
        <v>470</v>
      </c>
      <c r="DD5" s="223" t="s">
        <v>2657</v>
      </c>
      <c r="DE5" s="223" t="s">
        <v>73</v>
      </c>
      <c r="DF5">
        <v>0.13980000000000001</v>
      </c>
      <c r="DH5" s="223" t="s">
        <v>887</v>
      </c>
      <c r="DI5" s="223" t="s">
        <v>99</v>
      </c>
      <c r="DJ5" s="223" t="s">
        <v>73</v>
      </c>
      <c r="DK5" s="223" t="s">
        <v>2658</v>
      </c>
      <c r="DL5" s="223" t="s">
        <v>2659</v>
      </c>
      <c r="DM5" s="223" t="s">
        <v>73</v>
      </c>
      <c r="DN5" s="223" t="s">
        <v>2563</v>
      </c>
      <c r="DO5" s="235">
        <v>45356</v>
      </c>
      <c r="DP5">
        <v>2024</v>
      </c>
      <c r="DQ5" s="223" t="s">
        <v>90</v>
      </c>
      <c r="DR5" s="223">
        <v>10</v>
      </c>
      <c r="DS5" s="235">
        <v>45355</v>
      </c>
      <c r="DT5" s="235">
        <v>45382</v>
      </c>
      <c r="DU5" s="223" t="s">
        <v>901</v>
      </c>
      <c r="DV5" s="223" t="s">
        <v>901</v>
      </c>
      <c r="DW5" s="223" t="s">
        <v>735</v>
      </c>
      <c r="DX5" s="223" t="s">
        <v>2660</v>
      </c>
      <c r="DY5" s="223" t="s">
        <v>2661</v>
      </c>
      <c r="DZ5">
        <v>2</v>
      </c>
      <c r="EA5" s="223" t="s">
        <v>953</v>
      </c>
      <c r="EB5" s="223" t="s">
        <v>1641</v>
      </c>
      <c r="EC5" s="223" t="s">
        <v>477</v>
      </c>
      <c r="ED5" s="223" t="s">
        <v>310</v>
      </c>
      <c r="EE5" s="223" t="s">
        <v>2179</v>
      </c>
      <c r="EF5" s="223" t="s">
        <v>2141</v>
      </c>
      <c r="EG5" s="223" t="s">
        <v>693</v>
      </c>
      <c r="EH5" s="223" t="s">
        <v>902</v>
      </c>
      <c r="EI5" s="223" t="s">
        <v>95</v>
      </c>
      <c r="EJ5" s="223" t="s">
        <v>2614</v>
      </c>
      <c r="EK5" s="223" t="s">
        <v>2615</v>
      </c>
      <c r="EO5" s="223" t="s">
        <v>73</v>
      </c>
      <c r="EP5" s="223" t="s">
        <v>73</v>
      </c>
      <c r="EQ5" s="223" t="s">
        <v>73</v>
      </c>
      <c r="ER5" s="223" t="s">
        <v>904</v>
      </c>
      <c r="ES5" s="223" t="s">
        <v>73</v>
      </c>
      <c r="ET5" s="223" t="s">
        <v>904</v>
      </c>
      <c r="EU5" s="223" t="s">
        <v>73</v>
      </c>
      <c r="EV5" s="223" t="s">
        <v>76</v>
      </c>
      <c r="EW5" s="223" t="s">
        <v>73</v>
      </c>
      <c r="EX5" s="223" t="s">
        <v>384</v>
      </c>
      <c r="EY5" s="223" t="s">
        <v>1008</v>
      </c>
      <c r="EZ5" s="223" t="s">
        <v>76</v>
      </c>
      <c r="FA5" s="223" t="s">
        <v>71</v>
      </c>
      <c r="FB5" s="223" t="s">
        <v>927</v>
      </c>
      <c r="FC5" s="223" t="s">
        <v>76</v>
      </c>
      <c r="FD5" s="223" t="s">
        <v>73</v>
      </c>
      <c r="FE5" s="223" t="s">
        <v>76</v>
      </c>
      <c r="FF5" s="223" t="s">
        <v>73</v>
      </c>
      <c r="FG5" s="223" t="s">
        <v>91</v>
      </c>
      <c r="FH5" s="223" t="s">
        <v>73</v>
      </c>
      <c r="FI5" s="223" t="s">
        <v>1037</v>
      </c>
      <c r="FJ5" s="223" t="s">
        <v>73</v>
      </c>
      <c r="FK5" s="223" t="s">
        <v>73</v>
      </c>
      <c r="FL5" s="223" t="s">
        <v>73</v>
      </c>
      <c r="FM5" s="223" t="s">
        <v>79</v>
      </c>
      <c r="FN5" s="223" t="s">
        <v>2662</v>
      </c>
      <c r="FO5">
        <v>37</v>
      </c>
    </row>
    <row r="6" spans="1:171">
      <c r="A6">
        <v>58</v>
      </c>
      <c r="B6" s="235">
        <v>45355</v>
      </c>
      <c r="C6" s="223" t="s">
        <v>2601</v>
      </c>
      <c r="D6" s="223" t="s">
        <v>2602</v>
      </c>
      <c r="E6" s="223" t="s">
        <v>74</v>
      </c>
      <c r="F6" s="223" t="s">
        <v>46</v>
      </c>
      <c r="G6">
        <v>0.31</v>
      </c>
      <c r="H6" s="223" t="s">
        <v>90</v>
      </c>
      <c r="I6" s="223" t="s">
        <v>1615</v>
      </c>
      <c r="J6" s="223" t="s">
        <v>746</v>
      </c>
      <c r="K6">
        <v>45</v>
      </c>
      <c r="L6" s="223" t="s">
        <v>77</v>
      </c>
      <c r="M6" s="223" t="s">
        <v>76</v>
      </c>
      <c r="N6" s="223" t="s">
        <v>43</v>
      </c>
      <c r="O6" s="223" t="s">
        <v>96</v>
      </c>
      <c r="P6" s="223" t="s">
        <v>76</v>
      </c>
      <c r="Q6">
        <v>0.31</v>
      </c>
      <c r="R6" s="223" t="s">
        <v>73</v>
      </c>
      <c r="S6" s="223" t="s">
        <v>73</v>
      </c>
      <c r="T6" s="223" t="s">
        <v>1615</v>
      </c>
      <c r="U6" s="223" t="s">
        <v>1615</v>
      </c>
      <c r="V6">
        <v>100</v>
      </c>
      <c r="W6" s="223" t="s">
        <v>76</v>
      </c>
      <c r="X6" s="223" t="s">
        <v>76</v>
      </c>
      <c r="Z6" s="223" t="s">
        <v>931</v>
      </c>
      <c r="AA6" s="235">
        <v>45358</v>
      </c>
      <c r="AC6" s="223" t="s">
        <v>2663</v>
      </c>
      <c r="AD6" s="223" t="s">
        <v>74</v>
      </c>
      <c r="AE6" s="223" t="s">
        <v>382</v>
      </c>
      <c r="AF6" s="223" t="s">
        <v>73</v>
      </c>
      <c r="AG6" s="223" t="s">
        <v>384</v>
      </c>
      <c r="AH6" s="223" t="s">
        <v>73</v>
      </c>
      <c r="AI6" s="223" t="s">
        <v>73</v>
      </c>
      <c r="AJ6" s="223" t="s">
        <v>939</v>
      </c>
      <c r="AK6" s="223" t="s">
        <v>73</v>
      </c>
      <c r="AL6" s="223" t="s">
        <v>2664</v>
      </c>
      <c r="AM6" s="223" t="s">
        <v>2663</v>
      </c>
      <c r="AN6" s="223" t="s">
        <v>73</v>
      </c>
      <c r="AO6" s="235">
        <v>46453</v>
      </c>
      <c r="AP6" s="223" t="s">
        <v>76</v>
      </c>
      <c r="AQ6" s="223" t="s">
        <v>73</v>
      </c>
      <c r="AR6" s="223" t="s">
        <v>73</v>
      </c>
      <c r="AS6" s="223" t="s">
        <v>73</v>
      </c>
      <c r="AT6" s="223" t="s">
        <v>76</v>
      </c>
      <c r="AU6" s="223" t="s">
        <v>76</v>
      </c>
      <c r="AV6" s="223" t="s">
        <v>73</v>
      </c>
      <c r="AW6" s="223" t="s">
        <v>73</v>
      </c>
      <c r="AX6" s="223" t="s">
        <v>73</v>
      </c>
      <c r="AY6" s="223" t="s">
        <v>73</v>
      </c>
      <c r="AZ6" s="223" t="s">
        <v>73</v>
      </c>
      <c r="BA6" s="223" t="s">
        <v>73</v>
      </c>
      <c r="BB6" s="223" t="s">
        <v>73</v>
      </c>
      <c r="BF6" s="235"/>
      <c r="BG6" s="172"/>
      <c r="BH6" s="223" t="s">
        <v>73</v>
      </c>
      <c r="BJ6" s="223" t="s">
        <v>2574</v>
      </c>
      <c r="BK6" s="223" t="s">
        <v>76</v>
      </c>
      <c r="BL6" s="223" t="s">
        <v>76</v>
      </c>
      <c r="BM6" s="223" t="s">
        <v>73</v>
      </c>
      <c r="BN6" s="223" t="s">
        <v>890</v>
      </c>
      <c r="BO6" s="223" t="s">
        <v>73</v>
      </c>
      <c r="BP6" s="223" t="s">
        <v>1252</v>
      </c>
      <c r="BQ6" s="223" t="s">
        <v>2665</v>
      </c>
      <c r="BR6" s="223" t="s">
        <v>73</v>
      </c>
      <c r="BS6" s="235"/>
      <c r="BT6" s="235">
        <v>43188</v>
      </c>
      <c r="BU6" s="223" t="s">
        <v>76</v>
      </c>
      <c r="BV6" s="223" t="s">
        <v>76</v>
      </c>
      <c r="BX6" s="223" t="s">
        <v>73</v>
      </c>
      <c r="BY6" s="223" t="s">
        <v>73</v>
      </c>
      <c r="BZ6" s="223" t="s">
        <v>73</v>
      </c>
      <c r="CA6" s="223" t="s">
        <v>73</v>
      </c>
      <c r="CD6" s="223" t="s">
        <v>73</v>
      </c>
      <c r="CE6" s="223" t="s">
        <v>73</v>
      </c>
      <c r="CF6" s="223" t="s">
        <v>73</v>
      </c>
      <c r="CG6">
        <v>2.2170000000000001</v>
      </c>
      <c r="CH6">
        <v>2.4220000000000002</v>
      </c>
      <c r="CI6" s="235">
        <v>45542</v>
      </c>
      <c r="CJ6" s="223" t="s">
        <v>2666</v>
      </c>
      <c r="CK6" s="223" t="s">
        <v>894</v>
      </c>
      <c r="CL6" s="223" t="s">
        <v>73</v>
      </c>
      <c r="CM6" s="223" t="s">
        <v>73</v>
      </c>
      <c r="CN6" s="223" t="s">
        <v>895</v>
      </c>
      <c r="CO6" s="223" t="s">
        <v>2667</v>
      </c>
      <c r="CP6" s="223" t="s">
        <v>76</v>
      </c>
      <c r="CQ6" s="223" t="s">
        <v>76</v>
      </c>
      <c r="CR6" s="223" t="s">
        <v>96</v>
      </c>
      <c r="CS6" s="223" t="s">
        <v>914</v>
      </c>
      <c r="CT6">
        <v>0.31</v>
      </c>
      <c r="CU6" s="223" t="s">
        <v>443</v>
      </c>
      <c r="CV6" s="223" t="s">
        <v>942</v>
      </c>
      <c r="CW6">
        <v>2027</v>
      </c>
      <c r="CX6" s="223" t="s">
        <v>83</v>
      </c>
      <c r="CY6" s="223" t="s">
        <v>383</v>
      </c>
      <c r="DA6" s="223" t="s">
        <v>557</v>
      </c>
      <c r="DB6" s="223" t="s">
        <v>425</v>
      </c>
      <c r="DC6" s="223" t="s">
        <v>943</v>
      </c>
      <c r="DD6" s="223" t="s">
        <v>2668</v>
      </c>
      <c r="DE6" s="223" t="s">
        <v>73</v>
      </c>
      <c r="DF6">
        <v>1</v>
      </c>
      <c r="DG6">
        <v>28</v>
      </c>
      <c r="DH6" s="223" t="s">
        <v>76</v>
      </c>
      <c r="DI6" s="223" t="s">
        <v>945</v>
      </c>
      <c r="DJ6" s="223" t="s">
        <v>73</v>
      </c>
      <c r="DK6" s="223" t="s">
        <v>2669</v>
      </c>
      <c r="DL6" s="223" t="s">
        <v>2574</v>
      </c>
      <c r="DM6" s="223" t="s">
        <v>73</v>
      </c>
      <c r="DN6" s="223" t="s">
        <v>2574</v>
      </c>
      <c r="DO6" s="235">
        <v>45355</v>
      </c>
      <c r="DP6">
        <v>2024</v>
      </c>
      <c r="DQ6" s="223" t="s">
        <v>90</v>
      </c>
      <c r="DR6" s="223">
        <v>10</v>
      </c>
      <c r="DS6" s="235">
        <v>45355</v>
      </c>
      <c r="DT6" s="235">
        <v>45382</v>
      </c>
      <c r="DU6" s="223" t="s">
        <v>901</v>
      </c>
      <c r="DV6" s="223" t="s">
        <v>901</v>
      </c>
      <c r="DW6" s="223" t="s">
        <v>735</v>
      </c>
      <c r="DX6" s="223" t="s">
        <v>2670</v>
      </c>
      <c r="DY6" s="223" t="s">
        <v>2671</v>
      </c>
      <c r="DZ6">
        <v>1</v>
      </c>
      <c r="EA6" s="223" t="s">
        <v>512</v>
      </c>
      <c r="EB6" s="223" t="s">
        <v>1642</v>
      </c>
      <c r="EC6" s="223" t="s">
        <v>476</v>
      </c>
      <c r="ED6" s="223" t="s">
        <v>310</v>
      </c>
      <c r="EE6" s="223" t="s">
        <v>2179</v>
      </c>
      <c r="EF6" s="223" t="s">
        <v>2141</v>
      </c>
      <c r="EG6" s="223" t="s">
        <v>693</v>
      </c>
      <c r="EH6" s="223" t="s">
        <v>902</v>
      </c>
      <c r="EI6" s="223" t="s">
        <v>95</v>
      </c>
      <c r="EJ6" s="223" t="s">
        <v>2614</v>
      </c>
      <c r="EK6" s="223" t="s">
        <v>2615</v>
      </c>
      <c r="EO6" s="223" t="s">
        <v>73</v>
      </c>
      <c r="EP6" s="223" t="s">
        <v>73</v>
      </c>
      <c r="EQ6" s="223" t="s">
        <v>73</v>
      </c>
      <c r="ER6" s="223" t="s">
        <v>73</v>
      </c>
      <c r="ES6" s="223" t="s">
        <v>73</v>
      </c>
      <c r="ET6" s="223" t="s">
        <v>904</v>
      </c>
      <c r="EU6" s="223" t="s">
        <v>73</v>
      </c>
      <c r="EV6" s="223" t="s">
        <v>76</v>
      </c>
      <c r="EW6" s="223" t="s">
        <v>73</v>
      </c>
      <c r="EX6" s="223" t="s">
        <v>384</v>
      </c>
      <c r="EY6" s="223" t="s">
        <v>364</v>
      </c>
      <c r="EZ6" s="223" t="s">
        <v>930</v>
      </c>
      <c r="FA6" s="223" t="s">
        <v>71</v>
      </c>
      <c r="FB6" s="223" t="s">
        <v>906</v>
      </c>
      <c r="FC6" s="223" t="s">
        <v>76</v>
      </c>
      <c r="FD6" s="223" t="s">
        <v>73</v>
      </c>
      <c r="FE6" s="223" t="s">
        <v>76</v>
      </c>
      <c r="FF6" s="223" t="s">
        <v>73</v>
      </c>
      <c r="FG6" s="223" t="s">
        <v>104</v>
      </c>
      <c r="FH6" s="223" t="s">
        <v>73</v>
      </c>
      <c r="FI6" s="223" t="s">
        <v>908</v>
      </c>
      <c r="FJ6" s="223" t="s">
        <v>73</v>
      </c>
      <c r="FK6" s="223" t="s">
        <v>916</v>
      </c>
      <c r="FL6" s="223" t="s">
        <v>73</v>
      </c>
      <c r="FM6" s="223" t="s">
        <v>70</v>
      </c>
      <c r="FN6" s="223" t="s">
        <v>2672</v>
      </c>
      <c r="FO6">
        <v>45</v>
      </c>
    </row>
    <row r="7" spans="1:171">
      <c r="A7">
        <v>57</v>
      </c>
      <c r="B7" s="235">
        <v>45352</v>
      </c>
      <c r="C7" s="223" t="s">
        <v>2155</v>
      </c>
      <c r="D7" s="223" t="s">
        <v>2144</v>
      </c>
      <c r="E7" s="223" t="s">
        <v>74</v>
      </c>
      <c r="F7" s="223" t="s">
        <v>44</v>
      </c>
      <c r="G7">
        <v>3.8</v>
      </c>
      <c r="H7" s="223" t="s">
        <v>101</v>
      </c>
      <c r="I7" s="223" t="s">
        <v>2145</v>
      </c>
      <c r="J7" s="223" t="s">
        <v>456</v>
      </c>
      <c r="K7">
        <v>40</v>
      </c>
      <c r="L7" s="223" t="s">
        <v>104</v>
      </c>
      <c r="M7" s="223" t="s">
        <v>2278</v>
      </c>
      <c r="N7" s="223" t="s">
        <v>43</v>
      </c>
      <c r="O7" s="223" t="s">
        <v>139</v>
      </c>
      <c r="P7" s="223" t="s">
        <v>2143</v>
      </c>
      <c r="Q7">
        <v>0.53100000000000003</v>
      </c>
      <c r="R7" s="223" t="s">
        <v>73</v>
      </c>
      <c r="S7" s="223" t="s">
        <v>73</v>
      </c>
      <c r="T7" s="223" t="s">
        <v>2145</v>
      </c>
      <c r="U7" s="223" t="s">
        <v>2145</v>
      </c>
      <c r="V7">
        <v>100</v>
      </c>
      <c r="W7" s="223" t="s">
        <v>76</v>
      </c>
      <c r="X7" s="223" t="s">
        <v>389</v>
      </c>
      <c r="Z7" s="223" t="s">
        <v>910</v>
      </c>
      <c r="AA7" s="235">
        <v>45359</v>
      </c>
      <c r="AC7" s="223" t="s">
        <v>1112</v>
      </c>
      <c r="AD7" s="223" t="s">
        <v>74</v>
      </c>
      <c r="AE7" s="223" t="s">
        <v>377</v>
      </c>
      <c r="AF7" s="223" t="s">
        <v>73</v>
      </c>
      <c r="AG7" s="223" t="s">
        <v>378</v>
      </c>
      <c r="AH7" s="223" t="s">
        <v>73</v>
      </c>
      <c r="AI7" s="223" t="s">
        <v>73</v>
      </c>
      <c r="AJ7" s="223" t="s">
        <v>999</v>
      </c>
      <c r="AK7" s="223" t="s">
        <v>73</v>
      </c>
      <c r="AL7" s="223" t="s">
        <v>1112</v>
      </c>
      <c r="AM7" s="223" t="s">
        <v>73</v>
      </c>
      <c r="AN7" s="223" t="s">
        <v>73</v>
      </c>
      <c r="AO7" s="235">
        <v>46426</v>
      </c>
      <c r="AP7" s="223" t="s">
        <v>76</v>
      </c>
      <c r="AQ7" s="223" t="s">
        <v>73</v>
      </c>
      <c r="AR7" s="223" t="s">
        <v>1113</v>
      </c>
      <c r="AS7" s="223" t="s">
        <v>2171</v>
      </c>
      <c r="AT7" s="223" t="s">
        <v>389</v>
      </c>
      <c r="AU7" s="223" t="s">
        <v>76</v>
      </c>
      <c r="AV7" s="223" t="s">
        <v>2172</v>
      </c>
      <c r="AW7" s="223" t="s">
        <v>11</v>
      </c>
      <c r="AX7" s="223" t="s">
        <v>919</v>
      </c>
      <c r="AY7" s="223" t="s">
        <v>899</v>
      </c>
      <c r="AZ7" s="223" t="s">
        <v>73</v>
      </c>
      <c r="BA7" s="223" t="s">
        <v>73</v>
      </c>
      <c r="BB7" s="223" t="s">
        <v>73</v>
      </c>
      <c r="BF7" s="235"/>
      <c r="BG7" s="172"/>
      <c r="BH7" s="223" t="s">
        <v>73</v>
      </c>
      <c r="BI7">
        <v>24021</v>
      </c>
      <c r="BJ7" s="223" t="s">
        <v>690</v>
      </c>
      <c r="BK7" s="223" t="s">
        <v>76</v>
      </c>
      <c r="BL7" s="223" t="s">
        <v>76</v>
      </c>
      <c r="BM7" s="223" t="s">
        <v>73</v>
      </c>
      <c r="BN7" s="223" t="s">
        <v>890</v>
      </c>
      <c r="BO7" s="223" t="s">
        <v>1095</v>
      </c>
      <c r="BP7" s="223" t="s">
        <v>1114</v>
      </c>
      <c r="BQ7" s="223" t="s">
        <v>1115</v>
      </c>
      <c r="BR7" s="223" t="s">
        <v>73</v>
      </c>
      <c r="BS7" s="235"/>
      <c r="BT7" s="235">
        <v>44995</v>
      </c>
      <c r="BU7" s="223" t="s">
        <v>2622</v>
      </c>
      <c r="BV7" s="223" t="s">
        <v>2673</v>
      </c>
      <c r="BX7" s="223" t="s">
        <v>73</v>
      </c>
      <c r="BY7" s="223" t="s">
        <v>73</v>
      </c>
      <c r="BZ7" s="223" t="s">
        <v>73</v>
      </c>
      <c r="CA7" s="223" t="s">
        <v>73</v>
      </c>
      <c r="CD7" s="223" t="s">
        <v>73</v>
      </c>
      <c r="CE7" s="223" t="s">
        <v>73</v>
      </c>
      <c r="CF7" s="223" t="s">
        <v>73</v>
      </c>
      <c r="CG7">
        <v>3.8</v>
      </c>
      <c r="CH7">
        <v>4.1500000000000004</v>
      </c>
      <c r="CI7" s="235">
        <v>45724</v>
      </c>
      <c r="CJ7" s="223" t="s">
        <v>1116</v>
      </c>
      <c r="CK7" s="223" t="s">
        <v>958</v>
      </c>
      <c r="CL7" s="223" t="s">
        <v>2173</v>
      </c>
      <c r="CM7" s="223" t="s">
        <v>73</v>
      </c>
      <c r="CN7" s="223" t="s">
        <v>895</v>
      </c>
      <c r="CO7" s="223" t="s">
        <v>2174</v>
      </c>
      <c r="CP7" s="223" t="s">
        <v>76</v>
      </c>
      <c r="CQ7" s="223" t="s">
        <v>76</v>
      </c>
      <c r="CR7" s="223" t="s">
        <v>139</v>
      </c>
      <c r="CS7" s="223" t="s">
        <v>899</v>
      </c>
      <c r="CT7">
        <v>3.8</v>
      </c>
      <c r="CU7" s="223" t="s">
        <v>434</v>
      </c>
      <c r="CV7" s="223" t="s">
        <v>1003</v>
      </c>
      <c r="CW7">
        <v>2027</v>
      </c>
      <c r="CX7" s="223" t="s">
        <v>72</v>
      </c>
      <c r="CY7" s="223" t="s">
        <v>2277</v>
      </c>
      <c r="DA7" s="223" t="s">
        <v>1004</v>
      </c>
      <c r="DB7" s="223" t="s">
        <v>520</v>
      </c>
      <c r="DC7" s="223" t="s">
        <v>470</v>
      </c>
      <c r="DD7" s="223" t="s">
        <v>2175</v>
      </c>
      <c r="DE7" s="223" t="s">
        <v>73</v>
      </c>
      <c r="DF7">
        <v>0.13980000000000001</v>
      </c>
      <c r="DG7">
        <v>9</v>
      </c>
      <c r="DH7" s="223" t="s">
        <v>76</v>
      </c>
      <c r="DI7" s="223" t="s">
        <v>2278</v>
      </c>
      <c r="DJ7" s="223" t="s">
        <v>926</v>
      </c>
      <c r="DK7" s="223" t="s">
        <v>2176</v>
      </c>
      <c r="DL7" s="223" t="s">
        <v>690</v>
      </c>
      <c r="DM7" s="223" t="s">
        <v>1646</v>
      </c>
      <c r="DN7" s="223" t="s">
        <v>690</v>
      </c>
      <c r="DO7" s="235">
        <v>45352</v>
      </c>
      <c r="DP7">
        <v>2024</v>
      </c>
      <c r="DQ7" s="223" t="s">
        <v>90</v>
      </c>
      <c r="DR7" s="223">
        <v>9</v>
      </c>
      <c r="DS7" s="235">
        <v>45348</v>
      </c>
      <c r="DT7" s="235">
        <v>45382</v>
      </c>
      <c r="DU7" s="223" t="s">
        <v>901</v>
      </c>
      <c r="DV7" s="223" t="s">
        <v>901</v>
      </c>
      <c r="DW7" s="223" t="s">
        <v>735</v>
      </c>
      <c r="DX7" s="223" t="s">
        <v>2177</v>
      </c>
      <c r="DY7" s="223" t="s">
        <v>2178</v>
      </c>
      <c r="DZ7">
        <v>5</v>
      </c>
      <c r="EA7" s="223" t="s">
        <v>903</v>
      </c>
      <c r="EB7" s="223" t="s">
        <v>1644</v>
      </c>
      <c r="EC7" s="223" t="s">
        <v>480</v>
      </c>
      <c r="ED7" s="223" t="s">
        <v>310</v>
      </c>
      <c r="EE7" s="223" t="s">
        <v>2179</v>
      </c>
      <c r="EF7" s="223" t="s">
        <v>2141</v>
      </c>
      <c r="EG7" s="223" t="s">
        <v>693</v>
      </c>
      <c r="EH7" s="223" t="s">
        <v>902</v>
      </c>
      <c r="EI7" s="223" t="s">
        <v>95</v>
      </c>
      <c r="EJ7" s="223" t="s">
        <v>2180</v>
      </c>
      <c r="EK7" s="223" t="s">
        <v>2181</v>
      </c>
      <c r="EL7">
        <v>1</v>
      </c>
      <c r="EM7">
        <v>1</v>
      </c>
      <c r="EO7" s="223" t="s">
        <v>73</v>
      </c>
      <c r="EP7" s="223" t="s">
        <v>73</v>
      </c>
      <c r="EQ7" s="223" t="s">
        <v>904</v>
      </c>
      <c r="ER7" s="223" t="s">
        <v>904</v>
      </c>
      <c r="ES7" s="223" t="s">
        <v>73</v>
      </c>
      <c r="ET7" s="223" t="s">
        <v>904</v>
      </c>
      <c r="EU7" s="223" t="s">
        <v>73</v>
      </c>
      <c r="EV7" s="223" t="s">
        <v>76</v>
      </c>
      <c r="EW7" s="223" t="s">
        <v>73</v>
      </c>
      <c r="EX7" s="223" t="s">
        <v>378</v>
      </c>
      <c r="EY7" s="223" t="s">
        <v>364</v>
      </c>
      <c r="EZ7" s="223" t="s">
        <v>1009</v>
      </c>
      <c r="FA7" s="223" t="s">
        <v>71</v>
      </c>
      <c r="FB7" s="223" t="s">
        <v>906</v>
      </c>
      <c r="FC7" s="223" t="s">
        <v>76</v>
      </c>
      <c r="FD7" s="223" t="s">
        <v>73</v>
      </c>
      <c r="FE7" s="223" t="s">
        <v>76</v>
      </c>
      <c r="FF7" s="223" t="s">
        <v>73</v>
      </c>
      <c r="FG7" s="223" t="s">
        <v>104</v>
      </c>
      <c r="FH7" s="223" t="s">
        <v>73</v>
      </c>
      <c r="FI7" s="223" t="s">
        <v>908</v>
      </c>
      <c r="FJ7" s="223" t="s">
        <v>2173</v>
      </c>
      <c r="FK7" s="223" t="s">
        <v>909</v>
      </c>
      <c r="FL7" s="223" t="s">
        <v>73</v>
      </c>
      <c r="FM7" s="223" t="s">
        <v>70</v>
      </c>
      <c r="FN7" s="223" t="s">
        <v>2182</v>
      </c>
      <c r="FO7">
        <v>40</v>
      </c>
    </row>
    <row r="8" spans="1:171">
      <c r="A8">
        <v>56</v>
      </c>
      <c r="B8" s="235">
        <v>45352</v>
      </c>
      <c r="C8" s="223" t="s">
        <v>2154</v>
      </c>
      <c r="D8" s="223" t="s">
        <v>2142</v>
      </c>
      <c r="E8" s="223" t="s">
        <v>74</v>
      </c>
      <c r="F8" s="223" t="s">
        <v>44</v>
      </c>
      <c r="G8">
        <v>2.6</v>
      </c>
      <c r="H8" s="223" t="s">
        <v>90</v>
      </c>
      <c r="I8" s="223" t="s">
        <v>390</v>
      </c>
      <c r="J8" s="223" t="s">
        <v>103</v>
      </c>
      <c r="K8">
        <v>40</v>
      </c>
      <c r="L8" s="223" t="s">
        <v>104</v>
      </c>
      <c r="M8" s="223" t="s">
        <v>2278</v>
      </c>
      <c r="N8" s="223" t="s">
        <v>43</v>
      </c>
      <c r="O8" s="223" t="s">
        <v>139</v>
      </c>
      <c r="P8" s="223" t="s">
        <v>2143</v>
      </c>
      <c r="Q8">
        <v>0.36299999999999999</v>
      </c>
      <c r="R8" s="223" t="s">
        <v>73</v>
      </c>
      <c r="S8" s="223" t="s">
        <v>73</v>
      </c>
      <c r="T8" s="223" t="s">
        <v>390</v>
      </c>
      <c r="U8" s="223" t="s">
        <v>390</v>
      </c>
      <c r="V8">
        <v>100</v>
      </c>
      <c r="W8" s="223" t="s">
        <v>76</v>
      </c>
      <c r="X8" s="223" t="s">
        <v>389</v>
      </c>
      <c r="Z8" s="223" t="s">
        <v>910</v>
      </c>
      <c r="AA8" s="235">
        <v>45359</v>
      </c>
      <c r="AC8" s="223" t="s">
        <v>1112</v>
      </c>
      <c r="AD8" s="223" t="s">
        <v>74</v>
      </c>
      <c r="AE8" s="223" t="s">
        <v>377</v>
      </c>
      <c r="AF8" s="223" t="s">
        <v>73</v>
      </c>
      <c r="AG8" s="223" t="s">
        <v>378</v>
      </c>
      <c r="AH8" s="223" t="s">
        <v>73</v>
      </c>
      <c r="AI8" s="223" t="s">
        <v>73</v>
      </c>
      <c r="AJ8" s="223" t="s">
        <v>1251</v>
      </c>
      <c r="AK8" s="223" t="s">
        <v>73</v>
      </c>
      <c r="AL8" s="223" t="s">
        <v>1112</v>
      </c>
      <c r="AM8" s="223" t="s">
        <v>73</v>
      </c>
      <c r="AN8" s="223" t="s">
        <v>73</v>
      </c>
      <c r="AO8" s="235">
        <v>46454</v>
      </c>
      <c r="AP8" s="223" t="s">
        <v>76</v>
      </c>
      <c r="AQ8" s="223" t="s">
        <v>73</v>
      </c>
      <c r="AR8" s="223" t="s">
        <v>1113</v>
      </c>
      <c r="AS8" s="223" t="s">
        <v>2183</v>
      </c>
      <c r="AT8" s="223" t="s">
        <v>389</v>
      </c>
      <c r="AU8" s="223" t="s">
        <v>76</v>
      </c>
      <c r="AV8" s="223" t="s">
        <v>2184</v>
      </c>
      <c r="AW8" s="223" t="s">
        <v>11</v>
      </c>
      <c r="AX8" s="223" t="s">
        <v>919</v>
      </c>
      <c r="AY8" s="223" t="s">
        <v>899</v>
      </c>
      <c r="AZ8" s="223" t="s">
        <v>73</v>
      </c>
      <c r="BA8" s="223" t="s">
        <v>73</v>
      </c>
      <c r="BB8" s="223" t="s">
        <v>73</v>
      </c>
      <c r="BF8" s="235"/>
      <c r="BG8" s="172"/>
      <c r="BH8" s="223" t="s">
        <v>73</v>
      </c>
      <c r="BI8">
        <v>24022</v>
      </c>
      <c r="BJ8" s="223" t="s">
        <v>690</v>
      </c>
      <c r="BK8" s="223" t="s">
        <v>76</v>
      </c>
      <c r="BL8" s="223" t="s">
        <v>76</v>
      </c>
      <c r="BM8" s="223" t="s">
        <v>73</v>
      </c>
      <c r="BN8" s="223" t="s">
        <v>890</v>
      </c>
      <c r="BO8" s="223" t="s">
        <v>1095</v>
      </c>
      <c r="BP8" s="223" t="s">
        <v>1114</v>
      </c>
      <c r="BQ8" s="223" t="s">
        <v>1115</v>
      </c>
      <c r="BR8" s="223" t="s">
        <v>73</v>
      </c>
      <c r="BS8" s="235"/>
      <c r="BT8" s="235">
        <v>44995</v>
      </c>
      <c r="BU8" s="223" t="s">
        <v>2622</v>
      </c>
      <c r="BV8" s="223" t="s">
        <v>2673</v>
      </c>
      <c r="BX8" s="223" t="s">
        <v>73</v>
      </c>
      <c r="BY8" s="223" t="s">
        <v>73</v>
      </c>
      <c r="BZ8" s="223" t="s">
        <v>73</v>
      </c>
      <c r="CA8" s="223" t="s">
        <v>73</v>
      </c>
      <c r="CD8" s="223" t="s">
        <v>73</v>
      </c>
      <c r="CE8" s="223" t="s">
        <v>73</v>
      </c>
      <c r="CF8" s="223" t="s">
        <v>73</v>
      </c>
      <c r="CG8">
        <v>2.6</v>
      </c>
      <c r="CH8">
        <v>2.839</v>
      </c>
      <c r="CI8" s="235">
        <v>45724</v>
      </c>
      <c r="CJ8" s="223" t="s">
        <v>1116</v>
      </c>
      <c r="CK8" s="223" t="s">
        <v>958</v>
      </c>
      <c r="CL8" s="223" t="s">
        <v>2185</v>
      </c>
      <c r="CM8" s="223" t="s">
        <v>73</v>
      </c>
      <c r="CN8" s="223" t="s">
        <v>895</v>
      </c>
      <c r="CO8" s="223" t="s">
        <v>2186</v>
      </c>
      <c r="CP8" s="223" t="s">
        <v>76</v>
      </c>
      <c r="CQ8" s="223" t="s">
        <v>76</v>
      </c>
      <c r="CR8" s="223" t="s">
        <v>139</v>
      </c>
      <c r="CS8" s="223" t="s">
        <v>899</v>
      </c>
      <c r="CT8">
        <v>2.6</v>
      </c>
      <c r="CU8" s="223" t="s">
        <v>445</v>
      </c>
      <c r="CV8" s="223" t="s">
        <v>942</v>
      </c>
      <c r="CW8">
        <v>2027</v>
      </c>
      <c r="CX8" s="223" t="s">
        <v>72</v>
      </c>
      <c r="CY8" s="223" t="s">
        <v>2277</v>
      </c>
      <c r="DA8" s="223" t="s">
        <v>395</v>
      </c>
      <c r="DB8" s="223" t="s">
        <v>425</v>
      </c>
      <c r="DC8" s="223" t="s">
        <v>470</v>
      </c>
      <c r="DD8" s="223" t="s">
        <v>2187</v>
      </c>
      <c r="DE8" s="223" t="s">
        <v>73</v>
      </c>
      <c r="DF8">
        <v>0.13980000000000001</v>
      </c>
      <c r="DG8">
        <v>27</v>
      </c>
      <c r="DH8" s="223" t="s">
        <v>76</v>
      </c>
      <c r="DI8" s="223" t="s">
        <v>2278</v>
      </c>
      <c r="DJ8" s="223" t="s">
        <v>926</v>
      </c>
      <c r="DK8" s="223" t="s">
        <v>2188</v>
      </c>
      <c r="DL8" s="223" t="s">
        <v>690</v>
      </c>
      <c r="DM8" s="223" t="s">
        <v>1646</v>
      </c>
      <c r="DN8" s="223" t="s">
        <v>690</v>
      </c>
      <c r="DO8" s="235">
        <v>45352</v>
      </c>
      <c r="DP8">
        <v>2024</v>
      </c>
      <c r="DQ8" s="223" t="s">
        <v>90</v>
      </c>
      <c r="DR8" s="223">
        <v>9</v>
      </c>
      <c r="DS8" s="235">
        <v>45348</v>
      </c>
      <c r="DT8" s="235">
        <v>45382</v>
      </c>
      <c r="DU8" s="223" t="s">
        <v>901</v>
      </c>
      <c r="DV8" s="223" t="s">
        <v>901</v>
      </c>
      <c r="DW8" s="223" t="s">
        <v>735</v>
      </c>
      <c r="DX8" s="223" t="s">
        <v>2177</v>
      </c>
      <c r="DY8" s="223" t="s">
        <v>2178</v>
      </c>
      <c r="DZ8">
        <v>5</v>
      </c>
      <c r="EA8" s="223" t="s">
        <v>903</v>
      </c>
      <c r="EB8" s="223" t="s">
        <v>1644</v>
      </c>
      <c r="EC8" s="223" t="s">
        <v>480</v>
      </c>
      <c r="ED8" s="223" t="s">
        <v>310</v>
      </c>
      <c r="EE8" s="223" t="s">
        <v>2179</v>
      </c>
      <c r="EF8" s="223" t="s">
        <v>2141</v>
      </c>
      <c r="EG8" s="223" t="s">
        <v>693</v>
      </c>
      <c r="EH8" s="223" t="s">
        <v>902</v>
      </c>
      <c r="EI8" s="223" t="s">
        <v>95</v>
      </c>
      <c r="EJ8" s="223" t="s">
        <v>2180</v>
      </c>
      <c r="EK8" s="223" t="s">
        <v>2181</v>
      </c>
      <c r="EL8">
        <v>1</v>
      </c>
      <c r="EM8">
        <v>1</v>
      </c>
      <c r="EO8" s="223" t="s">
        <v>73</v>
      </c>
      <c r="EP8" s="223" t="s">
        <v>73</v>
      </c>
      <c r="EQ8" s="223" t="s">
        <v>904</v>
      </c>
      <c r="ER8" s="223" t="s">
        <v>904</v>
      </c>
      <c r="ES8" s="223" t="s">
        <v>73</v>
      </c>
      <c r="ET8" s="223" t="s">
        <v>904</v>
      </c>
      <c r="EU8" s="223" t="s">
        <v>73</v>
      </c>
      <c r="EV8" s="223" t="s">
        <v>76</v>
      </c>
      <c r="EW8" s="223" t="s">
        <v>73</v>
      </c>
      <c r="EX8" s="223" t="s">
        <v>378</v>
      </c>
      <c r="EY8" s="223" t="s">
        <v>364</v>
      </c>
      <c r="EZ8" s="223" t="s">
        <v>930</v>
      </c>
      <c r="FA8" s="223" t="s">
        <v>71</v>
      </c>
      <c r="FB8" s="223" t="s">
        <v>906</v>
      </c>
      <c r="FC8" s="223" t="s">
        <v>76</v>
      </c>
      <c r="FD8" s="223" t="s">
        <v>73</v>
      </c>
      <c r="FE8" s="223" t="s">
        <v>76</v>
      </c>
      <c r="FF8" s="223" t="s">
        <v>73</v>
      </c>
      <c r="FG8" s="223" t="s">
        <v>104</v>
      </c>
      <c r="FH8" s="223" t="s">
        <v>73</v>
      </c>
      <c r="FI8" s="223" t="s">
        <v>908</v>
      </c>
      <c r="FJ8" s="223" t="s">
        <v>2185</v>
      </c>
      <c r="FK8" s="223" t="s">
        <v>909</v>
      </c>
      <c r="FL8" s="223" t="s">
        <v>73</v>
      </c>
      <c r="FM8" s="223" t="s">
        <v>70</v>
      </c>
      <c r="FN8" s="223" t="s">
        <v>2189</v>
      </c>
      <c r="FO8">
        <v>40</v>
      </c>
    </row>
    <row r="9" spans="1:171">
      <c r="A9">
        <v>55</v>
      </c>
      <c r="B9" s="235">
        <v>45351</v>
      </c>
      <c r="C9" s="223" t="s">
        <v>2159</v>
      </c>
      <c r="D9" s="223" t="s">
        <v>2160</v>
      </c>
      <c r="E9" s="223" t="s">
        <v>109</v>
      </c>
      <c r="F9" s="223" t="s">
        <v>46</v>
      </c>
      <c r="G9">
        <v>2</v>
      </c>
      <c r="H9" s="223" t="s">
        <v>90</v>
      </c>
      <c r="I9" s="223" t="s">
        <v>143</v>
      </c>
      <c r="J9" s="223" t="s">
        <v>448</v>
      </c>
      <c r="K9">
        <v>50</v>
      </c>
      <c r="L9" s="223" t="s">
        <v>91</v>
      </c>
      <c r="M9" s="223" t="s">
        <v>76</v>
      </c>
      <c r="N9" s="223" t="s">
        <v>43</v>
      </c>
      <c r="O9" s="223" t="s">
        <v>113</v>
      </c>
      <c r="P9" s="223" t="s">
        <v>121</v>
      </c>
      <c r="Q9">
        <v>2</v>
      </c>
      <c r="R9" s="223" t="s">
        <v>73</v>
      </c>
      <c r="S9" s="223" t="s">
        <v>73</v>
      </c>
      <c r="T9" s="223" t="s">
        <v>107</v>
      </c>
      <c r="U9" s="223" t="s">
        <v>107</v>
      </c>
      <c r="V9">
        <v>99.457999999999998</v>
      </c>
      <c r="W9" s="223" t="s">
        <v>76</v>
      </c>
      <c r="X9" s="223" t="s">
        <v>76</v>
      </c>
      <c r="Z9" s="223" t="s">
        <v>910</v>
      </c>
      <c r="AA9" s="235">
        <v>45358</v>
      </c>
      <c r="AC9" s="223" t="s">
        <v>2190</v>
      </c>
      <c r="AD9" s="223" t="s">
        <v>1389</v>
      </c>
      <c r="AE9" s="223" t="s">
        <v>380</v>
      </c>
      <c r="AF9" s="223" t="s">
        <v>73</v>
      </c>
      <c r="AG9" s="223" t="s">
        <v>384</v>
      </c>
      <c r="AH9" s="223" t="s">
        <v>73</v>
      </c>
      <c r="AI9" s="223" t="s">
        <v>73</v>
      </c>
      <c r="AJ9" s="223" t="s">
        <v>73</v>
      </c>
      <c r="AK9" s="223" t="s">
        <v>73</v>
      </c>
      <c r="AL9" s="223" t="s">
        <v>2190</v>
      </c>
      <c r="AM9" s="223" t="s">
        <v>73</v>
      </c>
      <c r="AN9" s="223" t="s">
        <v>73</v>
      </c>
      <c r="AO9" s="235">
        <v>46453</v>
      </c>
      <c r="AP9" s="223" t="s">
        <v>76</v>
      </c>
      <c r="AQ9" s="223" t="s">
        <v>73</v>
      </c>
      <c r="AR9" s="223" t="s">
        <v>2191</v>
      </c>
      <c r="AS9" s="223" t="s">
        <v>954</v>
      </c>
      <c r="AT9" s="223" t="s">
        <v>389</v>
      </c>
      <c r="AU9" s="223" t="s">
        <v>76</v>
      </c>
      <c r="AV9" s="223" t="s">
        <v>2192</v>
      </c>
      <c r="AW9" s="223" t="s">
        <v>11</v>
      </c>
      <c r="AX9" s="223" t="s">
        <v>919</v>
      </c>
      <c r="AY9" s="223" t="s">
        <v>914</v>
      </c>
      <c r="AZ9" s="223" t="s">
        <v>73</v>
      </c>
      <c r="BA9" s="223" t="s">
        <v>73</v>
      </c>
      <c r="BB9" s="223" t="s">
        <v>73</v>
      </c>
      <c r="BF9" s="235"/>
      <c r="BG9" s="172"/>
      <c r="BH9" s="223" t="s">
        <v>73</v>
      </c>
      <c r="BI9">
        <v>24020</v>
      </c>
      <c r="BJ9" s="223" t="s">
        <v>2160</v>
      </c>
      <c r="BK9" s="223" t="s">
        <v>2193</v>
      </c>
      <c r="BL9" s="223" t="s">
        <v>76</v>
      </c>
      <c r="BM9" s="223" t="s">
        <v>73</v>
      </c>
      <c r="BN9" s="223" t="s">
        <v>890</v>
      </c>
      <c r="BO9" s="223" t="s">
        <v>952</v>
      </c>
      <c r="BP9" s="223" t="s">
        <v>76</v>
      </c>
      <c r="BQ9" s="223" t="s">
        <v>76</v>
      </c>
      <c r="BR9" s="223" t="s">
        <v>73</v>
      </c>
      <c r="BS9" s="235"/>
      <c r="BT9" s="235">
        <v>44266</v>
      </c>
      <c r="BU9" s="223" t="s">
        <v>2622</v>
      </c>
      <c r="BV9" s="223" t="s">
        <v>2623</v>
      </c>
      <c r="BX9" s="223" t="s">
        <v>73</v>
      </c>
      <c r="BY9" s="223" t="s">
        <v>73</v>
      </c>
      <c r="BZ9" s="223" t="s">
        <v>73</v>
      </c>
      <c r="CA9" s="223" t="s">
        <v>73</v>
      </c>
      <c r="CD9" s="223" t="s">
        <v>73</v>
      </c>
      <c r="CE9" s="223" t="s">
        <v>73</v>
      </c>
      <c r="CF9" s="223" t="s">
        <v>73</v>
      </c>
      <c r="CG9">
        <v>14.305999999999999</v>
      </c>
      <c r="CH9">
        <v>15.622999999999999</v>
      </c>
      <c r="CI9" s="235">
        <v>45542</v>
      </c>
      <c r="CJ9" s="223" t="s">
        <v>2194</v>
      </c>
      <c r="CK9" s="223" t="s">
        <v>894</v>
      </c>
      <c r="CL9" s="223" t="s">
        <v>2195</v>
      </c>
      <c r="CM9" s="223" t="s">
        <v>73</v>
      </c>
      <c r="CN9" s="223" t="s">
        <v>895</v>
      </c>
      <c r="CO9" s="223" t="s">
        <v>2196</v>
      </c>
      <c r="CP9" s="223" t="s">
        <v>76</v>
      </c>
      <c r="CQ9" s="223" t="s">
        <v>76</v>
      </c>
      <c r="CR9" s="223" t="s">
        <v>113</v>
      </c>
      <c r="CS9" s="223" t="s">
        <v>914</v>
      </c>
      <c r="CT9">
        <v>2</v>
      </c>
      <c r="CU9" s="223" t="s">
        <v>76</v>
      </c>
      <c r="CV9" s="223" t="s">
        <v>73</v>
      </c>
      <c r="CW9">
        <v>2027</v>
      </c>
      <c r="CX9" s="223" t="s">
        <v>83</v>
      </c>
      <c r="CY9" s="223" t="s">
        <v>383</v>
      </c>
      <c r="DA9" s="223" t="s">
        <v>73</v>
      </c>
      <c r="DB9" s="223" t="s">
        <v>425</v>
      </c>
      <c r="DC9" s="223" t="s">
        <v>45</v>
      </c>
      <c r="DD9" s="223" t="s">
        <v>1195</v>
      </c>
      <c r="DE9" s="223" t="s">
        <v>73</v>
      </c>
      <c r="DF9">
        <v>1</v>
      </c>
      <c r="DH9" s="223" t="s">
        <v>76</v>
      </c>
      <c r="DI9" s="223" t="s">
        <v>947</v>
      </c>
      <c r="DJ9" s="223" t="s">
        <v>926</v>
      </c>
      <c r="DK9" s="223" t="s">
        <v>2197</v>
      </c>
      <c r="DL9" s="223" t="s">
        <v>2198</v>
      </c>
      <c r="DM9" s="223" t="s">
        <v>1639</v>
      </c>
      <c r="DN9" s="223" t="s">
        <v>2160</v>
      </c>
      <c r="DO9" s="235">
        <v>45351</v>
      </c>
      <c r="DP9">
        <v>2024</v>
      </c>
      <c r="DQ9" s="223" t="s">
        <v>98</v>
      </c>
      <c r="DR9" s="223">
        <v>9</v>
      </c>
      <c r="DS9" s="235">
        <v>45348</v>
      </c>
      <c r="DT9" s="235">
        <v>45382</v>
      </c>
      <c r="DU9" s="223" t="s">
        <v>901</v>
      </c>
      <c r="DV9" s="223" t="s">
        <v>901</v>
      </c>
      <c r="DW9" s="223" t="s">
        <v>735</v>
      </c>
      <c r="DX9" s="223" t="s">
        <v>2199</v>
      </c>
      <c r="DY9" s="223" t="s">
        <v>2200</v>
      </c>
      <c r="DZ9">
        <v>4</v>
      </c>
      <c r="EA9" s="223" t="s">
        <v>929</v>
      </c>
      <c r="EB9" s="223" t="s">
        <v>1638</v>
      </c>
      <c r="EC9" s="223" t="s">
        <v>479</v>
      </c>
      <c r="ED9" s="223" t="s">
        <v>309</v>
      </c>
      <c r="EE9" s="223" t="s">
        <v>1706</v>
      </c>
      <c r="EF9" s="223" t="s">
        <v>1595</v>
      </c>
      <c r="EG9" s="223" t="s">
        <v>693</v>
      </c>
      <c r="EH9" s="223" t="s">
        <v>902</v>
      </c>
      <c r="EI9" s="223" t="s">
        <v>89</v>
      </c>
      <c r="EJ9" s="223" t="s">
        <v>2180</v>
      </c>
      <c r="EK9" s="223" t="s">
        <v>2181</v>
      </c>
      <c r="EL9">
        <v>1</v>
      </c>
      <c r="EM9">
        <v>1</v>
      </c>
      <c r="EO9" s="223" t="s">
        <v>73</v>
      </c>
      <c r="EP9" s="223" t="s">
        <v>73</v>
      </c>
      <c r="EQ9" s="223" t="s">
        <v>904</v>
      </c>
      <c r="ER9" s="223" t="s">
        <v>904</v>
      </c>
      <c r="ES9" s="223" t="s">
        <v>73</v>
      </c>
      <c r="ET9" s="223" t="s">
        <v>904</v>
      </c>
      <c r="EU9" s="223" t="s">
        <v>73</v>
      </c>
      <c r="EV9" s="223" t="s">
        <v>76</v>
      </c>
      <c r="EW9" s="223" t="s">
        <v>73</v>
      </c>
      <c r="EX9" s="223" t="s">
        <v>384</v>
      </c>
      <c r="EY9" s="223" t="s">
        <v>905</v>
      </c>
      <c r="EZ9" s="223" t="s">
        <v>76</v>
      </c>
      <c r="FA9" s="223" t="s">
        <v>71</v>
      </c>
      <c r="FB9" s="223" t="s">
        <v>906</v>
      </c>
      <c r="FC9" s="223" t="s">
        <v>907</v>
      </c>
      <c r="FD9" s="223" t="s">
        <v>73</v>
      </c>
      <c r="FE9" s="223" t="s">
        <v>76</v>
      </c>
      <c r="FF9" s="223" t="s">
        <v>73</v>
      </c>
      <c r="FG9" s="223" t="s">
        <v>91</v>
      </c>
      <c r="FH9" s="223" t="s">
        <v>73</v>
      </c>
      <c r="FI9" s="223" t="s">
        <v>908</v>
      </c>
      <c r="FJ9" s="223" t="s">
        <v>2195</v>
      </c>
      <c r="FK9" s="223" t="s">
        <v>916</v>
      </c>
      <c r="FL9" s="223" t="s">
        <v>73</v>
      </c>
      <c r="FM9" s="223" t="s">
        <v>79</v>
      </c>
      <c r="FN9" s="223" t="s">
        <v>2201</v>
      </c>
      <c r="FO9">
        <v>50</v>
      </c>
    </row>
    <row r="10" spans="1:171">
      <c r="A10">
        <v>54</v>
      </c>
      <c r="B10" s="235">
        <v>45351</v>
      </c>
      <c r="C10" s="223" t="s">
        <v>2158</v>
      </c>
      <c r="D10" s="223" t="s">
        <v>2147</v>
      </c>
      <c r="E10" s="223" t="s">
        <v>74</v>
      </c>
      <c r="F10" s="223" t="s">
        <v>44</v>
      </c>
      <c r="G10">
        <v>14.2</v>
      </c>
      <c r="H10" s="223" t="s">
        <v>90</v>
      </c>
      <c r="I10" s="223" t="s">
        <v>2148</v>
      </c>
      <c r="J10" s="223" t="s">
        <v>1877</v>
      </c>
      <c r="K10">
        <v>35</v>
      </c>
      <c r="L10" s="223" t="s">
        <v>91</v>
      </c>
      <c r="M10" s="223" t="s">
        <v>99</v>
      </c>
      <c r="N10" s="223" t="s">
        <v>43</v>
      </c>
      <c r="O10" s="223" t="s">
        <v>144</v>
      </c>
      <c r="P10" s="223" t="s">
        <v>76</v>
      </c>
      <c r="Q10">
        <v>1.9850000000000001</v>
      </c>
      <c r="R10" s="223" t="s">
        <v>73</v>
      </c>
      <c r="S10" s="223" t="s">
        <v>73</v>
      </c>
      <c r="T10" s="223" t="s">
        <v>2148</v>
      </c>
      <c r="U10" s="223" t="s">
        <v>2148</v>
      </c>
      <c r="V10">
        <v>100</v>
      </c>
      <c r="W10" s="223" t="s">
        <v>76</v>
      </c>
      <c r="X10" s="223" t="s">
        <v>76</v>
      </c>
      <c r="Z10" s="223" t="s">
        <v>910</v>
      </c>
      <c r="AA10" s="235">
        <v>45358</v>
      </c>
      <c r="AC10" s="223" t="s">
        <v>2209</v>
      </c>
      <c r="AD10" s="223" t="s">
        <v>74</v>
      </c>
      <c r="AE10" s="223" t="s">
        <v>382</v>
      </c>
      <c r="AF10" s="223" t="s">
        <v>73</v>
      </c>
      <c r="AG10" s="223" t="s">
        <v>384</v>
      </c>
      <c r="AH10" s="223" t="s">
        <v>887</v>
      </c>
      <c r="AI10" s="223" t="s">
        <v>73</v>
      </c>
      <c r="AJ10" s="223" t="s">
        <v>73</v>
      </c>
      <c r="AK10" s="223" t="s">
        <v>73</v>
      </c>
      <c r="AL10" s="223" t="s">
        <v>2209</v>
      </c>
      <c r="AM10" s="223" t="s">
        <v>73</v>
      </c>
      <c r="AN10" s="223" t="s">
        <v>73</v>
      </c>
      <c r="AO10" s="235">
        <v>46453</v>
      </c>
      <c r="AP10" s="223" t="s">
        <v>76</v>
      </c>
      <c r="AQ10" s="223" t="s">
        <v>73</v>
      </c>
      <c r="AR10" s="223" t="s">
        <v>73</v>
      </c>
      <c r="AS10" s="223" t="s">
        <v>73</v>
      </c>
      <c r="AT10" s="223" t="s">
        <v>76</v>
      </c>
      <c r="AU10" s="223" t="s">
        <v>76</v>
      </c>
      <c r="AV10" s="223" t="s">
        <v>73</v>
      </c>
      <c r="AW10" s="223" t="s">
        <v>73</v>
      </c>
      <c r="AX10" s="223" t="s">
        <v>73</v>
      </c>
      <c r="AY10" s="223" t="s">
        <v>73</v>
      </c>
      <c r="AZ10" s="223" t="s">
        <v>73</v>
      </c>
      <c r="BA10" s="223" t="s">
        <v>73</v>
      </c>
      <c r="BB10" s="223" t="s">
        <v>73</v>
      </c>
      <c r="BF10" s="235"/>
      <c r="BG10" s="172"/>
      <c r="BH10" s="223" t="s">
        <v>73</v>
      </c>
      <c r="BJ10" s="223" t="s">
        <v>2147</v>
      </c>
      <c r="BK10" s="223" t="s">
        <v>76</v>
      </c>
      <c r="BL10" s="223" t="s">
        <v>76</v>
      </c>
      <c r="BM10" s="223" t="s">
        <v>73</v>
      </c>
      <c r="BN10" s="223" t="s">
        <v>890</v>
      </c>
      <c r="BO10" s="223" t="s">
        <v>891</v>
      </c>
      <c r="BP10" s="223" t="s">
        <v>2210</v>
      </c>
      <c r="BQ10" s="223" t="s">
        <v>76</v>
      </c>
      <c r="BR10" s="223" t="s">
        <v>73</v>
      </c>
      <c r="BS10" s="235"/>
      <c r="BT10" s="235">
        <v>45351</v>
      </c>
      <c r="BU10" s="223" t="s">
        <v>76</v>
      </c>
      <c r="BV10" s="223" t="s">
        <v>76</v>
      </c>
      <c r="BX10" s="223" t="s">
        <v>73</v>
      </c>
      <c r="BY10" s="223" t="s">
        <v>73</v>
      </c>
      <c r="BZ10" s="223" t="s">
        <v>73</v>
      </c>
      <c r="CA10" s="223" t="s">
        <v>73</v>
      </c>
      <c r="CD10" s="223" t="s">
        <v>73</v>
      </c>
      <c r="CE10" s="223" t="s">
        <v>73</v>
      </c>
      <c r="CF10" s="223" t="s">
        <v>73</v>
      </c>
      <c r="CG10">
        <v>14.2</v>
      </c>
      <c r="CH10">
        <v>15.507999999999999</v>
      </c>
      <c r="CI10" s="235">
        <v>45542</v>
      </c>
      <c r="CJ10" s="223" t="s">
        <v>2211</v>
      </c>
      <c r="CK10" s="223" t="s">
        <v>894</v>
      </c>
      <c r="CL10" s="223" t="s">
        <v>73</v>
      </c>
      <c r="CM10" s="223" t="s">
        <v>73</v>
      </c>
      <c r="CN10" s="223" t="s">
        <v>895</v>
      </c>
      <c r="CO10" s="223" t="s">
        <v>2212</v>
      </c>
      <c r="CP10" s="223" t="s">
        <v>1237</v>
      </c>
      <c r="CQ10" s="223" t="s">
        <v>1238</v>
      </c>
      <c r="CR10" s="223" t="s">
        <v>144</v>
      </c>
      <c r="CS10" s="223" t="s">
        <v>899</v>
      </c>
      <c r="CT10">
        <v>14.2</v>
      </c>
      <c r="CU10" s="223" t="s">
        <v>76</v>
      </c>
      <c r="CV10" s="223" t="s">
        <v>73</v>
      </c>
      <c r="CW10">
        <v>2027</v>
      </c>
      <c r="CX10" s="223" t="s">
        <v>72</v>
      </c>
      <c r="CY10" s="223" t="s">
        <v>376</v>
      </c>
      <c r="DA10" s="223" t="s">
        <v>73</v>
      </c>
      <c r="DB10" s="223" t="s">
        <v>425</v>
      </c>
      <c r="DC10" s="223" t="s">
        <v>470</v>
      </c>
      <c r="DD10" s="223" t="s">
        <v>2213</v>
      </c>
      <c r="DE10" s="223" t="s">
        <v>73</v>
      </c>
      <c r="DF10">
        <v>0.13980000000000001</v>
      </c>
      <c r="DH10" s="223" t="s">
        <v>887</v>
      </c>
      <c r="DI10" s="223" t="s">
        <v>99</v>
      </c>
      <c r="DJ10" s="223" t="s">
        <v>73</v>
      </c>
      <c r="DK10" s="223" t="s">
        <v>2214</v>
      </c>
      <c r="DL10" s="223" t="s">
        <v>2147</v>
      </c>
      <c r="DM10" s="223" t="s">
        <v>73</v>
      </c>
      <c r="DN10" s="223" t="s">
        <v>2147</v>
      </c>
      <c r="DO10" s="235">
        <v>45351</v>
      </c>
      <c r="DP10">
        <v>2024</v>
      </c>
      <c r="DQ10" s="223" t="s">
        <v>98</v>
      </c>
      <c r="DR10" s="223">
        <v>9</v>
      </c>
      <c r="DS10" s="235">
        <v>45348</v>
      </c>
      <c r="DT10" s="235">
        <v>45382</v>
      </c>
      <c r="DU10" s="223" t="s">
        <v>901</v>
      </c>
      <c r="DV10" s="223" t="s">
        <v>901</v>
      </c>
      <c r="DW10" s="223" t="s">
        <v>735</v>
      </c>
      <c r="DX10" s="223" t="s">
        <v>2199</v>
      </c>
      <c r="DY10" s="223" t="s">
        <v>2200</v>
      </c>
      <c r="DZ10">
        <v>4</v>
      </c>
      <c r="EA10" s="223" t="s">
        <v>929</v>
      </c>
      <c r="EB10" s="223" t="s">
        <v>1638</v>
      </c>
      <c r="EC10" s="223" t="s">
        <v>479</v>
      </c>
      <c r="ED10" s="223" t="s">
        <v>309</v>
      </c>
      <c r="EE10" s="223" t="s">
        <v>1706</v>
      </c>
      <c r="EF10" s="223" t="s">
        <v>1595</v>
      </c>
      <c r="EG10" s="223" t="s">
        <v>693</v>
      </c>
      <c r="EH10" s="223" t="s">
        <v>902</v>
      </c>
      <c r="EI10" s="223" t="s">
        <v>89</v>
      </c>
      <c r="EJ10" s="223" t="s">
        <v>2180</v>
      </c>
      <c r="EK10" s="223" t="s">
        <v>2181</v>
      </c>
      <c r="EO10" s="223" t="s">
        <v>73</v>
      </c>
      <c r="EP10" s="223" t="s">
        <v>73</v>
      </c>
      <c r="EQ10" s="223" t="s">
        <v>73</v>
      </c>
      <c r="ER10" s="223" t="s">
        <v>73</v>
      </c>
      <c r="ES10" s="223" t="s">
        <v>73</v>
      </c>
      <c r="ET10" s="223" t="s">
        <v>904</v>
      </c>
      <c r="EU10" s="223" t="s">
        <v>73</v>
      </c>
      <c r="EV10" s="223" t="s">
        <v>76</v>
      </c>
      <c r="EW10" s="223" t="s">
        <v>73</v>
      </c>
      <c r="EX10" s="223" t="s">
        <v>384</v>
      </c>
      <c r="EY10" s="223" t="s">
        <v>364</v>
      </c>
      <c r="EZ10" s="223" t="s">
        <v>76</v>
      </c>
      <c r="FA10" s="223" t="s">
        <v>71</v>
      </c>
      <c r="FB10" s="223" t="s">
        <v>906</v>
      </c>
      <c r="FC10" s="223" t="s">
        <v>76</v>
      </c>
      <c r="FD10" s="223" t="s">
        <v>73</v>
      </c>
      <c r="FE10" s="223" t="s">
        <v>76</v>
      </c>
      <c r="FF10" s="223" t="s">
        <v>904</v>
      </c>
      <c r="FG10" s="223" t="s">
        <v>91</v>
      </c>
      <c r="FH10" s="223" t="s">
        <v>73</v>
      </c>
      <c r="FI10" s="223" t="s">
        <v>908</v>
      </c>
      <c r="FJ10" s="223" t="s">
        <v>73</v>
      </c>
      <c r="FK10" s="223" t="s">
        <v>909</v>
      </c>
      <c r="FL10" s="223" t="s">
        <v>73</v>
      </c>
      <c r="FM10" s="223" t="s">
        <v>70</v>
      </c>
      <c r="FN10" s="223" t="s">
        <v>2215</v>
      </c>
      <c r="FO10">
        <v>35</v>
      </c>
    </row>
    <row r="11" spans="1:171">
      <c r="A11">
        <v>53</v>
      </c>
      <c r="B11" s="235">
        <v>45351</v>
      </c>
      <c r="C11" s="223" t="s">
        <v>2157</v>
      </c>
      <c r="D11" s="223" t="s">
        <v>2146</v>
      </c>
      <c r="E11" s="223" t="s">
        <v>74</v>
      </c>
      <c r="F11" s="223" t="s">
        <v>44</v>
      </c>
      <c r="G11">
        <v>10</v>
      </c>
      <c r="H11" s="223" t="s">
        <v>90</v>
      </c>
      <c r="I11" s="223" t="s">
        <v>390</v>
      </c>
      <c r="J11" s="223" t="s">
        <v>103</v>
      </c>
      <c r="K11">
        <v>40</v>
      </c>
      <c r="L11" s="223" t="s">
        <v>91</v>
      </c>
      <c r="M11" s="223" t="s">
        <v>72</v>
      </c>
      <c r="N11" s="223" t="s">
        <v>43</v>
      </c>
      <c r="O11" s="223" t="s">
        <v>96</v>
      </c>
      <c r="P11" s="223" t="s">
        <v>76</v>
      </c>
      <c r="Q11">
        <v>1.3979999999999999</v>
      </c>
      <c r="R11" s="223" t="s">
        <v>73</v>
      </c>
      <c r="S11" s="223" t="s">
        <v>73</v>
      </c>
      <c r="T11" s="223" t="s">
        <v>390</v>
      </c>
      <c r="U11" s="223" t="s">
        <v>390</v>
      </c>
      <c r="V11">
        <v>100</v>
      </c>
      <c r="W11" s="223" t="s">
        <v>76</v>
      </c>
      <c r="X11" s="223" t="s">
        <v>76</v>
      </c>
      <c r="Z11" s="223" t="s">
        <v>910</v>
      </c>
      <c r="AA11" s="235">
        <v>45358</v>
      </c>
      <c r="AC11" s="223" t="s">
        <v>2216</v>
      </c>
      <c r="AD11" s="223" t="s">
        <v>74</v>
      </c>
      <c r="AE11" s="223" t="s">
        <v>377</v>
      </c>
      <c r="AF11" s="223" t="s">
        <v>73</v>
      </c>
      <c r="AG11" s="223" t="s">
        <v>378</v>
      </c>
      <c r="AH11" s="223" t="s">
        <v>73</v>
      </c>
      <c r="AI11" s="223" t="s">
        <v>73</v>
      </c>
      <c r="AJ11" s="223" t="s">
        <v>73</v>
      </c>
      <c r="AK11" s="223" t="s">
        <v>73</v>
      </c>
      <c r="AL11" s="223" t="s">
        <v>2216</v>
      </c>
      <c r="AM11" s="223" t="s">
        <v>73</v>
      </c>
      <c r="AN11" s="223" t="s">
        <v>73</v>
      </c>
      <c r="AO11" s="235">
        <v>46453</v>
      </c>
      <c r="AP11" s="223" t="s">
        <v>76</v>
      </c>
      <c r="AQ11" s="223" t="s">
        <v>73</v>
      </c>
      <c r="AR11" s="223" t="s">
        <v>73</v>
      </c>
      <c r="AS11" s="223" t="s">
        <v>73</v>
      </c>
      <c r="AT11" s="223" t="s">
        <v>76</v>
      </c>
      <c r="AU11" s="223" t="s">
        <v>76</v>
      </c>
      <c r="AV11" s="223" t="s">
        <v>73</v>
      </c>
      <c r="AW11" s="223" t="s">
        <v>73</v>
      </c>
      <c r="AX11" s="223" t="s">
        <v>73</v>
      </c>
      <c r="AY11" s="223" t="s">
        <v>73</v>
      </c>
      <c r="AZ11" s="223" t="s">
        <v>73</v>
      </c>
      <c r="BA11" s="223" t="s">
        <v>73</v>
      </c>
      <c r="BB11" s="223" t="s">
        <v>73</v>
      </c>
      <c r="BF11" s="235"/>
      <c r="BG11" s="172"/>
      <c r="BH11" s="223" t="s">
        <v>73</v>
      </c>
      <c r="BJ11" s="223" t="s">
        <v>2146</v>
      </c>
      <c r="BK11" s="223" t="s">
        <v>76</v>
      </c>
      <c r="BL11" s="223" t="s">
        <v>76</v>
      </c>
      <c r="BM11" s="223" t="s">
        <v>73</v>
      </c>
      <c r="BN11" s="223" t="s">
        <v>890</v>
      </c>
      <c r="BO11" s="223" t="s">
        <v>912</v>
      </c>
      <c r="BP11" s="223" t="s">
        <v>940</v>
      </c>
      <c r="BQ11" s="223" t="s">
        <v>2217</v>
      </c>
      <c r="BR11" s="223" t="s">
        <v>73</v>
      </c>
      <c r="BS11" s="235"/>
      <c r="BT11" s="235">
        <v>45351</v>
      </c>
      <c r="BU11" s="223" t="s">
        <v>76</v>
      </c>
      <c r="BV11" s="223" t="s">
        <v>76</v>
      </c>
      <c r="BX11" s="223" t="s">
        <v>73</v>
      </c>
      <c r="BY11" s="223" t="s">
        <v>73</v>
      </c>
      <c r="BZ11" s="223" t="s">
        <v>73</v>
      </c>
      <c r="CA11" s="223" t="s">
        <v>73</v>
      </c>
      <c r="CD11" s="223" t="s">
        <v>73</v>
      </c>
      <c r="CE11" s="223" t="s">
        <v>73</v>
      </c>
      <c r="CF11" s="223" t="s">
        <v>73</v>
      </c>
      <c r="CG11">
        <v>10</v>
      </c>
      <c r="CH11">
        <v>10.920999999999999</v>
      </c>
      <c r="CI11" s="235">
        <v>45723</v>
      </c>
      <c r="CJ11" s="223" t="s">
        <v>2218</v>
      </c>
      <c r="CK11" s="223" t="s">
        <v>958</v>
      </c>
      <c r="CL11" s="223" t="s">
        <v>73</v>
      </c>
      <c r="CM11" s="223" t="s">
        <v>73</v>
      </c>
      <c r="CN11" s="223" t="s">
        <v>895</v>
      </c>
      <c r="CO11" s="223" t="s">
        <v>2219</v>
      </c>
      <c r="CP11" s="223" t="s">
        <v>76</v>
      </c>
      <c r="CQ11" s="223" t="s">
        <v>76</v>
      </c>
      <c r="CR11" s="223" t="s">
        <v>96</v>
      </c>
      <c r="CS11" s="223" t="s">
        <v>914</v>
      </c>
      <c r="CT11">
        <v>10</v>
      </c>
      <c r="CU11" s="223" t="s">
        <v>76</v>
      </c>
      <c r="CV11" s="223" t="s">
        <v>73</v>
      </c>
      <c r="CW11">
        <v>2027</v>
      </c>
      <c r="CX11" s="223" t="s">
        <v>72</v>
      </c>
      <c r="CY11" s="223" t="s">
        <v>376</v>
      </c>
      <c r="DA11" s="223" t="s">
        <v>73</v>
      </c>
      <c r="DB11" s="223" t="s">
        <v>425</v>
      </c>
      <c r="DC11" s="223" t="s">
        <v>470</v>
      </c>
      <c r="DD11" s="223" t="s">
        <v>1434</v>
      </c>
      <c r="DE11" s="223" t="s">
        <v>73</v>
      </c>
      <c r="DF11">
        <v>0.13980000000000001</v>
      </c>
      <c r="DH11" s="223" t="s">
        <v>76</v>
      </c>
      <c r="DI11" s="223" t="s">
        <v>72</v>
      </c>
      <c r="DJ11" s="223" t="s">
        <v>73</v>
      </c>
      <c r="DK11" s="223" t="s">
        <v>2220</v>
      </c>
      <c r="DL11" s="223" t="s">
        <v>2146</v>
      </c>
      <c r="DM11" s="223" t="s">
        <v>73</v>
      </c>
      <c r="DN11" s="223" t="s">
        <v>2146</v>
      </c>
      <c r="DO11" s="235">
        <v>45351</v>
      </c>
      <c r="DP11">
        <v>2024</v>
      </c>
      <c r="DQ11" s="223" t="s">
        <v>98</v>
      </c>
      <c r="DR11" s="223">
        <v>9</v>
      </c>
      <c r="DS11" s="235">
        <v>45348</v>
      </c>
      <c r="DT11" s="235">
        <v>45382</v>
      </c>
      <c r="DU11" s="223" t="s">
        <v>901</v>
      </c>
      <c r="DV11" s="223" t="s">
        <v>901</v>
      </c>
      <c r="DW11" s="223" t="s">
        <v>735</v>
      </c>
      <c r="DX11" s="223" t="s">
        <v>2199</v>
      </c>
      <c r="DY11" s="223" t="s">
        <v>2200</v>
      </c>
      <c r="DZ11">
        <v>4</v>
      </c>
      <c r="EA11" s="223" t="s">
        <v>929</v>
      </c>
      <c r="EB11" s="223" t="s">
        <v>1638</v>
      </c>
      <c r="EC11" s="223" t="s">
        <v>479</v>
      </c>
      <c r="ED11" s="223" t="s">
        <v>309</v>
      </c>
      <c r="EE11" s="223" t="s">
        <v>1706</v>
      </c>
      <c r="EF11" s="223" t="s">
        <v>1595</v>
      </c>
      <c r="EG11" s="223" t="s">
        <v>693</v>
      </c>
      <c r="EH11" s="223" t="s">
        <v>902</v>
      </c>
      <c r="EI11" s="223" t="s">
        <v>89</v>
      </c>
      <c r="EJ11" s="223" t="s">
        <v>2180</v>
      </c>
      <c r="EK11" s="223" t="s">
        <v>2181</v>
      </c>
      <c r="EO11" s="223" t="s">
        <v>73</v>
      </c>
      <c r="EP11" s="223" t="s">
        <v>73</v>
      </c>
      <c r="EQ11" s="223" t="s">
        <v>73</v>
      </c>
      <c r="ER11" s="223" t="s">
        <v>73</v>
      </c>
      <c r="ES11" s="223" t="s">
        <v>73</v>
      </c>
      <c r="ET11" s="223" t="s">
        <v>904</v>
      </c>
      <c r="EU11" s="223" t="s">
        <v>73</v>
      </c>
      <c r="EV11" s="223" t="s">
        <v>76</v>
      </c>
      <c r="EW11" s="223" t="s">
        <v>73</v>
      </c>
      <c r="EX11" s="223" t="s">
        <v>378</v>
      </c>
      <c r="EY11" s="223" t="s">
        <v>364</v>
      </c>
      <c r="EZ11" s="223" t="s">
        <v>76</v>
      </c>
      <c r="FA11" s="223" t="s">
        <v>71</v>
      </c>
      <c r="FB11" s="223" t="s">
        <v>906</v>
      </c>
      <c r="FC11" s="223" t="s">
        <v>76</v>
      </c>
      <c r="FD11" s="223" t="s">
        <v>73</v>
      </c>
      <c r="FE11" s="223" t="s">
        <v>76</v>
      </c>
      <c r="FF11" s="223" t="s">
        <v>904</v>
      </c>
      <c r="FG11" s="223" t="s">
        <v>91</v>
      </c>
      <c r="FH11" s="223" t="s">
        <v>73</v>
      </c>
      <c r="FI11" s="223" t="s">
        <v>908</v>
      </c>
      <c r="FJ11" s="223" t="s">
        <v>73</v>
      </c>
      <c r="FK11" s="223" t="s">
        <v>916</v>
      </c>
      <c r="FL11" s="223" t="s">
        <v>73</v>
      </c>
      <c r="FM11" s="223" t="s">
        <v>70</v>
      </c>
      <c r="FN11" s="223" t="s">
        <v>2221</v>
      </c>
      <c r="FO11">
        <v>40</v>
      </c>
    </row>
    <row r="12" spans="1:171">
      <c r="A12">
        <v>52</v>
      </c>
      <c r="B12" s="235">
        <v>45351</v>
      </c>
      <c r="C12" s="223" t="s">
        <v>2161</v>
      </c>
      <c r="D12" s="223" t="s">
        <v>2604</v>
      </c>
      <c r="E12" s="223" t="s">
        <v>74</v>
      </c>
      <c r="F12" s="223" t="s">
        <v>46</v>
      </c>
      <c r="G12">
        <v>1.58</v>
      </c>
      <c r="H12" s="223" t="s">
        <v>85</v>
      </c>
      <c r="I12" s="223" t="s">
        <v>2162</v>
      </c>
      <c r="J12" s="223" t="s">
        <v>2163</v>
      </c>
      <c r="K12">
        <v>55</v>
      </c>
      <c r="L12" s="223" t="s">
        <v>127</v>
      </c>
      <c r="M12" s="223" t="s">
        <v>76</v>
      </c>
      <c r="N12" s="223" t="s">
        <v>43</v>
      </c>
      <c r="O12" s="223" t="s">
        <v>133</v>
      </c>
      <c r="P12" s="223" t="s">
        <v>76</v>
      </c>
      <c r="Q12">
        <v>1.58</v>
      </c>
      <c r="R12" s="223" t="s">
        <v>73</v>
      </c>
      <c r="S12" s="223" t="s">
        <v>73</v>
      </c>
      <c r="T12" s="223" t="s">
        <v>2162</v>
      </c>
      <c r="U12" s="223" t="s">
        <v>2162</v>
      </c>
      <c r="V12">
        <v>100</v>
      </c>
      <c r="W12" s="223" t="s">
        <v>76</v>
      </c>
      <c r="X12" s="223" t="s">
        <v>76</v>
      </c>
      <c r="Z12" s="223" t="s">
        <v>931</v>
      </c>
      <c r="AA12" s="235">
        <v>45356</v>
      </c>
      <c r="AC12" s="223" t="s">
        <v>2202</v>
      </c>
      <c r="AD12" s="223" t="s">
        <v>74</v>
      </c>
      <c r="AE12" s="223" t="s">
        <v>380</v>
      </c>
      <c r="AF12" s="223" t="s">
        <v>1218</v>
      </c>
      <c r="AG12" s="223" t="s">
        <v>384</v>
      </c>
      <c r="AH12" s="223" t="s">
        <v>73</v>
      </c>
      <c r="AI12" s="223" t="s">
        <v>73</v>
      </c>
      <c r="AJ12" s="223" t="s">
        <v>73</v>
      </c>
      <c r="AK12" s="223" t="s">
        <v>73</v>
      </c>
      <c r="AL12" s="223" t="s">
        <v>2203</v>
      </c>
      <c r="AM12" s="223" t="s">
        <v>2202</v>
      </c>
      <c r="AN12" s="223" t="s">
        <v>73</v>
      </c>
      <c r="AO12" s="235">
        <v>45720</v>
      </c>
      <c r="AP12" s="223" t="s">
        <v>76</v>
      </c>
      <c r="AQ12" s="223" t="s">
        <v>73</v>
      </c>
      <c r="AR12" s="223" t="s">
        <v>73</v>
      </c>
      <c r="AS12" s="223" t="s">
        <v>73</v>
      </c>
      <c r="AT12" s="223" t="s">
        <v>76</v>
      </c>
      <c r="AU12" s="223" t="s">
        <v>76</v>
      </c>
      <c r="AV12" s="223" t="s">
        <v>73</v>
      </c>
      <c r="AW12" s="223" t="s">
        <v>73</v>
      </c>
      <c r="AX12" s="223" t="s">
        <v>73</v>
      </c>
      <c r="AY12" s="223" t="s">
        <v>73</v>
      </c>
      <c r="AZ12" s="223" t="s">
        <v>73</v>
      </c>
      <c r="BA12" s="223" t="s">
        <v>73</v>
      </c>
      <c r="BB12" s="223" t="s">
        <v>73</v>
      </c>
      <c r="BF12" s="235"/>
      <c r="BG12" s="172"/>
      <c r="BH12" s="223" t="s">
        <v>73</v>
      </c>
      <c r="BJ12" s="223" t="s">
        <v>2604</v>
      </c>
      <c r="BK12" s="223" t="s">
        <v>76</v>
      </c>
      <c r="BL12" s="223" t="s">
        <v>76</v>
      </c>
      <c r="BM12" s="223" t="s">
        <v>73</v>
      </c>
      <c r="BN12" s="223" t="s">
        <v>890</v>
      </c>
      <c r="BO12" s="223" t="s">
        <v>912</v>
      </c>
      <c r="BP12" s="223" t="s">
        <v>1411</v>
      </c>
      <c r="BQ12" s="223" t="s">
        <v>2204</v>
      </c>
      <c r="BR12" s="223" t="s">
        <v>73</v>
      </c>
      <c r="BS12" s="235"/>
      <c r="BT12" s="235">
        <v>45351</v>
      </c>
      <c r="BU12" s="223" t="s">
        <v>76</v>
      </c>
      <c r="BV12" s="223" t="s">
        <v>76</v>
      </c>
      <c r="BX12" s="223" t="s">
        <v>73</v>
      </c>
      <c r="BY12" s="223" t="s">
        <v>73</v>
      </c>
      <c r="BZ12" s="223" t="s">
        <v>73</v>
      </c>
      <c r="CA12" s="223" t="s">
        <v>73</v>
      </c>
      <c r="CD12" s="223" t="s">
        <v>73</v>
      </c>
      <c r="CE12" s="223" t="s">
        <v>73</v>
      </c>
      <c r="CF12" s="223" t="s">
        <v>73</v>
      </c>
      <c r="CG12">
        <v>11.301</v>
      </c>
      <c r="CH12">
        <v>12.342000000000001</v>
      </c>
      <c r="CI12" s="235">
        <v>45539</v>
      </c>
      <c r="CJ12" s="223" t="s">
        <v>2205</v>
      </c>
      <c r="CK12" s="223" t="s">
        <v>894</v>
      </c>
      <c r="CL12" s="223" t="s">
        <v>73</v>
      </c>
      <c r="CM12" s="223" t="s">
        <v>73</v>
      </c>
      <c r="CN12" s="223" t="s">
        <v>895</v>
      </c>
      <c r="CO12" s="223" t="s">
        <v>2206</v>
      </c>
      <c r="CP12" s="223" t="s">
        <v>76</v>
      </c>
      <c r="CQ12" s="223" t="s">
        <v>76</v>
      </c>
      <c r="CR12" s="223" t="s">
        <v>133</v>
      </c>
      <c r="CS12" s="223" t="s">
        <v>899</v>
      </c>
      <c r="CT12">
        <v>1.58</v>
      </c>
      <c r="CU12" s="223" t="s">
        <v>76</v>
      </c>
      <c r="CV12" s="223" t="s">
        <v>73</v>
      </c>
      <c r="CW12">
        <v>2025</v>
      </c>
      <c r="CX12" s="223" t="s">
        <v>83</v>
      </c>
      <c r="CY12" s="223" t="s">
        <v>383</v>
      </c>
      <c r="DA12" s="223" t="s">
        <v>73</v>
      </c>
      <c r="DB12" s="223" t="s">
        <v>1218</v>
      </c>
      <c r="DC12" s="223" t="s">
        <v>45</v>
      </c>
      <c r="DD12" s="223" t="s">
        <v>2207</v>
      </c>
      <c r="DE12" s="223" t="s">
        <v>73</v>
      </c>
      <c r="DF12">
        <v>1</v>
      </c>
      <c r="DH12" s="223" t="s">
        <v>76</v>
      </c>
      <c r="DI12" s="223" t="s">
        <v>947</v>
      </c>
      <c r="DJ12" s="223" t="s">
        <v>73</v>
      </c>
      <c r="DK12" s="223" t="s">
        <v>2674</v>
      </c>
      <c r="DL12" s="223" t="s">
        <v>2604</v>
      </c>
      <c r="DM12" s="223" t="s">
        <v>73</v>
      </c>
      <c r="DN12" s="223" t="s">
        <v>2604</v>
      </c>
      <c r="DO12" s="235">
        <v>45351</v>
      </c>
      <c r="DP12">
        <v>2024</v>
      </c>
      <c r="DQ12" s="223" t="s">
        <v>98</v>
      </c>
      <c r="DR12" s="223">
        <v>9</v>
      </c>
      <c r="DS12" s="235">
        <v>45348</v>
      </c>
      <c r="DT12" s="235">
        <v>45382</v>
      </c>
      <c r="DU12" s="223" t="s">
        <v>901</v>
      </c>
      <c r="DV12" s="223" t="s">
        <v>901</v>
      </c>
      <c r="DW12" s="223" t="s">
        <v>735</v>
      </c>
      <c r="DX12" s="223" t="s">
        <v>2199</v>
      </c>
      <c r="DY12" s="223" t="s">
        <v>2200</v>
      </c>
      <c r="DZ12">
        <v>4</v>
      </c>
      <c r="EA12" s="223" t="s">
        <v>929</v>
      </c>
      <c r="EB12" s="223" t="s">
        <v>1638</v>
      </c>
      <c r="EC12" s="223" t="s">
        <v>479</v>
      </c>
      <c r="ED12" s="223" t="s">
        <v>309</v>
      </c>
      <c r="EE12" s="223" t="s">
        <v>1706</v>
      </c>
      <c r="EF12" s="223" t="s">
        <v>1595</v>
      </c>
      <c r="EG12" s="223" t="s">
        <v>693</v>
      </c>
      <c r="EH12" s="223" t="s">
        <v>902</v>
      </c>
      <c r="EI12" s="223" t="s">
        <v>89</v>
      </c>
      <c r="EJ12" s="223" t="s">
        <v>2180</v>
      </c>
      <c r="EK12" s="223" t="s">
        <v>2181</v>
      </c>
      <c r="EO12" s="223" t="s">
        <v>73</v>
      </c>
      <c r="EP12" s="223" t="s">
        <v>73</v>
      </c>
      <c r="EQ12" s="223" t="s">
        <v>73</v>
      </c>
      <c r="ER12" s="223" t="s">
        <v>73</v>
      </c>
      <c r="ES12" s="223" t="s">
        <v>73</v>
      </c>
      <c r="ET12" s="223" t="s">
        <v>904</v>
      </c>
      <c r="EU12" s="223" t="s">
        <v>73</v>
      </c>
      <c r="EV12" s="223" t="s">
        <v>76</v>
      </c>
      <c r="EW12" s="223" t="s">
        <v>73</v>
      </c>
      <c r="EX12" s="223" t="s">
        <v>384</v>
      </c>
      <c r="EY12" s="223" t="s">
        <v>364</v>
      </c>
      <c r="EZ12" s="223" t="s">
        <v>76</v>
      </c>
      <c r="FA12" s="223" t="s">
        <v>82</v>
      </c>
      <c r="FB12" s="223" t="s">
        <v>906</v>
      </c>
      <c r="FC12" s="223" t="s">
        <v>76</v>
      </c>
      <c r="FD12" s="223" t="s">
        <v>73</v>
      </c>
      <c r="FE12" s="223" t="s">
        <v>76</v>
      </c>
      <c r="FF12" s="223" t="s">
        <v>904</v>
      </c>
      <c r="FG12" s="223" t="s">
        <v>127</v>
      </c>
      <c r="FH12" s="223" t="s">
        <v>73</v>
      </c>
      <c r="FI12" s="223" t="s">
        <v>908</v>
      </c>
      <c r="FJ12" s="223" t="s">
        <v>73</v>
      </c>
      <c r="FK12" s="223" t="s">
        <v>909</v>
      </c>
      <c r="FL12" s="223" t="s">
        <v>73</v>
      </c>
      <c r="FM12" s="223" t="s">
        <v>70</v>
      </c>
      <c r="FN12" s="223" t="s">
        <v>2208</v>
      </c>
      <c r="FO12">
        <v>55</v>
      </c>
    </row>
    <row r="13" spans="1:171">
      <c r="A13">
        <v>51</v>
      </c>
      <c r="B13" s="235">
        <v>45350</v>
      </c>
      <c r="C13" s="223" t="s">
        <v>2170</v>
      </c>
      <c r="D13" s="223" t="s">
        <v>2149</v>
      </c>
      <c r="E13" s="223" t="s">
        <v>74</v>
      </c>
      <c r="F13" s="223" t="s">
        <v>44</v>
      </c>
      <c r="G13">
        <v>12.6</v>
      </c>
      <c r="H13" s="223" t="s">
        <v>90</v>
      </c>
      <c r="I13" s="223" t="s">
        <v>2150</v>
      </c>
      <c r="J13" s="223" t="s">
        <v>1877</v>
      </c>
      <c r="K13">
        <v>10</v>
      </c>
      <c r="L13" s="223" t="s">
        <v>91</v>
      </c>
      <c r="M13" s="223" t="s">
        <v>72</v>
      </c>
      <c r="N13" s="223" t="s">
        <v>43</v>
      </c>
      <c r="O13" s="223" t="s">
        <v>398</v>
      </c>
      <c r="P13" s="223" t="s">
        <v>76</v>
      </c>
      <c r="Q13">
        <v>1.7609999999999999</v>
      </c>
      <c r="R13" s="223" t="s">
        <v>73</v>
      </c>
      <c r="S13" s="223" t="s">
        <v>73</v>
      </c>
      <c r="T13" s="223" t="s">
        <v>2150</v>
      </c>
      <c r="U13" s="223" t="s">
        <v>2150</v>
      </c>
      <c r="V13">
        <v>100</v>
      </c>
      <c r="W13" s="223" t="s">
        <v>76</v>
      </c>
      <c r="X13" s="223" t="s">
        <v>76</v>
      </c>
      <c r="Z13" s="223" t="s">
        <v>880</v>
      </c>
      <c r="AA13" s="235">
        <v>45356</v>
      </c>
      <c r="AC13" s="223" t="s">
        <v>2222</v>
      </c>
      <c r="AD13" s="223" t="s">
        <v>74</v>
      </c>
      <c r="AE13" s="223" t="s">
        <v>377</v>
      </c>
      <c r="AF13" s="223" t="s">
        <v>73</v>
      </c>
      <c r="AG13" s="223" t="s">
        <v>399</v>
      </c>
      <c r="AH13" s="223" t="s">
        <v>73</v>
      </c>
      <c r="AI13" s="223" t="s">
        <v>73</v>
      </c>
      <c r="AJ13" s="223" t="s">
        <v>73</v>
      </c>
      <c r="AK13" s="223" t="s">
        <v>73</v>
      </c>
      <c r="AL13" s="223" t="s">
        <v>2222</v>
      </c>
      <c r="AM13" s="223" t="s">
        <v>73</v>
      </c>
      <c r="AN13" s="223" t="s">
        <v>73</v>
      </c>
      <c r="AO13" s="235">
        <v>46451</v>
      </c>
      <c r="AP13" s="223" t="s">
        <v>76</v>
      </c>
      <c r="AQ13" s="223" t="s">
        <v>73</v>
      </c>
      <c r="AR13" s="223" t="s">
        <v>73</v>
      </c>
      <c r="AS13" s="223" t="s">
        <v>73</v>
      </c>
      <c r="AT13" s="223" t="s">
        <v>76</v>
      </c>
      <c r="AU13" s="223" t="s">
        <v>76</v>
      </c>
      <c r="AV13" s="223" t="s">
        <v>73</v>
      </c>
      <c r="AW13" s="223" t="s">
        <v>73</v>
      </c>
      <c r="AX13" s="223" t="s">
        <v>73</v>
      </c>
      <c r="AY13" s="223" t="s">
        <v>73</v>
      </c>
      <c r="AZ13" s="223" t="s">
        <v>73</v>
      </c>
      <c r="BA13" s="223" t="s">
        <v>73</v>
      </c>
      <c r="BB13" s="223" t="s">
        <v>73</v>
      </c>
      <c r="BF13" s="235"/>
      <c r="BG13" s="172"/>
      <c r="BH13" s="223" t="s">
        <v>73</v>
      </c>
      <c r="BJ13" s="223" t="s">
        <v>2149</v>
      </c>
      <c r="BK13" s="223" t="s">
        <v>889</v>
      </c>
      <c r="BL13" s="223" t="s">
        <v>76</v>
      </c>
      <c r="BM13" s="223" t="s">
        <v>73</v>
      </c>
      <c r="BN13" s="223" t="s">
        <v>890</v>
      </c>
      <c r="BO13" s="223" t="s">
        <v>912</v>
      </c>
      <c r="BP13" s="223" t="s">
        <v>2223</v>
      </c>
      <c r="BQ13" s="223" t="s">
        <v>76</v>
      </c>
      <c r="BR13" s="223" t="s">
        <v>73</v>
      </c>
      <c r="BS13" s="235"/>
      <c r="BT13" s="235">
        <v>44988</v>
      </c>
      <c r="BU13" s="223" t="s">
        <v>76</v>
      </c>
      <c r="BV13" s="223" t="s">
        <v>76</v>
      </c>
      <c r="BX13" s="223" t="s">
        <v>73</v>
      </c>
      <c r="BY13" s="223" t="s">
        <v>73</v>
      </c>
      <c r="BZ13" s="223" t="s">
        <v>73</v>
      </c>
      <c r="CA13" s="223" t="s">
        <v>73</v>
      </c>
      <c r="CD13" s="223" t="s">
        <v>73</v>
      </c>
      <c r="CE13" s="223" t="s">
        <v>73</v>
      </c>
      <c r="CF13" s="223" t="s">
        <v>73</v>
      </c>
      <c r="CG13">
        <v>12.6</v>
      </c>
      <c r="CH13">
        <v>13.76</v>
      </c>
      <c r="CI13" s="235">
        <v>45721</v>
      </c>
      <c r="CJ13" s="223" t="s">
        <v>2224</v>
      </c>
      <c r="CK13" s="223" t="s">
        <v>958</v>
      </c>
      <c r="CL13" s="223" t="s">
        <v>73</v>
      </c>
      <c r="CM13" s="223" t="s">
        <v>73</v>
      </c>
      <c r="CN13" s="223" t="s">
        <v>895</v>
      </c>
      <c r="CO13" s="223" t="s">
        <v>2225</v>
      </c>
      <c r="CP13" s="223" t="s">
        <v>76</v>
      </c>
      <c r="CQ13" s="223" t="s">
        <v>76</v>
      </c>
      <c r="CR13" s="223" t="s">
        <v>398</v>
      </c>
      <c r="CS13" s="223" t="s">
        <v>914</v>
      </c>
      <c r="CT13">
        <v>12.6</v>
      </c>
      <c r="CU13" s="223" t="s">
        <v>76</v>
      </c>
      <c r="CV13" s="223" t="s">
        <v>73</v>
      </c>
      <c r="CW13">
        <v>2027</v>
      </c>
      <c r="CX13" s="223" t="s">
        <v>72</v>
      </c>
      <c r="CY13" s="223" t="s">
        <v>376</v>
      </c>
      <c r="DA13" s="223" t="s">
        <v>73</v>
      </c>
      <c r="DB13" s="223" t="s">
        <v>425</v>
      </c>
      <c r="DC13" s="223" t="s">
        <v>470</v>
      </c>
      <c r="DD13" s="223" t="s">
        <v>992</v>
      </c>
      <c r="DE13" s="223" t="s">
        <v>73</v>
      </c>
      <c r="DF13">
        <v>0.13980000000000001</v>
      </c>
      <c r="DH13" s="223" t="s">
        <v>76</v>
      </c>
      <c r="DI13" s="223" t="s">
        <v>72</v>
      </c>
      <c r="DJ13" s="223" t="s">
        <v>73</v>
      </c>
      <c r="DK13" s="223" t="s">
        <v>2226</v>
      </c>
      <c r="DL13" s="223" t="s">
        <v>2149</v>
      </c>
      <c r="DM13" s="223" t="s">
        <v>73</v>
      </c>
      <c r="DN13" s="223" t="s">
        <v>2149</v>
      </c>
      <c r="DO13" s="235">
        <v>45350</v>
      </c>
      <c r="DP13">
        <v>2024</v>
      </c>
      <c r="DQ13" s="223" t="s">
        <v>98</v>
      </c>
      <c r="DR13" s="223">
        <v>9</v>
      </c>
      <c r="DS13" s="235">
        <v>45348</v>
      </c>
      <c r="DT13" s="235">
        <v>45382</v>
      </c>
      <c r="DU13" s="223" t="s">
        <v>901</v>
      </c>
      <c r="DV13" s="223" t="s">
        <v>901</v>
      </c>
      <c r="DW13" s="223" t="s">
        <v>735</v>
      </c>
      <c r="DX13" s="223" t="s">
        <v>2227</v>
      </c>
      <c r="DY13" s="223" t="s">
        <v>2228</v>
      </c>
      <c r="DZ13">
        <v>3</v>
      </c>
      <c r="EA13" s="223" t="s">
        <v>950</v>
      </c>
      <c r="EB13" s="223" t="s">
        <v>1640</v>
      </c>
      <c r="EC13" s="223" t="s">
        <v>478</v>
      </c>
      <c r="ED13" s="223" t="s">
        <v>309</v>
      </c>
      <c r="EE13" s="223" t="s">
        <v>1706</v>
      </c>
      <c r="EF13" s="223" t="s">
        <v>1595</v>
      </c>
      <c r="EG13" s="223" t="s">
        <v>693</v>
      </c>
      <c r="EH13" s="223" t="s">
        <v>902</v>
      </c>
      <c r="EI13" s="223" t="s">
        <v>89</v>
      </c>
      <c r="EJ13" s="223" t="s">
        <v>2180</v>
      </c>
      <c r="EK13" s="223" t="s">
        <v>2181</v>
      </c>
      <c r="EO13" s="223" t="s">
        <v>73</v>
      </c>
      <c r="EP13" s="223" t="s">
        <v>73</v>
      </c>
      <c r="EQ13" s="223" t="s">
        <v>73</v>
      </c>
      <c r="ER13" s="223" t="s">
        <v>904</v>
      </c>
      <c r="ES13" s="223" t="s">
        <v>73</v>
      </c>
      <c r="ET13" s="223" t="s">
        <v>904</v>
      </c>
      <c r="EU13" s="223" t="s">
        <v>73</v>
      </c>
      <c r="EV13" s="223" t="s">
        <v>76</v>
      </c>
      <c r="EW13" s="223" t="s">
        <v>73</v>
      </c>
      <c r="EX13" s="223" t="s">
        <v>399</v>
      </c>
      <c r="EY13" s="223" t="s">
        <v>364</v>
      </c>
      <c r="EZ13" s="223" t="s">
        <v>76</v>
      </c>
      <c r="FA13" s="223" t="s">
        <v>71</v>
      </c>
      <c r="FB13" s="223" t="s">
        <v>906</v>
      </c>
      <c r="FC13" s="223" t="s">
        <v>76</v>
      </c>
      <c r="FD13" s="223" t="s">
        <v>73</v>
      </c>
      <c r="FE13" s="223" t="s">
        <v>76</v>
      </c>
      <c r="FF13" s="223" t="s">
        <v>73</v>
      </c>
      <c r="FG13" s="223" t="s">
        <v>91</v>
      </c>
      <c r="FH13" s="223" t="s">
        <v>73</v>
      </c>
      <c r="FI13" s="223" t="s">
        <v>908</v>
      </c>
      <c r="FJ13" s="223" t="s">
        <v>73</v>
      </c>
      <c r="FK13" s="223" t="s">
        <v>916</v>
      </c>
      <c r="FL13" s="223" t="s">
        <v>73</v>
      </c>
      <c r="FM13" s="223" t="s">
        <v>70</v>
      </c>
      <c r="FN13" s="223" t="s">
        <v>2229</v>
      </c>
      <c r="FO13">
        <v>10</v>
      </c>
    </row>
    <row r="14" spans="1:171">
      <c r="A14">
        <v>50</v>
      </c>
      <c r="B14" s="235">
        <v>45350</v>
      </c>
      <c r="C14" s="223" t="s">
        <v>2166</v>
      </c>
      <c r="D14" s="223" t="s">
        <v>2167</v>
      </c>
      <c r="E14" s="223" t="s">
        <v>149</v>
      </c>
      <c r="F14" s="223" t="s">
        <v>46</v>
      </c>
      <c r="G14">
        <v>3</v>
      </c>
      <c r="H14" s="223" t="s">
        <v>98</v>
      </c>
      <c r="I14" s="223" t="s">
        <v>2168</v>
      </c>
      <c r="J14" s="223" t="s">
        <v>784</v>
      </c>
      <c r="K14">
        <v>50</v>
      </c>
      <c r="L14" s="223" t="s">
        <v>91</v>
      </c>
      <c r="M14" s="223" t="s">
        <v>76</v>
      </c>
      <c r="N14" s="223" t="s">
        <v>41</v>
      </c>
      <c r="O14" s="223" t="s">
        <v>105</v>
      </c>
      <c r="P14" s="223" t="s">
        <v>2169</v>
      </c>
      <c r="Q14">
        <v>3</v>
      </c>
      <c r="R14" s="223" t="s">
        <v>73</v>
      </c>
      <c r="S14" s="223" t="s">
        <v>73</v>
      </c>
      <c r="T14" s="223" t="s">
        <v>1688</v>
      </c>
      <c r="U14" s="223" t="s">
        <v>1688</v>
      </c>
      <c r="V14">
        <v>99.447999999999993</v>
      </c>
      <c r="W14" s="223" t="s">
        <v>396</v>
      </c>
      <c r="X14" s="223" t="s">
        <v>396</v>
      </c>
      <c r="Z14" s="223" t="s">
        <v>880</v>
      </c>
      <c r="AA14" s="235">
        <v>45356</v>
      </c>
      <c r="AC14" s="223" t="s">
        <v>2230</v>
      </c>
      <c r="AD14" s="223" t="s">
        <v>149</v>
      </c>
      <c r="AE14" s="223" t="s">
        <v>380</v>
      </c>
      <c r="AF14" s="223" t="s">
        <v>73</v>
      </c>
      <c r="AG14" s="223" t="s">
        <v>384</v>
      </c>
      <c r="AH14" s="223" t="s">
        <v>73</v>
      </c>
      <c r="AI14" s="223" t="s">
        <v>73</v>
      </c>
      <c r="AJ14" s="223" t="s">
        <v>73</v>
      </c>
      <c r="AK14" s="223" t="s">
        <v>73</v>
      </c>
      <c r="AL14" s="223" t="s">
        <v>2230</v>
      </c>
      <c r="AM14" s="223" t="s">
        <v>73</v>
      </c>
      <c r="AN14" s="223" t="s">
        <v>73</v>
      </c>
      <c r="AO14" s="235">
        <v>46086</v>
      </c>
      <c r="AP14" s="223" t="s">
        <v>76</v>
      </c>
      <c r="AQ14" s="223" t="s">
        <v>73</v>
      </c>
      <c r="AR14" s="223" t="s">
        <v>2231</v>
      </c>
      <c r="AS14" s="223" t="s">
        <v>901</v>
      </c>
      <c r="AT14" s="223" t="s">
        <v>389</v>
      </c>
      <c r="AU14" s="223" t="s">
        <v>76</v>
      </c>
      <c r="AV14" s="223" t="s">
        <v>2232</v>
      </c>
      <c r="AW14" s="223" t="s">
        <v>12</v>
      </c>
      <c r="AX14" s="223" t="s">
        <v>919</v>
      </c>
      <c r="AY14" s="223" t="s">
        <v>920</v>
      </c>
      <c r="AZ14" s="223" t="s">
        <v>73</v>
      </c>
      <c r="BA14" s="223" t="s">
        <v>73</v>
      </c>
      <c r="BB14" s="223" t="s">
        <v>73</v>
      </c>
      <c r="BC14">
        <v>20</v>
      </c>
      <c r="BD14">
        <v>0</v>
      </c>
      <c r="BE14">
        <v>46</v>
      </c>
      <c r="BF14" s="235"/>
      <c r="BG14" s="172"/>
      <c r="BH14" s="223" t="s">
        <v>73</v>
      </c>
      <c r="BI14">
        <v>24019</v>
      </c>
      <c r="BJ14" s="223" t="s">
        <v>2167</v>
      </c>
      <c r="BK14" s="223" t="s">
        <v>921</v>
      </c>
      <c r="BL14" s="223" t="s">
        <v>922</v>
      </c>
      <c r="BM14" s="223" t="s">
        <v>73</v>
      </c>
      <c r="BN14" s="223" t="s">
        <v>428</v>
      </c>
      <c r="BO14" s="223" t="s">
        <v>76</v>
      </c>
      <c r="BP14" s="223" t="s">
        <v>2233</v>
      </c>
      <c r="BQ14" s="223" t="s">
        <v>76</v>
      </c>
      <c r="BR14" s="223" t="s">
        <v>73</v>
      </c>
      <c r="BS14" s="235"/>
      <c r="BT14" s="235">
        <v>43797</v>
      </c>
      <c r="BU14" s="223" t="s">
        <v>2622</v>
      </c>
      <c r="BV14" s="223" t="s">
        <v>2675</v>
      </c>
      <c r="BW14">
        <v>20</v>
      </c>
      <c r="BX14" s="223" t="s">
        <v>2284</v>
      </c>
      <c r="BY14" s="223" t="s">
        <v>2285</v>
      </c>
      <c r="BZ14" s="223" t="s">
        <v>2284</v>
      </c>
      <c r="CA14" s="223" t="s">
        <v>2286</v>
      </c>
      <c r="CD14" s="223" t="s">
        <v>73</v>
      </c>
      <c r="CE14" s="223" t="s">
        <v>73</v>
      </c>
      <c r="CF14" s="223" t="s">
        <v>73</v>
      </c>
      <c r="CG14">
        <v>21.457999999999998</v>
      </c>
      <c r="CH14">
        <v>23.434000000000001</v>
      </c>
      <c r="CI14" s="235">
        <v>45540</v>
      </c>
      <c r="CJ14" s="223" t="s">
        <v>2234</v>
      </c>
      <c r="CK14" s="223" t="s">
        <v>894</v>
      </c>
      <c r="CL14" s="223" t="s">
        <v>2235</v>
      </c>
      <c r="CM14" s="223" t="s">
        <v>73</v>
      </c>
      <c r="CN14" s="223" t="s">
        <v>895</v>
      </c>
      <c r="CO14" s="223" t="s">
        <v>2236</v>
      </c>
      <c r="CP14" s="223" t="s">
        <v>76</v>
      </c>
      <c r="CQ14" s="223" t="s">
        <v>76</v>
      </c>
      <c r="CR14" s="223" t="s">
        <v>924</v>
      </c>
      <c r="CS14" s="223" t="s">
        <v>914</v>
      </c>
      <c r="CT14">
        <v>3</v>
      </c>
      <c r="CU14" s="223" t="s">
        <v>76</v>
      </c>
      <c r="CV14" s="223" t="s">
        <v>73</v>
      </c>
      <c r="CW14">
        <v>2026</v>
      </c>
      <c r="CX14" s="223" t="s">
        <v>83</v>
      </c>
      <c r="CY14" s="223" t="s">
        <v>383</v>
      </c>
      <c r="DA14" s="223" t="s">
        <v>73</v>
      </c>
      <c r="DB14" s="223" t="s">
        <v>426</v>
      </c>
      <c r="DC14" s="223" t="s">
        <v>45</v>
      </c>
      <c r="DD14" s="223" t="s">
        <v>925</v>
      </c>
      <c r="DE14" s="223" t="s">
        <v>73</v>
      </c>
      <c r="DF14">
        <v>1</v>
      </c>
      <c r="DH14" s="223" t="s">
        <v>76</v>
      </c>
      <c r="DI14" s="223" t="s">
        <v>947</v>
      </c>
      <c r="DJ14" s="223" t="s">
        <v>926</v>
      </c>
      <c r="DK14" s="223" t="s">
        <v>2237</v>
      </c>
      <c r="DL14" s="223" t="s">
        <v>2238</v>
      </c>
      <c r="DM14" s="223" t="s">
        <v>73</v>
      </c>
      <c r="DN14" s="223" t="s">
        <v>2167</v>
      </c>
      <c r="DO14" s="235">
        <v>45350</v>
      </c>
      <c r="DP14">
        <v>2024</v>
      </c>
      <c r="DQ14" s="223" t="s">
        <v>98</v>
      </c>
      <c r="DR14" s="223">
        <v>9</v>
      </c>
      <c r="DS14" s="235">
        <v>45348</v>
      </c>
      <c r="DT14" s="235">
        <v>45382</v>
      </c>
      <c r="DU14" s="223" t="s">
        <v>901</v>
      </c>
      <c r="DV14" s="223" t="s">
        <v>901</v>
      </c>
      <c r="DW14" s="223" t="s">
        <v>735</v>
      </c>
      <c r="DX14" s="223" t="s">
        <v>2227</v>
      </c>
      <c r="DY14" s="223" t="s">
        <v>2228</v>
      </c>
      <c r="DZ14">
        <v>3</v>
      </c>
      <c r="EA14" s="223" t="s">
        <v>950</v>
      </c>
      <c r="EB14" s="223" t="s">
        <v>1640</v>
      </c>
      <c r="EC14" s="223" t="s">
        <v>478</v>
      </c>
      <c r="ED14" s="223" t="s">
        <v>309</v>
      </c>
      <c r="EE14" s="223" t="s">
        <v>1706</v>
      </c>
      <c r="EF14" s="223" t="s">
        <v>1595</v>
      </c>
      <c r="EG14" s="223" t="s">
        <v>693</v>
      </c>
      <c r="EH14" s="223" t="s">
        <v>902</v>
      </c>
      <c r="EI14" s="223" t="s">
        <v>89</v>
      </c>
      <c r="EJ14" s="223" t="s">
        <v>2180</v>
      </c>
      <c r="EK14" s="223" t="s">
        <v>2181</v>
      </c>
      <c r="EL14">
        <v>1</v>
      </c>
      <c r="EM14">
        <v>1</v>
      </c>
      <c r="EO14" s="223" t="s">
        <v>73</v>
      </c>
      <c r="EP14" s="223" t="s">
        <v>73</v>
      </c>
      <c r="EQ14" s="223" t="s">
        <v>904</v>
      </c>
      <c r="ER14" s="223" t="s">
        <v>904</v>
      </c>
      <c r="ES14" s="223" t="s">
        <v>73</v>
      </c>
      <c r="ET14" s="223" t="s">
        <v>904</v>
      </c>
      <c r="EU14" s="223" t="s">
        <v>73</v>
      </c>
      <c r="EV14" s="223" t="s">
        <v>76</v>
      </c>
      <c r="EW14" s="223" t="s">
        <v>73</v>
      </c>
      <c r="EX14" s="223" t="s">
        <v>384</v>
      </c>
      <c r="EY14" s="223" t="s">
        <v>905</v>
      </c>
      <c r="EZ14" s="223" t="s">
        <v>76</v>
      </c>
      <c r="FA14" s="223" t="s">
        <v>71</v>
      </c>
      <c r="FB14" s="223" t="s">
        <v>927</v>
      </c>
      <c r="FC14" s="223" t="s">
        <v>907</v>
      </c>
      <c r="FD14" s="223" t="s">
        <v>73</v>
      </c>
      <c r="FE14" s="223" t="s">
        <v>76</v>
      </c>
      <c r="FF14" s="223" t="s">
        <v>73</v>
      </c>
      <c r="FG14" s="223" t="s">
        <v>91</v>
      </c>
      <c r="FH14" s="223" t="s">
        <v>73</v>
      </c>
      <c r="FI14" s="223" t="s">
        <v>928</v>
      </c>
      <c r="FJ14" s="223" t="s">
        <v>2235</v>
      </c>
      <c r="FK14" s="223" t="s">
        <v>73</v>
      </c>
      <c r="FL14" s="223" t="s">
        <v>73</v>
      </c>
      <c r="FM14" s="223" t="s">
        <v>79</v>
      </c>
      <c r="FN14" s="223" t="s">
        <v>2239</v>
      </c>
      <c r="FO14">
        <v>50</v>
      </c>
    </row>
    <row r="15" spans="1:171">
      <c r="A15">
        <v>49</v>
      </c>
      <c r="B15" s="235">
        <v>45350</v>
      </c>
      <c r="C15" s="223" t="s">
        <v>2164</v>
      </c>
      <c r="D15" s="223" t="s">
        <v>2165</v>
      </c>
      <c r="E15" s="223" t="s">
        <v>74</v>
      </c>
      <c r="F15" s="223" t="s">
        <v>46</v>
      </c>
      <c r="G15">
        <v>0.68</v>
      </c>
      <c r="H15" s="223" t="s">
        <v>90</v>
      </c>
      <c r="I15" s="223" t="s">
        <v>2152</v>
      </c>
      <c r="J15" s="223" t="s">
        <v>2153</v>
      </c>
      <c r="K15">
        <v>45</v>
      </c>
      <c r="L15" s="223" t="s">
        <v>104</v>
      </c>
      <c r="M15" s="223" t="s">
        <v>76</v>
      </c>
      <c r="N15" s="223" t="s">
        <v>43</v>
      </c>
      <c r="O15" s="223" t="s">
        <v>123</v>
      </c>
      <c r="P15" s="223" t="s">
        <v>76</v>
      </c>
      <c r="Q15">
        <v>0.68</v>
      </c>
      <c r="R15" s="223" t="s">
        <v>73</v>
      </c>
      <c r="S15" s="223" t="s">
        <v>73</v>
      </c>
      <c r="T15" s="223" t="s">
        <v>2152</v>
      </c>
      <c r="U15" s="223" t="s">
        <v>2152</v>
      </c>
      <c r="V15">
        <v>100</v>
      </c>
      <c r="W15" s="223" t="s">
        <v>76</v>
      </c>
      <c r="X15" s="223" t="s">
        <v>76</v>
      </c>
      <c r="Z15" s="223" t="s">
        <v>931</v>
      </c>
      <c r="AA15" s="235">
        <v>45355</v>
      </c>
      <c r="AC15" s="223" t="s">
        <v>2240</v>
      </c>
      <c r="AD15" s="223" t="s">
        <v>74</v>
      </c>
      <c r="AE15" s="223" t="s">
        <v>382</v>
      </c>
      <c r="AF15" s="223" t="s">
        <v>73</v>
      </c>
      <c r="AG15" s="223" t="s">
        <v>384</v>
      </c>
      <c r="AH15" s="223" t="s">
        <v>73</v>
      </c>
      <c r="AI15" s="223" t="s">
        <v>73</v>
      </c>
      <c r="AJ15" s="223" t="s">
        <v>1255</v>
      </c>
      <c r="AK15" s="223" t="s">
        <v>73</v>
      </c>
      <c r="AL15" s="223" t="s">
        <v>2240</v>
      </c>
      <c r="AM15" s="223" t="s">
        <v>73</v>
      </c>
      <c r="AN15" s="223" t="s">
        <v>73</v>
      </c>
      <c r="AO15" s="235">
        <v>46450</v>
      </c>
      <c r="AP15" s="223" t="s">
        <v>76</v>
      </c>
      <c r="AQ15" s="223" t="s">
        <v>73</v>
      </c>
      <c r="AR15" s="223" t="s">
        <v>73</v>
      </c>
      <c r="AS15" s="223" t="s">
        <v>73</v>
      </c>
      <c r="AT15" s="223" t="s">
        <v>76</v>
      </c>
      <c r="AU15" s="223" t="s">
        <v>76</v>
      </c>
      <c r="AV15" s="223" t="s">
        <v>73</v>
      </c>
      <c r="AW15" s="223" t="s">
        <v>73</v>
      </c>
      <c r="AX15" s="223" t="s">
        <v>73</v>
      </c>
      <c r="AY15" s="223" t="s">
        <v>73</v>
      </c>
      <c r="AZ15" s="223" t="s">
        <v>73</v>
      </c>
      <c r="BA15" s="223" t="s">
        <v>73</v>
      </c>
      <c r="BB15" s="223" t="s">
        <v>73</v>
      </c>
      <c r="BF15" s="235"/>
      <c r="BG15" s="172"/>
      <c r="BH15" s="223" t="s">
        <v>73</v>
      </c>
      <c r="BJ15" s="223" t="s">
        <v>2151</v>
      </c>
      <c r="BK15" s="223" t="s">
        <v>76</v>
      </c>
      <c r="BL15" s="223" t="s">
        <v>76</v>
      </c>
      <c r="BM15" s="223" t="s">
        <v>73</v>
      </c>
      <c r="BN15" s="223" t="s">
        <v>890</v>
      </c>
      <c r="BO15" s="223" t="s">
        <v>1095</v>
      </c>
      <c r="BP15" s="223" t="s">
        <v>2241</v>
      </c>
      <c r="BQ15" s="223" t="s">
        <v>2242</v>
      </c>
      <c r="BR15" s="223" t="s">
        <v>73</v>
      </c>
      <c r="BS15" s="235"/>
      <c r="BT15" s="235">
        <v>44273</v>
      </c>
      <c r="BU15" s="223" t="s">
        <v>76</v>
      </c>
      <c r="BV15" s="223" t="s">
        <v>76</v>
      </c>
      <c r="BX15" s="223" t="s">
        <v>73</v>
      </c>
      <c r="BY15" s="223" t="s">
        <v>73</v>
      </c>
      <c r="BZ15" s="223" t="s">
        <v>73</v>
      </c>
      <c r="CA15" s="223" t="s">
        <v>73</v>
      </c>
      <c r="CD15" s="223" t="s">
        <v>73</v>
      </c>
      <c r="CE15" s="223" t="s">
        <v>73</v>
      </c>
      <c r="CF15" s="223" t="s">
        <v>73</v>
      </c>
      <c r="CG15">
        <v>4.8639999999999999</v>
      </c>
      <c r="CH15">
        <v>5.3120000000000003</v>
      </c>
      <c r="CI15" s="235">
        <v>45539</v>
      </c>
      <c r="CJ15" s="223" t="s">
        <v>2243</v>
      </c>
      <c r="CK15" s="223" t="s">
        <v>894</v>
      </c>
      <c r="CL15" s="223" t="s">
        <v>73</v>
      </c>
      <c r="CM15" s="223" t="s">
        <v>73</v>
      </c>
      <c r="CN15" s="223" t="s">
        <v>895</v>
      </c>
      <c r="CO15" s="223" t="s">
        <v>2244</v>
      </c>
      <c r="CP15" s="223" t="s">
        <v>76</v>
      </c>
      <c r="CQ15" s="223" t="s">
        <v>76</v>
      </c>
      <c r="CR15" s="223" t="s">
        <v>123</v>
      </c>
      <c r="CS15" s="223" t="s">
        <v>914</v>
      </c>
      <c r="CT15">
        <v>0.68</v>
      </c>
      <c r="CU15" s="223" t="s">
        <v>451</v>
      </c>
      <c r="CV15" s="223" t="s">
        <v>1003</v>
      </c>
      <c r="CW15">
        <v>2027</v>
      </c>
      <c r="CX15" s="223" t="s">
        <v>83</v>
      </c>
      <c r="CY15" s="223" t="s">
        <v>383</v>
      </c>
      <c r="DA15" s="223" t="s">
        <v>1256</v>
      </c>
      <c r="DB15" s="223" t="s">
        <v>425</v>
      </c>
      <c r="DC15" s="223" t="s">
        <v>943</v>
      </c>
      <c r="DD15" s="223" t="s">
        <v>2245</v>
      </c>
      <c r="DE15" s="223" t="s">
        <v>73</v>
      </c>
      <c r="DF15">
        <v>1</v>
      </c>
      <c r="DG15">
        <v>4</v>
      </c>
      <c r="DH15" s="223" t="s">
        <v>76</v>
      </c>
      <c r="DI15" s="223" t="s">
        <v>945</v>
      </c>
      <c r="DJ15" s="223" t="s">
        <v>73</v>
      </c>
      <c r="DK15" s="223" t="s">
        <v>2246</v>
      </c>
      <c r="DL15" s="223" t="s">
        <v>2151</v>
      </c>
      <c r="DM15" s="223" t="s">
        <v>73</v>
      </c>
      <c r="DN15" s="223" t="s">
        <v>2151</v>
      </c>
      <c r="DO15" s="235">
        <v>45350</v>
      </c>
      <c r="DP15">
        <v>2024</v>
      </c>
      <c r="DQ15" s="223" t="s">
        <v>98</v>
      </c>
      <c r="DR15" s="223">
        <v>9</v>
      </c>
      <c r="DS15" s="235">
        <v>45348</v>
      </c>
      <c r="DT15" s="235">
        <v>45382</v>
      </c>
      <c r="DU15" s="223" t="s">
        <v>901</v>
      </c>
      <c r="DV15" s="223" t="s">
        <v>901</v>
      </c>
      <c r="DW15" s="223" t="s">
        <v>735</v>
      </c>
      <c r="DX15" s="223" t="s">
        <v>2227</v>
      </c>
      <c r="DY15" s="223" t="s">
        <v>2228</v>
      </c>
      <c r="DZ15">
        <v>3</v>
      </c>
      <c r="EA15" s="223" t="s">
        <v>950</v>
      </c>
      <c r="EB15" s="223" t="s">
        <v>1640</v>
      </c>
      <c r="EC15" s="223" t="s">
        <v>478</v>
      </c>
      <c r="ED15" s="223" t="s">
        <v>309</v>
      </c>
      <c r="EE15" s="223" t="s">
        <v>1706</v>
      </c>
      <c r="EF15" s="223" t="s">
        <v>1595</v>
      </c>
      <c r="EG15" s="223" t="s">
        <v>693</v>
      </c>
      <c r="EH15" s="223" t="s">
        <v>902</v>
      </c>
      <c r="EI15" s="223" t="s">
        <v>89</v>
      </c>
      <c r="EJ15" s="223" t="s">
        <v>2180</v>
      </c>
      <c r="EK15" s="223" t="s">
        <v>2181</v>
      </c>
      <c r="EO15" s="223" t="s">
        <v>73</v>
      </c>
      <c r="EP15" s="223" t="s">
        <v>73</v>
      </c>
      <c r="EQ15" s="223" t="s">
        <v>73</v>
      </c>
      <c r="ER15" s="223" t="s">
        <v>73</v>
      </c>
      <c r="ES15" s="223" t="s">
        <v>73</v>
      </c>
      <c r="ET15" s="223" t="s">
        <v>904</v>
      </c>
      <c r="EU15" s="223" t="s">
        <v>73</v>
      </c>
      <c r="EV15" s="223" t="s">
        <v>76</v>
      </c>
      <c r="EW15" s="223" t="s">
        <v>73</v>
      </c>
      <c r="EX15" s="223" t="s">
        <v>384</v>
      </c>
      <c r="EY15" s="223" t="s">
        <v>364</v>
      </c>
      <c r="EZ15" s="223" t="s">
        <v>1009</v>
      </c>
      <c r="FA15" s="223" t="s">
        <v>71</v>
      </c>
      <c r="FB15" s="223" t="s">
        <v>906</v>
      </c>
      <c r="FC15" s="223" t="s">
        <v>76</v>
      </c>
      <c r="FD15" s="223" t="s">
        <v>73</v>
      </c>
      <c r="FE15" s="223" t="s">
        <v>76</v>
      </c>
      <c r="FF15" s="223" t="s">
        <v>73</v>
      </c>
      <c r="FG15" s="223" t="s">
        <v>104</v>
      </c>
      <c r="FH15" s="223" t="s">
        <v>73</v>
      </c>
      <c r="FI15" s="223" t="s">
        <v>908</v>
      </c>
      <c r="FJ15" s="223" t="s">
        <v>73</v>
      </c>
      <c r="FK15" s="223" t="s">
        <v>916</v>
      </c>
      <c r="FL15" s="223" t="s">
        <v>73</v>
      </c>
      <c r="FM15" s="223" t="s">
        <v>70</v>
      </c>
      <c r="FN15" s="223" t="s">
        <v>2247</v>
      </c>
      <c r="FO15">
        <v>45</v>
      </c>
    </row>
    <row r="16" spans="1:171">
      <c r="A16">
        <v>48</v>
      </c>
      <c r="B16" s="235">
        <v>45344</v>
      </c>
      <c r="C16" s="223" t="s">
        <v>1883</v>
      </c>
      <c r="D16" s="223" t="s">
        <v>1871</v>
      </c>
      <c r="E16" s="223" t="s">
        <v>1872</v>
      </c>
      <c r="F16" s="223" t="s">
        <v>44</v>
      </c>
      <c r="G16">
        <v>35</v>
      </c>
      <c r="H16" s="223" t="s">
        <v>90</v>
      </c>
      <c r="I16" s="223" t="s">
        <v>467</v>
      </c>
      <c r="J16" s="223" t="s">
        <v>1873</v>
      </c>
      <c r="K16">
        <v>30</v>
      </c>
      <c r="L16" s="223" t="s">
        <v>127</v>
      </c>
      <c r="M16" s="223" t="s">
        <v>1945</v>
      </c>
      <c r="N16" s="223" t="s">
        <v>41</v>
      </c>
      <c r="O16" s="223" t="s">
        <v>405</v>
      </c>
      <c r="P16" s="223" t="s">
        <v>94</v>
      </c>
      <c r="Q16">
        <v>4.8929999999999998</v>
      </c>
      <c r="R16" s="223" t="s">
        <v>73</v>
      </c>
      <c r="S16" s="223" t="s">
        <v>73</v>
      </c>
      <c r="T16" s="223" t="s">
        <v>467</v>
      </c>
      <c r="U16" s="223" t="s">
        <v>467</v>
      </c>
      <c r="V16">
        <v>100</v>
      </c>
      <c r="W16" s="223" t="s">
        <v>396</v>
      </c>
      <c r="X16" s="223" t="s">
        <v>76</v>
      </c>
      <c r="Z16" s="223" t="s">
        <v>1011</v>
      </c>
      <c r="AA16" s="235">
        <v>45352</v>
      </c>
      <c r="AC16" s="223" t="s">
        <v>1891</v>
      </c>
      <c r="AD16" s="223" t="s">
        <v>1872</v>
      </c>
      <c r="AE16" s="223" t="s">
        <v>380</v>
      </c>
      <c r="AF16" s="223" t="s">
        <v>73</v>
      </c>
      <c r="AG16" s="223" t="s">
        <v>384</v>
      </c>
      <c r="AH16" s="223" t="s">
        <v>73</v>
      </c>
      <c r="AI16" s="223" t="s">
        <v>73</v>
      </c>
      <c r="AJ16" s="223" t="s">
        <v>73</v>
      </c>
      <c r="AK16" s="223" t="s">
        <v>73</v>
      </c>
      <c r="AL16" s="223" t="s">
        <v>1892</v>
      </c>
      <c r="AM16" s="223" t="s">
        <v>1891</v>
      </c>
      <c r="AN16" s="223" t="s">
        <v>73</v>
      </c>
      <c r="AO16" s="235">
        <v>46447</v>
      </c>
      <c r="AP16" s="223" t="s">
        <v>76</v>
      </c>
      <c r="AQ16" s="223" t="s">
        <v>73</v>
      </c>
      <c r="AR16" s="223" t="s">
        <v>73</v>
      </c>
      <c r="AS16" s="223" t="s">
        <v>73</v>
      </c>
      <c r="AT16" s="223" t="s">
        <v>76</v>
      </c>
      <c r="AU16" s="223" t="s">
        <v>76</v>
      </c>
      <c r="AV16" s="223" t="s">
        <v>73</v>
      </c>
      <c r="AW16" s="223" t="s">
        <v>73</v>
      </c>
      <c r="AX16" s="223" t="s">
        <v>73</v>
      </c>
      <c r="AY16" s="223" t="s">
        <v>73</v>
      </c>
      <c r="AZ16" s="223" t="s">
        <v>73</v>
      </c>
      <c r="BA16" s="223" t="s">
        <v>73</v>
      </c>
      <c r="BB16" s="223" t="s">
        <v>73</v>
      </c>
      <c r="BF16" s="235"/>
      <c r="BG16" s="172"/>
      <c r="BH16" s="223" t="s">
        <v>73</v>
      </c>
      <c r="BJ16" s="223" t="s">
        <v>1871</v>
      </c>
      <c r="BK16" s="223" t="s">
        <v>921</v>
      </c>
      <c r="BL16" s="223" t="s">
        <v>922</v>
      </c>
      <c r="BM16" s="223" t="s">
        <v>73</v>
      </c>
      <c r="BN16" s="223" t="s">
        <v>890</v>
      </c>
      <c r="BO16" s="223" t="s">
        <v>73</v>
      </c>
      <c r="BP16" s="223" t="s">
        <v>1893</v>
      </c>
      <c r="BQ16" s="223" t="s">
        <v>76</v>
      </c>
      <c r="BR16" s="223" t="s">
        <v>73</v>
      </c>
      <c r="BS16" s="235"/>
      <c r="BT16" s="235">
        <v>41569</v>
      </c>
      <c r="BU16" s="223" t="s">
        <v>76</v>
      </c>
      <c r="BV16" s="223" t="s">
        <v>76</v>
      </c>
      <c r="BX16" s="223" t="s">
        <v>73</v>
      </c>
      <c r="BY16" s="223" t="s">
        <v>73</v>
      </c>
      <c r="BZ16" s="223" t="s">
        <v>73</v>
      </c>
      <c r="CA16" s="223" t="s">
        <v>73</v>
      </c>
      <c r="CD16" s="223" t="s">
        <v>73</v>
      </c>
      <c r="CE16" s="223" t="s">
        <v>73</v>
      </c>
      <c r="CF16" s="223" t="s">
        <v>73</v>
      </c>
      <c r="CG16">
        <v>35</v>
      </c>
      <c r="CH16">
        <v>38.223999999999997</v>
      </c>
      <c r="CI16" s="235">
        <v>45536</v>
      </c>
      <c r="CJ16" s="223" t="s">
        <v>2248</v>
      </c>
      <c r="CK16" s="223" t="s">
        <v>894</v>
      </c>
      <c r="CL16" s="223" t="s">
        <v>73</v>
      </c>
      <c r="CM16" s="223" t="s">
        <v>73</v>
      </c>
      <c r="CN16" s="223" t="s">
        <v>895</v>
      </c>
      <c r="CO16" s="223" t="s">
        <v>2249</v>
      </c>
      <c r="CP16" s="223" t="s">
        <v>76</v>
      </c>
      <c r="CQ16" s="223" t="s">
        <v>76</v>
      </c>
      <c r="CR16" s="223" t="s">
        <v>924</v>
      </c>
      <c r="CS16" s="223" t="s">
        <v>914</v>
      </c>
      <c r="CT16">
        <v>35</v>
      </c>
      <c r="CU16" s="223" t="s">
        <v>76</v>
      </c>
      <c r="CV16" s="223" t="s">
        <v>73</v>
      </c>
      <c r="CW16">
        <v>2027</v>
      </c>
      <c r="CX16" s="223" t="s">
        <v>72</v>
      </c>
      <c r="CY16" s="223" t="s">
        <v>404</v>
      </c>
      <c r="DA16" s="223" t="s">
        <v>73</v>
      </c>
      <c r="DB16" s="223" t="s">
        <v>425</v>
      </c>
      <c r="DC16" s="223" t="s">
        <v>470</v>
      </c>
      <c r="DD16" s="223" t="s">
        <v>1894</v>
      </c>
      <c r="DE16" s="223" t="s">
        <v>73</v>
      </c>
      <c r="DF16">
        <v>0.13980000000000001</v>
      </c>
      <c r="DH16" s="223" t="s">
        <v>76</v>
      </c>
      <c r="DI16" s="223" t="s">
        <v>1945</v>
      </c>
      <c r="DJ16" s="223" t="s">
        <v>73</v>
      </c>
      <c r="DK16" s="223" t="s">
        <v>1895</v>
      </c>
      <c r="DL16" s="223" t="s">
        <v>1896</v>
      </c>
      <c r="DM16" s="223" t="s">
        <v>73</v>
      </c>
      <c r="DN16" s="223" t="s">
        <v>1871</v>
      </c>
      <c r="DO16" s="235">
        <v>45344</v>
      </c>
      <c r="DP16">
        <v>2024</v>
      </c>
      <c r="DQ16" s="223" t="s">
        <v>98</v>
      </c>
      <c r="DR16" s="223">
        <v>8</v>
      </c>
      <c r="DS16" s="235">
        <v>45341</v>
      </c>
      <c r="DT16" s="235">
        <v>45382</v>
      </c>
      <c r="DU16" s="223" t="s">
        <v>901</v>
      </c>
      <c r="DV16" s="223" t="s">
        <v>901</v>
      </c>
      <c r="DW16" s="223" t="s">
        <v>735</v>
      </c>
      <c r="DX16" s="223" t="s">
        <v>1897</v>
      </c>
      <c r="DY16" s="223" t="s">
        <v>1898</v>
      </c>
      <c r="DZ16">
        <v>4</v>
      </c>
      <c r="EA16" s="223" t="s">
        <v>929</v>
      </c>
      <c r="EB16" s="223" t="s">
        <v>1638</v>
      </c>
      <c r="EC16" s="223" t="s">
        <v>479</v>
      </c>
      <c r="ED16" s="223" t="s">
        <v>309</v>
      </c>
      <c r="EE16" s="223" t="s">
        <v>1706</v>
      </c>
      <c r="EF16" s="223" t="s">
        <v>1595</v>
      </c>
      <c r="EG16" s="223" t="s">
        <v>693</v>
      </c>
      <c r="EH16" s="223" t="s">
        <v>902</v>
      </c>
      <c r="EI16" s="223" t="s">
        <v>89</v>
      </c>
      <c r="EJ16" s="223" t="s">
        <v>1899</v>
      </c>
      <c r="EK16" s="223" t="s">
        <v>1900</v>
      </c>
      <c r="EO16" s="223" t="s">
        <v>73</v>
      </c>
      <c r="EP16" s="223" t="s">
        <v>73</v>
      </c>
      <c r="EQ16" s="223" t="s">
        <v>73</v>
      </c>
      <c r="ER16" s="223" t="s">
        <v>904</v>
      </c>
      <c r="ES16" s="223" t="s">
        <v>73</v>
      </c>
      <c r="ET16" s="223" t="s">
        <v>904</v>
      </c>
      <c r="EU16" s="223" t="s">
        <v>73</v>
      </c>
      <c r="EV16" s="223" t="s">
        <v>76</v>
      </c>
      <c r="EW16" s="223" t="s">
        <v>73</v>
      </c>
      <c r="EX16" s="223" t="s">
        <v>384</v>
      </c>
      <c r="EY16" s="223" t="s">
        <v>905</v>
      </c>
      <c r="EZ16" s="223" t="s">
        <v>76</v>
      </c>
      <c r="FA16" s="223" t="s">
        <v>71</v>
      </c>
      <c r="FB16" s="223" t="s">
        <v>927</v>
      </c>
      <c r="FC16" s="223" t="s">
        <v>907</v>
      </c>
      <c r="FD16" s="223" t="s">
        <v>73</v>
      </c>
      <c r="FE16" s="223" t="s">
        <v>76</v>
      </c>
      <c r="FF16" s="223" t="s">
        <v>73</v>
      </c>
      <c r="FG16" s="223" t="s">
        <v>127</v>
      </c>
      <c r="FH16" s="223" t="s">
        <v>73</v>
      </c>
      <c r="FI16" s="223" t="s">
        <v>1037</v>
      </c>
      <c r="FJ16" s="223" t="s">
        <v>73</v>
      </c>
      <c r="FK16" s="223" t="s">
        <v>73</v>
      </c>
      <c r="FL16" s="223" t="s">
        <v>73</v>
      </c>
      <c r="FM16" s="223" t="s">
        <v>79</v>
      </c>
      <c r="FN16" s="223" t="s">
        <v>1901</v>
      </c>
      <c r="FO16">
        <v>30</v>
      </c>
    </row>
    <row r="17" spans="1:171">
      <c r="A17">
        <v>47</v>
      </c>
      <c r="B17" s="235">
        <v>45342</v>
      </c>
      <c r="C17" s="223" t="s">
        <v>1887</v>
      </c>
      <c r="D17" s="223" t="s">
        <v>1875</v>
      </c>
      <c r="E17" s="223" t="s">
        <v>74</v>
      </c>
      <c r="F17" s="223" t="s">
        <v>44</v>
      </c>
      <c r="G17">
        <v>8.5</v>
      </c>
      <c r="H17" s="223" t="s">
        <v>90</v>
      </c>
      <c r="I17" s="223" t="s">
        <v>1876</v>
      </c>
      <c r="J17" s="223" t="s">
        <v>1877</v>
      </c>
      <c r="K17">
        <v>15</v>
      </c>
      <c r="L17" s="223" t="s">
        <v>104</v>
      </c>
      <c r="M17" s="223" t="s">
        <v>72</v>
      </c>
      <c r="N17" s="223" t="s">
        <v>43</v>
      </c>
      <c r="O17" s="223" t="s">
        <v>120</v>
      </c>
      <c r="P17" s="223" t="s">
        <v>76</v>
      </c>
      <c r="Q17">
        <v>1.1879999999999999</v>
      </c>
      <c r="R17" s="223" t="s">
        <v>73</v>
      </c>
      <c r="S17" s="223" t="s">
        <v>73</v>
      </c>
      <c r="T17" s="223" t="s">
        <v>1876</v>
      </c>
      <c r="U17" s="223" t="s">
        <v>1876</v>
      </c>
      <c r="V17">
        <v>100</v>
      </c>
      <c r="W17" s="223" t="s">
        <v>76</v>
      </c>
      <c r="X17" s="223" t="s">
        <v>76</v>
      </c>
      <c r="Z17" s="223" t="s">
        <v>880</v>
      </c>
      <c r="AA17" s="235">
        <v>45348</v>
      </c>
      <c r="AC17" s="223" t="s">
        <v>1902</v>
      </c>
      <c r="AD17" s="223" t="s">
        <v>74</v>
      </c>
      <c r="AE17" s="223" t="s">
        <v>382</v>
      </c>
      <c r="AF17" s="223" t="s">
        <v>73</v>
      </c>
      <c r="AG17" s="223" t="s">
        <v>378</v>
      </c>
      <c r="AH17" s="223" t="s">
        <v>73</v>
      </c>
      <c r="AI17" s="223" t="s">
        <v>73</v>
      </c>
      <c r="AJ17" s="223" t="s">
        <v>987</v>
      </c>
      <c r="AK17" s="223" t="s">
        <v>73</v>
      </c>
      <c r="AL17" s="223" t="s">
        <v>1902</v>
      </c>
      <c r="AM17" s="223" t="s">
        <v>73</v>
      </c>
      <c r="AN17" s="223" t="s">
        <v>73</v>
      </c>
      <c r="AO17" s="235">
        <v>46444</v>
      </c>
      <c r="AP17" s="223" t="s">
        <v>76</v>
      </c>
      <c r="AQ17" s="223" t="s">
        <v>73</v>
      </c>
      <c r="AR17" s="223" t="s">
        <v>73</v>
      </c>
      <c r="AS17" s="223" t="s">
        <v>73</v>
      </c>
      <c r="AT17" s="223" t="s">
        <v>76</v>
      </c>
      <c r="AU17" s="223" t="s">
        <v>76</v>
      </c>
      <c r="AV17" s="223" t="s">
        <v>73</v>
      </c>
      <c r="AW17" s="223" t="s">
        <v>73</v>
      </c>
      <c r="AX17" s="223" t="s">
        <v>73</v>
      </c>
      <c r="AY17" s="223" t="s">
        <v>73</v>
      </c>
      <c r="AZ17" s="223" t="s">
        <v>73</v>
      </c>
      <c r="BA17" s="223" t="s">
        <v>73</v>
      </c>
      <c r="BB17" s="223" t="s">
        <v>73</v>
      </c>
      <c r="BF17" s="235"/>
      <c r="BG17" s="172"/>
      <c r="BH17" s="223" t="s">
        <v>73</v>
      </c>
      <c r="BJ17" s="223" t="s">
        <v>1881</v>
      </c>
      <c r="BK17" s="223" t="s">
        <v>1700</v>
      </c>
      <c r="BL17" s="223" t="s">
        <v>76</v>
      </c>
      <c r="BM17" s="223" t="s">
        <v>73</v>
      </c>
      <c r="BN17" s="223" t="s">
        <v>890</v>
      </c>
      <c r="BO17" s="223" t="s">
        <v>891</v>
      </c>
      <c r="BP17" s="223" t="s">
        <v>1903</v>
      </c>
      <c r="BQ17" s="223" t="s">
        <v>76</v>
      </c>
      <c r="BR17" s="223" t="s">
        <v>73</v>
      </c>
      <c r="BS17" s="235"/>
      <c r="BT17" s="235">
        <v>44642</v>
      </c>
      <c r="BU17" s="223" t="s">
        <v>76</v>
      </c>
      <c r="BV17" s="223" t="s">
        <v>76</v>
      </c>
      <c r="BX17" s="223" t="s">
        <v>73</v>
      </c>
      <c r="BY17" s="223" t="s">
        <v>73</v>
      </c>
      <c r="BZ17" s="223" t="s">
        <v>73</v>
      </c>
      <c r="CA17" s="223" t="s">
        <v>73</v>
      </c>
      <c r="CD17" s="223" t="s">
        <v>73</v>
      </c>
      <c r="CE17" s="223" t="s">
        <v>73</v>
      </c>
      <c r="CF17" s="223" t="s">
        <v>73</v>
      </c>
      <c r="CG17">
        <v>8.5</v>
      </c>
      <c r="CH17">
        <v>9.2829999999999995</v>
      </c>
      <c r="CI17" s="235">
        <v>45530</v>
      </c>
      <c r="CJ17" s="223" t="s">
        <v>2250</v>
      </c>
      <c r="CK17" s="223" t="s">
        <v>894</v>
      </c>
      <c r="CL17" s="223" t="s">
        <v>73</v>
      </c>
      <c r="CM17" s="223" t="s">
        <v>73</v>
      </c>
      <c r="CN17" s="223" t="s">
        <v>895</v>
      </c>
      <c r="CO17" s="223" t="s">
        <v>2251</v>
      </c>
      <c r="CP17" s="223" t="s">
        <v>76</v>
      </c>
      <c r="CQ17" s="223" t="s">
        <v>76</v>
      </c>
      <c r="CR17" s="223" t="s">
        <v>120</v>
      </c>
      <c r="CS17" s="223" t="s">
        <v>914</v>
      </c>
      <c r="CT17">
        <v>8.5</v>
      </c>
      <c r="CU17" s="223" t="s">
        <v>742</v>
      </c>
      <c r="CV17" s="223" t="s">
        <v>991</v>
      </c>
      <c r="CW17">
        <v>2027</v>
      </c>
      <c r="CX17" s="223" t="s">
        <v>72</v>
      </c>
      <c r="CY17" s="223" t="s">
        <v>376</v>
      </c>
      <c r="DA17" s="223" t="s">
        <v>73</v>
      </c>
      <c r="DB17" s="223" t="s">
        <v>425</v>
      </c>
      <c r="DC17" s="223" t="s">
        <v>470</v>
      </c>
      <c r="DD17" s="223" t="s">
        <v>1904</v>
      </c>
      <c r="DE17" s="223" t="s">
        <v>73</v>
      </c>
      <c r="DF17">
        <v>0.13980000000000001</v>
      </c>
      <c r="DG17">
        <v>35</v>
      </c>
      <c r="DH17" s="223" t="s">
        <v>76</v>
      </c>
      <c r="DI17" s="223" t="s">
        <v>72</v>
      </c>
      <c r="DJ17" s="223" t="s">
        <v>73</v>
      </c>
      <c r="DK17" s="223" t="s">
        <v>1905</v>
      </c>
      <c r="DL17" s="223" t="s">
        <v>1881</v>
      </c>
      <c r="DM17" s="223" t="s">
        <v>73</v>
      </c>
      <c r="DN17" s="223" t="s">
        <v>1881</v>
      </c>
      <c r="DO17" s="235">
        <v>45342</v>
      </c>
      <c r="DP17">
        <v>2024</v>
      </c>
      <c r="DQ17" s="223" t="s">
        <v>98</v>
      </c>
      <c r="DR17" s="223">
        <v>8</v>
      </c>
      <c r="DS17" s="235">
        <v>45341</v>
      </c>
      <c r="DT17" s="235">
        <v>45382</v>
      </c>
      <c r="DU17" s="223" t="s">
        <v>901</v>
      </c>
      <c r="DV17" s="223" t="s">
        <v>901</v>
      </c>
      <c r="DW17" s="223" t="s">
        <v>735</v>
      </c>
      <c r="DX17" s="223" t="s">
        <v>1906</v>
      </c>
      <c r="DY17" s="223" t="s">
        <v>1907</v>
      </c>
      <c r="DZ17">
        <v>2</v>
      </c>
      <c r="EA17" s="223" t="s">
        <v>953</v>
      </c>
      <c r="EB17" s="223" t="s">
        <v>1641</v>
      </c>
      <c r="EC17" s="223" t="s">
        <v>477</v>
      </c>
      <c r="ED17" s="223" t="s">
        <v>309</v>
      </c>
      <c r="EE17" s="223" t="s">
        <v>1706</v>
      </c>
      <c r="EF17" s="223" t="s">
        <v>1595</v>
      </c>
      <c r="EG17" s="223" t="s">
        <v>693</v>
      </c>
      <c r="EH17" s="223" t="s">
        <v>902</v>
      </c>
      <c r="EI17" s="223" t="s">
        <v>89</v>
      </c>
      <c r="EJ17" s="223" t="s">
        <v>1899</v>
      </c>
      <c r="EK17" s="223" t="s">
        <v>1900</v>
      </c>
      <c r="EO17" s="223" t="s">
        <v>73</v>
      </c>
      <c r="EP17" s="223" t="s">
        <v>73</v>
      </c>
      <c r="EQ17" s="223" t="s">
        <v>73</v>
      </c>
      <c r="ER17" s="223" t="s">
        <v>73</v>
      </c>
      <c r="ES17" s="223" t="s">
        <v>73</v>
      </c>
      <c r="ET17" s="223" t="s">
        <v>904</v>
      </c>
      <c r="EU17" s="223" t="s">
        <v>73</v>
      </c>
      <c r="EV17" s="223" t="s">
        <v>76</v>
      </c>
      <c r="EW17" s="223" t="s">
        <v>73</v>
      </c>
      <c r="EX17" s="223" t="s">
        <v>378</v>
      </c>
      <c r="EY17" s="223" t="s">
        <v>364</v>
      </c>
      <c r="EZ17" s="223" t="s">
        <v>930</v>
      </c>
      <c r="FA17" s="223" t="s">
        <v>71</v>
      </c>
      <c r="FB17" s="223" t="s">
        <v>906</v>
      </c>
      <c r="FC17" s="223" t="s">
        <v>76</v>
      </c>
      <c r="FD17" s="223" t="s">
        <v>73</v>
      </c>
      <c r="FE17" s="223" t="s">
        <v>76</v>
      </c>
      <c r="FF17" s="223" t="s">
        <v>73</v>
      </c>
      <c r="FG17" s="223" t="s">
        <v>104</v>
      </c>
      <c r="FH17" s="223" t="s">
        <v>73</v>
      </c>
      <c r="FI17" s="223" t="s">
        <v>908</v>
      </c>
      <c r="FJ17" s="223" t="s">
        <v>73</v>
      </c>
      <c r="FK17" s="223" t="s">
        <v>916</v>
      </c>
      <c r="FL17" s="223" t="s">
        <v>73</v>
      </c>
      <c r="FM17" s="223" t="s">
        <v>70</v>
      </c>
      <c r="FN17" s="223" t="s">
        <v>1908</v>
      </c>
      <c r="FO17">
        <v>15</v>
      </c>
    </row>
    <row r="18" spans="1:171">
      <c r="A18">
        <v>46</v>
      </c>
      <c r="B18" s="235">
        <v>45329</v>
      </c>
      <c r="C18" s="223" t="s">
        <v>1774</v>
      </c>
      <c r="D18" s="223" t="s">
        <v>1764</v>
      </c>
      <c r="E18" s="223" t="s">
        <v>74</v>
      </c>
      <c r="F18" s="223" t="s">
        <v>44</v>
      </c>
      <c r="G18">
        <v>4</v>
      </c>
      <c r="H18" s="223" t="s">
        <v>101</v>
      </c>
      <c r="I18" s="223" t="s">
        <v>461</v>
      </c>
      <c r="J18" s="223" t="s">
        <v>394</v>
      </c>
      <c r="K18">
        <v>9.9</v>
      </c>
      <c r="L18" s="223" t="s">
        <v>104</v>
      </c>
      <c r="M18" s="223" t="s">
        <v>72</v>
      </c>
      <c r="N18" s="223" t="s">
        <v>43</v>
      </c>
      <c r="O18" s="223" t="s">
        <v>120</v>
      </c>
      <c r="P18" s="223" t="s">
        <v>121</v>
      </c>
      <c r="Q18">
        <v>0.55900000000000005</v>
      </c>
      <c r="R18" s="223" t="s">
        <v>73</v>
      </c>
      <c r="S18" s="223" t="s">
        <v>73</v>
      </c>
      <c r="T18" s="223" t="s">
        <v>1779</v>
      </c>
      <c r="U18" s="223" t="s">
        <v>1779</v>
      </c>
      <c r="V18">
        <v>100</v>
      </c>
      <c r="W18" s="223" t="s">
        <v>76</v>
      </c>
      <c r="X18" s="223" t="s">
        <v>76</v>
      </c>
      <c r="Z18" s="223" t="s">
        <v>1011</v>
      </c>
      <c r="AA18" s="235">
        <v>45343</v>
      </c>
      <c r="AC18" s="223" t="s">
        <v>1780</v>
      </c>
      <c r="AD18" s="223" t="s">
        <v>74</v>
      </c>
      <c r="AE18" s="223" t="s">
        <v>76</v>
      </c>
      <c r="AF18" s="223" t="s">
        <v>73</v>
      </c>
      <c r="AG18" s="223" t="s">
        <v>378</v>
      </c>
      <c r="AH18" s="223" t="s">
        <v>73</v>
      </c>
      <c r="AI18" s="223" t="s">
        <v>73</v>
      </c>
      <c r="AJ18" s="223" t="s">
        <v>1201</v>
      </c>
      <c r="AK18" s="223" t="s">
        <v>73</v>
      </c>
      <c r="AL18" s="223" t="s">
        <v>1780</v>
      </c>
      <c r="AM18" s="223" t="s">
        <v>73</v>
      </c>
      <c r="AN18" s="223" t="s">
        <v>73</v>
      </c>
      <c r="AO18" s="235">
        <v>46408</v>
      </c>
      <c r="AP18" s="223" t="s">
        <v>76</v>
      </c>
      <c r="AQ18" s="223" t="s">
        <v>73</v>
      </c>
      <c r="AR18" s="223" t="s">
        <v>1781</v>
      </c>
      <c r="AS18" s="223" t="s">
        <v>73</v>
      </c>
      <c r="AT18" s="223" t="s">
        <v>389</v>
      </c>
      <c r="AU18" s="223" t="s">
        <v>76</v>
      </c>
      <c r="AV18" s="223" t="s">
        <v>1782</v>
      </c>
      <c r="AW18" s="223" t="s">
        <v>11</v>
      </c>
      <c r="AX18" s="223" t="s">
        <v>919</v>
      </c>
      <c r="AY18" s="223" t="s">
        <v>914</v>
      </c>
      <c r="AZ18" s="223" t="s">
        <v>73</v>
      </c>
      <c r="BA18" s="223" t="s">
        <v>73</v>
      </c>
      <c r="BB18" s="223" t="s">
        <v>73</v>
      </c>
      <c r="BF18" s="235">
        <v>45323</v>
      </c>
      <c r="BG18" s="172">
        <v>0.84722222222222221</v>
      </c>
      <c r="BH18" s="223" t="s">
        <v>73</v>
      </c>
      <c r="BI18">
        <v>24017</v>
      </c>
      <c r="BJ18" s="223" t="s">
        <v>1770</v>
      </c>
      <c r="BK18" s="223" t="s">
        <v>76</v>
      </c>
      <c r="BL18" s="223" t="s">
        <v>76</v>
      </c>
      <c r="BM18" s="223" t="s">
        <v>73</v>
      </c>
      <c r="BN18" s="223" t="s">
        <v>890</v>
      </c>
      <c r="BO18" s="223" t="s">
        <v>912</v>
      </c>
      <c r="BP18" s="223" t="s">
        <v>1783</v>
      </c>
      <c r="BQ18" s="223" t="s">
        <v>1784</v>
      </c>
      <c r="BR18" s="223" t="s">
        <v>73</v>
      </c>
      <c r="BS18" s="235"/>
      <c r="BT18" s="235">
        <v>45329</v>
      </c>
      <c r="BU18" s="223" t="s">
        <v>2622</v>
      </c>
      <c r="BV18" s="223" t="s">
        <v>2623</v>
      </c>
      <c r="BX18" s="223" t="s">
        <v>73</v>
      </c>
      <c r="BY18" s="223" t="s">
        <v>73</v>
      </c>
      <c r="BZ18" s="223" t="s">
        <v>73</v>
      </c>
      <c r="CA18" s="223" t="s">
        <v>73</v>
      </c>
      <c r="CD18" s="223" t="s">
        <v>73</v>
      </c>
      <c r="CE18" s="223" t="s">
        <v>73</v>
      </c>
      <c r="CF18" s="223" t="s">
        <v>73</v>
      </c>
      <c r="CG18">
        <v>4</v>
      </c>
      <c r="CH18">
        <v>4.3680000000000003</v>
      </c>
      <c r="CI18" s="235">
        <v>45525</v>
      </c>
      <c r="CJ18" s="223" t="s">
        <v>1909</v>
      </c>
      <c r="CK18" s="223" t="s">
        <v>894</v>
      </c>
      <c r="CL18" s="223" t="s">
        <v>1781</v>
      </c>
      <c r="CM18" s="223" t="s">
        <v>73</v>
      </c>
      <c r="CN18" s="223" t="s">
        <v>895</v>
      </c>
      <c r="CO18" s="223" t="s">
        <v>1910</v>
      </c>
      <c r="CP18" s="223" t="s">
        <v>76</v>
      </c>
      <c r="CQ18" s="223" t="s">
        <v>76</v>
      </c>
      <c r="CR18" s="223" t="s">
        <v>120</v>
      </c>
      <c r="CS18" s="223" t="s">
        <v>914</v>
      </c>
      <c r="CT18">
        <v>4</v>
      </c>
      <c r="CU18" s="223" t="s">
        <v>466</v>
      </c>
      <c r="CV18" s="223" t="s">
        <v>960</v>
      </c>
      <c r="CW18">
        <v>2027</v>
      </c>
      <c r="CX18" s="223" t="s">
        <v>72</v>
      </c>
      <c r="CY18" s="223" t="s">
        <v>376</v>
      </c>
      <c r="DA18" s="223" t="s">
        <v>1205</v>
      </c>
      <c r="DB18" s="223" t="s">
        <v>520</v>
      </c>
      <c r="DC18" s="223" t="s">
        <v>470</v>
      </c>
      <c r="DD18" s="223" t="s">
        <v>1257</v>
      </c>
      <c r="DE18" s="223" t="s">
        <v>73</v>
      </c>
      <c r="DF18">
        <v>0.13980000000000001</v>
      </c>
      <c r="DG18">
        <v>24</v>
      </c>
      <c r="DH18" s="223" t="s">
        <v>76</v>
      </c>
      <c r="DI18" s="223" t="s">
        <v>72</v>
      </c>
      <c r="DJ18" s="223" t="s">
        <v>926</v>
      </c>
      <c r="DK18" s="223" t="s">
        <v>1785</v>
      </c>
      <c r="DL18" s="223" t="s">
        <v>1770</v>
      </c>
      <c r="DM18" s="223" t="s">
        <v>1639</v>
      </c>
      <c r="DN18" s="223" t="s">
        <v>1770</v>
      </c>
      <c r="DO18" s="235">
        <v>45329</v>
      </c>
      <c r="DP18">
        <v>2024</v>
      </c>
      <c r="DQ18" s="223" t="s">
        <v>98</v>
      </c>
      <c r="DR18" s="223">
        <v>6</v>
      </c>
      <c r="DS18" s="235">
        <v>45327</v>
      </c>
      <c r="DT18" s="235">
        <v>45382</v>
      </c>
      <c r="DU18" s="223" t="s">
        <v>901</v>
      </c>
      <c r="DV18" s="223" t="s">
        <v>901</v>
      </c>
      <c r="DW18" s="223" t="s">
        <v>735</v>
      </c>
      <c r="DX18" s="223" t="s">
        <v>1786</v>
      </c>
      <c r="DY18" s="223" t="s">
        <v>1787</v>
      </c>
      <c r="DZ18">
        <v>3</v>
      </c>
      <c r="EA18" s="223" t="s">
        <v>950</v>
      </c>
      <c r="EB18" s="223" t="s">
        <v>1640</v>
      </c>
      <c r="EC18" s="223" t="s">
        <v>478</v>
      </c>
      <c r="ED18" s="223" t="s">
        <v>309</v>
      </c>
      <c r="EE18" s="223" t="s">
        <v>1706</v>
      </c>
      <c r="EF18" s="223" t="s">
        <v>1595</v>
      </c>
      <c r="EG18" s="223" t="s">
        <v>693</v>
      </c>
      <c r="EH18" s="223" t="s">
        <v>902</v>
      </c>
      <c r="EI18" s="223" t="s">
        <v>89</v>
      </c>
      <c r="EJ18" s="223" t="s">
        <v>1788</v>
      </c>
      <c r="EK18" s="223" t="s">
        <v>1789</v>
      </c>
      <c r="EL18">
        <v>1</v>
      </c>
      <c r="EM18">
        <v>1</v>
      </c>
      <c r="EO18" s="223" t="s">
        <v>73</v>
      </c>
      <c r="EP18" s="223" t="s">
        <v>73</v>
      </c>
      <c r="EQ18" s="223" t="s">
        <v>904</v>
      </c>
      <c r="ER18" s="223" t="s">
        <v>904</v>
      </c>
      <c r="ES18" s="223" t="s">
        <v>73</v>
      </c>
      <c r="ET18" s="223" t="s">
        <v>904</v>
      </c>
      <c r="EU18" s="223" t="s">
        <v>73</v>
      </c>
      <c r="EV18" s="223" t="s">
        <v>76</v>
      </c>
      <c r="EW18" s="223" t="s">
        <v>73</v>
      </c>
      <c r="EX18" s="223" t="s">
        <v>378</v>
      </c>
      <c r="EY18" s="223" t="s">
        <v>364</v>
      </c>
      <c r="EZ18" s="223" t="s">
        <v>962</v>
      </c>
      <c r="FA18" s="223" t="s">
        <v>71</v>
      </c>
      <c r="FB18" s="223" t="s">
        <v>906</v>
      </c>
      <c r="FC18" s="223" t="s">
        <v>76</v>
      </c>
      <c r="FD18" s="223" t="s">
        <v>73</v>
      </c>
      <c r="FE18" s="223" t="s">
        <v>76</v>
      </c>
      <c r="FF18" s="223" t="s">
        <v>904</v>
      </c>
      <c r="FG18" s="223" t="s">
        <v>104</v>
      </c>
      <c r="FH18" s="223" t="s">
        <v>73</v>
      </c>
      <c r="FI18" s="223" t="s">
        <v>908</v>
      </c>
      <c r="FJ18" s="223" t="s">
        <v>1781</v>
      </c>
      <c r="FK18" s="223" t="s">
        <v>916</v>
      </c>
      <c r="FL18" s="223" t="s">
        <v>73</v>
      </c>
      <c r="FM18" s="223" t="s">
        <v>70</v>
      </c>
      <c r="FN18" s="223" t="s">
        <v>1790</v>
      </c>
      <c r="FO18">
        <v>9.9</v>
      </c>
    </row>
    <row r="19" spans="1:171">
      <c r="A19">
        <v>45</v>
      </c>
      <c r="B19" s="235">
        <v>45328</v>
      </c>
      <c r="C19" s="223" t="s">
        <v>1775</v>
      </c>
      <c r="D19" s="223" t="s">
        <v>1245</v>
      </c>
      <c r="E19" s="223" t="s">
        <v>74</v>
      </c>
      <c r="F19" s="223" t="s">
        <v>44</v>
      </c>
      <c r="G19">
        <v>4.5999999999999996</v>
      </c>
      <c r="H19" s="223" t="s">
        <v>90</v>
      </c>
      <c r="I19" s="223" t="s">
        <v>467</v>
      </c>
      <c r="J19" s="223" t="s">
        <v>1602</v>
      </c>
      <c r="K19">
        <v>40</v>
      </c>
      <c r="L19" s="223" t="s">
        <v>77</v>
      </c>
      <c r="M19" s="223" t="s">
        <v>72</v>
      </c>
      <c r="N19" s="223" t="s">
        <v>43</v>
      </c>
      <c r="O19" s="223" t="s">
        <v>78</v>
      </c>
      <c r="P19" s="223" t="s">
        <v>76</v>
      </c>
      <c r="Q19">
        <v>0.64300000000000002</v>
      </c>
      <c r="R19" s="223" t="s">
        <v>73</v>
      </c>
      <c r="S19" s="223" t="s">
        <v>73</v>
      </c>
      <c r="T19" s="223" t="s">
        <v>467</v>
      </c>
      <c r="U19" s="223" t="s">
        <v>467</v>
      </c>
      <c r="V19">
        <v>100</v>
      </c>
      <c r="W19" s="223" t="s">
        <v>76</v>
      </c>
      <c r="X19" s="223" t="s">
        <v>76</v>
      </c>
      <c r="Z19" s="223" t="s">
        <v>1791</v>
      </c>
      <c r="AA19" s="235">
        <v>45343</v>
      </c>
      <c r="AC19" s="223" t="s">
        <v>1246</v>
      </c>
      <c r="AD19" s="223" t="s">
        <v>1792</v>
      </c>
      <c r="AE19" s="223" t="s">
        <v>380</v>
      </c>
      <c r="AF19" s="223" t="s">
        <v>73</v>
      </c>
      <c r="AG19" s="223" t="s">
        <v>384</v>
      </c>
      <c r="AH19" s="223" t="s">
        <v>73</v>
      </c>
      <c r="AI19" s="223" t="s">
        <v>73</v>
      </c>
      <c r="AJ19" s="223" t="s">
        <v>999</v>
      </c>
      <c r="AK19" s="223" t="s">
        <v>73</v>
      </c>
      <c r="AL19" s="223" t="s">
        <v>1247</v>
      </c>
      <c r="AM19" s="223" t="s">
        <v>1246</v>
      </c>
      <c r="AN19" s="223" t="s">
        <v>73</v>
      </c>
      <c r="AO19" s="235">
        <v>46439</v>
      </c>
      <c r="AP19" s="223" t="s">
        <v>76</v>
      </c>
      <c r="AQ19" s="223" t="s">
        <v>73</v>
      </c>
      <c r="AR19" s="223" t="s">
        <v>73</v>
      </c>
      <c r="AS19" s="223" t="s">
        <v>73</v>
      </c>
      <c r="AT19" s="223" t="s">
        <v>76</v>
      </c>
      <c r="AU19" s="223" t="s">
        <v>76</v>
      </c>
      <c r="AV19" s="223" t="s">
        <v>73</v>
      </c>
      <c r="AW19" s="223" t="s">
        <v>73</v>
      </c>
      <c r="AX19" s="223" t="s">
        <v>73</v>
      </c>
      <c r="AY19" s="223" t="s">
        <v>73</v>
      </c>
      <c r="AZ19" s="223" t="s">
        <v>73</v>
      </c>
      <c r="BA19" s="223" t="s">
        <v>73</v>
      </c>
      <c r="BB19" s="223" t="s">
        <v>73</v>
      </c>
      <c r="BF19" s="235"/>
      <c r="BG19" s="172"/>
      <c r="BH19" s="223" t="s">
        <v>73</v>
      </c>
      <c r="BJ19" s="223" t="s">
        <v>649</v>
      </c>
      <c r="BK19" s="223" t="s">
        <v>911</v>
      </c>
      <c r="BL19" s="223" t="s">
        <v>76</v>
      </c>
      <c r="BM19" s="223" t="s">
        <v>73</v>
      </c>
      <c r="BN19" s="223" t="s">
        <v>890</v>
      </c>
      <c r="BO19" s="223" t="s">
        <v>891</v>
      </c>
      <c r="BP19" s="223" t="s">
        <v>1248</v>
      </c>
      <c r="BQ19" s="223" t="s">
        <v>76</v>
      </c>
      <c r="BR19" s="223" t="s">
        <v>73</v>
      </c>
      <c r="BS19" s="235"/>
      <c r="BT19" s="235">
        <v>44083</v>
      </c>
      <c r="BU19" s="223" t="s">
        <v>76</v>
      </c>
      <c r="BV19" s="223" t="s">
        <v>76</v>
      </c>
      <c r="BX19" s="223" t="s">
        <v>73</v>
      </c>
      <c r="BY19" s="223" t="s">
        <v>73</v>
      </c>
      <c r="BZ19" s="223" t="s">
        <v>73</v>
      </c>
      <c r="CA19" s="223" t="s">
        <v>73</v>
      </c>
      <c r="CD19" s="223" t="s">
        <v>73</v>
      </c>
      <c r="CE19" s="223" t="s">
        <v>73</v>
      </c>
      <c r="CF19" s="223" t="s">
        <v>73</v>
      </c>
      <c r="CG19">
        <v>4.5999999999999996</v>
      </c>
      <c r="CH19">
        <v>5.024</v>
      </c>
      <c r="CI19" s="235">
        <v>45525</v>
      </c>
      <c r="CJ19" s="223" t="s">
        <v>1249</v>
      </c>
      <c r="CK19" s="223" t="s">
        <v>894</v>
      </c>
      <c r="CL19" s="223" t="s">
        <v>73</v>
      </c>
      <c r="CM19" s="223" t="s">
        <v>73</v>
      </c>
      <c r="CN19" s="223" t="s">
        <v>895</v>
      </c>
      <c r="CO19" s="223" t="s">
        <v>1911</v>
      </c>
      <c r="CP19" s="223" t="s">
        <v>76</v>
      </c>
      <c r="CQ19" s="223" t="s">
        <v>76</v>
      </c>
      <c r="CR19" s="223" t="s">
        <v>78</v>
      </c>
      <c r="CS19" s="223" t="s">
        <v>899</v>
      </c>
      <c r="CT19">
        <v>4.5999999999999996</v>
      </c>
      <c r="CU19" s="223" t="s">
        <v>434</v>
      </c>
      <c r="CV19" s="223" t="s">
        <v>1003</v>
      </c>
      <c r="CW19">
        <v>2027</v>
      </c>
      <c r="CX19" s="223" t="s">
        <v>72</v>
      </c>
      <c r="CY19" s="223" t="s">
        <v>376</v>
      </c>
      <c r="DA19" s="223" t="s">
        <v>1004</v>
      </c>
      <c r="DB19" s="223" t="s">
        <v>425</v>
      </c>
      <c r="DC19" s="223" t="s">
        <v>470</v>
      </c>
      <c r="DD19" s="223" t="s">
        <v>978</v>
      </c>
      <c r="DE19" s="223" t="s">
        <v>73</v>
      </c>
      <c r="DF19">
        <v>0.13980000000000001</v>
      </c>
      <c r="DG19">
        <v>9</v>
      </c>
      <c r="DH19" s="223" t="s">
        <v>76</v>
      </c>
      <c r="DI19" s="223" t="s">
        <v>72</v>
      </c>
      <c r="DJ19" s="223" t="s">
        <v>73</v>
      </c>
      <c r="DK19" s="223" t="s">
        <v>1793</v>
      </c>
      <c r="DL19" s="223" t="s">
        <v>1794</v>
      </c>
      <c r="DM19" s="223" t="s">
        <v>73</v>
      </c>
      <c r="DN19" s="223" t="s">
        <v>649</v>
      </c>
      <c r="DO19" s="235">
        <v>45328</v>
      </c>
      <c r="DP19">
        <v>2024</v>
      </c>
      <c r="DQ19" s="223" t="s">
        <v>98</v>
      </c>
      <c r="DR19" s="223">
        <v>6</v>
      </c>
      <c r="DS19" s="235">
        <v>45327</v>
      </c>
      <c r="DT19" s="235">
        <v>45382</v>
      </c>
      <c r="DU19" s="223" t="s">
        <v>901</v>
      </c>
      <c r="DV19" s="223" t="s">
        <v>901</v>
      </c>
      <c r="DW19" s="223" t="s">
        <v>735</v>
      </c>
      <c r="DX19" s="223" t="s">
        <v>1795</v>
      </c>
      <c r="DY19" s="223" t="s">
        <v>1796</v>
      </c>
      <c r="DZ19">
        <v>2</v>
      </c>
      <c r="EA19" s="223" t="s">
        <v>953</v>
      </c>
      <c r="EB19" s="223" t="s">
        <v>1641</v>
      </c>
      <c r="EC19" s="223" t="s">
        <v>477</v>
      </c>
      <c r="ED19" s="223" t="s">
        <v>309</v>
      </c>
      <c r="EE19" s="223" t="s">
        <v>1706</v>
      </c>
      <c r="EF19" s="223" t="s">
        <v>1595</v>
      </c>
      <c r="EG19" s="223" t="s">
        <v>693</v>
      </c>
      <c r="EH19" s="223" t="s">
        <v>902</v>
      </c>
      <c r="EI19" s="223" t="s">
        <v>89</v>
      </c>
      <c r="EJ19" s="223" t="s">
        <v>1788</v>
      </c>
      <c r="EK19" s="223" t="s">
        <v>1789</v>
      </c>
      <c r="EO19" s="223" t="s">
        <v>73</v>
      </c>
      <c r="EP19" s="223" t="s">
        <v>73</v>
      </c>
      <c r="EQ19" s="223" t="s">
        <v>73</v>
      </c>
      <c r="ER19" s="223" t="s">
        <v>904</v>
      </c>
      <c r="ES19" s="223" t="s">
        <v>73</v>
      </c>
      <c r="ET19" s="223" t="s">
        <v>904</v>
      </c>
      <c r="EU19" s="223" t="s">
        <v>73</v>
      </c>
      <c r="EV19" s="223" t="s">
        <v>76</v>
      </c>
      <c r="EW19" s="223" t="s">
        <v>73</v>
      </c>
      <c r="EX19" s="223" t="s">
        <v>384</v>
      </c>
      <c r="EY19" s="223" t="s">
        <v>1008</v>
      </c>
      <c r="EZ19" s="223" t="s">
        <v>1009</v>
      </c>
      <c r="FA19" s="223" t="s">
        <v>71</v>
      </c>
      <c r="FB19" s="223" t="s">
        <v>906</v>
      </c>
      <c r="FC19" s="223" t="s">
        <v>76</v>
      </c>
      <c r="FD19" s="223" t="s">
        <v>73</v>
      </c>
      <c r="FE19" s="223" t="s">
        <v>76</v>
      </c>
      <c r="FF19" s="223" t="s">
        <v>73</v>
      </c>
      <c r="FG19" s="223" t="s">
        <v>104</v>
      </c>
      <c r="FH19" s="223" t="s">
        <v>73</v>
      </c>
      <c r="FI19" s="223" t="s">
        <v>908</v>
      </c>
      <c r="FJ19" s="223" t="s">
        <v>73</v>
      </c>
      <c r="FK19" s="223" t="s">
        <v>909</v>
      </c>
      <c r="FL19" s="223" t="s">
        <v>73</v>
      </c>
      <c r="FM19" s="223" t="s">
        <v>70</v>
      </c>
      <c r="FN19" s="223" t="s">
        <v>1797</v>
      </c>
      <c r="FO19">
        <v>40</v>
      </c>
    </row>
    <row r="20" spans="1:171">
      <c r="A20">
        <v>44</v>
      </c>
      <c r="B20" s="235">
        <v>45327</v>
      </c>
      <c r="C20" s="223" t="s">
        <v>1777</v>
      </c>
      <c r="D20" s="223" t="s">
        <v>1767</v>
      </c>
      <c r="E20" s="223" t="s">
        <v>74</v>
      </c>
      <c r="F20" s="223" t="s">
        <v>44</v>
      </c>
      <c r="G20">
        <v>1.895</v>
      </c>
      <c r="H20" s="223" t="s">
        <v>90</v>
      </c>
      <c r="I20" s="223" t="s">
        <v>1601</v>
      </c>
      <c r="J20" s="223" t="s">
        <v>1602</v>
      </c>
      <c r="K20">
        <v>20</v>
      </c>
      <c r="L20" s="223" t="s">
        <v>104</v>
      </c>
      <c r="M20" s="223" t="s">
        <v>72</v>
      </c>
      <c r="N20" s="223" t="s">
        <v>43</v>
      </c>
      <c r="O20" s="223" t="s">
        <v>96</v>
      </c>
      <c r="P20" s="223" t="s">
        <v>76</v>
      </c>
      <c r="Q20">
        <v>0.26500000000000001</v>
      </c>
      <c r="R20" s="223" t="s">
        <v>73</v>
      </c>
      <c r="S20" s="223" t="s">
        <v>73</v>
      </c>
      <c r="T20" s="223" t="s">
        <v>1601</v>
      </c>
      <c r="U20" s="223" t="s">
        <v>1601</v>
      </c>
      <c r="V20">
        <v>100</v>
      </c>
      <c r="W20" s="223" t="s">
        <v>76</v>
      </c>
      <c r="X20" s="223" t="s">
        <v>76</v>
      </c>
      <c r="Z20" s="223" t="s">
        <v>1798</v>
      </c>
      <c r="AA20" s="235">
        <v>45343</v>
      </c>
      <c r="AC20" s="223" t="s">
        <v>1103</v>
      </c>
      <c r="AD20" s="223" t="s">
        <v>74</v>
      </c>
      <c r="AE20" s="223" t="s">
        <v>377</v>
      </c>
      <c r="AF20" s="223" t="s">
        <v>73</v>
      </c>
      <c r="AG20" s="223" t="s">
        <v>378</v>
      </c>
      <c r="AH20" s="223" t="s">
        <v>73</v>
      </c>
      <c r="AI20" s="223" t="s">
        <v>73</v>
      </c>
      <c r="AJ20" s="223" t="s">
        <v>1172</v>
      </c>
      <c r="AK20" s="223" t="s">
        <v>73</v>
      </c>
      <c r="AL20" s="223" t="s">
        <v>1103</v>
      </c>
      <c r="AM20" s="223" t="s">
        <v>73</v>
      </c>
      <c r="AN20" s="223" t="s">
        <v>73</v>
      </c>
      <c r="AO20" s="235">
        <v>46439</v>
      </c>
      <c r="AP20" s="223" t="s">
        <v>76</v>
      </c>
      <c r="AQ20" s="223" t="s">
        <v>73</v>
      </c>
      <c r="AR20" s="223" t="s">
        <v>73</v>
      </c>
      <c r="AS20" s="223" t="s">
        <v>73</v>
      </c>
      <c r="AT20" s="223" t="s">
        <v>76</v>
      </c>
      <c r="AU20" s="223" t="s">
        <v>76</v>
      </c>
      <c r="AV20" s="223" t="s">
        <v>73</v>
      </c>
      <c r="AW20" s="223" t="s">
        <v>73</v>
      </c>
      <c r="AX20" s="223" t="s">
        <v>73</v>
      </c>
      <c r="AY20" s="223" t="s">
        <v>73</v>
      </c>
      <c r="AZ20" s="223" t="s">
        <v>73</v>
      </c>
      <c r="BA20" s="223" t="s">
        <v>73</v>
      </c>
      <c r="BB20" s="223" t="s">
        <v>73</v>
      </c>
      <c r="BF20" s="235"/>
      <c r="BG20" s="172"/>
      <c r="BH20" s="223" t="s">
        <v>73</v>
      </c>
      <c r="BJ20" s="223" t="s">
        <v>724</v>
      </c>
      <c r="BK20" s="223" t="s">
        <v>76</v>
      </c>
      <c r="BL20" s="223" t="s">
        <v>76</v>
      </c>
      <c r="BM20" s="223" t="s">
        <v>73</v>
      </c>
      <c r="BN20" s="223" t="s">
        <v>890</v>
      </c>
      <c r="BO20" s="223" t="s">
        <v>912</v>
      </c>
      <c r="BP20" s="223" t="s">
        <v>1104</v>
      </c>
      <c r="BQ20" s="223" t="s">
        <v>1105</v>
      </c>
      <c r="BR20" s="223" t="s">
        <v>73</v>
      </c>
      <c r="BS20" s="235"/>
      <c r="BT20" s="235"/>
      <c r="BU20" s="223" t="s">
        <v>76</v>
      </c>
      <c r="BV20" s="223" t="s">
        <v>76</v>
      </c>
      <c r="BX20" s="223" t="s">
        <v>73</v>
      </c>
      <c r="BY20" s="223" t="s">
        <v>73</v>
      </c>
      <c r="BZ20" s="223" t="s">
        <v>73</v>
      </c>
      <c r="CA20" s="223" t="s">
        <v>73</v>
      </c>
      <c r="CD20" s="223" t="s">
        <v>73</v>
      </c>
      <c r="CE20" s="223" t="s">
        <v>73</v>
      </c>
      <c r="CF20" s="223" t="s">
        <v>73</v>
      </c>
      <c r="CG20">
        <v>1.895</v>
      </c>
      <c r="CH20">
        <v>2.0699999999999998</v>
      </c>
      <c r="CI20" s="235">
        <v>45372</v>
      </c>
      <c r="CJ20" s="223" t="s">
        <v>1106</v>
      </c>
      <c r="CK20" s="223" t="s">
        <v>894</v>
      </c>
      <c r="CL20" s="223" t="s">
        <v>73</v>
      </c>
      <c r="CM20" s="223" t="s">
        <v>73</v>
      </c>
      <c r="CN20" s="223" t="s">
        <v>895</v>
      </c>
      <c r="CO20" s="223" t="s">
        <v>1912</v>
      </c>
      <c r="CP20" s="223" t="s">
        <v>76</v>
      </c>
      <c r="CQ20" s="223" t="s">
        <v>76</v>
      </c>
      <c r="CR20" s="223" t="s">
        <v>96</v>
      </c>
      <c r="CS20" s="223" t="s">
        <v>914</v>
      </c>
      <c r="CT20">
        <v>1.895</v>
      </c>
      <c r="CU20" s="223" t="s">
        <v>444</v>
      </c>
      <c r="CV20" s="223" t="s">
        <v>951</v>
      </c>
      <c r="CW20">
        <v>2027</v>
      </c>
      <c r="CX20" s="223" t="s">
        <v>72</v>
      </c>
      <c r="CY20" s="223" t="s">
        <v>376</v>
      </c>
      <c r="DA20" s="223" t="s">
        <v>84</v>
      </c>
      <c r="DB20" s="223" t="s">
        <v>425</v>
      </c>
      <c r="DC20" s="223" t="s">
        <v>470</v>
      </c>
      <c r="DD20" s="223" t="s">
        <v>1799</v>
      </c>
      <c r="DE20" s="223" t="s">
        <v>73</v>
      </c>
      <c r="DF20">
        <v>0.13980000000000001</v>
      </c>
      <c r="DG20">
        <v>31</v>
      </c>
      <c r="DH20" s="223" t="s">
        <v>76</v>
      </c>
      <c r="DI20" s="223" t="s">
        <v>72</v>
      </c>
      <c r="DJ20" s="223" t="s">
        <v>73</v>
      </c>
      <c r="DK20" s="223" t="s">
        <v>1800</v>
      </c>
      <c r="DL20" s="223" t="s">
        <v>724</v>
      </c>
      <c r="DM20" s="223" t="s">
        <v>73</v>
      </c>
      <c r="DN20" s="223" t="s">
        <v>724</v>
      </c>
      <c r="DO20" s="235">
        <v>45327</v>
      </c>
      <c r="DP20">
        <v>2024</v>
      </c>
      <c r="DQ20" s="223" t="s">
        <v>98</v>
      </c>
      <c r="DR20" s="223">
        <v>6</v>
      </c>
      <c r="DS20" s="235">
        <v>45327</v>
      </c>
      <c r="DT20" s="235">
        <v>45382</v>
      </c>
      <c r="DU20" s="223" t="s">
        <v>901</v>
      </c>
      <c r="DV20" s="223" t="s">
        <v>901</v>
      </c>
      <c r="DW20" s="223" t="s">
        <v>735</v>
      </c>
      <c r="DX20" s="223" t="s">
        <v>1801</v>
      </c>
      <c r="DY20" s="223" t="s">
        <v>1802</v>
      </c>
      <c r="DZ20">
        <v>1</v>
      </c>
      <c r="EA20" s="223" t="s">
        <v>512</v>
      </c>
      <c r="EB20" s="223" t="s">
        <v>1642</v>
      </c>
      <c r="EC20" s="223" t="s">
        <v>476</v>
      </c>
      <c r="ED20" s="223" t="s">
        <v>309</v>
      </c>
      <c r="EE20" s="223" t="s">
        <v>1706</v>
      </c>
      <c r="EF20" s="223" t="s">
        <v>1595</v>
      </c>
      <c r="EG20" s="223" t="s">
        <v>693</v>
      </c>
      <c r="EH20" s="223" t="s">
        <v>902</v>
      </c>
      <c r="EI20" s="223" t="s">
        <v>89</v>
      </c>
      <c r="EJ20" s="223" t="s">
        <v>1788</v>
      </c>
      <c r="EK20" s="223" t="s">
        <v>1789</v>
      </c>
      <c r="EO20" s="223" t="s">
        <v>73</v>
      </c>
      <c r="EP20" s="223" t="s">
        <v>73</v>
      </c>
      <c r="EQ20" s="223" t="s">
        <v>73</v>
      </c>
      <c r="ER20" s="223" t="s">
        <v>73</v>
      </c>
      <c r="ES20" s="223" t="s">
        <v>73</v>
      </c>
      <c r="ET20" s="223" t="s">
        <v>904</v>
      </c>
      <c r="EU20" s="223" t="s">
        <v>73</v>
      </c>
      <c r="EV20" s="223" t="s">
        <v>76</v>
      </c>
      <c r="EW20" s="223" t="s">
        <v>73</v>
      </c>
      <c r="EX20" s="223" t="s">
        <v>378</v>
      </c>
      <c r="EY20" s="223" t="s">
        <v>364</v>
      </c>
      <c r="EZ20" s="223" t="s">
        <v>930</v>
      </c>
      <c r="FA20" s="223" t="s">
        <v>71</v>
      </c>
      <c r="FB20" s="223" t="s">
        <v>906</v>
      </c>
      <c r="FC20" s="223" t="s">
        <v>76</v>
      </c>
      <c r="FD20" s="223" t="s">
        <v>73</v>
      </c>
      <c r="FE20" s="223" t="s">
        <v>76</v>
      </c>
      <c r="FF20" s="223" t="s">
        <v>76</v>
      </c>
      <c r="FG20" s="223" t="s">
        <v>104</v>
      </c>
      <c r="FH20" s="223" t="s">
        <v>73</v>
      </c>
      <c r="FI20" s="223" t="s">
        <v>908</v>
      </c>
      <c r="FJ20" s="223" t="s">
        <v>73</v>
      </c>
      <c r="FK20" s="223" t="s">
        <v>916</v>
      </c>
      <c r="FL20" s="223" t="s">
        <v>73</v>
      </c>
      <c r="FM20" s="223" t="s">
        <v>70</v>
      </c>
      <c r="FN20" s="223" t="s">
        <v>1803</v>
      </c>
      <c r="FO20">
        <v>20</v>
      </c>
    </row>
    <row r="21" spans="1:171">
      <c r="A21">
        <v>43</v>
      </c>
      <c r="B21" s="235">
        <v>45327</v>
      </c>
      <c r="C21" s="223" t="s">
        <v>1776</v>
      </c>
      <c r="D21" s="223" t="s">
        <v>1765</v>
      </c>
      <c r="E21" s="223" t="s">
        <v>74</v>
      </c>
      <c r="F21" s="223" t="s">
        <v>44</v>
      </c>
      <c r="G21">
        <v>5.3</v>
      </c>
      <c r="H21" s="223" t="s">
        <v>90</v>
      </c>
      <c r="I21" s="223" t="s">
        <v>1601</v>
      </c>
      <c r="J21" s="223" t="s">
        <v>456</v>
      </c>
      <c r="K21">
        <v>30</v>
      </c>
      <c r="L21" s="223" t="s">
        <v>104</v>
      </c>
      <c r="M21" s="223" t="s">
        <v>72</v>
      </c>
      <c r="N21" s="223" t="s">
        <v>43</v>
      </c>
      <c r="O21" s="223" t="s">
        <v>1766</v>
      </c>
      <c r="P21" s="223" t="s">
        <v>76</v>
      </c>
      <c r="Q21">
        <v>0.74099999999999999</v>
      </c>
      <c r="R21" s="223" t="s">
        <v>73</v>
      </c>
      <c r="S21" s="223" t="s">
        <v>73</v>
      </c>
      <c r="T21" s="223" t="s">
        <v>1601</v>
      </c>
      <c r="U21" s="223" t="s">
        <v>1601</v>
      </c>
      <c r="V21">
        <v>100</v>
      </c>
      <c r="W21" s="223" t="s">
        <v>76</v>
      </c>
      <c r="X21" s="223" t="s">
        <v>76</v>
      </c>
      <c r="Z21" s="223" t="s">
        <v>1798</v>
      </c>
      <c r="AA21" s="235">
        <v>45343</v>
      </c>
      <c r="AC21" s="223" t="s">
        <v>1804</v>
      </c>
      <c r="AD21" s="223" t="s">
        <v>74</v>
      </c>
      <c r="AE21" s="223" t="s">
        <v>377</v>
      </c>
      <c r="AF21" s="223" t="s">
        <v>73</v>
      </c>
      <c r="AG21" s="223" t="s">
        <v>378</v>
      </c>
      <c r="AH21" s="223" t="s">
        <v>73</v>
      </c>
      <c r="AI21" s="223" t="s">
        <v>73</v>
      </c>
      <c r="AJ21" s="223" t="s">
        <v>1251</v>
      </c>
      <c r="AK21" s="223" t="s">
        <v>73</v>
      </c>
      <c r="AL21" s="223" t="s">
        <v>1804</v>
      </c>
      <c r="AM21" s="223" t="s">
        <v>73</v>
      </c>
      <c r="AN21" s="223" t="s">
        <v>73</v>
      </c>
      <c r="AO21" s="235">
        <v>46439</v>
      </c>
      <c r="AP21" s="223" t="s">
        <v>76</v>
      </c>
      <c r="AQ21" s="223" t="s">
        <v>73</v>
      </c>
      <c r="AR21" s="223" t="s">
        <v>73</v>
      </c>
      <c r="AS21" s="223" t="s">
        <v>73</v>
      </c>
      <c r="AT21" s="223" t="s">
        <v>76</v>
      </c>
      <c r="AU21" s="223" t="s">
        <v>76</v>
      </c>
      <c r="AV21" s="223" t="s">
        <v>73</v>
      </c>
      <c r="AW21" s="223" t="s">
        <v>73</v>
      </c>
      <c r="AX21" s="223" t="s">
        <v>73</v>
      </c>
      <c r="AY21" s="223" t="s">
        <v>73</v>
      </c>
      <c r="AZ21" s="223" t="s">
        <v>73</v>
      </c>
      <c r="BA21" s="223" t="s">
        <v>73</v>
      </c>
      <c r="BB21" s="223" t="s">
        <v>73</v>
      </c>
      <c r="BF21" s="235"/>
      <c r="BG21" s="172"/>
      <c r="BH21" s="223" t="s">
        <v>73</v>
      </c>
      <c r="BJ21" s="223" t="s">
        <v>1771</v>
      </c>
      <c r="BK21" s="223" t="s">
        <v>949</v>
      </c>
      <c r="BL21" s="223" t="s">
        <v>76</v>
      </c>
      <c r="BM21" s="223" t="s">
        <v>73</v>
      </c>
      <c r="BN21" s="223" t="s">
        <v>890</v>
      </c>
      <c r="BO21" s="223" t="s">
        <v>912</v>
      </c>
      <c r="BP21" s="223" t="s">
        <v>1805</v>
      </c>
      <c r="BQ21" s="223" t="s">
        <v>76</v>
      </c>
      <c r="BR21" s="223" t="s">
        <v>73</v>
      </c>
      <c r="BS21" s="235"/>
      <c r="BT21" s="235">
        <v>44579</v>
      </c>
      <c r="BU21" s="223" t="s">
        <v>76</v>
      </c>
      <c r="BV21" s="223" t="s">
        <v>76</v>
      </c>
      <c r="BX21" s="223" t="s">
        <v>73</v>
      </c>
      <c r="BY21" s="223" t="s">
        <v>73</v>
      </c>
      <c r="BZ21" s="223" t="s">
        <v>73</v>
      </c>
      <c r="CA21" s="223" t="s">
        <v>73</v>
      </c>
      <c r="CD21" s="223" t="s">
        <v>73</v>
      </c>
      <c r="CE21" s="223" t="s">
        <v>73</v>
      </c>
      <c r="CF21" s="223" t="s">
        <v>73</v>
      </c>
      <c r="CG21">
        <v>5.3</v>
      </c>
      <c r="CH21">
        <v>5.7880000000000003</v>
      </c>
      <c r="CI21" s="235">
        <v>45525</v>
      </c>
      <c r="CJ21" s="223" t="s">
        <v>1913</v>
      </c>
      <c r="CK21" s="223" t="s">
        <v>894</v>
      </c>
      <c r="CL21" s="223" t="s">
        <v>73</v>
      </c>
      <c r="CM21" s="223" t="s">
        <v>73</v>
      </c>
      <c r="CN21" s="223" t="s">
        <v>895</v>
      </c>
      <c r="CO21" s="223" t="s">
        <v>1914</v>
      </c>
      <c r="CP21" s="223" t="s">
        <v>76</v>
      </c>
      <c r="CQ21" s="223" t="s">
        <v>76</v>
      </c>
      <c r="CR21" s="223" t="s">
        <v>1766</v>
      </c>
      <c r="CS21" s="223" t="s">
        <v>899</v>
      </c>
      <c r="CT21">
        <v>5.3</v>
      </c>
      <c r="CU21" s="223" t="s">
        <v>445</v>
      </c>
      <c r="CV21" s="223" t="s">
        <v>942</v>
      </c>
      <c r="CW21">
        <v>2027</v>
      </c>
      <c r="CX21" s="223" t="s">
        <v>72</v>
      </c>
      <c r="CY21" s="223" t="s">
        <v>376</v>
      </c>
      <c r="DA21" s="223" t="s">
        <v>395</v>
      </c>
      <c r="DB21" s="223" t="s">
        <v>425</v>
      </c>
      <c r="DC21" s="223" t="s">
        <v>470</v>
      </c>
      <c r="DD21" s="223" t="s">
        <v>1806</v>
      </c>
      <c r="DE21" s="223" t="s">
        <v>73</v>
      </c>
      <c r="DF21">
        <v>0.13980000000000001</v>
      </c>
      <c r="DG21">
        <v>27</v>
      </c>
      <c r="DH21" s="223" t="s">
        <v>76</v>
      </c>
      <c r="DI21" s="223" t="s">
        <v>72</v>
      </c>
      <c r="DJ21" s="223" t="s">
        <v>73</v>
      </c>
      <c r="DK21" s="223" t="s">
        <v>1807</v>
      </c>
      <c r="DL21" s="223" t="s">
        <v>1771</v>
      </c>
      <c r="DM21" s="223" t="s">
        <v>73</v>
      </c>
      <c r="DN21" s="223" t="s">
        <v>1771</v>
      </c>
      <c r="DO21" s="235">
        <v>45327</v>
      </c>
      <c r="DP21">
        <v>2024</v>
      </c>
      <c r="DQ21" s="223" t="s">
        <v>98</v>
      </c>
      <c r="DR21" s="223">
        <v>6</v>
      </c>
      <c r="DS21" s="235">
        <v>45327</v>
      </c>
      <c r="DT21" s="235">
        <v>45382</v>
      </c>
      <c r="DU21" s="223" t="s">
        <v>901</v>
      </c>
      <c r="DV21" s="223" t="s">
        <v>901</v>
      </c>
      <c r="DW21" s="223" t="s">
        <v>735</v>
      </c>
      <c r="DX21" s="223" t="s">
        <v>1801</v>
      </c>
      <c r="DY21" s="223" t="s">
        <v>1802</v>
      </c>
      <c r="DZ21">
        <v>1</v>
      </c>
      <c r="EA21" s="223" t="s">
        <v>512</v>
      </c>
      <c r="EB21" s="223" t="s">
        <v>1642</v>
      </c>
      <c r="EC21" s="223" t="s">
        <v>476</v>
      </c>
      <c r="ED21" s="223" t="s">
        <v>309</v>
      </c>
      <c r="EE21" s="223" t="s">
        <v>1706</v>
      </c>
      <c r="EF21" s="223" t="s">
        <v>1595</v>
      </c>
      <c r="EG21" s="223" t="s">
        <v>693</v>
      </c>
      <c r="EH21" s="223" t="s">
        <v>902</v>
      </c>
      <c r="EI21" s="223" t="s">
        <v>89</v>
      </c>
      <c r="EJ21" s="223" t="s">
        <v>1788</v>
      </c>
      <c r="EK21" s="223" t="s">
        <v>1789</v>
      </c>
      <c r="EO21" s="223" t="s">
        <v>73</v>
      </c>
      <c r="EP21" s="223" t="s">
        <v>73</v>
      </c>
      <c r="EQ21" s="223" t="s">
        <v>73</v>
      </c>
      <c r="ER21" s="223" t="s">
        <v>73</v>
      </c>
      <c r="ES21" s="223" t="s">
        <v>73</v>
      </c>
      <c r="ET21" s="223" t="s">
        <v>904</v>
      </c>
      <c r="EU21" s="223" t="s">
        <v>73</v>
      </c>
      <c r="EV21" s="223" t="s">
        <v>76</v>
      </c>
      <c r="EW21" s="223" t="s">
        <v>73</v>
      </c>
      <c r="EX21" s="223" t="s">
        <v>378</v>
      </c>
      <c r="EY21" s="223" t="s">
        <v>364</v>
      </c>
      <c r="EZ21" s="223" t="s">
        <v>930</v>
      </c>
      <c r="FA21" s="223" t="s">
        <v>71</v>
      </c>
      <c r="FB21" s="223" t="s">
        <v>906</v>
      </c>
      <c r="FC21" s="223" t="s">
        <v>76</v>
      </c>
      <c r="FD21" s="223" t="s">
        <v>73</v>
      </c>
      <c r="FE21" s="223" t="s">
        <v>76</v>
      </c>
      <c r="FF21" s="223" t="s">
        <v>73</v>
      </c>
      <c r="FG21" s="223" t="s">
        <v>104</v>
      </c>
      <c r="FH21" s="223" t="s">
        <v>73</v>
      </c>
      <c r="FI21" s="223" t="s">
        <v>908</v>
      </c>
      <c r="FJ21" s="223" t="s">
        <v>73</v>
      </c>
      <c r="FK21" s="223" t="s">
        <v>909</v>
      </c>
      <c r="FL21" s="223" t="s">
        <v>73</v>
      </c>
      <c r="FM21" s="223" t="s">
        <v>70</v>
      </c>
      <c r="FN21" s="223" t="s">
        <v>1808</v>
      </c>
      <c r="FO21">
        <v>30</v>
      </c>
    </row>
    <row r="22" spans="1:171">
      <c r="A22">
        <v>42</v>
      </c>
      <c r="B22" s="235">
        <v>45323</v>
      </c>
      <c r="C22" s="223" t="s">
        <v>1681</v>
      </c>
      <c r="D22" s="223" t="s">
        <v>1600</v>
      </c>
      <c r="E22" s="223" t="s">
        <v>74</v>
      </c>
      <c r="F22" s="223" t="s">
        <v>44</v>
      </c>
      <c r="G22">
        <v>3.7</v>
      </c>
      <c r="H22" s="223" t="s">
        <v>90</v>
      </c>
      <c r="I22" s="223" t="s">
        <v>1601</v>
      </c>
      <c r="J22" s="223" t="s">
        <v>1602</v>
      </c>
      <c r="K22">
        <v>20</v>
      </c>
      <c r="L22" s="223" t="s">
        <v>104</v>
      </c>
      <c r="M22" s="223" t="s">
        <v>72</v>
      </c>
      <c r="N22" s="223" t="s">
        <v>43</v>
      </c>
      <c r="O22" s="223" t="s">
        <v>1603</v>
      </c>
      <c r="P22" s="223" t="s">
        <v>76</v>
      </c>
      <c r="Q22">
        <v>0.51700000000000002</v>
      </c>
      <c r="R22" s="223" t="s">
        <v>73</v>
      </c>
      <c r="S22" s="223" t="s">
        <v>73</v>
      </c>
      <c r="T22" s="223" t="s">
        <v>1601</v>
      </c>
      <c r="U22" s="223" t="s">
        <v>1601</v>
      </c>
      <c r="V22">
        <v>100</v>
      </c>
      <c r="W22" s="223" t="s">
        <v>76</v>
      </c>
      <c r="X22" s="223" t="s">
        <v>76</v>
      </c>
      <c r="Z22" s="223" t="s">
        <v>910</v>
      </c>
      <c r="AA22" s="235">
        <v>45329</v>
      </c>
      <c r="AC22" s="223" t="s">
        <v>1699</v>
      </c>
      <c r="AD22" s="223" t="s">
        <v>74</v>
      </c>
      <c r="AE22" s="223" t="s">
        <v>76</v>
      </c>
      <c r="AF22" s="223" t="s">
        <v>73</v>
      </c>
      <c r="AG22" s="223" t="s">
        <v>378</v>
      </c>
      <c r="AH22" s="223" t="s">
        <v>73</v>
      </c>
      <c r="AI22" s="223" t="s">
        <v>73</v>
      </c>
      <c r="AJ22" s="223" t="s">
        <v>999</v>
      </c>
      <c r="AK22" s="223" t="s">
        <v>73</v>
      </c>
      <c r="AL22" s="223" t="s">
        <v>1699</v>
      </c>
      <c r="AM22" s="223" t="s">
        <v>73</v>
      </c>
      <c r="AN22" s="223" t="s">
        <v>73</v>
      </c>
      <c r="AO22" s="235">
        <v>46425</v>
      </c>
      <c r="AP22" s="223" t="s">
        <v>76</v>
      </c>
      <c r="AQ22" s="223" t="s">
        <v>73</v>
      </c>
      <c r="AR22" s="223" t="s">
        <v>73</v>
      </c>
      <c r="AS22" s="223" t="s">
        <v>73</v>
      </c>
      <c r="AT22" s="223" t="s">
        <v>76</v>
      </c>
      <c r="AU22" s="223" t="s">
        <v>76</v>
      </c>
      <c r="AV22" s="223" t="s">
        <v>73</v>
      </c>
      <c r="AW22" s="223" t="s">
        <v>73</v>
      </c>
      <c r="AX22" s="223" t="s">
        <v>73</v>
      </c>
      <c r="AY22" s="223" t="s">
        <v>73</v>
      </c>
      <c r="AZ22" s="223" t="s">
        <v>73</v>
      </c>
      <c r="BA22" s="223" t="s">
        <v>73</v>
      </c>
      <c r="BB22" s="223" t="s">
        <v>73</v>
      </c>
      <c r="BF22" s="235"/>
      <c r="BG22" s="172"/>
      <c r="BH22" s="223" t="s">
        <v>73</v>
      </c>
      <c r="BJ22" s="223" t="s">
        <v>1612</v>
      </c>
      <c r="BK22" s="223" t="s">
        <v>1700</v>
      </c>
      <c r="BL22" s="223" t="s">
        <v>76</v>
      </c>
      <c r="BM22" s="223" t="s">
        <v>73</v>
      </c>
      <c r="BN22" s="223" t="s">
        <v>890</v>
      </c>
      <c r="BO22" s="223" t="s">
        <v>891</v>
      </c>
      <c r="BP22" s="223" t="s">
        <v>1701</v>
      </c>
      <c r="BQ22" s="223" t="s">
        <v>76</v>
      </c>
      <c r="BR22" s="223" t="s">
        <v>73</v>
      </c>
      <c r="BS22" s="235"/>
      <c r="BT22" s="235">
        <v>44973</v>
      </c>
      <c r="BU22" s="223" t="s">
        <v>76</v>
      </c>
      <c r="BV22" s="223" t="s">
        <v>76</v>
      </c>
      <c r="BX22" s="223" t="s">
        <v>73</v>
      </c>
      <c r="BY22" s="223" t="s">
        <v>73</v>
      </c>
      <c r="BZ22" s="223" t="s">
        <v>73</v>
      </c>
      <c r="CA22" s="223" t="s">
        <v>73</v>
      </c>
      <c r="CD22" s="223" t="s">
        <v>73</v>
      </c>
      <c r="CE22" s="223" t="s">
        <v>73</v>
      </c>
      <c r="CF22" s="223" t="s">
        <v>73</v>
      </c>
      <c r="CG22">
        <v>3.7</v>
      </c>
      <c r="CH22">
        <v>4.0410000000000004</v>
      </c>
      <c r="CI22" s="235">
        <v>45511</v>
      </c>
      <c r="CJ22" s="223" t="s">
        <v>1915</v>
      </c>
      <c r="CK22" s="223" t="s">
        <v>894</v>
      </c>
      <c r="CL22" s="223" t="s">
        <v>73</v>
      </c>
      <c r="CM22" s="223" t="s">
        <v>73</v>
      </c>
      <c r="CN22" s="223" t="s">
        <v>895</v>
      </c>
      <c r="CO22" s="223" t="s">
        <v>1916</v>
      </c>
      <c r="CP22" s="223" t="s">
        <v>76</v>
      </c>
      <c r="CQ22" s="223" t="s">
        <v>76</v>
      </c>
      <c r="CR22" s="223" t="s">
        <v>1603</v>
      </c>
      <c r="CS22" s="223" t="s">
        <v>914</v>
      </c>
      <c r="CT22">
        <v>3.7</v>
      </c>
      <c r="CU22" s="223" t="s">
        <v>434</v>
      </c>
      <c r="CV22" s="223" t="s">
        <v>1003</v>
      </c>
      <c r="CW22">
        <v>2027</v>
      </c>
      <c r="CX22" s="223" t="s">
        <v>72</v>
      </c>
      <c r="CY22" s="223" t="s">
        <v>376</v>
      </c>
      <c r="DA22" s="223" t="s">
        <v>1004</v>
      </c>
      <c r="DB22" s="223" t="s">
        <v>425</v>
      </c>
      <c r="DC22" s="223" t="s">
        <v>470</v>
      </c>
      <c r="DD22" s="223" t="s">
        <v>1702</v>
      </c>
      <c r="DE22" s="223" t="s">
        <v>73</v>
      </c>
      <c r="DF22">
        <v>0.13980000000000001</v>
      </c>
      <c r="DG22">
        <v>9</v>
      </c>
      <c r="DH22" s="223" t="s">
        <v>76</v>
      </c>
      <c r="DI22" s="223" t="s">
        <v>72</v>
      </c>
      <c r="DJ22" s="223" t="s">
        <v>73</v>
      </c>
      <c r="DK22" s="223" t="s">
        <v>1703</v>
      </c>
      <c r="DL22" s="223" t="s">
        <v>1612</v>
      </c>
      <c r="DM22" s="223" t="s">
        <v>73</v>
      </c>
      <c r="DN22" s="223" t="s">
        <v>1612</v>
      </c>
      <c r="DO22" s="235">
        <v>45323</v>
      </c>
      <c r="DP22">
        <v>2024</v>
      </c>
      <c r="DQ22" s="223" t="s">
        <v>98</v>
      </c>
      <c r="DR22" s="223">
        <v>5</v>
      </c>
      <c r="DS22" s="235">
        <v>45320</v>
      </c>
      <c r="DT22" s="235">
        <v>45382</v>
      </c>
      <c r="DU22" s="223" t="s">
        <v>901</v>
      </c>
      <c r="DV22" s="223" t="s">
        <v>901</v>
      </c>
      <c r="DW22" s="223" t="s">
        <v>735</v>
      </c>
      <c r="DX22" s="223" t="s">
        <v>1704</v>
      </c>
      <c r="DY22" s="223" t="s">
        <v>1705</v>
      </c>
      <c r="DZ22">
        <v>4</v>
      </c>
      <c r="EA22" s="223" t="s">
        <v>929</v>
      </c>
      <c r="EB22" s="223" t="s">
        <v>1638</v>
      </c>
      <c r="EC22" s="223" t="s">
        <v>479</v>
      </c>
      <c r="ED22" s="223" t="s">
        <v>309</v>
      </c>
      <c r="EE22" s="223" t="s">
        <v>1706</v>
      </c>
      <c r="EF22" s="223" t="s">
        <v>1595</v>
      </c>
      <c r="EG22" s="223" t="s">
        <v>693</v>
      </c>
      <c r="EH22" s="223" t="s">
        <v>902</v>
      </c>
      <c r="EI22" s="223" t="s">
        <v>89</v>
      </c>
      <c r="EJ22" s="223" t="s">
        <v>1707</v>
      </c>
      <c r="EK22" s="223" t="s">
        <v>1708</v>
      </c>
      <c r="EO22" s="223" t="s">
        <v>73</v>
      </c>
      <c r="EP22" s="223" t="s">
        <v>73</v>
      </c>
      <c r="EQ22" s="223" t="s">
        <v>73</v>
      </c>
      <c r="ER22" s="223" t="s">
        <v>904</v>
      </c>
      <c r="ES22" s="223" t="s">
        <v>73</v>
      </c>
      <c r="ET22" s="223" t="s">
        <v>904</v>
      </c>
      <c r="EU22" s="223" t="s">
        <v>73</v>
      </c>
      <c r="EV22" s="223" t="s">
        <v>76</v>
      </c>
      <c r="EW22" s="223" t="s">
        <v>73</v>
      </c>
      <c r="EX22" s="223" t="s">
        <v>378</v>
      </c>
      <c r="EY22" s="223" t="s">
        <v>364</v>
      </c>
      <c r="EZ22" s="223" t="s">
        <v>1009</v>
      </c>
      <c r="FA22" s="223" t="s">
        <v>71</v>
      </c>
      <c r="FB22" s="223" t="s">
        <v>906</v>
      </c>
      <c r="FC22" s="223" t="s">
        <v>76</v>
      </c>
      <c r="FD22" s="223" t="s">
        <v>73</v>
      </c>
      <c r="FE22" s="223" t="s">
        <v>76</v>
      </c>
      <c r="FF22" s="223" t="s">
        <v>73</v>
      </c>
      <c r="FG22" s="223" t="s">
        <v>104</v>
      </c>
      <c r="FH22" s="223" t="s">
        <v>73</v>
      </c>
      <c r="FI22" s="223" t="s">
        <v>908</v>
      </c>
      <c r="FJ22" s="223" t="s">
        <v>73</v>
      </c>
      <c r="FK22" s="223" t="s">
        <v>916</v>
      </c>
      <c r="FL22" s="223" t="s">
        <v>73</v>
      </c>
      <c r="FM22" s="223" t="s">
        <v>70</v>
      </c>
      <c r="FN22" s="223" t="s">
        <v>1709</v>
      </c>
      <c r="FO22">
        <v>20</v>
      </c>
    </row>
    <row r="23" spans="1:171">
      <c r="A23">
        <v>41</v>
      </c>
      <c r="B23" s="235">
        <v>45322</v>
      </c>
      <c r="C23" s="223" t="s">
        <v>1691</v>
      </c>
      <c r="D23" s="223" t="s">
        <v>1692</v>
      </c>
      <c r="E23" s="223" t="s">
        <v>74</v>
      </c>
      <c r="F23" s="223" t="s">
        <v>46</v>
      </c>
      <c r="G23">
        <v>2.8</v>
      </c>
      <c r="H23" s="223" t="s">
        <v>90</v>
      </c>
      <c r="I23" s="223" t="s">
        <v>1688</v>
      </c>
      <c r="J23" s="223" t="s">
        <v>784</v>
      </c>
      <c r="K23">
        <v>50</v>
      </c>
      <c r="L23" s="223" t="s">
        <v>86</v>
      </c>
      <c r="M23" s="223" t="s">
        <v>76</v>
      </c>
      <c r="N23" s="223" t="s">
        <v>43</v>
      </c>
      <c r="O23" s="223" t="s">
        <v>78</v>
      </c>
      <c r="P23" s="223" t="s">
        <v>121</v>
      </c>
      <c r="Q23">
        <v>2.8</v>
      </c>
      <c r="R23" s="223" t="s">
        <v>73</v>
      </c>
      <c r="S23" s="223" t="s">
        <v>73</v>
      </c>
      <c r="T23" s="223" t="s">
        <v>1688</v>
      </c>
      <c r="U23" s="223" t="s">
        <v>1688</v>
      </c>
      <c r="V23">
        <v>100</v>
      </c>
      <c r="W23" s="223" t="s">
        <v>76</v>
      </c>
      <c r="X23" s="223" t="s">
        <v>76</v>
      </c>
      <c r="Z23" s="223" t="s">
        <v>1011</v>
      </c>
      <c r="AA23" s="235">
        <v>45329</v>
      </c>
      <c r="AC23" s="223" t="s">
        <v>1710</v>
      </c>
      <c r="AD23" s="223" t="s">
        <v>109</v>
      </c>
      <c r="AE23" s="223" t="s">
        <v>377</v>
      </c>
      <c r="AF23" s="223" t="s">
        <v>73</v>
      </c>
      <c r="AG23" s="223" t="s">
        <v>378</v>
      </c>
      <c r="AH23" s="223" t="s">
        <v>73</v>
      </c>
      <c r="AI23" s="223" t="s">
        <v>73</v>
      </c>
      <c r="AJ23" s="223" t="s">
        <v>73</v>
      </c>
      <c r="AK23" s="223" t="s">
        <v>73</v>
      </c>
      <c r="AL23" s="223" t="s">
        <v>1711</v>
      </c>
      <c r="AM23" s="223" t="s">
        <v>73</v>
      </c>
      <c r="AN23" s="223" t="s">
        <v>1710</v>
      </c>
      <c r="AO23" s="235">
        <v>46425</v>
      </c>
      <c r="AP23" s="223" t="s">
        <v>76</v>
      </c>
      <c r="AQ23" s="223" t="s">
        <v>73</v>
      </c>
      <c r="AR23" s="223" t="s">
        <v>1712</v>
      </c>
      <c r="AS23" s="223" t="s">
        <v>1713</v>
      </c>
      <c r="AT23" s="223" t="s">
        <v>389</v>
      </c>
      <c r="AU23" s="223" t="s">
        <v>76</v>
      </c>
      <c r="AV23" s="223" t="s">
        <v>1714</v>
      </c>
      <c r="AW23" s="223" t="s">
        <v>11</v>
      </c>
      <c r="AX23" s="223" t="s">
        <v>919</v>
      </c>
      <c r="AY23" s="223" t="s">
        <v>899</v>
      </c>
      <c r="AZ23" s="223" t="s">
        <v>73</v>
      </c>
      <c r="BA23" s="223" t="s">
        <v>73</v>
      </c>
      <c r="BB23" s="223" t="s">
        <v>1259</v>
      </c>
      <c r="BC23">
        <v>9</v>
      </c>
      <c r="BD23">
        <v>2</v>
      </c>
      <c r="BF23" s="235">
        <v>45316</v>
      </c>
      <c r="BG23" s="172">
        <v>0.92708333333333337</v>
      </c>
      <c r="BH23" s="223" t="s">
        <v>73</v>
      </c>
      <c r="BI23">
        <v>24016</v>
      </c>
      <c r="BJ23" s="223" t="s">
        <v>1692</v>
      </c>
      <c r="BK23" s="223" t="s">
        <v>76</v>
      </c>
      <c r="BL23" s="223" t="s">
        <v>76</v>
      </c>
      <c r="BM23" s="223" t="s">
        <v>73</v>
      </c>
      <c r="BN23" s="223" t="s">
        <v>890</v>
      </c>
      <c r="BO23" s="223" t="s">
        <v>891</v>
      </c>
      <c r="BP23" s="223" t="s">
        <v>959</v>
      </c>
      <c r="BQ23" s="223" t="s">
        <v>76</v>
      </c>
      <c r="BR23" s="223" t="s">
        <v>73</v>
      </c>
      <c r="BS23" s="235"/>
      <c r="BT23" s="235">
        <v>43172</v>
      </c>
      <c r="BU23" s="223" t="s">
        <v>2622</v>
      </c>
      <c r="BV23" s="223" t="s">
        <v>2673</v>
      </c>
      <c r="BW23">
        <v>9</v>
      </c>
      <c r="BX23" s="223" t="s">
        <v>2287</v>
      </c>
      <c r="BY23" s="223" t="s">
        <v>2288</v>
      </c>
      <c r="BZ23" s="223" t="s">
        <v>2287</v>
      </c>
      <c r="CA23" s="223" t="s">
        <v>2289</v>
      </c>
      <c r="CD23" s="223" t="s">
        <v>73</v>
      </c>
      <c r="CE23" s="223" t="s">
        <v>73</v>
      </c>
      <c r="CF23" s="223" t="s">
        <v>73</v>
      </c>
      <c r="CG23">
        <v>20.027999999999999</v>
      </c>
      <c r="CH23">
        <v>21.872</v>
      </c>
      <c r="CI23" s="235">
        <v>45511</v>
      </c>
      <c r="CJ23" s="223" t="s">
        <v>1917</v>
      </c>
      <c r="CK23" s="223" t="s">
        <v>894</v>
      </c>
      <c r="CL23" s="223" t="s">
        <v>1715</v>
      </c>
      <c r="CM23" s="223" t="s">
        <v>73</v>
      </c>
      <c r="CN23" s="223" t="s">
        <v>895</v>
      </c>
      <c r="CO23" s="223" t="s">
        <v>1918</v>
      </c>
      <c r="CP23" s="223" t="s">
        <v>76</v>
      </c>
      <c r="CQ23" s="223" t="s">
        <v>76</v>
      </c>
      <c r="CR23" s="223" t="s">
        <v>78</v>
      </c>
      <c r="CS23" s="223" t="s">
        <v>899</v>
      </c>
      <c r="CT23">
        <v>2.8</v>
      </c>
      <c r="CU23" s="223" t="s">
        <v>76</v>
      </c>
      <c r="CV23" s="223" t="s">
        <v>73</v>
      </c>
      <c r="CW23">
        <v>2027</v>
      </c>
      <c r="CX23" s="223" t="s">
        <v>83</v>
      </c>
      <c r="CY23" s="223" t="s">
        <v>383</v>
      </c>
      <c r="DA23" s="223" t="s">
        <v>73</v>
      </c>
      <c r="DB23" s="223" t="s">
        <v>425</v>
      </c>
      <c r="DC23" s="223" t="s">
        <v>45</v>
      </c>
      <c r="DD23" s="223" t="s">
        <v>1258</v>
      </c>
      <c r="DE23" s="223" t="s">
        <v>73</v>
      </c>
      <c r="DF23">
        <v>1</v>
      </c>
      <c r="DH23" s="223" t="s">
        <v>76</v>
      </c>
      <c r="DI23" s="223" t="s">
        <v>947</v>
      </c>
      <c r="DJ23" s="223" t="s">
        <v>926</v>
      </c>
      <c r="DK23" s="223" t="s">
        <v>1716</v>
      </c>
      <c r="DL23" s="223" t="s">
        <v>1717</v>
      </c>
      <c r="DM23" s="223" t="s">
        <v>1639</v>
      </c>
      <c r="DN23" s="223" t="s">
        <v>1692</v>
      </c>
      <c r="DO23" s="235">
        <v>45322</v>
      </c>
      <c r="DP23">
        <v>2024</v>
      </c>
      <c r="DQ23" s="223" t="s">
        <v>85</v>
      </c>
      <c r="DR23" s="223">
        <v>5</v>
      </c>
      <c r="DS23" s="235">
        <v>45320</v>
      </c>
      <c r="DT23" s="235">
        <v>45382</v>
      </c>
      <c r="DU23" s="223" t="s">
        <v>901</v>
      </c>
      <c r="DV23" s="223" t="s">
        <v>882</v>
      </c>
      <c r="DW23" s="223" t="s">
        <v>735</v>
      </c>
      <c r="DX23" s="223" t="s">
        <v>1718</v>
      </c>
      <c r="DY23" s="223" t="s">
        <v>1719</v>
      </c>
      <c r="DZ23">
        <v>3</v>
      </c>
      <c r="EA23" s="223" t="s">
        <v>950</v>
      </c>
      <c r="EB23" s="223" t="s">
        <v>1640</v>
      </c>
      <c r="EC23" s="223" t="s">
        <v>478</v>
      </c>
      <c r="ED23" s="223" t="s">
        <v>308</v>
      </c>
      <c r="EE23" s="223" t="s">
        <v>883</v>
      </c>
      <c r="EF23" s="223" t="s">
        <v>694</v>
      </c>
      <c r="EG23" s="223" t="s">
        <v>693</v>
      </c>
      <c r="EH23" s="223" t="s">
        <v>902</v>
      </c>
      <c r="EI23" s="223" t="s">
        <v>81</v>
      </c>
      <c r="EJ23" s="223" t="s">
        <v>1707</v>
      </c>
      <c r="EK23" s="223" t="s">
        <v>1708</v>
      </c>
      <c r="EL23">
        <v>1</v>
      </c>
      <c r="EM23">
        <v>1</v>
      </c>
      <c r="EO23" s="223" t="s">
        <v>73</v>
      </c>
      <c r="EP23" s="223" t="s">
        <v>73</v>
      </c>
      <c r="EQ23" s="223" t="s">
        <v>904</v>
      </c>
      <c r="ER23" s="223" t="s">
        <v>904</v>
      </c>
      <c r="ES23" s="223" t="s">
        <v>73</v>
      </c>
      <c r="ET23" s="223" t="s">
        <v>904</v>
      </c>
      <c r="EU23" s="223" t="s">
        <v>73</v>
      </c>
      <c r="EV23" s="223" t="s">
        <v>76</v>
      </c>
      <c r="EW23" s="223" t="s">
        <v>73</v>
      </c>
      <c r="EX23" s="223" t="s">
        <v>378</v>
      </c>
      <c r="EY23" s="223" t="s">
        <v>905</v>
      </c>
      <c r="EZ23" s="223" t="s">
        <v>76</v>
      </c>
      <c r="FA23" s="223" t="s">
        <v>71</v>
      </c>
      <c r="FB23" s="223" t="s">
        <v>906</v>
      </c>
      <c r="FC23" s="223" t="s">
        <v>956</v>
      </c>
      <c r="FD23" s="223" t="s">
        <v>73</v>
      </c>
      <c r="FE23" s="223" t="s">
        <v>76</v>
      </c>
      <c r="FF23" s="223" t="s">
        <v>73</v>
      </c>
      <c r="FG23" s="223" t="s">
        <v>86</v>
      </c>
      <c r="FH23" s="223" t="s">
        <v>73</v>
      </c>
      <c r="FI23" s="223" t="s">
        <v>928</v>
      </c>
      <c r="FJ23" s="223" t="s">
        <v>1715</v>
      </c>
      <c r="FK23" s="223" t="s">
        <v>909</v>
      </c>
      <c r="FL23" s="223" t="s">
        <v>73</v>
      </c>
      <c r="FM23" s="223" t="s">
        <v>70</v>
      </c>
      <c r="FN23" s="223" t="s">
        <v>1720</v>
      </c>
      <c r="FO23">
        <v>50</v>
      </c>
    </row>
    <row r="24" spans="1:171">
      <c r="A24">
        <v>40</v>
      </c>
      <c r="B24" s="235">
        <v>45322</v>
      </c>
      <c r="C24" s="223" t="s">
        <v>1686</v>
      </c>
      <c r="D24" s="223" t="s">
        <v>1687</v>
      </c>
      <c r="E24" s="223" t="s">
        <v>109</v>
      </c>
      <c r="F24" s="223" t="s">
        <v>46</v>
      </c>
      <c r="G24">
        <v>4</v>
      </c>
      <c r="H24" s="223" t="s">
        <v>1598</v>
      </c>
      <c r="I24" s="223" t="s">
        <v>1688</v>
      </c>
      <c r="J24" s="223" t="s">
        <v>1689</v>
      </c>
      <c r="K24">
        <v>40</v>
      </c>
      <c r="L24" s="223" t="s">
        <v>91</v>
      </c>
      <c r="M24" s="223" t="s">
        <v>92</v>
      </c>
      <c r="N24" s="223" t="s">
        <v>43</v>
      </c>
      <c r="O24" s="223" t="s">
        <v>144</v>
      </c>
      <c r="P24" s="223" t="s">
        <v>121</v>
      </c>
      <c r="Q24">
        <v>4</v>
      </c>
      <c r="R24" s="223" t="s">
        <v>73</v>
      </c>
      <c r="S24" s="223" t="s">
        <v>73</v>
      </c>
      <c r="T24" s="223" t="s">
        <v>1688</v>
      </c>
      <c r="U24" s="223" t="s">
        <v>1688</v>
      </c>
      <c r="V24">
        <v>100</v>
      </c>
      <c r="W24" s="223" t="s">
        <v>76</v>
      </c>
      <c r="X24" s="223" t="s">
        <v>76</v>
      </c>
      <c r="Z24" s="223" t="s">
        <v>880</v>
      </c>
      <c r="AA24" s="235">
        <v>45327</v>
      </c>
      <c r="AC24" s="223" t="s">
        <v>1721</v>
      </c>
      <c r="AD24" s="223" t="s">
        <v>109</v>
      </c>
      <c r="AE24" s="223" t="s">
        <v>377</v>
      </c>
      <c r="AF24" s="223" t="s">
        <v>73</v>
      </c>
      <c r="AG24" s="223" t="s">
        <v>986</v>
      </c>
      <c r="AH24" s="223" t="s">
        <v>887</v>
      </c>
      <c r="AI24" s="223" t="s">
        <v>73</v>
      </c>
      <c r="AJ24" s="223" t="s">
        <v>73</v>
      </c>
      <c r="AK24" s="223" t="s">
        <v>73</v>
      </c>
      <c r="AL24" s="223" t="s">
        <v>1721</v>
      </c>
      <c r="AM24" s="223" t="s">
        <v>73</v>
      </c>
      <c r="AN24" s="223" t="s">
        <v>73</v>
      </c>
      <c r="AO24" s="235">
        <v>45874</v>
      </c>
      <c r="AP24" s="223" t="s">
        <v>76</v>
      </c>
      <c r="AQ24" s="223" t="s">
        <v>73</v>
      </c>
      <c r="AR24" s="223" t="s">
        <v>1722</v>
      </c>
      <c r="AS24" s="223" t="s">
        <v>918</v>
      </c>
      <c r="AT24" s="223" t="s">
        <v>389</v>
      </c>
      <c r="AU24" s="223" t="s">
        <v>76</v>
      </c>
      <c r="AV24" s="223" t="s">
        <v>1723</v>
      </c>
      <c r="AW24" s="223" t="s">
        <v>11</v>
      </c>
      <c r="AX24" s="223" t="s">
        <v>919</v>
      </c>
      <c r="AY24" s="223" t="s">
        <v>899</v>
      </c>
      <c r="AZ24" s="223" t="s">
        <v>73</v>
      </c>
      <c r="BA24" s="223" t="s">
        <v>73</v>
      </c>
      <c r="BB24" s="223" t="s">
        <v>1724</v>
      </c>
      <c r="BC24">
        <v>5</v>
      </c>
      <c r="BD24">
        <v>0.2</v>
      </c>
      <c r="BF24" s="235">
        <v>45316</v>
      </c>
      <c r="BG24" s="172">
        <v>0.98611111111111116</v>
      </c>
      <c r="BH24" s="223" t="s">
        <v>73</v>
      </c>
      <c r="BI24">
        <v>24015</v>
      </c>
      <c r="BJ24" s="223" t="s">
        <v>1687</v>
      </c>
      <c r="BK24" s="223" t="s">
        <v>949</v>
      </c>
      <c r="BL24" s="223" t="s">
        <v>76</v>
      </c>
      <c r="BM24" s="223" t="s">
        <v>73</v>
      </c>
      <c r="BN24" s="223" t="s">
        <v>890</v>
      </c>
      <c r="BO24" s="223" t="s">
        <v>912</v>
      </c>
      <c r="BP24" s="223" t="s">
        <v>1254</v>
      </c>
      <c r="BQ24" s="223" t="s">
        <v>1725</v>
      </c>
      <c r="BR24" s="223" t="s">
        <v>73</v>
      </c>
      <c r="BS24" s="235"/>
      <c r="BT24" s="235">
        <v>44278</v>
      </c>
      <c r="BU24" s="223" t="s">
        <v>2622</v>
      </c>
      <c r="BV24" s="223" t="s">
        <v>2673</v>
      </c>
      <c r="BW24">
        <v>5</v>
      </c>
      <c r="BX24" s="223" t="s">
        <v>2290</v>
      </c>
      <c r="BY24" s="223" t="s">
        <v>2291</v>
      </c>
      <c r="BZ24" s="223" t="s">
        <v>2290</v>
      </c>
      <c r="CA24" s="223" t="s">
        <v>2292</v>
      </c>
      <c r="CD24" s="223" t="s">
        <v>73</v>
      </c>
      <c r="CE24" s="223" t="s">
        <v>73</v>
      </c>
      <c r="CF24" s="223" t="s">
        <v>73</v>
      </c>
      <c r="CG24">
        <v>28.611000000000001</v>
      </c>
      <c r="CH24">
        <v>31.245999999999999</v>
      </c>
      <c r="CI24" s="235">
        <v>45509</v>
      </c>
      <c r="CJ24" s="223" t="s">
        <v>1919</v>
      </c>
      <c r="CK24" s="223" t="s">
        <v>894</v>
      </c>
      <c r="CL24" s="223" t="s">
        <v>1726</v>
      </c>
      <c r="CM24" s="223" t="s">
        <v>73</v>
      </c>
      <c r="CN24" s="223" t="s">
        <v>895</v>
      </c>
      <c r="CO24" s="223" t="s">
        <v>1920</v>
      </c>
      <c r="CP24" s="223" t="s">
        <v>897</v>
      </c>
      <c r="CQ24" s="223" t="s">
        <v>1047</v>
      </c>
      <c r="CR24" s="223" t="s">
        <v>144</v>
      </c>
      <c r="CS24" s="223" t="s">
        <v>899</v>
      </c>
      <c r="CT24">
        <v>4</v>
      </c>
      <c r="CU24" s="223" t="s">
        <v>76</v>
      </c>
      <c r="CV24" s="223" t="s">
        <v>73</v>
      </c>
      <c r="CW24">
        <v>2025</v>
      </c>
      <c r="CX24" s="223" t="s">
        <v>83</v>
      </c>
      <c r="CY24" s="223" t="s">
        <v>383</v>
      </c>
      <c r="DA24" s="223" t="s">
        <v>73</v>
      </c>
      <c r="DB24" s="223" t="s">
        <v>1727</v>
      </c>
      <c r="DC24" s="223" t="s">
        <v>45</v>
      </c>
      <c r="DD24" s="223" t="s">
        <v>1728</v>
      </c>
      <c r="DE24" s="223" t="s">
        <v>73</v>
      </c>
      <c r="DF24">
        <v>1</v>
      </c>
      <c r="DH24" s="223" t="s">
        <v>887</v>
      </c>
      <c r="DI24" s="223" t="s">
        <v>92</v>
      </c>
      <c r="DJ24" s="223" t="s">
        <v>926</v>
      </c>
      <c r="DK24" s="223" t="s">
        <v>1729</v>
      </c>
      <c r="DL24" s="223" t="s">
        <v>1730</v>
      </c>
      <c r="DM24" s="223" t="s">
        <v>1639</v>
      </c>
      <c r="DN24" s="223" t="s">
        <v>1687</v>
      </c>
      <c r="DO24" s="235">
        <v>45322</v>
      </c>
      <c r="DP24">
        <v>2024</v>
      </c>
      <c r="DQ24" s="223" t="s">
        <v>85</v>
      </c>
      <c r="DR24" s="223">
        <v>5</v>
      </c>
      <c r="DS24" s="235">
        <v>45320</v>
      </c>
      <c r="DT24" s="235">
        <v>45382</v>
      </c>
      <c r="DU24" s="223" t="s">
        <v>901</v>
      </c>
      <c r="DV24" s="223" t="s">
        <v>882</v>
      </c>
      <c r="DW24" s="223" t="s">
        <v>735</v>
      </c>
      <c r="DX24" s="223" t="s">
        <v>1718</v>
      </c>
      <c r="DY24" s="223" t="s">
        <v>1719</v>
      </c>
      <c r="DZ24">
        <v>3</v>
      </c>
      <c r="EA24" s="223" t="s">
        <v>950</v>
      </c>
      <c r="EB24" s="223" t="s">
        <v>1640</v>
      </c>
      <c r="EC24" s="223" t="s">
        <v>478</v>
      </c>
      <c r="ED24" s="223" t="s">
        <v>308</v>
      </c>
      <c r="EE24" s="223" t="s">
        <v>883</v>
      </c>
      <c r="EF24" s="223" t="s">
        <v>694</v>
      </c>
      <c r="EG24" s="223" t="s">
        <v>693</v>
      </c>
      <c r="EH24" s="223" t="s">
        <v>902</v>
      </c>
      <c r="EI24" s="223" t="s">
        <v>81</v>
      </c>
      <c r="EJ24" s="223" t="s">
        <v>1707</v>
      </c>
      <c r="EK24" s="223" t="s">
        <v>1708</v>
      </c>
      <c r="EL24">
        <v>1</v>
      </c>
      <c r="EM24">
        <v>1</v>
      </c>
      <c r="EO24" s="223" t="s">
        <v>73</v>
      </c>
      <c r="EP24" s="223" t="s">
        <v>73</v>
      </c>
      <c r="EQ24" s="223" t="s">
        <v>904</v>
      </c>
      <c r="ER24" s="223" t="s">
        <v>904</v>
      </c>
      <c r="ES24" s="223" t="s">
        <v>73</v>
      </c>
      <c r="ET24" s="223" t="s">
        <v>904</v>
      </c>
      <c r="EU24" s="223" t="s">
        <v>73</v>
      </c>
      <c r="EV24" s="223" t="s">
        <v>76</v>
      </c>
      <c r="EW24" s="223" t="s">
        <v>73</v>
      </c>
      <c r="EX24" s="223" t="s">
        <v>381</v>
      </c>
      <c r="EY24" s="223" t="s">
        <v>905</v>
      </c>
      <c r="EZ24" s="223" t="s">
        <v>76</v>
      </c>
      <c r="FA24" s="223" t="s">
        <v>71</v>
      </c>
      <c r="FB24" s="223" t="s">
        <v>906</v>
      </c>
      <c r="FC24" s="223" t="s">
        <v>907</v>
      </c>
      <c r="FD24" s="223" t="s">
        <v>73</v>
      </c>
      <c r="FE24" s="223" t="s">
        <v>76</v>
      </c>
      <c r="FF24" s="223" t="s">
        <v>73</v>
      </c>
      <c r="FG24" s="223" t="s">
        <v>91</v>
      </c>
      <c r="FH24" s="223" t="s">
        <v>73</v>
      </c>
      <c r="FI24" s="223" t="s">
        <v>1037</v>
      </c>
      <c r="FJ24" s="223" t="s">
        <v>1726</v>
      </c>
      <c r="FK24" s="223" t="s">
        <v>909</v>
      </c>
      <c r="FL24" s="223" t="s">
        <v>73</v>
      </c>
      <c r="FM24" s="223" t="s">
        <v>79</v>
      </c>
      <c r="FN24" s="223" t="s">
        <v>1731</v>
      </c>
      <c r="FO24">
        <v>40</v>
      </c>
    </row>
    <row r="25" spans="1:171">
      <c r="A25">
        <v>39</v>
      </c>
      <c r="B25" s="235">
        <v>45322</v>
      </c>
      <c r="C25" s="223" t="s">
        <v>1685</v>
      </c>
      <c r="D25" s="223" t="s">
        <v>670</v>
      </c>
      <c r="E25" s="223" t="s">
        <v>74</v>
      </c>
      <c r="F25" s="223" t="s">
        <v>44</v>
      </c>
      <c r="G25">
        <v>4.0999999999999996</v>
      </c>
      <c r="H25" s="223" t="s">
        <v>90</v>
      </c>
      <c r="I25" s="223" t="s">
        <v>464</v>
      </c>
      <c r="J25" s="223" t="s">
        <v>1310</v>
      </c>
      <c r="K25">
        <v>10</v>
      </c>
      <c r="L25" s="223" t="s">
        <v>91</v>
      </c>
      <c r="M25" s="223" t="s">
        <v>72</v>
      </c>
      <c r="N25" s="223" t="s">
        <v>43</v>
      </c>
      <c r="O25" s="223" t="s">
        <v>133</v>
      </c>
      <c r="P25" s="223" t="s">
        <v>76</v>
      </c>
      <c r="Q25">
        <v>0.57299999999999995</v>
      </c>
      <c r="R25" s="223" t="s">
        <v>73</v>
      </c>
      <c r="S25" s="223" t="s">
        <v>73</v>
      </c>
      <c r="T25" s="223" t="s">
        <v>464</v>
      </c>
      <c r="U25" s="223" t="s">
        <v>464</v>
      </c>
      <c r="V25">
        <v>100</v>
      </c>
      <c r="W25" s="223" t="s">
        <v>76</v>
      </c>
      <c r="X25" s="223" t="s">
        <v>76</v>
      </c>
      <c r="Z25" s="223" t="s">
        <v>1011</v>
      </c>
      <c r="AA25" s="235">
        <v>45329</v>
      </c>
      <c r="AC25" s="223" t="s">
        <v>1135</v>
      </c>
      <c r="AD25" s="223" t="s">
        <v>74</v>
      </c>
      <c r="AE25" s="223" t="s">
        <v>377</v>
      </c>
      <c r="AF25" s="223" t="s">
        <v>73</v>
      </c>
      <c r="AG25" s="223" t="s">
        <v>384</v>
      </c>
      <c r="AH25" s="223" t="s">
        <v>73</v>
      </c>
      <c r="AI25" s="223" t="s">
        <v>73</v>
      </c>
      <c r="AJ25" s="223" t="s">
        <v>73</v>
      </c>
      <c r="AK25" s="223" t="s">
        <v>73</v>
      </c>
      <c r="AL25" s="223" t="s">
        <v>1135</v>
      </c>
      <c r="AM25" s="223" t="s">
        <v>73</v>
      </c>
      <c r="AN25" s="223" t="s">
        <v>73</v>
      </c>
      <c r="AO25" s="235">
        <v>46425</v>
      </c>
      <c r="AP25" s="223" t="s">
        <v>76</v>
      </c>
      <c r="AQ25" s="223" t="s">
        <v>73</v>
      </c>
      <c r="AR25" s="223" t="s">
        <v>73</v>
      </c>
      <c r="AS25" s="223" t="s">
        <v>73</v>
      </c>
      <c r="AT25" s="223" t="s">
        <v>76</v>
      </c>
      <c r="AU25" s="223" t="s">
        <v>76</v>
      </c>
      <c r="AV25" s="223" t="s">
        <v>73</v>
      </c>
      <c r="AW25" s="223" t="s">
        <v>73</v>
      </c>
      <c r="AX25" s="223" t="s">
        <v>73</v>
      </c>
      <c r="AY25" s="223" t="s">
        <v>73</v>
      </c>
      <c r="AZ25" s="223" t="s">
        <v>73</v>
      </c>
      <c r="BA25" s="223" t="s">
        <v>73</v>
      </c>
      <c r="BB25" s="223" t="s">
        <v>73</v>
      </c>
      <c r="BF25" s="235"/>
      <c r="BG25" s="172"/>
      <c r="BH25" s="223" t="s">
        <v>73</v>
      </c>
      <c r="BJ25" s="223" t="s">
        <v>670</v>
      </c>
      <c r="BK25" s="223" t="s">
        <v>76</v>
      </c>
      <c r="BL25" s="223" t="s">
        <v>76</v>
      </c>
      <c r="BM25" s="223" t="s">
        <v>73</v>
      </c>
      <c r="BN25" s="223" t="s">
        <v>890</v>
      </c>
      <c r="BO25" s="223" t="s">
        <v>891</v>
      </c>
      <c r="BP25" s="223" t="s">
        <v>1136</v>
      </c>
      <c r="BQ25" s="223" t="s">
        <v>76</v>
      </c>
      <c r="BR25" s="223" t="s">
        <v>73</v>
      </c>
      <c r="BS25" s="235"/>
      <c r="BT25" s="235">
        <v>45282</v>
      </c>
      <c r="BU25" s="223" t="s">
        <v>76</v>
      </c>
      <c r="BV25" s="223" t="s">
        <v>76</v>
      </c>
      <c r="BX25" s="223" t="s">
        <v>73</v>
      </c>
      <c r="BY25" s="223" t="s">
        <v>73</v>
      </c>
      <c r="BZ25" s="223" t="s">
        <v>73</v>
      </c>
      <c r="CA25" s="223" t="s">
        <v>73</v>
      </c>
      <c r="CD25" s="223" t="s">
        <v>73</v>
      </c>
      <c r="CE25" s="223" t="s">
        <v>73</v>
      </c>
      <c r="CF25" s="223" t="s">
        <v>73</v>
      </c>
      <c r="CG25">
        <v>4.0999999999999996</v>
      </c>
      <c r="CH25">
        <v>4.4779999999999998</v>
      </c>
      <c r="CI25" s="235">
        <v>45511</v>
      </c>
      <c r="CJ25" s="223" t="s">
        <v>1137</v>
      </c>
      <c r="CK25" s="223" t="s">
        <v>894</v>
      </c>
      <c r="CL25" s="223" t="s">
        <v>73</v>
      </c>
      <c r="CM25" s="223" t="s">
        <v>73</v>
      </c>
      <c r="CN25" s="223" t="s">
        <v>895</v>
      </c>
      <c r="CO25" s="223" t="s">
        <v>1921</v>
      </c>
      <c r="CP25" s="223" t="s">
        <v>76</v>
      </c>
      <c r="CQ25" s="223" t="s">
        <v>76</v>
      </c>
      <c r="CR25" s="223" t="s">
        <v>133</v>
      </c>
      <c r="CS25" s="223" t="s">
        <v>899</v>
      </c>
      <c r="CT25">
        <v>4.0999999999999996</v>
      </c>
      <c r="CU25" s="223" t="s">
        <v>76</v>
      </c>
      <c r="CV25" s="223" t="s">
        <v>73</v>
      </c>
      <c r="CW25">
        <v>2027</v>
      </c>
      <c r="CX25" s="223" t="s">
        <v>72</v>
      </c>
      <c r="CY25" s="223" t="s">
        <v>376</v>
      </c>
      <c r="DA25" s="223" t="s">
        <v>73</v>
      </c>
      <c r="DB25" s="223" t="s">
        <v>425</v>
      </c>
      <c r="DC25" s="223" t="s">
        <v>470</v>
      </c>
      <c r="DD25" s="223" t="s">
        <v>1732</v>
      </c>
      <c r="DE25" s="223" t="s">
        <v>73</v>
      </c>
      <c r="DF25">
        <v>0.13980000000000001</v>
      </c>
      <c r="DH25" s="223" t="s">
        <v>76</v>
      </c>
      <c r="DI25" s="223" t="s">
        <v>72</v>
      </c>
      <c r="DJ25" s="223" t="s">
        <v>73</v>
      </c>
      <c r="DK25" s="223" t="s">
        <v>1733</v>
      </c>
      <c r="DL25" s="223" t="s">
        <v>670</v>
      </c>
      <c r="DM25" s="223" t="s">
        <v>73</v>
      </c>
      <c r="DN25" s="223" t="s">
        <v>670</v>
      </c>
      <c r="DO25" s="235">
        <v>45322</v>
      </c>
      <c r="DP25">
        <v>2024</v>
      </c>
      <c r="DQ25" s="223" t="s">
        <v>85</v>
      </c>
      <c r="DR25" s="223">
        <v>5</v>
      </c>
      <c r="DS25" s="235">
        <v>45320</v>
      </c>
      <c r="DT25" s="235">
        <v>45382</v>
      </c>
      <c r="DU25" s="223" t="s">
        <v>901</v>
      </c>
      <c r="DV25" s="223" t="s">
        <v>882</v>
      </c>
      <c r="DW25" s="223" t="s">
        <v>735</v>
      </c>
      <c r="DX25" s="223" t="s">
        <v>1718</v>
      </c>
      <c r="DY25" s="223" t="s">
        <v>1719</v>
      </c>
      <c r="DZ25">
        <v>3</v>
      </c>
      <c r="EA25" s="223" t="s">
        <v>950</v>
      </c>
      <c r="EB25" s="223" t="s">
        <v>1640</v>
      </c>
      <c r="EC25" s="223" t="s">
        <v>478</v>
      </c>
      <c r="ED25" s="223" t="s">
        <v>308</v>
      </c>
      <c r="EE25" s="223" t="s">
        <v>883</v>
      </c>
      <c r="EF25" s="223" t="s">
        <v>694</v>
      </c>
      <c r="EG25" s="223" t="s">
        <v>693</v>
      </c>
      <c r="EH25" s="223" t="s">
        <v>902</v>
      </c>
      <c r="EI25" s="223" t="s">
        <v>81</v>
      </c>
      <c r="EJ25" s="223" t="s">
        <v>1707</v>
      </c>
      <c r="EK25" s="223" t="s">
        <v>1708</v>
      </c>
      <c r="EO25" s="223" t="s">
        <v>73</v>
      </c>
      <c r="EP25" s="223" t="s">
        <v>73</v>
      </c>
      <c r="EQ25" s="223" t="s">
        <v>73</v>
      </c>
      <c r="ER25" s="223" t="s">
        <v>73</v>
      </c>
      <c r="ES25" s="223" t="s">
        <v>73</v>
      </c>
      <c r="ET25" s="223" t="s">
        <v>904</v>
      </c>
      <c r="EU25" s="223" t="s">
        <v>73</v>
      </c>
      <c r="EV25" s="223" t="s">
        <v>76</v>
      </c>
      <c r="EW25" s="223" t="s">
        <v>73</v>
      </c>
      <c r="EX25" s="223" t="s">
        <v>384</v>
      </c>
      <c r="EY25" s="223" t="s">
        <v>364</v>
      </c>
      <c r="EZ25" s="223" t="s">
        <v>76</v>
      </c>
      <c r="FA25" s="223" t="s">
        <v>71</v>
      </c>
      <c r="FB25" s="223" t="s">
        <v>906</v>
      </c>
      <c r="FC25" s="223" t="s">
        <v>76</v>
      </c>
      <c r="FD25" s="223" t="s">
        <v>73</v>
      </c>
      <c r="FE25" s="223" t="s">
        <v>76</v>
      </c>
      <c r="FF25" s="223" t="s">
        <v>73</v>
      </c>
      <c r="FG25" s="223" t="s">
        <v>91</v>
      </c>
      <c r="FH25" s="223" t="s">
        <v>73</v>
      </c>
      <c r="FI25" s="223" t="s">
        <v>908</v>
      </c>
      <c r="FJ25" s="223" t="s">
        <v>73</v>
      </c>
      <c r="FK25" s="223" t="s">
        <v>909</v>
      </c>
      <c r="FL25" s="223" t="s">
        <v>73</v>
      </c>
      <c r="FM25" s="223" t="s">
        <v>70</v>
      </c>
      <c r="FN25" s="223" t="s">
        <v>1734</v>
      </c>
      <c r="FO25">
        <v>10</v>
      </c>
    </row>
    <row r="26" spans="1:171">
      <c r="A26">
        <v>38</v>
      </c>
      <c r="B26" s="235">
        <v>45321</v>
      </c>
      <c r="C26" s="223" t="s">
        <v>1694</v>
      </c>
      <c r="D26" s="223" t="s">
        <v>745</v>
      </c>
      <c r="E26" s="223" t="s">
        <v>74</v>
      </c>
      <c r="F26" s="223" t="s">
        <v>46</v>
      </c>
      <c r="G26">
        <v>1.7370000000000001</v>
      </c>
      <c r="H26" s="223" t="s">
        <v>90</v>
      </c>
      <c r="I26" s="223" t="s">
        <v>111</v>
      </c>
      <c r="J26" s="223" t="s">
        <v>644</v>
      </c>
      <c r="K26">
        <v>30</v>
      </c>
      <c r="L26" s="223" t="s">
        <v>91</v>
      </c>
      <c r="M26" s="223" t="s">
        <v>92</v>
      </c>
      <c r="N26" s="223" t="s">
        <v>43</v>
      </c>
      <c r="O26" s="223" t="s">
        <v>123</v>
      </c>
      <c r="P26" s="223" t="s">
        <v>121</v>
      </c>
      <c r="Q26">
        <v>1.7370000000000001</v>
      </c>
      <c r="R26" s="223" t="s">
        <v>73</v>
      </c>
      <c r="S26" s="223" t="s">
        <v>73</v>
      </c>
      <c r="T26" s="223" t="s">
        <v>111</v>
      </c>
      <c r="U26" s="223" t="s">
        <v>111</v>
      </c>
      <c r="V26">
        <v>100</v>
      </c>
      <c r="W26" s="223" t="s">
        <v>76</v>
      </c>
      <c r="X26" s="223" t="s">
        <v>76</v>
      </c>
      <c r="Z26" s="223" t="s">
        <v>931</v>
      </c>
      <c r="AA26" s="235">
        <v>45324</v>
      </c>
      <c r="AC26" s="223" t="s">
        <v>1040</v>
      </c>
      <c r="AD26" s="223" t="s">
        <v>74</v>
      </c>
      <c r="AE26" s="223" t="s">
        <v>377</v>
      </c>
      <c r="AF26" s="223" t="s">
        <v>73</v>
      </c>
      <c r="AG26" s="223" t="s">
        <v>384</v>
      </c>
      <c r="AH26" s="223" t="s">
        <v>887</v>
      </c>
      <c r="AI26" s="223" t="s">
        <v>73</v>
      </c>
      <c r="AJ26" s="223" t="s">
        <v>73</v>
      </c>
      <c r="AK26" s="223" t="s">
        <v>73</v>
      </c>
      <c r="AL26" s="223" t="s">
        <v>1040</v>
      </c>
      <c r="AM26" s="223" t="s">
        <v>73</v>
      </c>
      <c r="AN26" s="223" t="s">
        <v>73</v>
      </c>
      <c r="AO26" s="235">
        <v>46420</v>
      </c>
      <c r="AP26" s="223" t="s">
        <v>76</v>
      </c>
      <c r="AQ26" s="223" t="s">
        <v>73</v>
      </c>
      <c r="AR26" s="223" t="s">
        <v>1735</v>
      </c>
      <c r="AS26" s="223" t="s">
        <v>1736</v>
      </c>
      <c r="AT26" s="223" t="s">
        <v>389</v>
      </c>
      <c r="AU26" s="223" t="s">
        <v>76</v>
      </c>
      <c r="AV26" s="223" t="s">
        <v>1675</v>
      </c>
      <c r="AW26" s="223" t="s">
        <v>12</v>
      </c>
      <c r="AX26" s="223" t="s">
        <v>919</v>
      </c>
      <c r="AY26" s="223" t="s">
        <v>914</v>
      </c>
      <c r="AZ26" s="223" t="s">
        <v>73</v>
      </c>
      <c r="BA26" s="223" t="s">
        <v>73</v>
      </c>
      <c r="BB26" s="223" t="s">
        <v>73</v>
      </c>
      <c r="BF26" s="235"/>
      <c r="BG26" s="172"/>
      <c r="BH26" s="223" t="s">
        <v>73</v>
      </c>
      <c r="BI26">
        <v>24014</v>
      </c>
      <c r="BJ26" s="223" t="s">
        <v>745</v>
      </c>
      <c r="BK26" s="223" t="s">
        <v>889</v>
      </c>
      <c r="BL26" s="223" t="s">
        <v>76</v>
      </c>
      <c r="BM26" s="223" t="s">
        <v>73</v>
      </c>
      <c r="BN26" s="223" t="s">
        <v>890</v>
      </c>
      <c r="BO26" s="223" t="s">
        <v>891</v>
      </c>
      <c r="BP26" s="223" t="s">
        <v>1043</v>
      </c>
      <c r="BQ26" s="223" t="s">
        <v>76</v>
      </c>
      <c r="BR26" s="223" t="s">
        <v>73</v>
      </c>
      <c r="BS26" s="235"/>
      <c r="BT26" s="235">
        <v>44260</v>
      </c>
      <c r="BU26" s="223" t="s">
        <v>2622</v>
      </c>
      <c r="BV26" s="223" t="s">
        <v>2623</v>
      </c>
      <c r="BX26" s="223" t="s">
        <v>73</v>
      </c>
      <c r="BY26" s="223" t="s">
        <v>73</v>
      </c>
      <c r="BZ26" s="223" t="s">
        <v>73</v>
      </c>
      <c r="CA26" s="223" t="s">
        <v>73</v>
      </c>
      <c r="CD26" s="223" t="s">
        <v>73</v>
      </c>
      <c r="CE26" s="223" t="s">
        <v>73</v>
      </c>
      <c r="CF26" s="223" t="s">
        <v>73</v>
      </c>
      <c r="CG26">
        <v>12.423999999999999</v>
      </c>
      <c r="CH26">
        <v>13.569000000000001</v>
      </c>
      <c r="CI26" s="235">
        <v>45506</v>
      </c>
      <c r="CJ26" s="223" t="s">
        <v>1044</v>
      </c>
      <c r="CK26" s="223" t="s">
        <v>894</v>
      </c>
      <c r="CL26" s="223" t="s">
        <v>1737</v>
      </c>
      <c r="CM26" s="223" t="s">
        <v>73</v>
      </c>
      <c r="CN26" s="223" t="s">
        <v>895</v>
      </c>
      <c r="CO26" s="223" t="s">
        <v>1922</v>
      </c>
      <c r="CP26" s="223" t="s">
        <v>897</v>
      </c>
      <c r="CQ26" s="223" t="s">
        <v>2252</v>
      </c>
      <c r="CR26" s="223" t="s">
        <v>123</v>
      </c>
      <c r="CS26" s="223" t="s">
        <v>914</v>
      </c>
      <c r="CT26">
        <v>1.7370000000000001</v>
      </c>
      <c r="CU26" s="223" t="s">
        <v>76</v>
      </c>
      <c r="CV26" s="223" t="s">
        <v>73</v>
      </c>
      <c r="CW26">
        <v>2027</v>
      </c>
      <c r="CX26" s="223" t="s">
        <v>83</v>
      </c>
      <c r="CY26" s="223" t="s">
        <v>383</v>
      </c>
      <c r="DA26" s="223" t="s">
        <v>73</v>
      </c>
      <c r="DB26" s="223" t="s">
        <v>425</v>
      </c>
      <c r="DC26" s="223" t="s">
        <v>45</v>
      </c>
      <c r="DD26" s="223" t="s">
        <v>1738</v>
      </c>
      <c r="DE26" s="223" t="s">
        <v>73</v>
      </c>
      <c r="DF26">
        <v>1</v>
      </c>
      <c r="DH26" s="223" t="s">
        <v>887</v>
      </c>
      <c r="DI26" s="223" t="s">
        <v>92</v>
      </c>
      <c r="DJ26" s="223" t="s">
        <v>926</v>
      </c>
      <c r="DK26" s="223" t="s">
        <v>1739</v>
      </c>
      <c r="DL26" s="223" t="s">
        <v>745</v>
      </c>
      <c r="DM26" s="223" t="s">
        <v>1639</v>
      </c>
      <c r="DN26" s="223" t="s">
        <v>745</v>
      </c>
      <c r="DO26" s="235">
        <v>45321</v>
      </c>
      <c r="DP26">
        <v>2024</v>
      </c>
      <c r="DQ26" s="223" t="s">
        <v>85</v>
      </c>
      <c r="DR26" s="223">
        <v>5</v>
      </c>
      <c r="DS26" s="235">
        <v>45320</v>
      </c>
      <c r="DT26" s="235">
        <v>45382</v>
      </c>
      <c r="DU26" s="223" t="s">
        <v>901</v>
      </c>
      <c r="DV26" s="223" t="s">
        <v>882</v>
      </c>
      <c r="DW26" s="223" t="s">
        <v>735</v>
      </c>
      <c r="DX26" s="223" t="s">
        <v>1740</v>
      </c>
      <c r="DY26" s="223" t="s">
        <v>1741</v>
      </c>
      <c r="DZ26">
        <v>2</v>
      </c>
      <c r="EA26" s="223" t="s">
        <v>953</v>
      </c>
      <c r="EB26" s="223" t="s">
        <v>1641</v>
      </c>
      <c r="EC26" s="223" t="s">
        <v>477</v>
      </c>
      <c r="ED26" s="223" t="s">
        <v>308</v>
      </c>
      <c r="EE26" s="223" t="s">
        <v>883</v>
      </c>
      <c r="EF26" s="223" t="s">
        <v>694</v>
      </c>
      <c r="EG26" s="223" t="s">
        <v>693</v>
      </c>
      <c r="EH26" s="223" t="s">
        <v>902</v>
      </c>
      <c r="EI26" s="223" t="s">
        <v>81</v>
      </c>
      <c r="EJ26" s="223" t="s">
        <v>1707</v>
      </c>
      <c r="EK26" s="223" t="s">
        <v>1708</v>
      </c>
      <c r="EL26">
        <v>1</v>
      </c>
      <c r="EM26">
        <v>1</v>
      </c>
      <c r="EO26" s="223" t="s">
        <v>73</v>
      </c>
      <c r="EP26" s="223" t="s">
        <v>73</v>
      </c>
      <c r="EQ26" s="223" t="s">
        <v>904</v>
      </c>
      <c r="ER26" s="223" t="s">
        <v>904</v>
      </c>
      <c r="ES26" s="223" t="s">
        <v>73</v>
      </c>
      <c r="ET26" s="223" t="s">
        <v>904</v>
      </c>
      <c r="EU26" s="223" t="s">
        <v>73</v>
      </c>
      <c r="EV26" s="223" t="s">
        <v>76</v>
      </c>
      <c r="EW26" s="223" t="s">
        <v>73</v>
      </c>
      <c r="EX26" s="223" t="s">
        <v>384</v>
      </c>
      <c r="EY26" s="223" t="s">
        <v>364</v>
      </c>
      <c r="EZ26" s="223" t="s">
        <v>76</v>
      </c>
      <c r="FA26" s="223" t="s">
        <v>71</v>
      </c>
      <c r="FB26" s="223" t="s">
        <v>906</v>
      </c>
      <c r="FC26" s="223" t="s">
        <v>76</v>
      </c>
      <c r="FD26" s="223" t="s">
        <v>73</v>
      </c>
      <c r="FE26" s="223" t="s">
        <v>76</v>
      </c>
      <c r="FF26" s="223" t="s">
        <v>73</v>
      </c>
      <c r="FG26" s="223" t="s">
        <v>91</v>
      </c>
      <c r="FH26" s="223" t="s">
        <v>73</v>
      </c>
      <c r="FI26" s="223" t="s">
        <v>908</v>
      </c>
      <c r="FJ26" s="223" t="s">
        <v>1737</v>
      </c>
      <c r="FK26" s="223" t="s">
        <v>916</v>
      </c>
      <c r="FL26" s="223" t="s">
        <v>73</v>
      </c>
      <c r="FM26" s="223" t="s">
        <v>70</v>
      </c>
      <c r="FN26" s="223" t="s">
        <v>1742</v>
      </c>
      <c r="FO26">
        <v>30</v>
      </c>
    </row>
    <row r="27" spans="1:171">
      <c r="A27">
        <v>37</v>
      </c>
      <c r="B27" s="235">
        <v>45320</v>
      </c>
      <c r="C27" s="223" t="s">
        <v>1698</v>
      </c>
      <c r="D27" s="223" t="s">
        <v>1610</v>
      </c>
      <c r="E27" s="223" t="s">
        <v>74</v>
      </c>
      <c r="F27" s="223" t="s">
        <v>44</v>
      </c>
      <c r="G27">
        <v>7.7</v>
      </c>
      <c r="H27" s="223" t="s">
        <v>90</v>
      </c>
      <c r="I27" s="223" t="s">
        <v>460</v>
      </c>
      <c r="J27" s="223" t="s">
        <v>463</v>
      </c>
      <c r="K27">
        <v>0</v>
      </c>
      <c r="L27" s="223" t="s">
        <v>104</v>
      </c>
      <c r="M27" s="223" t="s">
        <v>72</v>
      </c>
      <c r="N27" s="223" t="s">
        <v>43</v>
      </c>
      <c r="O27" s="223" t="s">
        <v>116</v>
      </c>
      <c r="P27" s="223" t="s">
        <v>76</v>
      </c>
      <c r="Q27">
        <v>1.0760000000000001</v>
      </c>
      <c r="R27" s="223" t="s">
        <v>73</v>
      </c>
      <c r="S27" s="223" t="s">
        <v>73</v>
      </c>
      <c r="T27" s="223" t="s">
        <v>460</v>
      </c>
      <c r="U27" s="223" t="s">
        <v>460</v>
      </c>
      <c r="V27">
        <v>100</v>
      </c>
      <c r="W27" s="223" t="s">
        <v>76</v>
      </c>
      <c r="X27" s="223" t="s">
        <v>76</v>
      </c>
      <c r="Z27" s="223" t="s">
        <v>880</v>
      </c>
      <c r="AA27" s="235">
        <v>45324</v>
      </c>
      <c r="AC27" s="223" t="s">
        <v>1743</v>
      </c>
      <c r="AD27" s="223" t="s">
        <v>74</v>
      </c>
      <c r="AE27" s="223" t="s">
        <v>382</v>
      </c>
      <c r="AF27" s="223" t="s">
        <v>73</v>
      </c>
      <c r="AG27" s="223" t="s">
        <v>384</v>
      </c>
      <c r="AH27" s="223" t="s">
        <v>73</v>
      </c>
      <c r="AI27" s="223" t="s">
        <v>73</v>
      </c>
      <c r="AJ27" s="223" t="s">
        <v>1201</v>
      </c>
      <c r="AK27" s="223" t="s">
        <v>73</v>
      </c>
      <c r="AL27" s="223" t="s">
        <v>1743</v>
      </c>
      <c r="AM27" s="223" t="s">
        <v>73</v>
      </c>
      <c r="AN27" s="223" t="s">
        <v>73</v>
      </c>
      <c r="AO27" s="235">
        <v>46420</v>
      </c>
      <c r="AP27" s="223" t="s">
        <v>76</v>
      </c>
      <c r="AQ27" s="223" t="s">
        <v>73</v>
      </c>
      <c r="AR27" s="223" t="s">
        <v>73</v>
      </c>
      <c r="AS27" s="223" t="s">
        <v>73</v>
      </c>
      <c r="AT27" s="223" t="s">
        <v>76</v>
      </c>
      <c r="AU27" s="223" t="s">
        <v>76</v>
      </c>
      <c r="AV27" s="223" t="s">
        <v>73</v>
      </c>
      <c r="AW27" s="223" t="s">
        <v>73</v>
      </c>
      <c r="AX27" s="223" t="s">
        <v>73</v>
      </c>
      <c r="AY27" s="223" t="s">
        <v>73</v>
      </c>
      <c r="AZ27" s="223" t="s">
        <v>73</v>
      </c>
      <c r="BA27" s="223" t="s">
        <v>73</v>
      </c>
      <c r="BB27" s="223" t="s">
        <v>73</v>
      </c>
      <c r="BF27" s="235"/>
      <c r="BG27" s="172"/>
      <c r="BH27" s="223" t="s">
        <v>73</v>
      </c>
      <c r="BJ27" s="223" t="s">
        <v>773</v>
      </c>
      <c r="BK27" s="223" t="s">
        <v>76</v>
      </c>
      <c r="BL27" s="223" t="s">
        <v>76</v>
      </c>
      <c r="BM27" s="223" t="s">
        <v>73</v>
      </c>
      <c r="BN27" s="223" t="s">
        <v>890</v>
      </c>
      <c r="BO27" s="223" t="s">
        <v>891</v>
      </c>
      <c r="BP27" s="223" t="s">
        <v>1744</v>
      </c>
      <c r="BQ27" s="223" t="s">
        <v>76</v>
      </c>
      <c r="BR27" s="223" t="s">
        <v>73</v>
      </c>
      <c r="BS27" s="235"/>
      <c r="BT27" s="235">
        <v>45288</v>
      </c>
      <c r="BU27" s="223" t="s">
        <v>76</v>
      </c>
      <c r="BV27" s="223" t="s">
        <v>76</v>
      </c>
      <c r="BX27" s="223" t="s">
        <v>73</v>
      </c>
      <c r="BY27" s="223" t="s">
        <v>73</v>
      </c>
      <c r="BZ27" s="223" t="s">
        <v>73</v>
      </c>
      <c r="CA27" s="223" t="s">
        <v>73</v>
      </c>
      <c r="CD27" s="223" t="s">
        <v>73</v>
      </c>
      <c r="CE27" s="223" t="s">
        <v>73</v>
      </c>
      <c r="CF27" s="223" t="s">
        <v>73</v>
      </c>
      <c r="CG27">
        <v>7.7</v>
      </c>
      <c r="CH27">
        <v>8.4090000000000007</v>
      </c>
      <c r="CI27" s="235">
        <v>45506</v>
      </c>
      <c r="CJ27" s="223" t="s">
        <v>1923</v>
      </c>
      <c r="CK27" s="223" t="s">
        <v>894</v>
      </c>
      <c r="CL27" s="223" t="s">
        <v>73</v>
      </c>
      <c r="CM27" s="223" t="s">
        <v>73</v>
      </c>
      <c r="CN27" s="223" t="s">
        <v>895</v>
      </c>
      <c r="CO27" s="223" t="s">
        <v>1924</v>
      </c>
      <c r="CP27" s="223" t="s">
        <v>76</v>
      </c>
      <c r="CQ27" s="223" t="s">
        <v>76</v>
      </c>
      <c r="CR27" s="223" t="s">
        <v>116</v>
      </c>
      <c r="CS27" s="223" t="s">
        <v>914</v>
      </c>
      <c r="CT27">
        <v>7.7</v>
      </c>
      <c r="CU27" s="223" t="s">
        <v>466</v>
      </c>
      <c r="CV27" s="223" t="s">
        <v>960</v>
      </c>
      <c r="CW27">
        <v>2027</v>
      </c>
      <c r="CX27" s="223" t="s">
        <v>72</v>
      </c>
      <c r="CY27" s="223" t="s">
        <v>376</v>
      </c>
      <c r="DA27" s="223" t="s">
        <v>1205</v>
      </c>
      <c r="DB27" s="223" t="s">
        <v>425</v>
      </c>
      <c r="DC27" s="223" t="s">
        <v>470</v>
      </c>
      <c r="DD27" s="223" t="s">
        <v>1745</v>
      </c>
      <c r="DE27" s="223" t="s">
        <v>73</v>
      </c>
      <c r="DF27">
        <v>0.13980000000000001</v>
      </c>
      <c r="DG27">
        <v>24</v>
      </c>
      <c r="DH27" s="223" t="s">
        <v>76</v>
      </c>
      <c r="DI27" s="223" t="s">
        <v>72</v>
      </c>
      <c r="DJ27" s="223" t="s">
        <v>73</v>
      </c>
      <c r="DK27" s="223" t="s">
        <v>1746</v>
      </c>
      <c r="DL27" s="223" t="s">
        <v>773</v>
      </c>
      <c r="DM27" s="223" t="s">
        <v>73</v>
      </c>
      <c r="DN27" s="223" t="s">
        <v>773</v>
      </c>
      <c r="DO27" s="235">
        <v>45320</v>
      </c>
      <c r="DP27">
        <v>2024</v>
      </c>
      <c r="DQ27" s="223" t="s">
        <v>85</v>
      </c>
      <c r="DR27" s="223">
        <v>5</v>
      </c>
      <c r="DS27" s="235">
        <v>45320</v>
      </c>
      <c r="DT27" s="235">
        <v>45382</v>
      </c>
      <c r="DU27" s="223" t="s">
        <v>901</v>
      </c>
      <c r="DV27" s="223" t="s">
        <v>882</v>
      </c>
      <c r="DW27" s="223" t="s">
        <v>735</v>
      </c>
      <c r="DX27" s="223" t="s">
        <v>1747</v>
      </c>
      <c r="DY27" s="223" t="s">
        <v>1748</v>
      </c>
      <c r="DZ27">
        <v>1</v>
      </c>
      <c r="EA27" s="223" t="s">
        <v>512</v>
      </c>
      <c r="EB27" s="223" t="s">
        <v>1642</v>
      </c>
      <c r="EC27" s="223" t="s">
        <v>476</v>
      </c>
      <c r="ED27" s="223" t="s">
        <v>308</v>
      </c>
      <c r="EE27" s="223" t="s">
        <v>883</v>
      </c>
      <c r="EF27" s="223" t="s">
        <v>694</v>
      </c>
      <c r="EG27" s="223" t="s">
        <v>693</v>
      </c>
      <c r="EH27" s="223" t="s">
        <v>902</v>
      </c>
      <c r="EI27" s="223" t="s">
        <v>81</v>
      </c>
      <c r="EJ27" s="223" t="s">
        <v>1707</v>
      </c>
      <c r="EK27" s="223" t="s">
        <v>1708</v>
      </c>
      <c r="EO27" s="223" t="s">
        <v>73</v>
      </c>
      <c r="EP27" s="223" t="s">
        <v>73</v>
      </c>
      <c r="EQ27" s="223" t="s">
        <v>73</v>
      </c>
      <c r="ER27" s="223" t="s">
        <v>73</v>
      </c>
      <c r="ES27" s="223" t="s">
        <v>73</v>
      </c>
      <c r="ET27" s="223" t="s">
        <v>904</v>
      </c>
      <c r="EU27" s="223" t="s">
        <v>73</v>
      </c>
      <c r="EV27" s="223" t="s">
        <v>76</v>
      </c>
      <c r="EW27" s="223" t="s">
        <v>73</v>
      </c>
      <c r="EX27" s="223" t="s">
        <v>384</v>
      </c>
      <c r="EY27" s="223" t="s">
        <v>364</v>
      </c>
      <c r="EZ27" s="223" t="s">
        <v>962</v>
      </c>
      <c r="FA27" s="223" t="s">
        <v>71</v>
      </c>
      <c r="FB27" s="223" t="s">
        <v>906</v>
      </c>
      <c r="FC27" s="223" t="s">
        <v>76</v>
      </c>
      <c r="FD27" s="223" t="s">
        <v>73</v>
      </c>
      <c r="FE27" s="223" t="s">
        <v>76</v>
      </c>
      <c r="FF27" s="223" t="s">
        <v>73</v>
      </c>
      <c r="FG27" s="223" t="s">
        <v>104</v>
      </c>
      <c r="FH27" s="223" t="s">
        <v>73</v>
      </c>
      <c r="FI27" s="223" t="s">
        <v>908</v>
      </c>
      <c r="FJ27" s="223" t="s">
        <v>73</v>
      </c>
      <c r="FK27" s="223" t="s">
        <v>916</v>
      </c>
      <c r="FL27" s="223" t="s">
        <v>73</v>
      </c>
      <c r="FM27" s="223" t="s">
        <v>70</v>
      </c>
      <c r="FN27" s="223" t="s">
        <v>1749</v>
      </c>
      <c r="FO27">
        <v>0</v>
      </c>
    </row>
    <row r="28" spans="1:171">
      <c r="A28">
        <v>36</v>
      </c>
      <c r="B28" s="235">
        <v>45320</v>
      </c>
      <c r="C28" s="223" t="s">
        <v>1696</v>
      </c>
      <c r="D28" s="223" t="s">
        <v>1697</v>
      </c>
      <c r="E28" s="223" t="s">
        <v>74</v>
      </c>
      <c r="F28" s="223" t="s">
        <v>46</v>
      </c>
      <c r="G28">
        <v>1.5</v>
      </c>
      <c r="H28" s="223" t="s">
        <v>90</v>
      </c>
      <c r="I28" s="223" t="s">
        <v>1615</v>
      </c>
      <c r="J28" s="223" t="s">
        <v>666</v>
      </c>
      <c r="K28">
        <v>35</v>
      </c>
      <c r="L28" s="223" t="s">
        <v>77</v>
      </c>
      <c r="M28" s="223" t="s">
        <v>92</v>
      </c>
      <c r="N28" s="223" t="s">
        <v>43</v>
      </c>
      <c r="O28" s="223" t="s">
        <v>96</v>
      </c>
      <c r="P28" s="223" t="s">
        <v>76</v>
      </c>
      <c r="Q28">
        <v>1.5</v>
      </c>
      <c r="R28" s="223" t="s">
        <v>73</v>
      </c>
      <c r="S28" s="223" t="s">
        <v>73</v>
      </c>
      <c r="T28" s="223" t="s">
        <v>1615</v>
      </c>
      <c r="U28" s="223" t="s">
        <v>1615</v>
      </c>
      <c r="V28">
        <v>100</v>
      </c>
      <c r="W28" s="223" t="s">
        <v>76</v>
      </c>
      <c r="X28" s="223" t="s">
        <v>76</v>
      </c>
      <c r="Z28" s="223" t="s">
        <v>1011</v>
      </c>
      <c r="AA28" s="235">
        <v>45327</v>
      </c>
      <c r="AC28" s="223" t="s">
        <v>1750</v>
      </c>
      <c r="AD28" s="223" t="s">
        <v>997</v>
      </c>
      <c r="AE28" s="223" t="s">
        <v>377</v>
      </c>
      <c r="AF28" s="223" t="s">
        <v>73</v>
      </c>
      <c r="AG28" s="223" t="s">
        <v>986</v>
      </c>
      <c r="AH28" s="223" t="s">
        <v>887</v>
      </c>
      <c r="AI28" s="223" t="s">
        <v>73</v>
      </c>
      <c r="AJ28" s="223" t="s">
        <v>999</v>
      </c>
      <c r="AK28" s="223" t="s">
        <v>73</v>
      </c>
      <c r="AL28" s="223" t="s">
        <v>1751</v>
      </c>
      <c r="AM28" s="223" t="s">
        <v>1750</v>
      </c>
      <c r="AN28" s="223" t="s">
        <v>73</v>
      </c>
      <c r="AO28" s="235">
        <v>46423</v>
      </c>
      <c r="AP28" s="223" t="s">
        <v>76</v>
      </c>
      <c r="AQ28" s="223" t="s">
        <v>73</v>
      </c>
      <c r="AR28" s="223" t="s">
        <v>73</v>
      </c>
      <c r="AS28" s="223" t="s">
        <v>73</v>
      </c>
      <c r="AT28" s="223" t="s">
        <v>76</v>
      </c>
      <c r="AU28" s="223" t="s">
        <v>76</v>
      </c>
      <c r="AV28" s="223" t="s">
        <v>73</v>
      </c>
      <c r="AW28" s="223" t="s">
        <v>73</v>
      </c>
      <c r="AX28" s="223" t="s">
        <v>73</v>
      </c>
      <c r="AY28" s="223" t="s">
        <v>73</v>
      </c>
      <c r="AZ28" s="223" t="s">
        <v>73</v>
      </c>
      <c r="BA28" s="223" t="s">
        <v>73</v>
      </c>
      <c r="BB28" s="223" t="s">
        <v>73</v>
      </c>
      <c r="BF28" s="235"/>
      <c r="BG28" s="172"/>
      <c r="BH28" s="223" t="s">
        <v>73</v>
      </c>
      <c r="BJ28" s="223" t="s">
        <v>1614</v>
      </c>
      <c r="BK28" s="223" t="s">
        <v>76</v>
      </c>
      <c r="BL28" s="223" t="s">
        <v>76</v>
      </c>
      <c r="BM28" s="223" t="s">
        <v>73</v>
      </c>
      <c r="BN28" s="223" t="s">
        <v>890</v>
      </c>
      <c r="BO28" s="223" t="s">
        <v>73</v>
      </c>
      <c r="BP28" s="223" t="s">
        <v>1752</v>
      </c>
      <c r="BQ28" s="223" t="s">
        <v>1753</v>
      </c>
      <c r="BR28" s="223" t="s">
        <v>73</v>
      </c>
      <c r="BS28" s="235"/>
      <c r="BT28" s="235">
        <v>42636</v>
      </c>
      <c r="BU28" s="223" t="s">
        <v>76</v>
      </c>
      <c r="BV28" s="223" t="s">
        <v>76</v>
      </c>
      <c r="BX28" s="223" t="s">
        <v>73</v>
      </c>
      <c r="BY28" s="223" t="s">
        <v>73</v>
      </c>
      <c r="BZ28" s="223" t="s">
        <v>73</v>
      </c>
      <c r="CA28" s="223" t="s">
        <v>73</v>
      </c>
      <c r="CD28" s="223" t="s">
        <v>73</v>
      </c>
      <c r="CE28" s="223" t="s">
        <v>73</v>
      </c>
      <c r="CF28" s="223" t="s">
        <v>73</v>
      </c>
      <c r="CG28">
        <v>10.728999999999999</v>
      </c>
      <c r="CH28">
        <v>11.717000000000001</v>
      </c>
      <c r="CI28" s="235">
        <v>45509</v>
      </c>
      <c r="CJ28" s="223" t="s">
        <v>1925</v>
      </c>
      <c r="CK28" s="223" t="s">
        <v>894</v>
      </c>
      <c r="CL28" s="223" t="s">
        <v>73</v>
      </c>
      <c r="CM28" s="223" t="s">
        <v>73</v>
      </c>
      <c r="CN28" s="223" t="s">
        <v>895</v>
      </c>
      <c r="CO28" s="223" t="s">
        <v>1926</v>
      </c>
      <c r="CP28" s="223" t="s">
        <v>897</v>
      </c>
      <c r="CQ28" s="223" t="s">
        <v>2253</v>
      </c>
      <c r="CR28" s="223" t="s">
        <v>96</v>
      </c>
      <c r="CS28" s="223" t="s">
        <v>914</v>
      </c>
      <c r="CT28">
        <v>1.5</v>
      </c>
      <c r="CU28" s="223" t="s">
        <v>434</v>
      </c>
      <c r="CV28" s="223" t="s">
        <v>1003</v>
      </c>
      <c r="CW28">
        <v>2027</v>
      </c>
      <c r="CX28" s="223" t="s">
        <v>83</v>
      </c>
      <c r="CY28" s="223" t="s">
        <v>383</v>
      </c>
      <c r="DA28" s="223" t="s">
        <v>1004</v>
      </c>
      <c r="DB28" s="223" t="s">
        <v>425</v>
      </c>
      <c r="DC28" s="223" t="s">
        <v>45</v>
      </c>
      <c r="DD28" s="223" t="s">
        <v>1260</v>
      </c>
      <c r="DE28" s="223" t="s">
        <v>73</v>
      </c>
      <c r="DF28">
        <v>1</v>
      </c>
      <c r="DG28">
        <v>9</v>
      </c>
      <c r="DH28" s="223" t="s">
        <v>887</v>
      </c>
      <c r="DI28" s="223" t="s">
        <v>92</v>
      </c>
      <c r="DJ28" s="223" t="s">
        <v>73</v>
      </c>
      <c r="DK28" s="223" t="s">
        <v>1754</v>
      </c>
      <c r="DL28" s="223" t="s">
        <v>1755</v>
      </c>
      <c r="DM28" s="223" t="s">
        <v>73</v>
      </c>
      <c r="DN28" s="223" t="s">
        <v>1614</v>
      </c>
      <c r="DO28" s="235">
        <v>45320</v>
      </c>
      <c r="DP28">
        <v>2024</v>
      </c>
      <c r="DQ28" s="223" t="s">
        <v>85</v>
      </c>
      <c r="DR28" s="223">
        <v>5</v>
      </c>
      <c r="DS28" s="235">
        <v>45320</v>
      </c>
      <c r="DT28" s="235">
        <v>45382</v>
      </c>
      <c r="DU28" s="223" t="s">
        <v>901</v>
      </c>
      <c r="DV28" s="223" t="s">
        <v>882</v>
      </c>
      <c r="DW28" s="223" t="s">
        <v>735</v>
      </c>
      <c r="DX28" s="223" t="s">
        <v>1747</v>
      </c>
      <c r="DY28" s="223" t="s">
        <v>1748</v>
      </c>
      <c r="DZ28">
        <v>1</v>
      </c>
      <c r="EA28" s="223" t="s">
        <v>512</v>
      </c>
      <c r="EB28" s="223" t="s">
        <v>1642</v>
      </c>
      <c r="EC28" s="223" t="s">
        <v>476</v>
      </c>
      <c r="ED28" s="223" t="s">
        <v>308</v>
      </c>
      <c r="EE28" s="223" t="s">
        <v>883</v>
      </c>
      <c r="EF28" s="223" t="s">
        <v>694</v>
      </c>
      <c r="EG28" s="223" t="s">
        <v>693</v>
      </c>
      <c r="EH28" s="223" t="s">
        <v>902</v>
      </c>
      <c r="EI28" s="223" t="s">
        <v>81</v>
      </c>
      <c r="EJ28" s="223" t="s">
        <v>1707</v>
      </c>
      <c r="EK28" s="223" t="s">
        <v>1708</v>
      </c>
      <c r="EO28" s="223" t="s">
        <v>73</v>
      </c>
      <c r="EP28" s="223" t="s">
        <v>73</v>
      </c>
      <c r="EQ28" s="223" t="s">
        <v>73</v>
      </c>
      <c r="ER28" s="223" t="s">
        <v>73</v>
      </c>
      <c r="ES28" s="223" t="s">
        <v>73</v>
      </c>
      <c r="ET28" s="223" t="s">
        <v>904</v>
      </c>
      <c r="EU28" s="223" t="s">
        <v>73</v>
      </c>
      <c r="EV28" s="223" t="s">
        <v>76</v>
      </c>
      <c r="EW28" s="223" t="s">
        <v>73</v>
      </c>
      <c r="EX28" s="223" t="s">
        <v>381</v>
      </c>
      <c r="EY28" s="223" t="s">
        <v>1008</v>
      </c>
      <c r="EZ28" s="223" t="s">
        <v>1009</v>
      </c>
      <c r="FA28" s="223" t="s">
        <v>71</v>
      </c>
      <c r="FB28" s="223" t="s">
        <v>906</v>
      </c>
      <c r="FC28" s="223" t="s">
        <v>76</v>
      </c>
      <c r="FD28" s="223" t="s">
        <v>73</v>
      </c>
      <c r="FE28" s="223" t="s">
        <v>76</v>
      </c>
      <c r="FF28" s="223" t="s">
        <v>73</v>
      </c>
      <c r="FG28" s="223" t="s">
        <v>104</v>
      </c>
      <c r="FH28" s="223" t="s">
        <v>73</v>
      </c>
      <c r="FI28" s="223" t="s">
        <v>908</v>
      </c>
      <c r="FJ28" s="223" t="s">
        <v>73</v>
      </c>
      <c r="FK28" s="223" t="s">
        <v>916</v>
      </c>
      <c r="FL28" s="223" t="s">
        <v>73</v>
      </c>
      <c r="FM28" s="223" t="s">
        <v>70</v>
      </c>
      <c r="FN28" s="223" t="s">
        <v>1756</v>
      </c>
      <c r="FO28">
        <v>35</v>
      </c>
    </row>
    <row r="29" spans="1:171">
      <c r="A29">
        <v>35</v>
      </c>
      <c r="B29" s="235">
        <v>45317</v>
      </c>
      <c r="C29" s="223" t="s">
        <v>783</v>
      </c>
      <c r="D29" s="223" t="s">
        <v>1334</v>
      </c>
      <c r="E29" s="223" t="s">
        <v>109</v>
      </c>
      <c r="F29" s="223" t="s">
        <v>46</v>
      </c>
      <c r="G29">
        <v>2</v>
      </c>
      <c r="H29" s="223" t="s">
        <v>397</v>
      </c>
      <c r="I29" s="223" t="s">
        <v>148</v>
      </c>
      <c r="J29" s="223" t="s">
        <v>784</v>
      </c>
      <c r="K29">
        <v>30</v>
      </c>
      <c r="L29" s="223" t="s">
        <v>127</v>
      </c>
      <c r="M29" s="223" t="s">
        <v>92</v>
      </c>
      <c r="N29" s="223" t="s">
        <v>43</v>
      </c>
      <c r="O29" s="223" t="s">
        <v>487</v>
      </c>
      <c r="P29" s="223" t="s">
        <v>76</v>
      </c>
      <c r="Q29">
        <v>2</v>
      </c>
      <c r="R29" s="223" t="s">
        <v>73</v>
      </c>
      <c r="S29" s="223" t="s">
        <v>1449</v>
      </c>
      <c r="T29" s="223" t="s">
        <v>148</v>
      </c>
      <c r="U29" s="223" t="s">
        <v>148</v>
      </c>
      <c r="V29">
        <v>100</v>
      </c>
      <c r="W29" s="223" t="s">
        <v>76</v>
      </c>
      <c r="X29" s="223" t="s">
        <v>76</v>
      </c>
      <c r="Z29" s="223" t="s">
        <v>880</v>
      </c>
      <c r="AA29" s="235">
        <v>45323</v>
      </c>
      <c r="AB29">
        <v>2</v>
      </c>
      <c r="AC29" s="223" t="s">
        <v>884</v>
      </c>
      <c r="AD29" s="223" t="s">
        <v>885</v>
      </c>
      <c r="AE29" s="223" t="s">
        <v>380</v>
      </c>
      <c r="AF29" s="223" t="s">
        <v>73</v>
      </c>
      <c r="AG29" s="223" t="s">
        <v>384</v>
      </c>
      <c r="AH29" s="223" t="s">
        <v>887</v>
      </c>
      <c r="AI29" s="223" t="s">
        <v>73</v>
      </c>
      <c r="AJ29" s="223" t="s">
        <v>73</v>
      </c>
      <c r="AK29" s="223" t="s">
        <v>73</v>
      </c>
      <c r="AL29" s="223" t="s">
        <v>886</v>
      </c>
      <c r="AM29" s="223" t="s">
        <v>884</v>
      </c>
      <c r="AN29" s="223" t="s">
        <v>73</v>
      </c>
      <c r="AO29" s="235">
        <v>46186</v>
      </c>
      <c r="AP29" s="223" t="s">
        <v>76</v>
      </c>
      <c r="AQ29" s="223" t="s">
        <v>73</v>
      </c>
      <c r="AR29" s="223" t="s">
        <v>73</v>
      </c>
      <c r="AS29" s="223" t="s">
        <v>73</v>
      </c>
      <c r="AT29" s="223" t="s">
        <v>76</v>
      </c>
      <c r="AU29" s="223" t="s">
        <v>76</v>
      </c>
      <c r="AV29" s="223" t="s">
        <v>73</v>
      </c>
      <c r="AW29" s="223" t="s">
        <v>73</v>
      </c>
      <c r="AX29" s="223" t="s">
        <v>73</v>
      </c>
      <c r="AY29" s="223" t="s">
        <v>73</v>
      </c>
      <c r="AZ29" s="223" t="s">
        <v>73</v>
      </c>
      <c r="BA29" s="223" t="s">
        <v>73</v>
      </c>
      <c r="BB29" s="223" t="s">
        <v>73</v>
      </c>
      <c r="BF29" s="235"/>
      <c r="BG29" s="172"/>
      <c r="BH29" s="223" t="s">
        <v>73</v>
      </c>
      <c r="BJ29" s="223" t="s">
        <v>888</v>
      </c>
      <c r="BK29" s="223" t="s">
        <v>889</v>
      </c>
      <c r="BL29" s="223" t="s">
        <v>76</v>
      </c>
      <c r="BM29" s="223" t="s">
        <v>73</v>
      </c>
      <c r="BN29" s="223" t="s">
        <v>890</v>
      </c>
      <c r="BO29" s="223" t="s">
        <v>891</v>
      </c>
      <c r="BP29" s="223" t="s">
        <v>892</v>
      </c>
      <c r="BQ29" s="223" t="s">
        <v>76</v>
      </c>
      <c r="BR29" s="223" t="s">
        <v>73</v>
      </c>
      <c r="BS29" s="235"/>
      <c r="BT29" s="235">
        <v>42437</v>
      </c>
      <c r="BU29" s="223" t="s">
        <v>76</v>
      </c>
      <c r="BV29" s="223" t="s">
        <v>76</v>
      </c>
      <c r="BX29" s="223" t="s">
        <v>73</v>
      </c>
      <c r="BY29" s="223" t="s">
        <v>73</v>
      </c>
      <c r="BZ29" s="223" t="s">
        <v>73</v>
      </c>
      <c r="CA29" s="223" t="s">
        <v>73</v>
      </c>
      <c r="CD29" s="223" t="s">
        <v>73</v>
      </c>
      <c r="CE29" s="223" t="s">
        <v>73</v>
      </c>
      <c r="CF29" s="223" t="s">
        <v>73</v>
      </c>
      <c r="CG29">
        <v>14.305999999999999</v>
      </c>
      <c r="CH29">
        <v>15.622999999999999</v>
      </c>
      <c r="CI29" s="235">
        <v>45456</v>
      </c>
      <c r="CJ29" s="223" t="s">
        <v>893</v>
      </c>
      <c r="CK29" s="223" t="s">
        <v>894</v>
      </c>
      <c r="CL29" s="223" t="s">
        <v>73</v>
      </c>
      <c r="CM29" s="223" t="s">
        <v>73</v>
      </c>
      <c r="CN29" s="223" t="s">
        <v>895</v>
      </c>
      <c r="CO29" s="223" t="s">
        <v>896</v>
      </c>
      <c r="CP29" s="223" t="s">
        <v>897</v>
      </c>
      <c r="CQ29" s="223" t="s">
        <v>898</v>
      </c>
      <c r="CR29" s="223" t="s">
        <v>487</v>
      </c>
      <c r="CS29" s="223" t="s">
        <v>899</v>
      </c>
      <c r="CT29">
        <v>1</v>
      </c>
      <c r="CU29" s="223" t="s">
        <v>76</v>
      </c>
      <c r="CV29" s="223" t="s">
        <v>73</v>
      </c>
      <c r="CW29">
        <v>2026</v>
      </c>
      <c r="CX29" s="223" t="s">
        <v>83</v>
      </c>
      <c r="CY29" s="223" t="s">
        <v>383</v>
      </c>
      <c r="DA29" s="223" t="s">
        <v>73</v>
      </c>
      <c r="DB29" s="223" t="s">
        <v>900</v>
      </c>
      <c r="DC29" s="223" t="s">
        <v>45</v>
      </c>
      <c r="DD29" s="223" t="s">
        <v>1618</v>
      </c>
      <c r="DE29" s="223" t="s">
        <v>73</v>
      </c>
      <c r="DF29">
        <v>1</v>
      </c>
      <c r="DH29" s="223" t="s">
        <v>887</v>
      </c>
      <c r="DI29" s="223" t="s">
        <v>92</v>
      </c>
      <c r="DJ29" s="223" t="s">
        <v>73</v>
      </c>
      <c r="DK29" s="223" t="s">
        <v>1619</v>
      </c>
      <c r="DL29" s="223" t="s">
        <v>1643</v>
      </c>
      <c r="DM29" s="223" t="s">
        <v>73</v>
      </c>
      <c r="DN29" s="223" t="s">
        <v>888</v>
      </c>
      <c r="DO29" s="235">
        <v>45317</v>
      </c>
      <c r="DP29">
        <v>2024</v>
      </c>
      <c r="DQ29" s="223" t="s">
        <v>85</v>
      </c>
      <c r="DR29" s="223">
        <v>4</v>
      </c>
      <c r="DS29" s="235">
        <v>45313</v>
      </c>
      <c r="DT29" s="235">
        <v>45382</v>
      </c>
      <c r="DU29" s="223" t="s">
        <v>901</v>
      </c>
      <c r="DV29" s="223" t="s">
        <v>882</v>
      </c>
      <c r="DW29" s="223" t="s">
        <v>735</v>
      </c>
      <c r="DX29" s="223" t="s">
        <v>1364</v>
      </c>
      <c r="DY29" s="223" t="s">
        <v>1357</v>
      </c>
      <c r="DZ29">
        <v>5</v>
      </c>
      <c r="EA29" s="223" t="s">
        <v>903</v>
      </c>
      <c r="EB29" s="223" t="s">
        <v>1644</v>
      </c>
      <c r="EC29" s="223" t="s">
        <v>480</v>
      </c>
      <c r="ED29" s="223" t="s">
        <v>308</v>
      </c>
      <c r="EE29" s="223" t="s">
        <v>883</v>
      </c>
      <c r="EF29" s="223" t="s">
        <v>694</v>
      </c>
      <c r="EG29" s="223" t="s">
        <v>693</v>
      </c>
      <c r="EH29" s="223" t="s">
        <v>902</v>
      </c>
      <c r="EI29" s="223" t="s">
        <v>81</v>
      </c>
      <c r="EJ29" s="223" t="s">
        <v>1363</v>
      </c>
      <c r="EK29" s="223" t="s">
        <v>1356</v>
      </c>
      <c r="EO29" s="223" t="s">
        <v>73</v>
      </c>
      <c r="EP29" s="223" t="s">
        <v>1620</v>
      </c>
      <c r="EQ29" s="223" t="s">
        <v>73</v>
      </c>
      <c r="ER29" s="223" t="s">
        <v>904</v>
      </c>
      <c r="ES29" s="223" t="s">
        <v>73</v>
      </c>
      <c r="ET29" s="223" t="s">
        <v>904</v>
      </c>
      <c r="EU29" s="223" t="s">
        <v>73</v>
      </c>
      <c r="EV29" s="223" t="s">
        <v>76</v>
      </c>
      <c r="EW29" s="223" t="s">
        <v>73</v>
      </c>
      <c r="EX29" s="223" t="s">
        <v>384</v>
      </c>
      <c r="EY29" s="223" t="s">
        <v>905</v>
      </c>
      <c r="EZ29" s="223" t="s">
        <v>76</v>
      </c>
      <c r="FA29" s="223" t="s">
        <v>71</v>
      </c>
      <c r="FB29" s="223" t="s">
        <v>906</v>
      </c>
      <c r="FC29" s="223" t="s">
        <v>907</v>
      </c>
      <c r="FD29" s="223" t="s">
        <v>73</v>
      </c>
      <c r="FE29" s="223" t="s">
        <v>76</v>
      </c>
      <c r="FF29" s="223" t="s">
        <v>73</v>
      </c>
      <c r="FG29" s="223" t="s">
        <v>127</v>
      </c>
      <c r="FH29" s="223" t="s">
        <v>2797</v>
      </c>
      <c r="FI29" s="223" t="s">
        <v>908</v>
      </c>
      <c r="FJ29" s="223" t="s">
        <v>73</v>
      </c>
      <c r="FK29" s="223" t="s">
        <v>909</v>
      </c>
      <c r="FL29" s="223" t="s">
        <v>73</v>
      </c>
      <c r="FM29" s="223" t="s">
        <v>79</v>
      </c>
      <c r="FN29" s="223" t="s">
        <v>1621</v>
      </c>
      <c r="FO29">
        <v>30</v>
      </c>
    </row>
    <row r="30" spans="1:171">
      <c r="A30">
        <v>34</v>
      </c>
      <c r="B30" s="235">
        <v>45317</v>
      </c>
      <c r="C30" s="223" t="s">
        <v>1332</v>
      </c>
      <c r="D30" s="223" t="s">
        <v>1333</v>
      </c>
      <c r="E30" s="223" t="s">
        <v>109</v>
      </c>
      <c r="F30" s="223" t="s">
        <v>46</v>
      </c>
      <c r="G30">
        <v>3</v>
      </c>
      <c r="H30" s="223" t="s">
        <v>90</v>
      </c>
      <c r="I30" s="223" t="s">
        <v>787</v>
      </c>
      <c r="J30" s="223" t="s">
        <v>754</v>
      </c>
      <c r="K30">
        <v>50</v>
      </c>
      <c r="L30" s="223" t="s">
        <v>127</v>
      </c>
      <c r="M30" s="223" t="s">
        <v>755</v>
      </c>
      <c r="N30" s="223" t="s">
        <v>41</v>
      </c>
      <c r="O30" s="223" t="s">
        <v>133</v>
      </c>
      <c r="P30" s="223" t="s">
        <v>88</v>
      </c>
      <c r="Q30">
        <v>3</v>
      </c>
      <c r="R30" s="223" t="s">
        <v>73</v>
      </c>
      <c r="S30" s="223" t="s">
        <v>73</v>
      </c>
      <c r="T30" s="223" t="s">
        <v>787</v>
      </c>
      <c r="U30" s="223" t="s">
        <v>787</v>
      </c>
      <c r="V30">
        <v>100</v>
      </c>
      <c r="W30" s="223" t="s">
        <v>389</v>
      </c>
      <c r="X30" s="223" t="s">
        <v>76</v>
      </c>
      <c r="Y30">
        <v>11</v>
      </c>
      <c r="Z30" s="223" t="s">
        <v>910</v>
      </c>
      <c r="AA30" s="235">
        <v>45324</v>
      </c>
      <c r="AC30" s="223" t="s">
        <v>1358</v>
      </c>
      <c r="AD30" s="223" t="s">
        <v>109</v>
      </c>
      <c r="AE30" s="223" t="s">
        <v>380</v>
      </c>
      <c r="AF30" s="223" t="s">
        <v>73</v>
      </c>
      <c r="AG30" s="223" t="s">
        <v>384</v>
      </c>
      <c r="AH30" s="223" t="s">
        <v>73</v>
      </c>
      <c r="AI30" s="223" t="s">
        <v>917</v>
      </c>
      <c r="AJ30" s="223" t="s">
        <v>73</v>
      </c>
      <c r="AK30" s="223" t="s">
        <v>73</v>
      </c>
      <c r="AL30" s="223" t="s">
        <v>1359</v>
      </c>
      <c r="AM30" s="223" t="s">
        <v>1358</v>
      </c>
      <c r="AN30" s="223" t="s">
        <v>73</v>
      </c>
      <c r="AO30" s="235">
        <v>46420</v>
      </c>
      <c r="AP30" s="223" t="s">
        <v>76</v>
      </c>
      <c r="AQ30" s="223" t="s">
        <v>73</v>
      </c>
      <c r="AR30" s="223" t="s">
        <v>1360</v>
      </c>
      <c r="AS30" s="223" t="s">
        <v>918</v>
      </c>
      <c r="AT30" s="223" t="s">
        <v>389</v>
      </c>
      <c r="AU30" s="223" t="s">
        <v>76</v>
      </c>
      <c r="AV30" s="223" t="s">
        <v>365</v>
      </c>
      <c r="AW30" s="223" t="s">
        <v>12</v>
      </c>
      <c r="AX30" s="223" t="s">
        <v>919</v>
      </c>
      <c r="AY30" s="223" t="s">
        <v>920</v>
      </c>
      <c r="AZ30" s="223" t="s">
        <v>73</v>
      </c>
      <c r="BA30" s="223" t="s">
        <v>73</v>
      </c>
      <c r="BB30" s="223" t="s">
        <v>73</v>
      </c>
      <c r="BC30">
        <v>20</v>
      </c>
      <c r="BD30">
        <v>0</v>
      </c>
      <c r="BE30">
        <v>60</v>
      </c>
      <c r="BF30" s="235">
        <v>45313</v>
      </c>
      <c r="BG30" s="172">
        <v>0.97916666666666663</v>
      </c>
      <c r="BH30" s="223" t="s">
        <v>73</v>
      </c>
      <c r="BI30">
        <v>24013</v>
      </c>
      <c r="BJ30" s="223" t="s">
        <v>1333</v>
      </c>
      <c r="BK30" s="223" t="s">
        <v>921</v>
      </c>
      <c r="BL30" s="223" t="s">
        <v>922</v>
      </c>
      <c r="BM30" s="223" t="s">
        <v>73</v>
      </c>
      <c r="BN30" s="223" t="s">
        <v>890</v>
      </c>
      <c r="BO30" s="223" t="s">
        <v>73</v>
      </c>
      <c r="BP30" s="223" t="s">
        <v>923</v>
      </c>
      <c r="BQ30" s="223" t="s">
        <v>76</v>
      </c>
      <c r="BR30" s="223" t="s">
        <v>73</v>
      </c>
      <c r="BS30" s="235"/>
      <c r="BT30" s="235">
        <v>44229</v>
      </c>
      <c r="BU30" s="223" t="s">
        <v>2622</v>
      </c>
      <c r="BV30" s="223" t="s">
        <v>2675</v>
      </c>
      <c r="BW30">
        <v>20</v>
      </c>
      <c r="BX30" s="223" t="s">
        <v>2284</v>
      </c>
      <c r="BY30" s="223" t="s">
        <v>2285</v>
      </c>
      <c r="BZ30" s="223" t="s">
        <v>2284</v>
      </c>
      <c r="CA30" s="223" t="s">
        <v>2286</v>
      </c>
      <c r="CD30" s="223" t="s">
        <v>73</v>
      </c>
      <c r="CE30" s="223" t="s">
        <v>73</v>
      </c>
      <c r="CF30" s="223" t="s">
        <v>73</v>
      </c>
      <c r="CG30">
        <v>21.457999999999998</v>
      </c>
      <c r="CH30">
        <v>23.434000000000001</v>
      </c>
      <c r="CI30" s="235">
        <v>45414</v>
      </c>
      <c r="CJ30" s="223" t="s">
        <v>1927</v>
      </c>
      <c r="CK30" s="223" t="s">
        <v>1022</v>
      </c>
      <c r="CL30" s="223" t="s">
        <v>1361</v>
      </c>
      <c r="CM30" s="223" t="s">
        <v>1560</v>
      </c>
      <c r="CN30" s="223" t="s">
        <v>1025</v>
      </c>
      <c r="CO30" s="223" t="s">
        <v>1928</v>
      </c>
      <c r="CP30" s="223" t="s">
        <v>76</v>
      </c>
      <c r="CQ30" s="223" t="s">
        <v>76</v>
      </c>
      <c r="CR30" s="223" t="s">
        <v>924</v>
      </c>
      <c r="CS30" s="223" t="s">
        <v>914</v>
      </c>
      <c r="CT30">
        <v>3</v>
      </c>
      <c r="CU30" s="223" t="s">
        <v>76</v>
      </c>
      <c r="CV30" s="223" t="s">
        <v>73</v>
      </c>
      <c r="CW30">
        <v>2027</v>
      </c>
      <c r="CX30" s="223" t="s">
        <v>83</v>
      </c>
      <c r="CY30" s="223" t="s">
        <v>383</v>
      </c>
      <c r="DA30" s="223" t="s">
        <v>73</v>
      </c>
      <c r="DB30" s="223" t="s">
        <v>425</v>
      </c>
      <c r="DC30" s="223" t="s">
        <v>45</v>
      </c>
      <c r="DD30" s="223" t="s">
        <v>925</v>
      </c>
      <c r="DE30" s="223" t="s">
        <v>73</v>
      </c>
      <c r="DF30">
        <v>1</v>
      </c>
      <c r="DH30" s="223" t="s">
        <v>76</v>
      </c>
      <c r="DI30" s="223" t="s">
        <v>755</v>
      </c>
      <c r="DJ30" s="223" t="s">
        <v>926</v>
      </c>
      <c r="DK30" s="223" t="s">
        <v>1362</v>
      </c>
      <c r="DL30" s="223" t="s">
        <v>1645</v>
      </c>
      <c r="DM30" s="223" t="s">
        <v>1646</v>
      </c>
      <c r="DN30" s="223" t="s">
        <v>1333</v>
      </c>
      <c r="DO30" s="235">
        <v>45317</v>
      </c>
      <c r="DP30">
        <v>2024</v>
      </c>
      <c r="DQ30" s="223" t="s">
        <v>85</v>
      </c>
      <c r="DR30" s="223">
        <v>4</v>
      </c>
      <c r="DS30" s="235">
        <v>45313</v>
      </c>
      <c r="DT30" s="235">
        <v>45382</v>
      </c>
      <c r="DU30" s="223" t="s">
        <v>901</v>
      </c>
      <c r="DV30" s="223" t="s">
        <v>882</v>
      </c>
      <c r="DW30" s="223" t="s">
        <v>735</v>
      </c>
      <c r="DX30" s="223" t="s">
        <v>1364</v>
      </c>
      <c r="DY30" s="223" t="s">
        <v>1357</v>
      </c>
      <c r="DZ30">
        <v>5</v>
      </c>
      <c r="EA30" s="223" t="s">
        <v>903</v>
      </c>
      <c r="EB30" s="223" t="s">
        <v>1644</v>
      </c>
      <c r="EC30" s="223" t="s">
        <v>480</v>
      </c>
      <c r="ED30" s="223" t="s">
        <v>308</v>
      </c>
      <c r="EE30" s="223" t="s">
        <v>883</v>
      </c>
      <c r="EF30" s="223" t="s">
        <v>694</v>
      </c>
      <c r="EG30" s="223" t="s">
        <v>693</v>
      </c>
      <c r="EH30" s="223" t="s">
        <v>902</v>
      </c>
      <c r="EI30" s="223" t="s">
        <v>81</v>
      </c>
      <c r="EJ30" s="223" t="s">
        <v>1363</v>
      </c>
      <c r="EK30" s="223" t="s">
        <v>1356</v>
      </c>
      <c r="EL30">
        <v>1</v>
      </c>
      <c r="EM30">
        <v>1</v>
      </c>
      <c r="EO30" s="223" t="s">
        <v>73</v>
      </c>
      <c r="EP30" s="223" t="s">
        <v>73</v>
      </c>
      <c r="EQ30" s="223" t="s">
        <v>904</v>
      </c>
      <c r="ER30" s="223" t="s">
        <v>904</v>
      </c>
      <c r="ES30" s="223" t="s">
        <v>73</v>
      </c>
      <c r="ET30" s="223" t="s">
        <v>904</v>
      </c>
      <c r="EU30" s="223" t="s">
        <v>73</v>
      </c>
      <c r="EV30" s="223" t="s">
        <v>76</v>
      </c>
      <c r="EW30" s="223" t="s">
        <v>73</v>
      </c>
      <c r="EX30" s="223" t="s">
        <v>384</v>
      </c>
      <c r="EY30" s="223" t="s">
        <v>905</v>
      </c>
      <c r="EZ30" s="223" t="s">
        <v>76</v>
      </c>
      <c r="FA30" s="223" t="s">
        <v>71</v>
      </c>
      <c r="FB30" s="223" t="s">
        <v>927</v>
      </c>
      <c r="FC30" s="223" t="s">
        <v>907</v>
      </c>
      <c r="FD30" s="223" t="s">
        <v>73</v>
      </c>
      <c r="FE30" s="223" t="s">
        <v>76</v>
      </c>
      <c r="FF30" s="223" t="s">
        <v>73</v>
      </c>
      <c r="FG30" s="223" t="s">
        <v>127</v>
      </c>
      <c r="FH30" s="223" t="s">
        <v>73</v>
      </c>
      <c r="FI30" s="223" t="s">
        <v>928</v>
      </c>
      <c r="FJ30" s="223" t="s">
        <v>1361</v>
      </c>
      <c r="FK30" s="223" t="s">
        <v>73</v>
      </c>
      <c r="FL30" s="223" t="s">
        <v>73</v>
      </c>
      <c r="FM30" s="223" t="s">
        <v>79</v>
      </c>
      <c r="FN30" s="223" t="s">
        <v>1365</v>
      </c>
      <c r="FO30">
        <v>50</v>
      </c>
    </row>
    <row r="31" spans="1:171">
      <c r="A31">
        <v>33</v>
      </c>
      <c r="B31" s="235">
        <v>45316</v>
      </c>
      <c r="C31" s="223" t="s">
        <v>1341</v>
      </c>
      <c r="D31" s="223" t="s">
        <v>1342</v>
      </c>
      <c r="E31" s="223" t="s">
        <v>149</v>
      </c>
      <c r="F31" s="223" t="s">
        <v>46</v>
      </c>
      <c r="G31">
        <v>3</v>
      </c>
      <c r="H31" s="223" t="s">
        <v>90</v>
      </c>
      <c r="I31" s="223" t="s">
        <v>665</v>
      </c>
      <c r="J31" s="223" t="s">
        <v>1343</v>
      </c>
      <c r="K31">
        <v>45</v>
      </c>
      <c r="L31" s="223" t="s">
        <v>91</v>
      </c>
      <c r="M31" s="223" t="s">
        <v>771</v>
      </c>
      <c r="N31" s="223" t="s">
        <v>43</v>
      </c>
      <c r="O31" s="223" t="s">
        <v>87</v>
      </c>
      <c r="P31" s="223" t="s">
        <v>121</v>
      </c>
      <c r="Q31">
        <v>3</v>
      </c>
      <c r="R31" s="223" t="s">
        <v>73</v>
      </c>
      <c r="S31" s="223" t="s">
        <v>73</v>
      </c>
      <c r="T31" s="223" t="s">
        <v>665</v>
      </c>
      <c r="U31" s="223" t="s">
        <v>665</v>
      </c>
      <c r="V31">
        <v>100</v>
      </c>
      <c r="W31" s="223" t="s">
        <v>76</v>
      </c>
      <c r="X31" s="223" t="s">
        <v>76</v>
      </c>
      <c r="Z31" s="223" t="s">
        <v>931</v>
      </c>
      <c r="AA31" s="235">
        <v>45321</v>
      </c>
      <c r="AC31" s="223" t="s">
        <v>1367</v>
      </c>
      <c r="AD31" s="223" t="s">
        <v>149</v>
      </c>
      <c r="AE31" s="223" t="s">
        <v>377</v>
      </c>
      <c r="AF31" s="223" t="s">
        <v>73</v>
      </c>
      <c r="AG31" s="223" t="s">
        <v>384</v>
      </c>
      <c r="AH31" s="223" t="s">
        <v>932</v>
      </c>
      <c r="AI31" s="223" t="s">
        <v>73</v>
      </c>
      <c r="AJ31" s="223" t="s">
        <v>73</v>
      </c>
      <c r="AK31" s="223" t="s">
        <v>73</v>
      </c>
      <c r="AL31" s="223" t="s">
        <v>1367</v>
      </c>
      <c r="AM31" s="223" t="s">
        <v>73</v>
      </c>
      <c r="AN31" s="223" t="s">
        <v>73</v>
      </c>
      <c r="AO31" s="235">
        <v>46417</v>
      </c>
      <c r="AP31" s="223" t="s">
        <v>76</v>
      </c>
      <c r="AQ31" s="223" t="s">
        <v>2798</v>
      </c>
      <c r="AR31" s="223" t="s">
        <v>1368</v>
      </c>
      <c r="AS31" s="223" t="s">
        <v>1369</v>
      </c>
      <c r="AT31" s="223" t="s">
        <v>396</v>
      </c>
      <c r="AU31" s="223" t="s">
        <v>1376</v>
      </c>
      <c r="AV31" s="223" t="s">
        <v>1370</v>
      </c>
      <c r="AW31" s="223" t="s">
        <v>12</v>
      </c>
      <c r="AX31" s="223" t="s">
        <v>933</v>
      </c>
      <c r="AY31" s="223" t="s">
        <v>899</v>
      </c>
      <c r="AZ31" s="223" t="s">
        <v>1076</v>
      </c>
      <c r="BA31" s="223" t="s">
        <v>1628</v>
      </c>
      <c r="BB31" s="223" t="s">
        <v>73</v>
      </c>
      <c r="BF31" s="235">
        <v>45117</v>
      </c>
      <c r="BG31" s="172">
        <v>0.95833333333333337</v>
      </c>
      <c r="BH31" s="223" t="s">
        <v>73</v>
      </c>
      <c r="BI31">
        <v>24012</v>
      </c>
      <c r="BJ31" s="223" t="s">
        <v>1342</v>
      </c>
      <c r="BK31" s="223" t="s">
        <v>889</v>
      </c>
      <c r="BL31" s="223" t="s">
        <v>76</v>
      </c>
      <c r="BM31" s="223" t="s">
        <v>73</v>
      </c>
      <c r="BN31" s="223" t="s">
        <v>890</v>
      </c>
      <c r="BO31" s="223" t="s">
        <v>912</v>
      </c>
      <c r="BP31" s="223" t="s">
        <v>934</v>
      </c>
      <c r="BQ31" s="223" t="s">
        <v>1371</v>
      </c>
      <c r="BR31" s="223" t="s">
        <v>73</v>
      </c>
      <c r="BS31" s="235"/>
      <c r="BT31" s="235">
        <v>43797</v>
      </c>
      <c r="BU31" s="223" t="s">
        <v>2676</v>
      </c>
      <c r="BV31" s="223" t="s">
        <v>2673</v>
      </c>
      <c r="BX31" s="223" t="s">
        <v>73</v>
      </c>
      <c r="BY31" s="223" t="s">
        <v>73</v>
      </c>
      <c r="BZ31" s="223" t="s">
        <v>73</v>
      </c>
      <c r="CA31" s="223" t="s">
        <v>73</v>
      </c>
      <c r="CD31" s="223" t="s">
        <v>73</v>
      </c>
      <c r="CE31" s="223" t="s">
        <v>73</v>
      </c>
      <c r="CF31" s="223" t="s">
        <v>73</v>
      </c>
      <c r="CG31">
        <v>21.457999999999998</v>
      </c>
      <c r="CH31">
        <v>23.434000000000001</v>
      </c>
      <c r="CI31" s="235">
        <v>45503</v>
      </c>
      <c r="CJ31" s="223" t="s">
        <v>1929</v>
      </c>
      <c r="CK31" s="223" t="s">
        <v>894</v>
      </c>
      <c r="CL31" s="223" t="s">
        <v>1372</v>
      </c>
      <c r="CM31" s="223" t="s">
        <v>73</v>
      </c>
      <c r="CN31" s="223" t="s">
        <v>895</v>
      </c>
      <c r="CO31" s="223" t="s">
        <v>1930</v>
      </c>
      <c r="CP31" s="223" t="s">
        <v>897</v>
      </c>
      <c r="CQ31" s="223" t="s">
        <v>1047</v>
      </c>
      <c r="CR31" s="223" t="s">
        <v>87</v>
      </c>
      <c r="CS31" s="223" t="s">
        <v>899</v>
      </c>
      <c r="CT31">
        <v>3</v>
      </c>
      <c r="CU31" s="223" t="s">
        <v>76</v>
      </c>
      <c r="CV31" s="223" t="s">
        <v>73</v>
      </c>
      <c r="CW31">
        <v>2027</v>
      </c>
      <c r="CX31" s="223" t="s">
        <v>83</v>
      </c>
      <c r="CY31" s="223" t="s">
        <v>383</v>
      </c>
      <c r="DA31" s="223" t="s">
        <v>73</v>
      </c>
      <c r="DB31" s="223" t="s">
        <v>425</v>
      </c>
      <c r="DC31" s="223" t="s">
        <v>45</v>
      </c>
      <c r="DD31" s="223" t="s">
        <v>925</v>
      </c>
      <c r="DE31" s="223" t="s">
        <v>73</v>
      </c>
      <c r="DF31">
        <v>1</v>
      </c>
      <c r="DH31" s="223" t="s">
        <v>932</v>
      </c>
      <c r="DI31" s="223" t="s">
        <v>771</v>
      </c>
      <c r="DJ31" s="223" t="s">
        <v>1373</v>
      </c>
      <c r="DK31" s="223" t="s">
        <v>1374</v>
      </c>
      <c r="DL31" s="223" t="s">
        <v>1647</v>
      </c>
      <c r="DM31" s="223" t="s">
        <v>1648</v>
      </c>
      <c r="DN31" s="223" t="s">
        <v>1342</v>
      </c>
      <c r="DO31" s="235">
        <v>45316</v>
      </c>
      <c r="DP31">
        <v>2024</v>
      </c>
      <c r="DQ31" s="223" t="s">
        <v>85</v>
      </c>
      <c r="DR31" s="223">
        <v>4</v>
      </c>
      <c r="DS31" s="235">
        <v>45313</v>
      </c>
      <c r="DT31" s="235">
        <v>45382</v>
      </c>
      <c r="DU31" s="223" t="s">
        <v>901</v>
      </c>
      <c r="DV31" s="223" t="s">
        <v>882</v>
      </c>
      <c r="DW31" s="223" t="s">
        <v>735</v>
      </c>
      <c r="DX31" s="223" t="s">
        <v>1375</v>
      </c>
      <c r="DY31" s="223" t="s">
        <v>1366</v>
      </c>
      <c r="DZ31">
        <v>4</v>
      </c>
      <c r="EA31" s="223" t="s">
        <v>929</v>
      </c>
      <c r="EB31" s="223" t="s">
        <v>1638</v>
      </c>
      <c r="EC31" s="223" t="s">
        <v>479</v>
      </c>
      <c r="ED31" s="223" t="s">
        <v>308</v>
      </c>
      <c r="EE31" s="223" t="s">
        <v>883</v>
      </c>
      <c r="EF31" s="223" t="s">
        <v>694</v>
      </c>
      <c r="EG31" s="223" t="s">
        <v>693</v>
      </c>
      <c r="EH31" s="223" t="s">
        <v>902</v>
      </c>
      <c r="EI31" s="223" t="s">
        <v>81</v>
      </c>
      <c r="EJ31" s="223" t="s">
        <v>1363</v>
      </c>
      <c r="EK31" s="223" t="s">
        <v>1356</v>
      </c>
      <c r="EL31">
        <v>1</v>
      </c>
      <c r="EN31">
        <v>1</v>
      </c>
      <c r="EO31" s="223" t="s">
        <v>73</v>
      </c>
      <c r="EP31" s="223" t="s">
        <v>73</v>
      </c>
      <c r="EQ31" s="223" t="s">
        <v>904</v>
      </c>
      <c r="ER31" s="223" t="s">
        <v>904</v>
      </c>
      <c r="ES31" s="223" t="s">
        <v>73</v>
      </c>
      <c r="ET31" s="223" t="s">
        <v>904</v>
      </c>
      <c r="EU31" s="223" t="s">
        <v>73</v>
      </c>
      <c r="EV31" s="223" t="s">
        <v>935</v>
      </c>
      <c r="EW31" s="223" t="s">
        <v>73</v>
      </c>
      <c r="EX31" s="223" t="s">
        <v>384</v>
      </c>
      <c r="EY31" s="223" t="s">
        <v>905</v>
      </c>
      <c r="EZ31" s="223" t="s">
        <v>76</v>
      </c>
      <c r="FA31" s="223" t="s">
        <v>71</v>
      </c>
      <c r="FB31" s="223" t="s">
        <v>906</v>
      </c>
      <c r="FC31" s="223" t="s">
        <v>907</v>
      </c>
      <c r="FD31" s="223" t="s">
        <v>73</v>
      </c>
      <c r="FE31" s="223" t="s">
        <v>76</v>
      </c>
      <c r="FF31" s="223" t="s">
        <v>73</v>
      </c>
      <c r="FG31" s="223" t="s">
        <v>91</v>
      </c>
      <c r="FH31" s="223" t="s">
        <v>73</v>
      </c>
      <c r="FI31" s="223" t="s">
        <v>928</v>
      </c>
      <c r="FJ31" s="223" t="s">
        <v>2799</v>
      </c>
      <c r="FK31" s="223" t="s">
        <v>909</v>
      </c>
      <c r="FL31" s="223" t="s">
        <v>936</v>
      </c>
      <c r="FM31" s="223" t="s">
        <v>79</v>
      </c>
      <c r="FN31" s="223" t="s">
        <v>1377</v>
      </c>
      <c r="FO31">
        <v>45</v>
      </c>
    </row>
    <row r="32" spans="1:171">
      <c r="A32">
        <v>32</v>
      </c>
      <c r="B32" s="235">
        <v>45316</v>
      </c>
      <c r="C32" s="223" t="s">
        <v>1335</v>
      </c>
      <c r="D32" s="223" t="s">
        <v>1336</v>
      </c>
      <c r="E32" s="223" t="s">
        <v>74</v>
      </c>
      <c r="F32" s="223" t="s">
        <v>46</v>
      </c>
      <c r="G32">
        <v>0.5</v>
      </c>
      <c r="H32" s="223" t="s">
        <v>90</v>
      </c>
      <c r="I32" s="223" t="s">
        <v>137</v>
      </c>
      <c r="J32" s="223" t="s">
        <v>746</v>
      </c>
      <c r="K32">
        <v>40</v>
      </c>
      <c r="L32" s="223" t="s">
        <v>104</v>
      </c>
      <c r="M32" s="223" t="s">
        <v>76</v>
      </c>
      <c r="N32" s="223" t="s">
        <v>43</v>
      </c>
      <c r="O32" s="223" t="s">
        <v>96</v>
      </c>
      <c r="P32" s="223" t="s">
        <v>76</v>
      </c>
      <c r="Q32">
        <v>0.5</v>
      </c>
      <c r="R32" s="223" t="s">
        <v>73</v>
      </c>
      <c r="S32" s="223" t="s">
        <v>73</v>
      </c>
      <c r="T32" s="223" t="s">
        <v>137</v>
      </c>
      <c r="U32" s="223" t="s">
        <v>137</v>
      </c>
      <c r="V32">
        <v>100</v>
      </c>
      <c r="W32" s="223" t="s">
        <v>76</v>
      </c>
      <c r="X32" s="223" t="s">
        <v>76</v>
      </c>
      <c r="Z32" s="223" t="s">
        <v>937</v>
      </c>
      <c r="AA32" s="235">
        <v>45320</v>
      </c>
      <c r="AC32" s="223" t="s">
        <v>938</v>
      </c>
      <c r="AD32" s="223" t="s">
        <v>74</v>
      </c>
      <c r="AE32" s="223" t="s">
        <v>377</v>
      </c>
      <c r="AF32" s="223" t="s">
        <v>73</v>
      </c>
      <c r="AG32" s="223" t="s">
        <v>384</v>
      </c>
      <c r="AH32" s="223" t="s">
        <v>73</v>
      </c>
      <c r="AI32" s="223" t="s">
        <v>73</v>
      </c>
      <c r="AJ32" s="223" t="s">
        <v>939</v>
      </c>
      <c r="AK32" s="223" t="s">
        <v>73</v>
      </c>
      <c r="AL32" s="223" t="s">
        <v>938</v>
      </c>
      <c r="AM32" s="223" t="s">
        <v>73</v>
      </c>
      <c r="AN32" s="223" t="s">
        <v>73</v>
      </c>
      <c r="AO32" s="235">
        <v>46416</v>
      </c>
      <c r="AP32" s="223" t="s">
        <v>76</v>
      </c>
      <c r="AQ32" s="223" t="s">
        <v>73</v>
      </c>
      <c r="AR32" s="223" t="s">
        <v>73</v>
      </c>
      <c r="AS32" s="223" t="s">
        <v>73</v>
      </c>
      <c r="AT32" s="223" t="s">
        <v>76</v>
      </c>
      <c r="AU32" s="223" t="s">
        <v>76</v>
      </c>
      <c r="AV32" s="223" t="s">
        <v>73</v>
      </c>
      <c r="AW32" s="223" t="s">
        <v>73</v>
      </c>
      <c r="AX32" s="223" t="s">
        <v>73</v>
      </c>
      <c r="AY32" s="223" t="s">
        <v>73</v>
      </c>
      <c r="AZ32" s="223" t="s">
        <v>73</v>
      </c>
      <c r="BA32" s="223" t="s">
        <v>73</v>
      </c>
      <c r="BB32" s="223" t="s">
        <v>73</v>
      </c>
      <c r="BF32" s="235"/>
      <c r="BG32" s="172"/>
      <c r="BH32" s="223" t="s">
        <v>73</v>
      </c>
      <c r="BJ32" s="223" t="s">
        <v>659</v>
      </c>
      <c r="BK32" s="223" t="s">
        <v>76</v>
      </c>
      <c r="BL32" s="223" t="s">
        <v>76</v>
      </c>
      <c r="BM32" s="223" t="s">
        <v>73</v>
      </c>
      <c r="BN32" s="223" t="s">
        <v>890</v>
      </c>
      <c r="BO32" s="223" t="s">
        <v>73</v>
      </c>
      <c r="BP32" s="223" t="s">
        <v>940</v>
      </c>
      <c r="BQ32" s="223" t="s">
        <v>941</v>
      </c>
      <c r="BR32" s="223" t="s">
        <v>73</v>
      </c>
      <c r="BS32" s="235"/>
      <c r="BT32" s="235">
        <v>44211</v>
      </c>
      <c r="BU32" s="223" t="s">
        <v>76</v>
      </c>
      <c r="BV32" s="223" t="s">
        <v>76</v>
      </c>
      <c r="BX32" s="223" t="s">
        <v>73</v>
      </c>
      <c r="BY32" s="223" t="s">
        <v>73</v>
      </c>
      <c r="BZ32" s="223" t="s">
        <v>73</v>
      </c>
      <c r="CA32" s="223" t="s">
        <v>73</v>
      </c>
      <c r="CD32" s="223" t="s">
        <v>73</v>
      </c>
      <c r="CE32" s="223" t="s">
        <v>73</v>
      </c>
      <c r="CF32" s="223" t="s">
        <v>73</v>
      </c>
      <c r="CG32">
        <v>3.5760000000000001</v>
      </c>
      <c r="CH32">
        <v>3.9060000000000001</v>
      </c>
      <c r="CI32" s="235">
        <v>45502</v>
      </c>
      <c r="CJ32" s="223" t="s">
        <v>1227</v>
      </c>
      <c r="CK32" s="223" t="s">
        <v>894</v>
      </c>
      <c r="CL32" s="223" t="s">
        <v>73</v>
      </c>
      <c r="CM32" s="223" t="s">
        <v>73</v>
      </c>
      <c r="CN32" s="223" t="s">
        <v>895</v>
      </c>
      <c r="CO32" s="223" t="s">
        <v>1931</v>
      </c>
      <c r="CP32" s="223" t="s">
        <v>76</v>
      </c>
      <c r="CQ32" s="223" t="s">
        <v>76</v>
      </c>
      <c r="CR32" s="223" t="s">
        <v>96</v>
      </c>
      <c r="CS32" s="223" t="s">
        <v>914</v>
      </c>
      <c r="CT32">
        <v>0.5</v>
      </c>
      <c r="CU32" s="223" t="s">
        <v>443</v>
      </c>
      <c r="CV32" s="223" t="s">
        <v>942</v>
      </c>
      <c r="CW32">
        <v>2027</v>
      </c>
      <c r="CX32" s="223" t="s">
        <v>83</v>
      </c>
      <c r="CY32" s="223" t="s">
        <v>383</v>
      </c>
      <c r="DA32" s="223" t="s">
        <v>557</v>
      </c>
      <c r="DB32" s="223" t="s">
        <v>425</v>
      </c>
      <c r="DC32" s="223" t="s">
        <v>943</v>
      </c>
      <c r="DD32" s="223" t="s">
        <v>944</v>
      </c>
      <c r="DE32" s="223" t="s">
        <v>73</v>
      </c>
      <c r="DF32">
        <v>1</v>
      </c>
      <c r="DG32">
        <v>28</v>
      </c>
      <c r="DH32" s="223" t="s">
        <v>76</v>
      </c>
      <c r="DI32" s="223" t="s">
        <v>945</v>
      </c>
      <c r="DJ32" s="223" t="s">
        <v>73</v>
      </c>
      <c r="DK32" s="223" t="s">
        <v>1378</v>
      </c>
      <c r="DL32" s="223" t="s">
        <v>659</v>
      </c>
      <c r="DM32" s="223" t="s">
        <v>73</v>
      </c>
      <c r="DN32" s="223" t="s">
        <v>659</v>
      </c>
      <c r="DO32" s="235">
        <v>45316</v>
      </c>
      <c r="DP32">
        <v>2024</v>
      </c>
      <c r="DQ32" s="223" t="s">
        <v>85</v>
      </c>
      <c r="DR32" s="223">
        <v>4</v>
      </c>
      <c r="DS32" s="235">
        <v>45313</v>
      </c>
      <c r="DT32" s="235">
        <v>45382</v>
      </c>
      <c r="DU32" s="223" t="s">
        <v>901</v>
      </c>
      <c r="DV32" s="223" t="s">
        <v>882</v>
      </c>
      <c r="DW32" s="223" t="s">
        <v>735</v>
      </c>
      <c r="DX32" s="223" t="s">
        <v>1375</v>
      </c>
      <c r="DY32" s="223" t="s">
        <v>1366</v>
      </c>
      <c r="DZ32">
        <v>4</v>
      </c>
      <c r="EA32" s="223" t="s">
        <v>929</v>
      </c>
      <c r="EB32" s="223" t="s">
        <v>1638</v>
      </c>
      <c r="EC32" s="223" t="s">
        <v>479</v>
      </c>
      <c r="ED32" s="223" t="s">
        <v>308</v>
      </c>
      <c r="EE32" s="223" t="s">
        <v>883</v>
      </c>
      <c r="EF32" s="223" t="s">
        <v>694</v>
      </c>
      <c r="EG32" s="223" t="s">
        <v>693</v>
      </c>
      <c r="EH32" s="223" t="s">
        <v>902</v>
      </c>
      <c r="EI32" s="223" t="s">
        <v>81</v>
      </c>
      <c r="EJ32" s="223" t="s">
        <v>1363</v>
      </c>
      <c r="EK32" s="223" t="s">
        <v>1356</v>
      </c>
      <c r="EO32" s="223" t="s">
        <v>73</v>
      </c>
      <c r="EP32" s="223" t="s">
        <v>73</v>
      </c>
      <c r="EQ32" s="223" t="s">
        <v>73</v>
      </c>
      <c r="ER32" s="223" t="s">
        <v>73</v>
      </c>
      <c r="ES32" s="223" t="s">
        <v>73</v>
      </c>
      <c r="ET32" s="223" t="s">
        <v>904</v>
      </c>
      <c r="EU32" s="223" t="s">
        <v>73</v>
      </c>
      <c r="EV32" s="223" t="s">
        <v>76</v>
      </c>
      <c r="EW32" s="223" t="s">
        <v>73</v>
      </c>
      <c r="EX32" s="223" t="s">
        <v>384</v>
      </c>
      <c r="EY32" s="223" t="s">
        <v>364</v>
      </c>
      <c r="EZ32" s="223" t="s">
        <v>930</v>
      </c>
      <c r="FA32" s="223" t="s">
        <v>71</v>
      </c>
      <c r="FB32" s="223" t="s">
        <v>906</v>
      </c>
      <c r="FC32" s="223" t="s">
        <v>76</v>
      </c>
      <c r="FD32" s="223" t="s">
        <v>73</v>
      </c>
      <c r="FE32" s="223" t="s">
        <v>76</v>
      </c>
      <c r="FF32" s="223" t="s">
        <v>73</v>
      </c>
      <c r="FG32" s="223" t="s">
        <v>104</v>
      </c>
      <c r="FH32" s="223" t="s">
        <v>73</v>
      </c>
      <c r="FI32" s="223" t="s">
        <v>908</v>
      </c>
      <c r="FJ32" s="223" t="s">
        <v>73</v>
      </c>
      <c r="FK32" s="223" t="s">
        <v>916</v>
      </c>
      <c r="FL32" s="223" t="s">
        <v>73</v>
      </c>
      <c r="FM32" s="223" t="s">
        <v>70</v>
      </c>
      <c r="FN32" s="223" t="s">
        <v>1379</v>
      </c>
      <c r="FO32">
        <v>40</v>
      </c>
    </row>
    <row r="33" spans="1:171">
      <c r="A33">
        <v>31</v>
      </c>
      <c r="B33" s="235">
        <v>45316</v>
      </c>
      <c r="C33" s="223" t="s">
        <v>1337</v>
      </c>
      <c r="D33" s="223" t="s">
        <v>1338</v>
      </c>
      <c r="E33" s="223" t="s">
        <v>1339</v>
      </c>
      <c r="F33" s="223" t="s">
        <v>46</v>
      </c>
      <c r="G33">
        <v>5.5</v>
      </c>
      <c r="H33" s="223" t="s">
        <v>90</v>
      </c>
      <c r="I33" s="223" t="s">
        <v>137</v>
      </c>
      <c r="J33" s="223" t="s">
        <v>1340</v>
      </c>
      <c r="K33">
        <v>35</v>
      </c>
      <c r="L33" s="223" t="s">
        <v>127</v>
      </c>
      <c r="M33" s="223" t="s">
        <v>76</v>
      </c>
      <c r="N33" s="223" t="s">
        <v>41</v>
      </c>
      <c r="O33" s="223" t="s">
        <v>93</v>
      </c>
      <c r="P33" s="223" t="s">
        <v>94</v>
      </c>
      <c r="Q33">
        <v>5.5</v>
      </c>
      <c r="R33" s="223" t="s">
        <v>73</v>
      </c>
      <c r="S33" s="223" t="s">
        <v>73</v>
      </c>
      <c r="T33" s="223" t="s">
        <v>1380</v>
      </c>
      <c r="U33" s="223" t="s">
        <v>1380</v>
      </c>
      <c r="V33">
        <v>99.334000000000003</v>
      </c>
      <c r="W33" s="223" t="s">
        <v>396</v>
      </c>
      <c r="X33" s="223" t="s">
        <v>76</v>
      </c>
      <c r="Y33">
        <v>18</v>
      </c>
      <c r="Z33" s="223" t="s">
        <v>910</v>
      </c>
      <c r="AA33" s="235">
        <v>45323</v>
      </c>
      <c r="AC33" s="223" t="s">
        <v>1381</v>
      </c>
      <c r="AD33" s="223" t="s">
        <v>1339</v>
      </c>
      <c r="AE33" s="223" t="s">
        <v>380</v>
      </c>
      <c r="AF33" s="223" t="s">
        <v>73</v>
      </c>
      <c r="AG33" s="223" t="s">
        <v>384</v>
      </c>
      <c r="AH33" s="223" t="s">
        <v>73</v>
      </c>
      <c r="AI33" s="223" t="s">
        <v>73</v>
      </c>
      <c r="AJ33" s="223" t="s">
        <v>73</v>
      </c>
      <c r="AK33" s="223" t="s">
        <v>73</v>
      </c>
      <c r="AL33" s="223" t="s">
        <v>1382</v>
      </c>
      <c r="AM33" s="223" t="s">
        <v>1381</v>
      </c>
      <c r="AN33" s="223" t="s">
        <v>73</v>
      </c>
      <c r="AO33" s="235">
        <v>46419</v>
      </c>
      <c r="AP33" s="223" t="s">
        <v>76</v>
      </c>
      <c r="AQ33" s="223" t="s">
        <v>73</v>
      </c>
      <c r="AR33" s="223" t="s">
        <v>73</v>
      </c>
      <c r="AS33" s="223" t="s">
        <v>73</v>
      </c>
      <c r="AT33" s="223" t="s">
        <v>76</v>
      </c>
      <c r="AU33" s="223" t="s">
        <v>76</v>
      </c>
      <c r="AV33" s="223" t="s">
        <v>73</v>
      </c>
      <c r="AW33" s="223" t="s">
        <v>73</v>
      </c>
      <c r="AX33" s="223" t="s">
        <v>73</v>
      </c>
      <c r="AY33" s="223" t="s">
        <v>73</v>
      </c>
      <c r="AZ33" s="223" t="s">
        <v>73</v>
      </c>
      <c r="BA33" s="223" t="s">
        <v>73</v>
      </c>
      <c r="BB33" s="223" t="s">
        <v>73</v>
      </c>
      <c r="BF33" s="235"/>
      <c r="BG33" s="172"/>
      <c r="BH33" s="223" t="s">
        <v>73</v>
      </c>
      <c r="BJ33" s="223" t="s">
        <v>1338</v>
      </c>
      <c r="BK33" s="223" t="s">
        <v>921</v>
      </c>
      <c r="BL33" s="223" t="s">
        <v>1383</v>
      </c>
      <c r="BM33" s="223" t="s">
        <v>73</v>
      </c>
      <c r="BN33" s="223" t="s">
        <v>946</v>
      </c>
      <c r="BO33" s="223" t="s">
        <v>76</v>
      </c>
      <c r="BP33" s="223" t="s">
        <v>76</v>
      </c>
      <c r="BQ33" s="223" t="s">
        <v>76</v>
      </c>
      <c r="BR33" s="223" t="s">
        <v>2677</v>
      </c>
      <c r="BS33" s="235"/>
      <c r="BT33" s="235">
        <v>43073</v>
      </c>
      <c r="BU33" s="223" t="s">
        <v>76</v>
      </c>
      <c r="BV33" s="223" t="s">
        <v>76</v>
      </c>
      <c r="BX33" s="223" t="s">
        <v>73</v>
      </c>
      <c r="BY33" s="223" t="s">
        <v>73</v>
      </c>
      <c r="BZ33" s="223" t="s">
        <v>73</v>
      </c>
      <c r="CA33" s="223" t="s">
        <v>73</v>
      </c>
      <c r="CD33" s="223" t="s">
        <v>73</v>
      </c>
      <c r="CE33" s="223" t="s">
        <v>73</v>
      </c>
      <c r="CF33" s="223" t="s">
        <v>73</v>
      </c>
      <c r="CG33">
        <v>39.340000000000003</v>
      </c>
      <c r="CH33">
        <v>42.963000000000001</v>
      </c>
      <c r="CI33" s="235">
        <v>45505</v>
      </c>
      <c r="CJ33" s="223" t="s">
        <v>1932</v>
      </c>
      <c r="CK33" s="223" t="s">
        <v>894</v>
      </c>
      <c r="CL33" s="223" t="s">
        <v>73</v>
      </c>
      <c r="CM33" s="223" t="s">
        <v>1561</v>
      </c>
      <c r="CN33" s="223" t="s">
        <v>895</v>
      </c>
      <c r="CO33" s="223" t="s">
        <v>1933</v>
      </c>
      <c r="CP33" s="223" t="s">
        <v>76</v>
      </c>
      <c r="CQ33" s="223" t="s">
        <v>76</v>
      </c>
      <c r="CR33" s="223" t="s">
        <v>924</v>
      </c>
      <c r="CS33" s="223" t="s">
        <v>914</v>
      </c>
      <c r="CT33">
        <v>5.5</v>
      </c>
      <c r="CU33" s="223" t="s">
        <v>76</v>
      </c>
      <c r="CV33" s="223" t="s">
        <v>73</v>
      </c>
      <c r="CW33">
        <v>2027</v>
      </c>
      <c r="CX33" s="223" t="s">
        <v>83</v>
      </c>
      <c r="CY33" s="223" t="s">
        <v>383</v>
      </c>
      <c r="DA33" s="223" t="s">
        <v>73</v>
      </c>
      <c r="DB33" s="223" t="s">
        <v>425</v>
      </c>
      <c r="DC33" s="223" t="s">
        <v>45</v>
      </c>
      <c r="DD33" s="223" t="s">
        <v>1384</v>
      </c>
      <c r="DE33" s="223" t="s">
        <v>73</v>
      </c>
      <c r="DF33">
        <v>1</v>
      </c>
      <c r="DH33" s="223" t="s">
        <v>76</v>
      </c>
      <c r="DI33" s="223" t="s">
        <v>947</v>
      </c>
      <c r="DJ33" s="223" t="s">
        <v>73</v>
      </c>
      <c r="DK33" s="223" t="s">
        <v>1385</v>
      </c>
      <c r="DL33" s="223" t="s">
        <v>1649</v>
      </c>
      <c r="DM33" s="223" t="s">
        <v>73</v>
      </c>
      <c r="DN33" s="223" t="s">
        <v>1338</v>
      </c>
      <c r="DO33" s="235">
        <v>45316</v>
      </c>
      <c r="DP33">
        <v>2024</v>
      </c>
      <c r="DQ33" s="223" t="s">
        <v>85</v>
      </c>
      <c r="DR33" s="223">
        <v>4</v>
      </c>
      <c r="DS33" s="235">
        <v>45313</v>
      </c>
      <c r="DT33" s="235">
        <v>45382</v>
      </c>
      <c r="DU33" s="223" t="s">
        <v>901</v>
      </c>
      <c r="DV33" s="223" t="s">
        <v>882</v>
      </c>
      <c r="DW33" s="223" t="s">
        <v>735</v>
      </c>
      <c r="DX33" s="223" t="s">
        <v>1375</v>
      </c>
      <c r="DY33" s="223" t="s">
        <v>1366</v>
      </c>
      <c r="DZ33">
        <v>4</v>
      </c>
      <c r="EA33" s="223" t="s">
        <v>929</v>
      </c>
      <c r="EB33" s="223" t="s">
        <v>1638</v>
      </c>
      <c r="EC33" s="223" t="s">
        <v>479</v>
      </c>
      <c r="ED33" s="223" t="s">
        <v>308</v>
      </c>
      <c r="EE33" s="223" t="s">
        <v>883</v>
      </c>
      <c r="EF33" s="223" t="s">
        <v>694</v>
      </c>
      <c r="EG33" s="223" t="s">
        <v>693</v>
      </c>
      <c r="EH33" s="223" t="s">
        <v>902</v>
      </c>
      <c r="EI33" s="223" t="s">
        <v>81</v>
      </c>
      <c r="EJ33" s="223" t="s">
        <v>1363</v>
      </c>
      <c r="EK33" s="223" t="s">
        <v>1356</v>
      </c>
      <c r="EO33" s="223" t="s">
        <v>73</v>
      </c>
      <c r="EP33" s="223" t="s">
        <v>73</v>
      </c>
      <c r="EQ33" s="223" t="s">
        <v>73</v>
      </c>
      <c r="ER33" s="223" t="s">
        <v>73</v>
      </c>
      <c r="ES33" s="223" t="s">
        <v>73</v>
      </c>
      <c r="ET33" s="223" t="s">
        <v>904</v>
      </c>
      <c r="EU33" s="223" t="s">
        <v>73</v>
      </c>
      <c r="EV33" s="223" t="s">
        <v>76</v>
      </c>
      <c r="EW33" s="223" t="s">
        <v>73</v>
      </c>
      <c r="EX33" s="223" t="s">
        <v>384</v>
      </c>
      <c r="EY33" s="223" t="s">
        <v>905</v>
      </c>
      <c r="EZ33" s="223" t="s">
        <v>76</v>
      </c>
      <c r="FA33" s="223" t="s">
        <v>71</v>
      </c>
      <c r="FB33" s="223" t="s">
        <v>927</v>
      </c>
      <c r="FC33" s="223" t="s">
        <v>907</v>
      </c>
      <c r="FD33" s="223" t="s">
        <v>73</v>
      </c>
      <c r="FE33" s="223" t="s">
        <v>76</v>
      </c>
      <c r="FF33" s="223" t="s">
        <v>73</v>
      </c>
      <c r="FG33" s="223" t="s">
        <v>127</v>
      </c>
      <c r="FH33" s="223" t="s">
        <v>73</v>
      </c>
      <c r="FI33" s="223" t="s">
        <v>948</v>
      </c>
      <c r="FJ33" s="223" t="s">
        <v>73</v>
      </c>
      <c r="FK33" s="223" t="s">
        <v>73</v>
      </c>
      <c r="FL33" s="223" t="s">
        <v>73</v>
      </c>
      <c r="FM33" s="223" t="s">
        <v>79</v>
      </c>
      <c r="FN33" s="223" t="s">
        <v>1386</v>
      </c>
      <c r="FO33">
        <v>35</v>
      </c>
    </row>
    <row r="34" spans="1:171">
      <c r="A34">
        <v>30</v>
      </c>
      <c r="B34" s="235">
        <v>45314</v>
      </c>
      <c r="C34" s="223" t="s">
        <v>1345</v>
      </c>
      <c r="D34" s="223" t="s">
        <v>1346</v>
      </c>
      <c r="E34" s="223" t="s">
        <v>109</v>
      </c>
      <c r="F34" s="223" t="s">
        <v>46</v>
      </c>
      <c r="G34">
        <v>3</v>
      </c>
      <c r="H34" s="223" t="s">
        <v>90</v>
      </c>
      <c r="I34" s="223" t="s">
        <v>1347</v>
      </c>
      <c r="J34" s="223" t="s">
        <v>785</v>
      </c>
      <c r="K34">
        <v>45</v>
      </c>
      <c r="L34" s="223" t="s">
        <v>127</v>
      </c>
      <c r="M34" s="223" t="s">
        <v>76</v>
      </c>
      <c r="N34" s="223" t="s">
        <v>43</v>
      </c>
      <c r="O34" s="223" t="s">
        <v>1348</v>
      </c>
      <c r="P34" s="223" t="s">
        <v>88</v>
      </c>
      <c r="Q34">
        <v>3</v>
      </c>
      <c r="R34" s="223" t="s">
        <v>73</v>
      </c>
      <c r="S34" s="223" t="s">
        <v>73</v>
      </c>
      <c r="T34" s="223" t="s">
        <v>1347</v>
      </c>
      <c r="U34" s="223" t="s">
        <v>1347</v>
      </c>
      <c r="V34">
        <v>100</v>
      </c>
      <c r="W34" s="223" t="s">
        <v>389</v>
      </c>
      <c r="X34" s="223" t="s">
        <v>76</v>
      </c>
      <c r="Z34" s="223" t="s">
        <v>880</v>
      </c>
      <c r="AA34" s="235">
        <v>45320</v>
      </c>
      <c r="AC34" s="223" t="s">
        <v>1388</v>
      </c>
      <c r="AD34" s="223" t="s">
        <v>1389</v>
      </c>
      <c r="AE34" s="223" t="s">
        <v>380</v>
      </c>
      <c r="AF34" s="223" t="s">
        <v>73</v>
      </c>
      <c r="AG34" s="223" t="s">
        <v>384</v>
      </c>
      <c r="AH34" s="223" t="s">
        <v>73</v>
      </c>
      <c r="AI34" s="223" t="s">
        <v>73</v>
      </c>
      <c r="AJ34" s="223" t="s">
        <v>73</v>
      </c>
      <c r="AK34" s="223" t="s">
        <v>73</v>
      </c>
      <c r="AL34" s="223" t="s">
        <v>1390</v>
      </c>
      <c r="AM34" s="223" t="s">
        <v>1388</v>
      </c>
      <c r="AN34" s="223" t="s">
        <v>73</v>
      </c>
      <c r="AO34" s="235">
        <v>46416</v>
      </c>
      <c r="AP34" s="223" t="s">
        <v>76</v>
      </c>
      <c r="AQ34" s="223" t="s">
        <v>73</v>
      </c>
      <c r="AR34" s="223" t="s">
        <v>1391</v>
      </c>
      <c r="AS34" s="223" t="s">
        <v>882</v>
      </c>
      <c r="AT34" s="223" t="s">
        <v>389</v>
      </c>
      <c r="AU34" s="223" t="s">
        <v>76</v>
      </c>
      <c r="AV34" s="223" t="s">
        <v>1392</v>
      </c>
      <c r="AW34" s="223" t="s">
        <v>12</v>
      </c>
      <c r="AX34" s="223" t="s">
        <v>919</v>
      </c>
      <c r="AY34" s="223" t="s">
        <v>899</v>
      </c>
      <c r="AZ34" s="223" t="s">
        <v>73</v>
      </c>
      <c r="BA34" s="223" t="s">
        <v>73</v>
      </c>
      <c r="BB34" s="223" t="s">
        <v>73</v>
      </c>
      <c r="BF34" s="235">
        <v>45310</v>
      </c>
      <c r="BG34" s="172">
        <v>2.7777777777777776E-2</v>
      </c>
      <c r="BH34" s="223" t="s">
        <v>73</v>
      </c>
      <c r="BI34">
        <v>24009</v>
      </c>
      <c r="BJ34" s="223" t="s">
        <v>1346</v>
      </c>
      <c r="BK34" s="223" t="s">
        <v>76</v>
      </c>
      <c r="BL34" s="223" t="s">
        <v>76</v>
      </c>
      <c r="BM34" s="223" t="s">
        <v>73</v>
      </c>
      <c r="BN34" s="223" t="s">
        <v>890</v>
      </c>
      <c r="BO34" s="223" t="s">
        <v>952</v>
      </c>
      <c r="BP34" s="223" t="s">
        <v>76</v>
      </c>
      <c r="BQ34" s="223" t="s">
        <v>76</v>
      </c>
      <c r="BR34" s="223" t="s">
        <v>73</v>
      </c>
      <c r="BS34" s="235"/>
      <c r="BT34" s="235">
        <v>44223</v>
      </c>
      <c r="BU34" s="223" t="s">
        <v>2622</v>
      </c>
      <c r="BV34" s="223" t="s">
        <v>2673</v>
      </c>
      <c r="BX34" s="223" t="s">
        <v>73</v>
      </c>
      <c r="BY34" s="223" t="s">
        <v>73</v>
      </c>
      <c r="BZ34" s="223" t="s">
        <v>73</v>
      </c>
      <c r="CA34" s="223" t="s">
        <v>73</v>
      </c>
      <c r="CD34" s="223" t="s">
        <v>73</v>
      </c>
      <c r="CE34" s="223" t="s">
        <v>73</v>
      </c>
      <c r="CF34" s="223" t="s">
        <v>73</v>
      </c>
      <c r="CG34">
        <v>21.457999999999998</v>
      </c>
      <c r="CH34">
        <v>23.434000000000001</v>
      </c>
      <c r="CI34" s="235">
        <v>45502</v>
      </c>
      <c r="CJ34" s="223" t="s">
        <v>1934</v>
      </c>
      <c r="CK34" s="223" t="s">
        <v>894</v>
      </c>
      <c r="CL34" s="223" t="s">
        <v>1393</v>
      </c>
      <c r="CM34" s="223" t="s">
        <v>73</v>
      </c>
      <c r="CN34" s="223" t="s">
        <v>895</v>
      </c>
      <c r="CO34" s="223" t="s">
        <v>1935</v>
      </c>
      <c r="CP34" s="223" t="s">
        <v>76</v>
      </c>
      <c r="CQ34" s="223" t="s">
        <v>76</v>
      </c>
      <c r="CR34" s="223" t="s">
        <v>1348</v>
      </c>
      <c r="CS34" s="223" t="s">
        <v>899</v>
      </c>
      <c r="CT34">
        <v>3</v>
      </c>
      <c r="CU34" s="223" t="s">
        <v>76</v>
      </c>
      <c r="CV34" s="223" t="s">
        <v>73</v>
      </c>
      <c r="CW34">
        <v>2027</v>
      </c>
      <c r="CX34" s="223" t="s">
        <v>83</v>
      </c>
      <c r="CY34" s="223" t="s">
        <v>383</v>
      </c>
      <c r="DA34" s="223" t="s">
        <v>73</v>
      </c>
      <c r="DB34" s="223" t="s">
        <v>425</v>
      </c>
      <c r="DC34" s="223" t="s">
        <v>45</v>
      </c>
      <c r="DD34" s="223" t="s">
        <v>925</v>
      </c>
      <c r="DE34" s="223" t="s">
        <v>73</v>
      </c>
      <c r="DF34">
        <v>1</v>
      </c>
      <c r="DH34" s="223" t="s">
        <v>76</v>
      </c>
      <c r="DI34" s="223" t="s">
        <v>947</v>
      </c>
      <c r="DJ34" s="223" t="s">
        <v>926</v>
      </c>
      <c r="DK34" s="223" t="s">
        <v>1394</v>
      </c>
      <c r="DL34" s="223" t="s">
        <v>1650</v>
      </c>
      <c r="DM34" s="223" t="s">
        <v>1646</v>
      </c>
      <c r="DN34" s="223" t="s">
        <v>1346</v>
      </c>
      <c r="DO34" s="235">
        <v>45314</v>
      </c>
      <c r="DP34">
        <v>2024</v>
      </c>
      <c r="DQ34" s="223" t="s">
        <v>85</v>
      </c>
      <c r="DR34" s="223">
        <v>4</v>
      </c>
      <c r="DS34" s="235">
        <v>45313</v>
      </c>
      <c r="DT34" s="235">
        <v>45382</v>
      </c>
      <c r="DU34" s="223" t="s">
        <v>901</v>
      </c>
      <c r="DV34" s="223" t="s">
        <v>882</v>
      </c>
      <c r="DW34" s="223" t="s">
        <v>735</v>
      </c>
      <c r="DX34" s="223" t="s">
        <v>1395</v>
      </c>
      <c r="DY34" s="223" t="s">
        <v>1387</v>
      </c>
      <c r="DZ34">
        <v>2</v>
      </c>
      <c r="EA34" s="223" t="s">
        <v>953</v>
      </c>
      <c r="EB34" s="223" t="s">
        <v>1641</v>
      </c>
      <c r="EC34" s="223" t="s">
        <v>477</v>
      </c>
      <c r="ED34" s="223" t="s">
        <v>308</v>
      </c>
      <c r="EE34" s="223" t="s">
        <v>883</v>
      </c>
      <c r="EF34" s="223" t="s">
        <v>694</v>
      </c>
      <c r="EG34" s="223" t="s">
        <v>693</v>
      </c>
      <c r="EH34" s="223" t="s">
        <v>902</v>
      </c>
      <c r="EI34" s="223" t="s">
        <v>81</v>
      </c>
      <c r="EJ34" s="223" t="s">
        <v>1363</v>
      </c>
      <c r="EK34" s="223" t="s">
        <v>1356</v>
      </c>
      <c r="EL34">
        <v>1</v>
      </c>
      <c r="EM34">
        <v>1</v>
      </c>
      <c r="EO34" s="223" t="s">
        <v>73</v>
      </c>
      <c r="EP34" s="223" t="s">
        <v>73</v>
      </c>
      <c r="EQ34" s="223" t="s">
        <v>904</v>
      </c>
      <c r="ER34" s="223" t="s">
        <v>904</v>
      </c>
      <c r="ES34" s="223" t="s">
        <v>73</v>
      </c>
      <c r="ET34" s="223" t="s">
        <v>904</v>
      </c>
      <c r="EU34" s="223" t="s">
        <v>73</v>
      </c>
      <c r="EV34" s="223" t="s">
        <v>76</v>
      </c>
      <c r="EW34" s="223" t="s">
        <v>73</v>
      </c>
      <c r="EX34" s="223" t="s">
        <v>384</v>
      </c>
      <c r="EY34" s="223" t="s">
        <v>905</v>
      </c>
      <c r="EZ34" s="223" t="s">
        <v>76</v>
      </c>
      <c r="FA34" s="223" t="s">
        <v>71</v>
      </c>
      <c r="FB34" s="223" t="s">
        <v>906</v>
      </c>
      <c r="FC34" s="223" t="s">
        <v>907</v>
      </c>
      <c r="FD34" s="223" t="s">
        <v>73</v>
      </c>
      <c r="FE34" s="223" t="s">
        <v>76</v>
      </c>
      <c r="FF34" s="223" t="s">
        <v>73</v>
      </c>
      <c r="FG34" s="223" t="s">
        <v>127</v>
      </c>
      <c r="FH34" s="223" t="s">
        <v>73</v>
      </c>
      <c r="FI34" s="223" t="s">
        <v>928</v>
      </c>
      <c r="FJ34" s="223" t="s">
        <v>1393</v>
      </c>
      <c r="FK34" s="223" t="s">
        <v>909</v>
      </c>
      <c r="FL34" s="223" t="s">
        <v>73</v>
      </c>
      <c r="FM34" s="223" t="s">
        <v>79</v>
      </c>
      <c r="FN34" s="223" t="s">
        <v>1396</v>
      </c>
      <c r="FO34">
        <v>45</v>
      </c>
    </row>
    <row r="35" spans="1:171">
      <c r="A35">
        <v>29</v>
      </c>
      <c r="B35" s="235">
        <v>45313</v>
      </c>
      <c r="C35" s="223" t="s">
        <v>1349</v>
      </c>
      <c r="D35" s="223" t="s">
        <v>475</v>
      </c>
      <c r="E35" s="223" t="s">
        <v>74</v>
      </c>
      <c r="F35" s="223" t="s">
        <v>44</v>
      </c>
      <c r="G35">
        <v>20</v>
      </c>
      <c r="H35" s="223" t="s">
        <v>90</v>
      </c>
      <c r="I35" s="223" t="s">
        <v>455</v>
      </c>
      <c r="J35" s="223" t="s">
        <v>129</v>
      </c>
      <c r="K35">
        <v>30</v>
      </c>
      <c r="L35" s="223" t="s">
        <v>91</v>
      </c>
      <c r="M35" s="223" t="s">
        <v>72</v>
      </c>
      <c r="N35" s="223" t="s">
        <v>43</v>
      </c>
      <c r="O35" s="223" t="s">
        <v>78</v>
      </c>
      <c r="P35" s="223" t="s">
        <v>88</v>
      </c>
      <c r="Q35">
        <v>2.7959999999999998</v>
      </c>
      <c r="R35" s="223" t="s">
        <v>73</v>
      </c>
      <c r="S35" s="223" t="s">
        <v>73</v>
      </c>
      <c r="T35" s="223" t="s">
        <v>455</v>
      </c>
      <c r="U35" s="223" t="s">
        <v>455</v>
      </c>
      <c r="V35">
        <v>100</v>
      </c>
      <c r="W35" s="223" t="s">
        <v>389</v>
      </c>
      <c r="X35" s="223" t="s">
        <v>76</v>
      </c>
      <c r="Z35" s="223" t="s">
        <v>910</v>
      </c>
      <c r="AA35" s="235">
        <v>45320</v>
      </c>
      <c r="AC35" s="223" t="s">
        <v>1398</v>
      </c>
      <c r="AD35" s="223" t="s">
        <v>1399</v>
      </c>
      <c r="AE35" s="223" t="s">
        <v>380</v>
      </c>
      <c r="AF35" s="223" t="s">
        <v>73</v>
      </c>
      <c r="AG35" s="223" t="s">
        <v>378</v>
      </c>
      <c r="AH35" s="223" t="s">
        <v>73</v>
      </c>
      <c r="AI35" s="223" t="s">
        <v>73</v>
      </c>
      <c r="AJ35" s="223" t="s">
        <v>73</v>
      </c>
      <c r="AK35" s="223" t="s">
        <v>73</v>
      </c>
      <c r="AL35" s="223" t="s">
        <v>1398</v>
      </c>
      <c r="AM35" s="223" t="s">
        <v>73</v>
      </c>
      <c r="AN35" s="223" t="s">
        <v>73</v>
      </c>
      <c r="AO35" s="235">
        <v>46416</v>
      </c>
      <c r="AP35" s="223" t="s">
        <v>76</v>
      </c>
      <c r="AQ35" s="223" t="s">
        <v>73</v>
      </c>
      <c r="AR35" s="223" t="s">
        <v>1400</v>
      </c>
      <c r="AS35" s="223" t="s">
        <v>954</v>
      </c>
      <c r="AT35" s="223" t="s">
        <v>389</v>
      </c>
      <c r="AU35" s="223" t="s">
        <v>76</v>
      </c>
      <c r="AV35" s="223" t="s">
        <v>1401</v>
      </c>
      <c r="AW35" s="223" t="s">
        <v>11</v>
      </c>
      <c r="AX35" s="223" t="s">
        <v>919</v>
      </c>
      <c r="AY35" s="223" t="s">
        <v>899</v>
      </c>
      <c r="AZ35" s="223" t="s">
        <v>73</v>
      </c>
      <c r="BA35" s="223" t="s">
        <v>73</v>
      </c>
      <c r="BB35" s="223" t="s">
        <v>73</v>
      </c>
      <c r="BF35" s="235"/>
      <c r="BG35" s="172"/>
      <c r="BH35" s="223" t="s">
        <v>73</v>
      </c>
      <c r="BI35">
        <v>24008</v>
      </c>
      <c r="BJ35" s="223" t="s">
        <v>475</v>
      </c>
      <c r="BK35" s="223" t="s">
        <v>911</v>
      </c>
      <c r="BL35" s="223" t="s">
        <v>76</v>
      </c>
      <c r="BM35" s="223" t="s">
        <v>73</v>
      </c>
      <c r="BN35" s="223" t="s">
        <v>890</v>
      </c>
      <c r="BO35" s="223" t="s">
        <v>891</v>
      </c>
      <c r="BP35" s="223" t="s">
        <v>955</v>
      </c>
      <c r="BQ35" s="223" t="s">
        <v>76</v>
      </c>
      <c r="BR35" s="223" t="s">
        <v>73</v>
      </c>
      <c r="BS35" s="235"/>
      <c r="BT35" s="235">
        <v>44174</v>
      </c>
      <c r="BU35" s="223" t="s">
        <v>2622</v>
      </c>
      <c r="BV35" s="223" t="s">
        <v>2673</v>
      </c>
      <c r="BX35" s="223" t="s">
        <v>73</v>
      </c>
      <c r="BY35" s="223" t="s">
        <v>73</v>
      </c>
      <c r="BZ35" s="223" t="s">
        <v>73</v>
      </c>
      <c r="CA35" s="223" t="s">
        <v>73</v>
      </c>
      <c r="CD35" s="223" t="s">
        <v>73</v>
      </c>
      <c r="CE35" s="223" t="s">
        <v>73</v>
      </c>
      <c r="CF35" s="223" t="s">
        <v>73</v>
      </c>
      <c r="CG35">
        <v>20</v>
      </c>
      <c r="CH35">
        <v>21.841999999999999</v>
      </c>
      <c r="CI35" s="235">
        <v>45502</v>
      </c>
      <c r="CJ35" s="223" t="s">
        <v>1936</v>
      </c>
      <c r="CK35" s="223" t="s">
        <v>894</v>
      </c>
      <c r="CL35" s="223" t="s">
        <v>1402</v>
      </c>
      <c r="CM35" s="223" t="s">
        <v>73</v>
      </c>
      <c r="CN35" s="223" t="s">
        <v>895</v>
      </c>
      <c r="CO35" s="223" t="s">
        <v>1937</v>
      </c>
      <c r="CP35" s="223" t="s">
        <v>76</v>
      </c>
      <c r="CQ35" s="223" t="s">
        <v>76</v>
      </c>
      <c r="CR35" s="223" t="s">
        <v>78</v>
      </c>
      <c r="CS35" s="223" t="s">
        <v>899</v>
      </c>
      <c r="CT35">
        <v>20</v>
      </c>
      <c r="CU35" s="223" t="s">
        <v>76</v>
      </c>
      <c r="CV35" s="223" t="s">
        <v>73</v>
      </c>
      <c r="CW35">
        <v>2027</v>
      </c>
      <c r="CX35" s="223" t="s">
        <v>72</v>
      </c>
      <c r="CY35" s="223" t="s">
        <v>376</v>
      </c>
      <c r="DA35" s="223" t="s">
        <v>73</v>
      </c>
      <c r="DB35" s="223" t="s">
        <v>425</v>
      </c>
      <c r="DC35" s="223" t="s">
        <v>470</v>
      </c>
      <c r="DD35" s="223" t="s">
        <v>1403</v>
      </c>
      <c r="DE35" s="223" t="s">
        <v>73</v>
      </c>
      <c r="DF35">
        <v>0.13980000000000001</v>
      </c>
      <c r="DH35" s="223" t="s">
        <v>76</v>
      </c>
      <c r="DI35" s="223" t="s">
        <v>72</v>
      </c>
      <c r="DJ35" s="223" t="s">
        <v>926</v>
      </c>
      <c r="DK35" s="223" t="s">
        <v>1404</v>
      </c>
      <c r="DL35" s="223" t="s">
        <v>1651</v>
      </c>
      <c r="DM35" s="223" t="s">
        <v>1646</v>
      </c>
      <c r="DN35" s="223" t="s">
        <v>475</v>
      </c>
      <c r="DO35" s="235">
        <v>45313</v>
      </c>
      <c r="DP35">
        <v>2024</v>
      </c>
      <c r="DQ35" s="223" t="s">
        <v>85</v>
      </c>
      <c r="DR35" s="223">
        <v>4</v>
      </c>
      <c r="DS35" s="235">
        <v>45313</v>
      </c>
      <c r="DT35" s="235">
        <v>45382</v>
      </c>
      <c r="DU35" s="223" t="s">
        <v>901</v>
      </c>
      <c r="DV35" s="223" t="s">
        <v>882</v>
      </c>
      <c r="DW35" s="223" t="s">
        <v>735</v>
      </c>
      <c r="DX35" s="223" t="s">
        <v>1405</v>
      </c>
      <c r="DY35" s="223" t="s">
        <v>1397</v>
      </c>
      <c r="DZ35">
        <v>1</v>
      </c>
      <c r="EA35" s="223" t="s">
        <v>512</v>
      </c>
      <c r="EB35" s="223" t="s">
        <v>1642</v>
      </c>
      <c r="EC35" s="223" t="s">
        <v>476</v>
      </c>
      <c r="ED35" s="223" t="s">
        <v>308</v>
      </c>
      <c r="EE35" s="223" t="s">
        <v>883</v>
      </c>
      <c r="EF35" s="223" t="s">
        <v>694</v>
      </c>
      <c r="EG35" s="223" t="s">
        <v>693</v>
      </c>
      <c r="EH35" s="223" t="s">
        <v>902</v>
      </c>
      <c r="EI35" s="223" t="s">
        <v>81</v>
      </c>
      <c r="EJ35" s="223" t="s">
        <v>1363</v>
      </c>
      <c r="EK35" s="223" t="s">
        <v>1356</v>
      </c>
      <c r="EL35">
        <v>1</v>
      </c>
      <c r="EM35">
        <v>1</v>
      </c>
      <c r="EO35" s="223" t="s">
        <v>73</v>
      </c>
      <c r="EP35" s="223" t="s">
        <v>73</v>
      </c>
      <c r="EQ35" s="223" t="s">
        <v>904</v>
      </c>
      <c r="ER35" s="223" t="s">
        <v>904</v>
      </c>
      <c r="ES35" s="223" t="s">
        <v>73</v>
      </c>
      <c r="ET35" s="223" t="s">
        <v>904</v>
      </c>
      <c r="EU35" s="223" t="s">
        <v>73</v>
      </c>
      <c r="EV35" s="223" t="s">
        <v>76</v>
      </c>
      <c r="EW35" s="223" t="s">
        <v>73</v>
      </c>
      <c r="EX35" s="223" t="s">
        <v>378</v>
      </c>
      <c r="EY35" s="223" t="s">
        <v>905</v>
      </c>
      <c r="EZ35" s="223" t="s">
        <v>76</v>
      </c>
      <c r="FA35" s="223" t="s">
        <v>71</v>
      </c>
      <c r="FB35" s="223" t="s">
        <v>906</v>
      </c>
      <c r="FC35" s="223" t="s">
        <v>956</v>
      </c>
      <c r="FD35" s="223" t="s">
        <v>73</v>
      </c>
      <c r="FE35" s="223" t="s">
        <v>76</v>
      </c>
      <c r="FF35" s="223" t="s">
        <v>73</v>
      </c>
      <c r="FG35" s="223" t="s">
        <v>91</v>
      </c>
      <c r="FH35" s="223" t="s">
        <v>73</v>
      </c>
      <c r="FI35" s="223" t="s">
        <v>928</v>
      </c>
      <c r="FJ35" s="223" t="s">
        <v>1402</v>
      </c>
      <c r="FK35" s="223" t="s">
        <v>909</v>
      </c>
      <c r="FL35" s="223" t="s">
        <v>73</v>
      </c>
      <c r="FM35" s="223" t="s">
        <v>70</v>
      </c>
      <c r="FN35" s="223" t="s">
        <v>1406</v>
      </c>
      <c r="FO35">
        <v>30</v>
      </c>
    </row>
    <row r="36" spans="1:171">
      <c r="A36">
        <v>28</v>
      </c>
      <c r="B36" s="235">
        <v>45310</v>
      </c>
      <c r="C36" s="223" t="s">
        <v>1350</v>
      </c>
      <c r="D36" s="223" t="s">
        <v>1308</v>
      </c>
      <c r="E36" s="223" t="s">
        <v>74</v>
      </c>
      <c r="F36" s="223" t="s">
        <v>44</v>
      </c>
      <c r="G36">
        <v>10.5</v>
      </c>
      <c r="H36" s="223" t="s">
        <v>98</v>
      </c>
      <c r="I36" s="223" t="s">
        <v>1309</v>
      </c>
      <c r="J36" s="223" t="s">
        <v>1310</v>
      </c>
      <c r="K36">
        <v>15</v>
      </c>
      <c r="L36" s="223" t="s">
        <v>91</v>
      </c>
      <c r="M36" s="223" t="s">
        <v>72</v>
      </c>
      <c r="N36" s="223" t="s">
        <v>43</v>
      </c>
      <c r="O36" s="223" t="s">
        <v>133</v>
      </c>
      <c r="P36" s="223" t="s">
        <v>76</v>
      </c>
      <c r="Q36">
        <v>1.468</v>
      </c>
      <c r="R36" s="223" t="s">
        <v>73</v>
      </c>
      <c r="S36" s="223" t="s">
        <v>73</v>
      </c>
      <c r="T36" s="223" t="s">
        <v>1309</v>
      </c>
      <c r="U36" s="223" t="s">
        <v>1309</v>
      </c>
      <c r="V36">
        <v>100</v>
      </c>
      <c r="W36" s="223" t="s">
        <v>76</v>
      </c>
      <c r="X36" s="223" t="s">
        <v>76</v>
      </c>
      <c r="Z36" s="223" t="s">
        <v>910</v>
      </c>
      <c r="AA36" s="235">
        <v>45317</v>
      </c>
      <c r="AC36" s="223" t="s">
        <v>1408</v>
      </c>
      <c r="AD36" s="223" t="s">
        <v>74</v>
      </c>
      <c r="AE36" s="223" t="s">
        <v>382</v>
      </c>
      <c r="AF36" s="223" t="s">
        <v>1409</v>
      </c>
      <c r="AG36" s="223" t="s">
        <v>378</v>
      </c>
      <c r="AH36" s="223" t="s">
        <v>73</v>
      </c>
      <c r="AI36" s="223" t="s">
        <v>73</v>
      </c>
      <c r="AJ36" s="223" t="s">
        <v>73</v>
      </c>
      <c r="AK36" s="223" t="s">
        <v>73</v>
      </c>
      <c r="AL36" s="223" t="s">
        <v>1408</v>
      </c>
      <c r="AM36" s="223" t="s">
        <v>73</v>
      </c>
      <c r="AN36" s="223" t="s">
        <v>73</v>
      </c>
      <c r="AO36" s="235">
        <v>46413</v>
      </c>
      <c r="AP36" s="223" t="s">
        <v>1410</v>
      </c>
      <c r="AQ36" s="223" t="s">
        <v>73</v>
      </c>
      <c r="AR36" s="223" t="s">
        <v>73</v>
      </c>
      <c r="AS36" s="223" t="s">
        <v>73</v>
      </c>
      <c r="AT36" s="223" t="s">
        <v>76</v>
      </c>
      <c r="AU36" s="223" t="s">
        <v>76</v>
      </c>
      <c r="AV36" s="223" t="s">
        <v>73</v>
      </c>
      <c r="AW36" s="223" t="s">
        <v>73</v>
      </c>
      <c r="AX36" s="223" t="s">
        <v>73</v>
      </c>
      <c r="AY36" s="223" t="s">
        <v>73</v>
      </c>
      <c r="AZ36" s="223" t="s">
        <v>73</v>
      </c>
      <c r="BA36" s="223" t="s">
        <v>73</v>
      </c>
      <c r="BB36" s="223" t="s">
        <v>73</v>
      </c>
      <c r="BF36" s="235"/>
      <c r="BG36" s="172"/>
      <c r="BH36" s="223" t="s">
        <v>73</v>
      </c>
      <c r="BJ36" s="223" t="s">
        <v>1308</v>
      </c>
      <c r="BK36" s="223" t="s">
        <v>76</v>
      </c>
      <c r="BL36" s="223" t="s">
        <v>76</v>
      </c>
      <c r="BM36" s="223" t="s">
        <v>73</v>
      </c>
      <c r="BN36" s="223" t="s">
        <v>890</v>
      </c>
      <c r="BO36" s="223" t="s">
        <v>891</v>
      </c>
      <c r="BP36" s="223" t="s">
        <v>1411</v>
      </c>
      <c r="BQ36" s="223" t="s">
        <v>76</v>
      </c>
      <c r="BR36" s="223" t="s">
        <v>73</v>
      </c>
      <c r="BS36" s="235"/>
      <c r="BT36" s="235"/>
      <c r="BU36" s="223" t="s">
        <v>76</v>
      </c>
      <c r="BV36" s="223" t="s">
        <v>76</v>
      </c>
      <c r="BX36" s="223" t="s">
        <v>73</v>
      </c>
      <c r="BY36" s="223" t="s">
        <v>73</v>
      </c>
      <c r="BZ36" s="223" t="s">
        <v>73</v>
      </c>
      <c r="CA36" s="223" t="s">
        <v>73</v>
      </c>
      <c r="CD36" s="223" t="s">
        <v>73</v>
      </c>
      <c r="CE36" s="223" t="s">
        <v>73</v>
      </c>
      <c r="CF36" s="223" t="s">
        <v>73</v>
      </c>
      <c r="CG36">
        <v>10.5</v>
      </c>
      <c r="CH36">
        <v>11.467000000000001</v>
      </c>
      <c r="CI36" s="235">
        <v>45683</v>
      </c>
      <c r="CJ36" s="223" t="s">
        <v>1412</v>
      </c>
      <c r="CK36" s="223" t="s">
        <v>958</v>
      </c>
      <c r="CL36" s="223" t="s">
        <v>73</v>
      </c>
      <c r="CM36" s="223" t="s">
        <v>73</v>
      </c>
      <c r="CN36" s="223" t="s">
        <v>895</v>
      </c>
      <c r="CO36" s="223" t="s">
        <v>1413</v>
      </c>
      <c r="CP36" s="223" t="s">
        <v>76</v>
      </c>
      <c r="CQ36" s="223" t="s">
        <v>76</v>
      </c>
      <c r="CR36" s="223" t="s">
        <v>133</v>
      </c>
      <c r="CS36" s="223" t="s">
        <v>899</v>
      </c>
      <c r="CT36">
        <v>10.5</v>
      </c>
      <c r="CU36" s="223" t="s">
        <v>76</v>
      </c>
      <c r="CV36" s="223" t="s">
        <v>73</v>
      </c>
      <c r="CW36">
        <v>2027</v>
      </c>
      <c r="CX36" s="223" t="s">
        <v>72</v>
      </c>
      <c r="CY36" s="223" t="s">
        <v>376</v>
      </c>
      <c r="DA36" s="223" t="s">
        <v>73</v>
      </c>
      <c r="DB36" s="223" t="s">
        <v>426</v>
      </c>
      <c r="DC36" s="223" t="s">
        <v>470</v>
      </c>
      <c r="DD36" s="223" t="s">
        <v>1414</v>
      </c>
      <c r="DE36" s="223" t="s">
        <v>73</v>
      </c>
      <c r="DF36">
        <v>0.13980000000000001</v>
      </c>
      <c r="DH36" s="223" t="s">
        <v>76</v>
      </c>
      <c r="DI36" s="223" t="s">
        <v>72</v>
      </c>
      <c r="DJ36" s="223" t="s">
        <v>73</v>
      </c>
      <c r="DK36" s="223" t="s">
        <v>1415</v>
      </c>
      <c r="DL36" s="223" t="s">
        <v>1308</v>
      </c>
      <c r="DM36" s="223" t="s">
        <v>73</v>
      </c>
      <c r="DN36" s="223" t="s">
        <v>1308</v>
      </c>
      <c r="DO36" s="235">
        <v>45310</v>
      </c>
      <c r="DP36">
        <v>2024</v>
      </c>
      <c r="DQ36" s="223" t="s">
        <v>85</v>
      </c>
      <c r="DR36" s="223">
        <v>3</v>
      </c>
      <c r="DS36" s="235">
        <v>45306</v>
      </c>
      <c r="DT36" s="235">
        <v>45382</v>
      </c>
      <c r="DU36" s="223" t="s">
        <v>901</v>
      </c>
      <c r="DV36" s="223" t="s">
        <v>882</v>
      </c>
      <c r="DW36" s="223" t="s">
        <v>735</v>
      </c>
      <c r="DX36" s="223" t="s">
        <v>1417</v>
      </c>
      <c r="DY36" s="223" t="s">
        <v>1407</v>
      </c>
      <c r="DZ36">
        <v>5</v>
      </c>
      <c r="EA36" s="223" t="s">
        <v>903</v>
      </c>
      <c r="EB36" s="223" t="s">
        <v>1644</v>
      </c>
      <c r="EC36" s="223" t="s">
        <v>480</v>
      </c>
      <c r="ED36" s="223" t="s">
        <v>308</v>
      </c>
      <c r="EE36" s="223" t="s">
        <v>883</v>
      </c>
      <c r="EF36" s="223" t="s">
        <v>694</v>
      </c>
      <c r="EG36" s="223" t="s">
        <v>693</v>
      </c>
      <c r="EH36" s="223" t="s">
        <v>902</v>
      </c>
      <c r="EI36" s="223" t="s">
        <v>81</v>
      </c>
      <c r="EJ36" s="223" t="s">
        <v>1416</v>
      </c>
      <c r="EK36" s="223" t="s">
        <v>1355</v>
      </c>
      <c r="EO36" s="223" t="s">
        <v>73</v>
      </c>
      <c r="EP36" s="223" t="s">
        <v>73</v>
      </c>
      <c r="EQ36" s="223" t="s">
        <v>73</v>
      </c>
      <c r="ER36" s="223" t="s">
        <v>73</v>
      </c>
      <c r="ES36" s="223" t="s">
        <v>73</v>
      </c>
      <c r="ET36" s="223" t="s">
        <v>904</v>
      </c>
      <c r="EU36" s="223" t="s">
        <v>73</v>
      </c>
      <c r="EV36" s="223" t="s">
        <v>76</v>
      </c>
      <c r="EW36" s="223" t="s">
        <v>73</v>
      </c>
      <c r="EX36" s="223" t="s">
        <v>378</v>
      </c>
      <c r="EY36" s="223" t="s">
        <v>364</v>
      </c>
      <c r="EZ36" s="223" t="s">
        <v>76</v>
      </c>
      <c r="FA36" s="223" t="s">
        <v>71</v>
      </c>
      <c r="FB36" s="223" t="s">
        <v>906</v>
      </c>
      <c r="FC36" s="223" t="s">
        <v>76</v>
      </c>
      <c r="FD36" s="223" t="s">
        <v>73</v>
      </c>
      <c r="FE36" s="223" t="s">
        <v>76</v>
      </c>
      <c r="FF36" s="223" t="s">
        <v>76</v>
      </c>
      <c r="FG36" s="223" t="s">
        <v>91</v>
      </c>
      <c r="FH36" s="223" t="s">
        <v>73</v>
      </c>
      <c r="FI36" s="223" t="s">
        <v>908</v>
      </c>
      <c r="FJ36" s="223" t="s">
        <v>73</v>
      </c>
      <c r="FK36" s="223" t="s">
        <v>909</v>
      </c>
      <c r="FL36" s="223" t="s">
        <v>73</v>
      </c>
      <c r="FM36" s="223" t="s">
        <v>70</v>
      </c>
      <c r="FN36" s="223" t="s">
        <v>1418</v>
      </c>
      <c r="FO36">
        <v>15</v>
      </c>
    </row>
    <row r="37" spans="1:171">
      <c r="A37">
        <v>27</v>
      </c>
      <c r="B37" s="235">
        <v>45309</v>
      </c>
      <c r="C37" s="223" t="s">
        <v>1352</v>
      </c>
      <c r="D37" s="223" t="s">
        <v>1319</v>
      </c>
      <c r="E37" s="223" t="s">
        <v>74</v>
      </c>
      <c r="F37" s="223" t="s">
        <v>44</v>
      </c>
      <c r="G37">
        <v>9</v>
      </c>
      <c r="H37" s="223" t="s">
        <v>90</v>
      </c>
      <c r="I37" s="223" t="s">
        <v>1320</v>
      </c>
      <c r="J37" s="223" t="s">
        <v>394</v>
      </c>
      <c r="K37">
        <v>45</v>
      </c>
      <c r="L37" s="223" t="s">
        <v>392</v>
      </c>
      <c r="M37" s="223" t="s">
        <v>72</v>
      </c>
      <c r="N37" s="223" t="s">
        <v>43</v>
      </c>
      <c r="O37" s="223" t="s">
        <v>78</v>
      </c>
      <c r="P37" s="223" t="s">
        <v>76</v>
      </c>
      <c r="Q37">
        <v>1.258</v>
      </c>
      <c r="R37" s="223" t="s">
        <v>73</v>
      </c>
      <c r="S37" s="223" t="s">
        <v>73</v>
      </c>
      <c r="T37" s="223" t="s">
        <v>1320</v>
      </c>
      <c r="U37" s="223" t="s">
        <v>1320</v>
      </c>
      <c r="V37">
        <v>100</v>
      </c>
      <c r="W37" s="223" t="s">
        <v>76</v>
      </c>
      <c r="X37" s="223" t="s">
        <v>76</v>
      </c>
      <c r="Z37" s="223" t="s">
        <v>910</v>
      </c>
      <c r="AA37" s="235">
        <v>45316</v>
      </c>
      <c r="AC37" s="223" t="s">
        <v>1420</v>
      </c>
      <c r="AD37" s="223" t="s">
        <v>74</v>
      </c>
      <c r="AE37" s="223" t="s">
        <v>377</v>
      </c>
      <c r="AF37" s="223" t="s">
        <v>73</v>
      </c>
      <c r="AG37" s="223" t="s">
        <v>378</v>
      </c>
      <c r="AH37" s="223" t="s">
        <v>73</v>
      </c>
      <c r="AI37" s="223" t="s">
        <v>73</v>
      </c>
      <c r="AJ37" s="223" t="s">
        <v>1422</v>
      </c>
      <c r="AK37" s="223" t="s">
        <v>73</v>
      </c>
      <c r="AL37" s="223" t="s">
        <v>1421</v>
      </c>
      <c r="AM37" s="223" t="s">
        <v>73</v>
      </c>
      <c r="AN37" s="223" t="s">
        <v>1420</v>
      </c>
      <c r="AO37" s="235">
        <v>46412</v>
      </c>
      <c r="AP37" s="223" t="s">
        <v>76</v>
      </c>
      <c r="AQ37" s="223" t="s">
        <v>73</v>
      </c>
      <c r="AR37" s="223" t="s">
        <v>73</v>
      </c>
      <c r="AS37" s="223" t="s">
        <v>73</v>
      </c>
      <c r="AT37" s="223" t="s">
        <v>76</v>
      </c>
      <c r="AU37" s="223" t="s">
        <v>76</v>
      </c>
      <c r="AV37" s="223" t="s">
        <v>73</v>
      </c>
      <c r="AW37" s="223" t="s">
        <v>73</v>
      </c>
      <c r="AX37" s="223" t="s">
        <v>73</v>
      </c>
      <c r="AY37" s="223" t="s">
        <v>73</v>
      </c>
      <c r="AZ37" s="223" t="s">
        <v>73</v>
      </c>
      <c r="BA37" s="223" t="s">
        <v>73</v>
      </c>
      <c r="BB37" s="223" t="s">
        <v>73</v>
      </c>
      <c r="BF37" s="235"/>
      <c r="BG37" s="172"/>
      <c r="BH37" s="223" t="s">
        <v>73</v>
      </c>
      <c r="BJ37" s="223" t="s">
        <v>1331</v>
      </c>
      <c r="BK37" s="223" t="s">
        <v>889</v>
      </c>
      <c r="BL37" s="223" t="s">
        <v>76</v>
      </c>
      <c r="BM37" s="223" t="s">
        <v>73</v>
      </c>
      <c r="BN37" s="223" t="s">
        <v>890</v>
      </c>
      <c r="BO37" s="223" t="s">
        <v>912</v>
      </c>
      <c r="BP37" s="223" t="s">
        <v>959</v>
      </c>
      <c r="BQ37" s="223" t="s">
        <v>76</v>
      </c>
      <c r="BR37" s="223" t="s">
        <v>73</v>
      </c>
      <c r="BS37" s="235"/>
      <c r="BT37" s="235">
        <v>45103</v>
      </c>
      <c r="BU37" s="223" t="s">
        <v>76</v>
      </c>
      <c r="BV37" s="223" t="s">
        <v>76</v>
      </c>
      <c r="BX37" s="223" t="s">
        <v>73</v>
      </c>
      <c r="BY37" s="223" t="s">
        <v>73</v>
      </c>
      <c r="BZ37" s="223" t="s">
        <v>73</v>
      </c>
      <c r="CA37" s="223" t="s">
        <v>73</v>
      </c>
      <c r="CD37" s="223" t="s">
        <v>73</v>
      </c>
      <c r="CE37" s="223" t="s">
        <v>73</v>
      </c>
      <c r="CF37" s="223" t="s">
        <v>73</v>
      </c>
      <c r="CG37">
        <v>9</v>
      </c>
      <c r="CH37">
        <v>9.8290000000000006</v>
      </c>
      <c r="CI37" s="235">
        <v>45498</v>
      </c>
      <c r="CJ37" s="223" t="s">
        <v>1423</v>
      </c>
      <c r="CK37" s="223" t="s">
        <v>894</v>
      </c>
      <c r="CL37" s="223" t="s">
        <v>73</v>
      </c>
      <c r="CM37" s="223" t="s">
        <v>73</v>
      </c>
      <c r="CN37" s="223" t="s">
        <v>895</v>
      </c>
      <c r="CO37" s="223" t="s">
        <v>73</v>
      </c>
      <c r="CP37" s="223" t="s">
        <v>76</v>
      </c>
      <c r="CQ37" s="223" t="s">
        <v>76</v>
      </c>
      <c r="CR37" s="223" t="s">
        <v>78</v>
      </c>
      <c r="CS37" s="223" t="s">
        <v>899</v>
      </c>
      <c r="CT37">
        <v>9</v>
      </c>
      <c r="CU37" s="223" t="s">
        <v>433</v>
      </c>
      <c r="CV37" s="223" t="s">
        <v>960</v>
      </c>
      <c r="CW37">
        <v>2027</v>
      </c>
      <c r="CX37" s="223" t="s">
        <v>72</v>
      </c>
      <c r="CY37" s="223" t="s">
        <v>376</v>
      </c>
      <c r="DA37" s="223" t="s">
        <v>73</v>
      </c>
      <c r="DB37" s="223" t="s">
        <v>425</v>
      </c>
      <c r="DC37" s="223" t="s">
        <v>470</v>
      </c>
      <c r="DD37" s="223" t="s">
        <v>961</v>
      </c>
      <c r="DE37" s="223" t="s">
        <v>73</v>
      </c>
      <c r="DF37">
        <v>0.13980000000000001</v>
      </c>
      <c r="DG37">
        <v>25</v>
      </c>
      <c r="DH37" s="223" t="s">
        <v>76</v>
      </c>
      <c r="DI37" s="223" t="s">
        <v>72</v>
      </c>
      <c r="DJ37" s="223" t="s">
        <v>73</v>
      </c>
      <c r="DK37" s="223" t="s">
        <v>1424</v>
      </c>
      <c r="DL37" s="223" t="s">
        <v>1331</v>
      </c>
      <c r="DM37" s="223" t="s">
        <v>73</v>
      </c>
      <c r="DN37" s="223" t="s">
        <v>1331</v>
      </c>
      <c r="DO37" s="235">
        <v>45309</v>
      </c>
      <c r="DP37">
        <v>2024</v>
      </c>
      <c r="DQ37" s="223" t="s">
        <v>85</v>
      </c>
      <c r="DR37" s="223">
        <v>3</v>
      </c>
      <c r="DS37" s="235">
        <v>45306</v>
      </c>
      <c r="DT37" s="235">
        <v>45382</v>
      </c>
      <c r="DU37" s="223" t="s">
        <v>901</v>
      </c>
      <c r="DV37" s="223" t="s">
        <v>882</v>
      </c>
      <c r="DW37" s="223" t="s">
        <v>735</v>
      </c>
      <c r="DX37" s="223" t="s">
        <v>1425</v>
      </c>
      <c r="DY37" s="223" t="s">
        <v>1419</v>
      </c>
      <c r="DZ37">
        <v>4</v>
      </c>
      <c r="EA37" s="223" t="s">
        <v>929</v>
      </c>
      <c r="EB37" s="223" t="s">
        <v>1638</v>
      </c>
      <c r="EC37" s="223" t="s">
        <v>479</v>
      </c>
      <c r="ED37" s="223" t="s">
        <v>308</v>
      </c>
      <c r="EE37" s="223" t="s">
        <v>883</v>
      </c>
      <c r="EF37" s="223" t="s">
        <v>694</v>
      </c>
      <c r="EG37" s="223" t="s">
        <v>693</v>
      </c>
      <c r="EH37" s="223" t="s">
        <v>902</v>
      </c>
      <c r="EI37" s="223" t="s">
        <v>81</v>
      </c>
      <c r="EJ37" s="223" t="s">
        <v>1416</v>
      </c>
      <c r="EK37" s="223" t="s">
        <v>1355</v>
      </c>
      <c r="EO37" s="223" t="s">
        <v>73</v>
      </c>
      <c r="EP37" s="223" t="s">
        <v>73</v>
      </c>
      <c r="EQ37" s="223" t="s">
        <v>73</v>
      </c>
      <c r="ER37" s="223" t="s">
        <v>73</v>
      </c>
      <c r="ES37" s="223" t="s">
        <v>73</v>
      </c>
      <c r="ET37" s="223" t="s">
        <v>904</v>
      </c>
      <c r="EU37" s="223" t="s">
        <v>73</v>
      </c>
      <c r="EV37" s="223" t="s">
        <v>76</v>
      </c>
      <c r="EW37" s="223" t="s">
        <v>73</v>
      </c>
      <c r="EX37" s="223" t="s">
        <v>378</v>
      </c>
      <c r="EY37" s="223" t="s">
        <v>364</v>
      </c>
      <c r="EZ37" s="223" t="s">
        <v>962</v>
      </c>
      <c r="FA37" s="223" t="s">
        <v>71</v>
      </c>
      <c r="FB37" s="223" t="s">
        <v>906</v>
      </c>
      <c r="FC37" s="223" t="s">
        <v>76</v>
      </c>
      <c r="FD37" s="223" t="s">
        <v>73</v>
      </c>
      <c r="FE37" s="223" t="s">
        <v>76</v>
      </c>
      <c r="FF37" s="223" t="s">
        <v>73</v>
      </c>
      <c r="FG37" s="223" t="s">
        <v>104</v>
      </c>
      <c r="FH37" s="223" t="s">
        <v>73</v>
      </c>
      <c r="FI37" s="223" t="s">
        <v>908</v>
      </c>
      <c r="FJ37" s="223" t="s">
        <v>73</v>
      </c>
      <c r="FK37" s="223" t="s">
        <v>909</v>
      </c>
      <c r="FL37" s="223" t="s">
        <v>73</v>
      </c>
      <c r="FM37" s="223" t="s">
        <v>70</v>
      </c>
      <c r="FN37" s="223" t="s">
        <v>1426</v>
      </c>
      <c r="FO37">
        <v>45</v>
      </c>
    </row>
    <row r="38" spans="1:171">
      <c r="A38">
        <v>26</v>
      </c>
      <c r="B38" s="235">
        <v>45309</v>
      </c>
      <c r="C38" s="223" t="s">
        <v>1351</v>
      </c>
      <c r="D38" s="223" t="s">
        <v>1314</v>
      </c>
      <c r="E38" s="223" t="s">
        <v>1315</v>
      </c>
      <c r="F38" s="223" t="s">
        <v>44</v>
      </c>
      <c r="G38">
        <v>10</v>
      </c>
      <c r="H38" s="223" t="s">
        <v>98</v>
      </c>
      <c r="I38" s="223" t="s">
        <v>1316</v>
      </c>
      <c r="J38" s="223" t="s">
        <v>1317</v>
      </c>
      <c r="K38">
        <v>40</v>
      </c>
      <c r="L38" s="223" t="s">
        <v>127</v>
      </c>
      <c r="M38" s="223" t="s">
        <v>72</v>
      </c>
      <c r="N38" s="223" t="s">
        <v>128</v>
      </c>
      <c r="O38" s="223" t="s">
        <v>93</v>
      </c>
      <c r="P38" s="223" t="s">
        <v>94</v>
      </c>
      <c r="Q38">
        <v>1.3979999999999999</v>
      </c>
      <c r="R38" s="223" t="s">
        <v>73</v>
      </c>
      <c r="S38" s="223" t="s">
        <v>73</v>
      </c>
      <c r="T38" s="223" t="s">
        <v>1316</v>
      </c>
      <c r="U38" s="223" t="s">
        <v>1316</v>
      </c>
      <c r="V38">
        <v>100</v>
      </c>
      <c r="W38" s="223" t="s">
        <v>396</v>
      </c>
      <c r="X38" s="223" t="s">
        <v>76</v>
      </c>
      <c r="Z38" s="223" t="s">
        <v>910</v>
      </c>
      <c r="AA38" s="235">
        <v>45316</v>
      </c>
      <c r="AC38" s="223" t="s">
        <v>1427</v>
      </c>
      <c r="AD38" s="223" t="s">
        <v>1428</v>
      </c>
      <c r="AE38" s="223" t="s">
        <v>380</v>
      </c>
      <c r="AF38" s="223" t="s">
        <v>73</v>
      </c>
      <c r="AG38" s="223" t="s">
        <v>384</v>
      </c>
      <c r="AH38" s="223" t="s">
        <v>73</v>
      </c>
      <c r="AI38" s="223" t="s">
        <v>73</v>
      </c>
      <c r="AJ38" s="223" t="s">
        <v>73</v>
      </c>
      <c r="AK38" s="223" t="s">
        <v>73</v>
      </c>
      <c r="AL38" s="223" t="s">
        <v>1429</v>
      </c>
      <c r="AM38" s="223" t="s">
        <v>1427</v>
      </c>
      <c r="AN38" s="223" t="s">
        <v>73</v>
      </c>
      <c r="AO38" s="235">
        <v>46047</v>
      </c>
      <c r="AP38" s="223" t="s">
        <v>76</v>
      </c>
      <c r="AQ38" s="223" t="s">
        <v>73</v>
      </c>
      <c r="AR38" s="223" t="s">
        <v>73</v>
      </c>
      <c r="AS38" s="223" t="s">
        <v>73</v>
      </c>
      <c r="AT38" s="223" t="s">
        <v>76</v>
      </c>
      <c r="AU38" s="223" t="s">
        <v>76</v>
      </c>
      <c r="AV38" s="223" t="s">
        <v>73</v>
      </c>
      <c r="AW38" s="223" t="s">
        <v>73</v>
      </c>
      <c r="AX38" s="223" t="s">
        <v>73</v>
      </c>
      <c r="AY38" s="223" t="s">
        <v>73</v>
      </c>
      <c r="AZ38" s="223" t="s">
        <v>73</v>
      </c>
      <c r="BA38" s="223" t="s">
        <v>73</v>
      </c>
      <c r="BB38" s="223" t="s">
        <v>73</v>
      </c>
      <c r="BF38" s="235"/>
      <c r="BG38" s="172"/>
      <c r="BH38" s="223" t="s">
        <v>73</v>
      </c>
      <c r="BJ38" s="223" t="s">
        <v>1314</v>
      </c>
      <c r="BK38" s="223" t="s">
        <v>76</v>
      </c>
      <c r="BL38" s="223" t="s">
        <v>76</v>
      </c>
      <c r="BM38" s="223" t="s">
        <v>73</v>
      </c>
      <c r="BN38" s="223" t="s">
        <v>963</v>
      </c>
      <c r="BO38" s="223" t="s">
        <v>76</v>
      </c>
      <c r="BP38" s="223" t="s">
        <v>1430</v>
      </c>
      <c r="BQ38" s="223" t="s">
        <v>76</v>
      </c>
      <c r="BR38" s="223" t="s">
        <v>73</v>
      </c>
      <c r="BS38" s="235"/>
      <c r="BT38" s="235">
        <v>35738</v>
      </c>
      <c r="BU38" s="223" t="s">
        <v>76</v>
      </c>
      <c r="BV38" s="223" t="s">
        <v>76</v>
      </c>
      <c r="BX38" s="223" t="s">
        <v>73</v>
      </c>
      <c r="BY38" s="223" t="s">
        <v>73</v>
      </c>
      <c r="BZ38" s="223" t="s">
        <v>73</v>
      </c>
      <c r="CA38" s="223" t="s">
        <v>73</v>
      </c>
      <c r="CD38" s="223" t="s">
        <v>73</v>
      </c>
      <c r="CE38" s="223" t="s">
        <v>73</v>
      </c>
      <c r="CF38" s="223" t="s">
        <v>73</v>
      </c>
      <c r="CG38">
        <v>10</v>
      </c>
      <c r="CH38">
        <v>10.920999999999999</v>
      </c>
      <c r="CI38" s="235">
        <v>45498</v>
      </c>
      <c r="CJ38" s="223" t="s">
        <v>1431</v>
      </c>
      <c r="CK38" s="223" t="s">
        <v>894</v>
      </c>
      <c r="CL38" s="223" t="s">
        <v>73</v>
      </c>
      <c r="CM38" s="223" t="s">
        <v>73</v>
      </c>
      <c r="CN38" s="223" t="s">
        <v>895</v>
      </c>
      <c r="CO38" s="223" t="s">
        <v>1432</v>
      </c>
      <c r="CP38" s="223" t="s">
        <v>76</v>
      </c>
      <c r="CQ38" s="223" t="s">
        <v>76</v>
      </c>
      <c r="CR38" s="223" t="s">
        <v>1433</v>
      </c>
      <c r="CS38" s="223" t="s">
        <v>914</v>
      </c>
      <c r="CT38">
        <v>10</v>
      </c>
      <c r="CU38" s="223" t="s">
        <v>76</v>
      </c>
      <c r="CV38" s="223" t="s">
        <v>73</v>
      </c>
      <c r="CW38">
        <v>2026</v>
      </c>
      <c r="CX38" s="223" t="s">
        <v>72</v>
      </c>
      <c r="CY38" s="223" t="s">
        <v>376</v>
      </c>
      <c r="DA38" s="223" t="s">
        <v>73</v>
      </c>
      <c r="DB38" s="223" t="s">
        <v>426</v>
      </c>
      <c r="DC38" s="223" t="s">
        <v>470</v>
      </c>
      <c r="DD38" s="223" t="s">
        <v>1434</v>
      </c>
      <c r="DE38" s="223" t="s">
        <v>73</v>
      </c>
      <c r="DF38">
        <v>0.13980000000000001</v>
      </c>
      <c r="DH38" s="223" t="s">
        <v>76</v>
      </c>
      <c r="DI38" s="223" t="s">
        <v>72</v>
      </c>
      <c r="DJ38" s="223" t="s">
        <v>73</v>
      </c>
      <c r="DK38" s="223" t="s">
        <v>1435</v>
      </c>
      <c r="DL38" s="223" t="s">
        <v>1652</v>
      </c>
      <c r="DM38" s="223" t="s">
        <v>73</v>
      </c>
      <c r="DN38" s="223" t="s">
        <v>1314</v>
      </c>
      <c r="DO38" s="235">
        <v>45309</v>
      </c>
      <c r="DP38">
        <v>2024</v>
      </c>
      <c r="DQ38" s="223" t="s">
        <v>85</v>
      </c>
      <c r="DR38" s="223">
        <v>3</v>
      </c>
      <c r="DS38" s="235">
        <v>45306</v>
      </c>
      <c r="DT38" s="235">
        <v>45382</v>
      </c>
      <c r="DU38" s="223" t="s">
        <v>901</v>
      </c>
      <c r="DV38" s="223" t="s">
        <v>882</v>
      </c>
      <c r="DW38" s="223" t="s">
        <v>735</v>
      </c>
      <c r="DX38" s="223" t="s">
        <v>1425</v>
      </c>
      <c r="DY38" s="223" t="s">
        <v>1419</v>
      </c>
      <c r="DZ38">
        <v>4</v>
      </c>
      <c r="EA38" s="223" t="s">
        <v>929</v>
      </c>
      <c r="EB38" s="223" t="s">
        <v>1638</v>
      </c>
      <c r="EC38" s="223" t="s">
        <v>479</v>
      </c>
      <c r="ED38" s="223" t="s">
        <v>308</v>
      </c>
      <c r="EE38" s="223" t="s">
        <v>883</v>
      </c>
      <c r="EF38" s="223" t="s">
        <v>694</v>
      </c>
      <c r="EG38" s="223" t="s">
        <v>693</v>
      </c>
      <c r="EH38" s="223" t="s">
        <v>902</v>
      </c>
      <c r="EI38" s="223" t="s">
        <v>81</v>
      </c>
      <c r="EJ38" s="223" t="s">
        <v>1416</v>
      </c>
      <c r="EK38" s="223" t="s">
        <v>1355</v>
      </c>
      <c r="EO38" s="223" t="s">
        <v>73</v>
      </c>
      <c r="EP38" s="223" t="s">
        <v>73</v>
      </c>
      <c r="EQ38" s="223" t="s">
        <v>73</v>
      </c>
      <c r="ER38" s="223" t="s">
        <v>73</v>
      </c>
      <c r="ES38" s="223" t="s">
        <v>73</v>
      </c>
      <c r="ET38" s="223" t="s">
        <v>904</v>
      </c>
      <c r="EU38" s="223" t="s">
        <v>73</v>
      </c>
      <c r="EV38" s="223" t="s">
        <v>76</v>
      </c>
      <c r="EW38" s="223" t="s">
        <v>73</v>
      </c>
      <c r="EX38" s="223" t="s">
        <v>384</v>
      </c>
      <c r="EY38" s="223" t="s">
        <v>905</v>
      </c>
      <c r="EZ38" s="223" t="s">
        <v>76</v>
      </c>
      <c r="FA38" s="223" t="s">
        <v>71</v>
      </c>
      <c r="FB38" s="223" t="s">
        <v>76</v>
      </c>
      <c r="FC38" s="223" t="s">
        <v>907</v>
      </c>
      <c r="FD38" s="223" t="s">
        <v>73</v>
      </c>
      <c r="FE38" s="223" t="s">
        <v>76</v>
      </c>
      <c r="FF38" s="223" t="s">
        <v>73</v>
      </c>
      <c r="FG38" s="223" t="s">
        <v>127</v>
      </c>
      <c r="FH38" s="223" t="s">
        <v>73</v>
      </c>
      <c r="FI38" s="223" t="s">
        <v>908</v>
      </c>
      <c r="FJ38" s="223" t="s">
        <v>73</v>
      </c>
      <c r="FK38" s="223" t="s">
        <v>73</v>
      </c>
      <c r="FL38" s="223" t="s">
        <v>73</v>
      </c>
      <c r="FM38" s="223" t="s">
        <v>79</v>
      </c>
      <c r="FN38" s="223" t="s">
        <v>1436</v>
      </c>
      <c r="FO38">
        <v>40</v>
      </c>
    </row>
    <row r="39" spans="1:171">
      <c r="A39">
        <v>25</v>
      </c>
      <c r="B39" s="235">
        <v>45308</v>
      </c>
      <c r="C39" s="223" t="s">
        <v>1354</v>
      </c>
      <c r="D39" s="223" t="s">
        <v>1322</v>
      </c>
      <c r="E39" s="223" t="s">
        <v>74</v>
      </c>
      <c r="F39" s="223" t="s">
        <v>44</v>
      </c>
      <c r="G39">
        <v>20</v>
      </c>
      <c r="H39" s="223" t="s">
        <v>90</v>
      </c>
      <c r="I39" s="223" t="s">
        <v>1323</v>
      </c>
      <c r="J39" s="223" t="s">
        <v>678</v>
      </c>
      <c r="K39">
        <v>14</v>
      </c>
      <c r="L39" s="223" t="s">
        <v>91</v>
      </c>
      <c r="M39" s="223" t="s">
        <v>72</v>
      </c>
      <c r="N39" s="223" t="s">
        <v>43</v>
      </c>
      <c r="O39" s="223" t="s">
        <v>120</v>
      </c>
      <c r="P39" s="223" t="s">
        <v>76</v>
      </c>
      <c r="Q39">
        <v>2.7959999999999998</v>
      </c>
      <c r="R39" s="223" t="s">
        <v>73</v>
      </c>
      <c r="S39" s="223" t="s">
        <v>73</v>
      </c>
      <c r="T39" s="223" t="s">
        <v>1323</v>
      </c>
      <c r="U39" s="223" t="s">
        <v>1323</v>
      </c>
      <c r="V39">
        <v>100</v>
      </c>
      <c r="W39" s="223" t="s">
        <v>76</v>
      </c>
      <c r="X39" s="223" t="s">
        <v>76</v>
      </c>
      <c r="Z39" s="223" t="s">
        <v>910</v>
      </c>
      <c r="AA39" s="235">
        <v>45315</v>
      </c>
      <c r="AC39" s="223" t="s">
        <v>1438</v>
      </c>
      <c r="AD39" s="223" t="s">
        <v>74</v>
      </c>
      <c r="AE39" s="223" t="s">
        <v>377</v>
      </c>
      <c r="AF39" s="223" t="s">
        <v>73</v>
      </c>
      <c r="AG39" s="223" t="s">
        <v>378</v>
      </c>
      <c r="AH39" s="223" t="s">
        <v>73</v>
      </c>
      <c r="AI39" s="223" t="s">
        <v>73</v>
      </c>
      <c r="AJ39" s="223" t="s">
        <v>73</v>
      </c>
      <c r="AK39" s="223" t="s">
        <v>73</v>
      </c>
      <c r="AL39" s="223" t="s">
        <v>1438</v>
      </c>
      <c r="AM39" s="223" t="s">
        <v>73</v>
      </c>
      <c r="AN39" s="223" t="s">
        <v>73</v>
      </c>
      <c r="AO39" s="235">
        <v>46411</v>
      </c>
      <c r="AP39" s="223" t="s">
        <v>76</v>
      </c>
      <c r="AQ39" s="223" t="s">
        <v>73</v>
      </c>
      <c r="AR39" s="223" t="s">
        <v>73</v>
      </c>
      <c r="AS39" s="223" t="s">
        <v>73</v>
      </c>
      <c r="AT39" s="223" t="s">
        <v>76</v>
      </c>
      <c r="AU39" s="223" t="s">
        <v>76</v>
      </c>
      <c r="AV39" s="223" t="s">
        <v>73</v>
      </c>
      <c r="AW39" s="223" t="s">
        <v>73</v>
      </c>
      <c r="AX39" s="223" t="s">
        <v>73</v>
      </c>
      <c r="AY39" s="223" t="s">
        <v>73</v>
      </c>
      <c r="AZ39" s="223" t="s">
        <v>73</v>
      </c>
      <c r="BA39" s="223" t="s">
        <v>73</v>
      </c>
      <c r="BB39" s="223" t="s">
        <v>73</v>
      </c>
      <c r="BF39" s="235"/>
      <c r="BG39" s="172"/>
      <c r="BH39" s="223" t="s">
        <v>73</v>
      </c>
      <c r="BJ39" s="223" t="s">
        <v>1322</v>
      </c>
      <c r="BK39" s="223" t="s">
        <v>76</v>
      </c>
      <c r="BL39" s="223" t="s">
        <v>76</v>
      </c>
      <c r="BM39" s="223" t="s">
        <v>73</v>
      </c>
      <c r="BN39" s="223" t="s">
        <v>890</v>
      </c>
      <c r="BO39" s="223" t="s">
        <v>891</v>
      </c>
      <c r="BP39" s="223" t="s">
        <v>1439</v>
      </c>
      <c r="BQ39" s="223" t="s">
        <v>76</v>
      </c>
      <c r="BR39" s="223" t="s">
        <v>73</v>
      </c>
      <c r="BS39" s="235"/>
      <c r="BT39" s="235"/>
      <c r="BU39" s="223" t="s">
        <v>76</v>
      </c>
      <c r="BV39" s="223" t="s">
        <v>76</v>
      </c>
      <c r="BX39" s="223" t="s">
        <v>73</v>
      </c>
      <c r="BY39" s="223" t="s">
        <v>73</v>
      </c>
      <c r="BZ39" s="223" t="s">
        <v>73</v>
      </c>
      <c r="CA39" s="223" t="s">
        <v>73</v>
      </c>
      <c r="CD39" s="223" t="s">
        <v>73</v>
      </c>
      <c r="CE39" s="223" t="s">
        <v>73</v>
      </c>
      <c r="CF39" s="223" t="s">
        <v>73</v>
      </c>
      <c r="CG39">
        <v>20</v>
      </c>
      <c r="CH39">
        <v>21.841999999999999</v>
      </c>
      <c r="CI39" s="235">
        <v>45681</v>
      </c>
      <c r="CJ39" s="223" t="s">
        <v>1440</v>
      </c>
      <c r="CK39" s="223" t="s">
        <v>958</v>
      </c>
      <c r="CL39" s="223" t="s">
        <v>73</v>
      </c>
      <c r="CM39" s="223" t="s">
        <v>73</v>
      </c>
      <c r="CN39" s="223" t="s">
        <v>895</v>
      </c>
      <c r="CO39" s="223" t="s">
        <v>1441</v>
      </c>
      <c r="CP39" s="223" t="s">
        <v>76</v>
      </c>
      <c r="CQ39" s="223" t="s">
        <v>76</v>
      </c>
      <c r="CR39" s="223" t="s">
        <v>120</v>
      </c>
      <c r="CS39" s="223" t="s">
        <v>914</v>
      </c>
      <c r="CT39">
        <v>20</v>
      </c>
      <c r="CU39" s="223" t="s">
        <v>76</v>
      </c>
      <c r="CV39" s="223" t="s">
        <v>73</v>
      </c>
      <c r="CW39">
        <v>2027</v>
      </c>
      <c r="CX39" s="223" t="s">
        <v>72</v>
      </c>
      <c r="CY39" s="223" t="s">
        <v>376</v>
      </c>
      <c r="DA39" s="223" t="s">
        <v>73</v>
      </c>
      <c r="DB39" s="223" t="s">
        <v>425</v>
      </c>
      <c r="DC39" s="223" t="s">
        <v>470</v>
      </c>
      <c r="DD39" s="223" t="s">
        <v>1403</v>
      </c>
      <c r="DE39" s="223" t="s">
        <v>73</v>
      </c>
      <c r="DF39">
        <v>0.13980000000000001</v>
      </c>
      <c r="DH39" s="223" t="s">
        <v>76</v>
      </c>
      <c r="DI39" s="223" t="s">
        <v>72</v>
      </c>
      <c r="DJ39" s="223" t="s">
        <v>73</v>
      </c>
      <c r="DK39" s="223" t="s">
        <v>1442</v>
      </c>
      <c r="DL39" s="223" t="s">
        <v>1322</v>
      </c>
      <c r="DM39" s="223" t="s">
        <v>73</v>
      </c>
      <c r="DN39" s="223" t="s">
        <v>1322</v>
      </c>
      <c r="DO39" s="235">
        <v>45308</v>
      </c>
      <c r="DP39">
        <v>2024</v>
      </c>
      <c r="DQ39" s="223" t="s">
        <v>85</v>
      </c>
      <c r="DR39" s="223">
        <v>3</v>
      </c>
      <c r="DS39" s="235">
        <v>45306</v>
      </c>
      <c r="DT39" s="235">
        <v>45382</v>
      </c>
      <c r="DU39" s="223" t="s">
        <v>901</v>
      </c>
      <c r="DV39" s="223" t="s">
        <v>882</v>
      </c>
      <c r="DW39" s="223" t="s">
        <v>735</v>
      </c>
      <c r="DX39" s="223" t="s">
        <v>1443</v>
      </c>
      <c r="DY39" s="223" t="s">
        <v>1437</v>
      </c>
      <c r="DZ39">
        <v>3</v>
      </c>
      <c r="EA39" s="223" t="s">
        <v>950</v>
      </c>
      <c r="EB39" s="223" t="s">
        <v>1640</v>
      </c>
      <c r="EC39" s="223" t="s">
        <v>478</v>
      </c>
      <c r="ED39" s="223" t="s">
        <v>308</v>
      </c>
      <c r="EE39" s="223" t="s">
        <v>883</v>
      </c>
      <c r="EF39" s="223" t="s">
        <v>694</v>
      </c>
      <c r="EG39" s="223" t="s">
        <v>693</v>
      </c>
      <c r="EH39" s="223" t="s">
        <v>902</v>
      </c>
      <c r="EI39" s="223" t="s">
        <v>81</v>
      </c>
      <c r="EJ39" s="223" t="s">
        <v>1416</v>
      </c>
      <c r="EK39" s="223" t="s">
        <v>1355</v>
      </c>
      <c r="EO39" s="223" t="s">
        <v>73</v>
      </c>
      <c r="EP39" s="223" t="s">
        <v>73</v>
      </c>
      <c r="EQ39" s="223" t="s">
        <v>73</v>
      </c>
      <c r="ER39" s="223" t="s">
        <v>73</v>
      </c>
      <c r="ES39" s="223" t="s">
        <v>73</v>
      </c>
      <c r="ET39" s="223" t="s">
        <v>904</v>
      </c>
      <c r="EU39" s="223" t="s">
        <v>73</v>
      </c>
      <c r="EV39" s="223" t="s">
        <v>76</v>
      </c>
      <c r="EW39" s="223" t="s">
        <v>73</v>
      </c>
      <c r="EX39" s="223" t="s">
        <v>378</v>
      </c>
      <c r="EY39" s="223" t="s">
        <v>364</v>
      </c>
      <c r="EZ39" s="223" t="s">
        <v>76</v>
      </c>
      <c r="FA39" s="223" t="s">
        <v>71</v>
      </c>
      <c r="FB39" s="223" t="s">
        <v>906</v>
      </c>
      <c r="FC39" s="223" t="s">
        <v>76</v>
      </c>
      <c r="FD39" s="223" t="s">
        <v>73</v>
      </c>
      <c r="FE39" s="223" t="s">
        <v>76</v>
      </c>
      <c r="FF39" s="223" t="s">
        <v>76</v>
      </c>
      <c r="FG39" s="223" t="s">
        <v>91</v>
      </c>
      <c r="FH39" s="223" t="s">
        <v>73</v>
      </c>
      <c r="FI39" s="223" t="s">
        <v>928</v>
      </c>
      <c r="FJ39" s="223" t="s">
        <v>73</v>
      </c>
      <c r="FK39" s="223" t="s">
        <v>916</v>
      </c>
      <c r="FL39" s="223" t="s">
        <v>73</v>
      </c>
      <c r="FM39" s="223" t="s">
        <v>70</v>
      </c>
      <c r="FN39" s="223" t="s">
        <v>1444</v>
      </c>
      <c r="FO39">
        <v>14</v>
      </c>
    </row>
    <row r="40" spans="1:171">
      <c r="A40">
        <v>24</v>
      </c>
      <c r="B40" s="235">
        <v>45308</v>
      </c>
      <c r="C40" s="223" t="s">
        <v>1353</v>
      </c>
      <c r="D40" s="223" t="s">
        <v>1321</v>
      </c>
      <c r="E40" s="223" t="s">
        <v>74</v>
      </c>
      <c r="F40" s="223" t="s">
        <v>44</v>
      </c>
      <c r="G40">
        <v>7.5</v>
      </c>
      <c r="H40" s="223" t="s">
        <v>90</v>
      </c>
      <c r="I40" s="223" t="s">
        <v>391</v>
      </c>
      <c r="J40" s="223" t="s">
        <v>103</v>
      </c>
      <c r="K40">
        <v>42</v>
      </c>
      <c r="L40" s="223" t="s">
        <v>77</v>
      </c>
      <c r="M40" s="223" t="s">
        <v>72</v>
      </c>
      <c r="N40" s="223" t="s">
        <v>43</v>
      </c>
      <c r="O40" s="223" t="s">
        <v>96</v>
      </c>
      <c r="P40" s="223" t="s">
        <v>76</v>
      </c>
      <c r="Q40">
        <v>1.048</v>
      </c>
      <c r="R40" s="223" t="s">
        <v>73</v>
      </c>
      <c r="S40" s="223" t="s">
        <v>73</v>
      </c>
      <c r="T40" s="223" t="s">
        <v>391</v>
      </c>
      <c r="U40" s="223" t="s">
        <v>391</v>
      </c>
      <c r="V40">
        <v>100</v>
      </c>
      <c r="W40" s="223" t="s">
        <v>76</v>
      </c>
      <c r="X40" s="223" t="s">
        <v>76</v>
      </c>
      <c r="Z40" s="223" t="s">
        <v>910</v>
      </c>
      <c r="AA40" s="235">
        <v>45315</v>
      </c>
      <c r="AC40" s="223" t="s">
        <v>964</v>
      </c>
      <c r="AD40" s="223" t="s">
        <v>74</v>
      </c>
      <c r="AE40" s="223" t="s">
        <v>377</v>
      </c>
      <c r="AF40" s="223" t="s">
        <v>73</v>
      </c>
      <c r="AG40" s="223" t="s">
        <v>384</v>
      </c>
      <c r="AH40" s="223" t="s">
        <v>73</v>
      </c>
      <c r="AI40" s="223" t="s">
        <v>73</v>
      </c>
      <c r="AJ40" s="223" t="s">
        <v>939</v>
      </c>
      <c r="AK40" s="223" t="s">
        <v>73</v>
      </c>
      <c r="AL40" s="223" t="s">
        <v>965</v>
      </c>
      <c r="AM40" s="223" t="s">
        <v>964</v>
      </c>
      <c r="AN40" s="223" t="s">
        <v>73</v>
      </c>
      <c r="AO40" s="235">
        <v>46411</v>
      </c>
      <c r="AP40" s="223" t="s">
        <v>76</v>
      </c>
      <c r="AQ40" s="223" t="s">
        <v>73</v>
      </c>
      <c r="AR40" s="223" t="s">
        <v>73</v>
      </c>
      <c r="AS40" s="223" t="s">
        <v>73</v>
      </c>
      <c r="AT40" s="223" t="s">
        <v>76</v>
      </c>
      <c r="AU40" s="223" t="s">
        <v>76</v>
      </c>
      <c r="AV40" s="223" t="s">
        <v>73</v>
      </c>
      <c r="AW40" s="223" t="s">
        <v>73</v>
      </c>
      <c r="AX40" s="223" t="s">
        <v>73</v>
      </c>
      <c r="AY40" s="223" t="s">
        <v>73</v>
      </c>
      <c r="AZ40" s="223" t="s">
        <v>73</v>
      </c>
      <c r="BA40" s="223" t="s">
        <v>73</v>
      </c>
      <c r="BB40" s="223" t="s">
        <v>73</v>
      </c>
      <c r="BF40" s="235"/>
      <c r="BG40" s="172"/>
      <c r="BH40" s="223" t="s">
        <v>73</v>
      </c>
      <c r="BJ40" s="223" t="s">
        <v>677</v>
      </c>
      <c r="BK40" s="223" t="s">
        <v>76</v>
      </c>
      <c r="BL40" s="223" t="s">
        <v>76</v>
      </c>
      <c r="BM40" s="223" t="s">
        <v>73</v>
      </c>
      <c r="BN40" s="223" t="s">
        <v>890</v>
      </c>
      <c r="BO40" s="223" t="s">
        <v>912</v>
      </c>
      <c r="BP40" s="223" t="s">
        <v>966</v>
      </c>
      <c r="BQ40" s="223" t="s">
        <v>967</v>
      </c>
      <c r="BR40" s="223" t="s">
        <v>73</v>
      </c>
      <c r="BS40" s="235"/>
      <c r="BT40" s="235">
        <v>45278</v>
      </c>
      <c r="BU40" s="223" t="s">
        <v>76</v>
      </c>
      <c r="BV40" s="223" t="s">
        <v>76</v>
      </c>
      <c r="BX40" s="223" t="s">
        <v>73</v>
      </c>
      <c r="BY40" s="223" t="s">
        <v>73</v>
      </c>
      <c r="BZ40" s="223" t="s">
        <v>73</v>
      </c>
      <c r="CA40" s="223" t="s">
        <v>73</v>
      </c>
      <c r="CD40" s="223" t="s">
        <v>73</v>
      </c>
      <c r="CE40" s="223" t="s">
        <v>73</v>
      </c>
      <c r="CF40" s="223" t="s">
        <v>73</v>
      </c>
      <c r="CG40">
        <v>7.5</v>
      </c>
      <c r="CH40">
        <v>8.1910000000000007</v>
      </c>
      <c r="CI40" s="235">
        <v>45497</v>
      </c>
      <c r="CJ40" s="223" t="s">
        <v>968</v>
      </c>
      <c r="CK40" s="223" t="s">
        <v>894</v>
      </c>
      <c r="CL40" s="223" t="s">
        <v>73</v>
      </c>
      <c r="CM40" s="223" t="s">
        <v>73</v>
      </c>
      <c r="CN40" s="223" t="s">
        <v>895</v>
      </c>
      <c r="CO40" s="223" t="s">
        <v>1445</v>
      </c>
      <c r="CP40" s="223" t="s">
        <v>76</v>
      </c>
      <c r="CQ40" s="223" t="s">
        <v>76</v>
      </c>
      <c r="CR40" s="223" t="s">
        <v>96</v>
      </c>
      <c r="CS40" s="223" t="s">
        <v>914</v>
      </c>
      <c r="CT40">
        <v>7.5</v>
      </c>
      <c r="CU40" s="223" t="s">
        <v>443</v>
      </c>
      <c r="CV40" s="223" t="s">
        <v>942</v>
      </c>
      <c r="CW40">
        <v>2027</v>
      </c>
      <c r="CX40" s="223" t="s">
        <v>72</v>
      </c>
      <c r="CY40" s="223" t="s">
        <v>376</v>
      </c>
      <c r="DA40" s="223" t="s">
        <v>557</v>
      </c>
      <c r="DB40" s="223" t="s">
        <v>425</v>
      </c>
      <c r="DC40" s="223" t="s">
        <v>470</v>
      </c>
      <c r="DD40" s="223" t="s">
        <v>1446</v>
      </c>
      <c r="DE40" s="223" t="s">
        <v>73</v>
      </c>
      <c r="DF40">
        <v>0.13980000000000001</v>
      </c>
      <c r="DG40">
        <v>28</v>
      </c>
      <c r="DH40" s="223" t="s">
        <v>76</v>
      </c>
      <c r="DI40" s="223" t="s">
        <v>72</v>
      </c>
      <c r="DJ40" s="223" t="s">
        <v>73</v>
      </c>
      <c r="DK40" s="223" t="s">
        <v>1447</v>
      </c>
      <c r="DL40" s="223" t="s">
        <v>677</v>
      </c>
      <c r="DM40" s="223" t="s">
        <v>73</v>
      </c>
      <c r="DN40" s="223" t="s">
        <v>677</v>
      </c>
      <c r="DO40" s="235">
        <v>45308</v>
      </c>
      <c r="DP40">
        <v>2024</v>
      </c>
      <c r="DQ40" s="223" t="s">
        <v>85</v>
      </c>
      <c r="DR40" s="223">
        <v>3</v>
      </c>
      <c r="DS40" s="235">
        <v>45306</v>
      </c>
      <c r="DT40" s="235">
        <v>45382</v>
      </c>
      <c r="DU40" s="223" t="s">
        <v>901</v>
      </c>
      <c r="DV40" s="223" t="s">
        <v>882</v>
      </c>
      <c r="DW40" s="223" t="s">
        <v>735</v>
      </c>
      <c r="DX40" s="223" t="s">
        <v>1443</v>
      </c>
      <c r="DY40" s="223" t="s">
        <v>1437</v>
      </c>
      <c r="DZ40">
        <v>3</v>
      </c>
      <c r="EA40" s="223" t="s">
        <v>950</v>
      </c>
      <c r="EB40" s="223" t="s">
        <v>1640</v>
      </c>
      <c r="EC40" s="223" t="s">
        <v>478</v>
      </c>
      <c r="ED40" s="223" t="s">
        <v>308</v>
      </c>
      <c r="EE40" s="223" t="s">
        <v>883</v>
      </c>
      <c r="EF40" s="223" t="s">
        <v>694</v>
      </c>
      <c r="EG40" s="223" t="s">
        <v>693</v>
      </c>
      <c r="EH40" s="223" t="s">
        <v>902</v>
      </c>
      <c r="EI40" s="223" t="s">
        <v>81</v>
      </c>
      <c r="EJ40" s="223" t="s">
        <v>1416</v>
      </c>
      <c r="EK40" s="223" t="s">
        <v>1355</v>
      </c>
      <c r="EO40" s="223" t="s">
        <v>73</v>
      </c>
      <c r="EP40" s="223" t="s">
        <v>73</v>
      </c>
      <c r="EQ40" s="223" t="s">
        <v>73</v>
      </c>
      <c r="ER40" s="223" t="s">
        <v>73</v>
      </c>
      <c r="ES40" s="223" t="s">
        <v>73</v>
      </c>
      <c r="ET40" s="223" t="s">
        <v>904</v>
      </c>
      <c r="EU40" s="223" t="s">
        <v>73</v>
      </c>
      <c r="EV40" s="223" t="s">
        <v>76</v>
      </c>
      <c r="EW40" s="223" t="s">
        <v>73</v>
      </c>
      <c r="EX40" s="223" t="s">
        <v>384</v>
      </c>
      <c r="EY40" s="223" t="s">
        <v>364</v>
      </c>
      <c r="EZ40" s="223" t="s">
        <v>930</v>
      </c>
      <c r="FA40" s="223" t="s">
        <v>71</v>
      </c>
      <c r="FB40" s="223" t="s">
        <v>906</v>
      </c>
      <c r="FC40" s="223" t="s">
        <v>76</v>
      </c>
      <c r="FD40" s="223" t="s">
        <v>73</v>
      </c>
      <c r="FE40" s="223" t="s">
        <v>76</v>
      </c>
      <c r="FF40" s="223" t="s">
        <v>73</v>
      </c>
      <c r="FG40" s="223" t="s">
        <v>104</v>
      </c>
      <c r="FH40" s="223" t="s">
        <v>73</v>
      </c>
      <c r="FI40" s="223" t="s">
        <v>908</v>
      </c>
      <c r="FJ40" s="223" t="s">
        <v>73</v>
      </c>
      <c r="FK40" s="223" t="s">
        <v>916</v>
      </c>
      <c r="FL40" s="223" t="s">
        <v>73</v>
      </c>
      <c r="FM40" s="223" t="s">
        <v>70</v>
      </c>
      <c r="FN40" s="223" t="s">
        <v>1448</v>
      </c>
      <c r="FO40">
        <v>42</v>
      </c>
    </row>
    <row r="41" spans="1:171">
      <c r="A41">
        <v>23</v>
      </c>
      <c r="B41" s="235">
        <v>45303</v>
      </c>
      <c r="C41" s="223" t="s">
        <v>748</v>
      </c>
      <c r="D41" s="223" t="s">
        <v>740</v>
      </c>
      <c r="E41" s="223" t="s">
        <v>74</v>
      </c>
      <c r="F41" s="223" t="s">
        <v>44</v>
      </c>
      <c r="G41">
        <v>4.5999999999999996</v>
      </c>
      <c r="H41" s="223" t="s">
        <v>90</v>
      </c>
      <c r="I41" s="223" t="s">
        <v>387</v>
      </c>
      <c r="J41" s="223" t="s">
        <v>115</v>
      </c>
      <c r="K41">
        <v>10</v>
      </c>
      <c r="L41" s="223" t="s">
        <v>104</v>
      </c>
      <c r="M41" s="223" t="s">
        <v>99</v>
      </c>
      <c r="N41" s="223" t="s">
        <v>43</v>
      </c>
      <c r="O41" s="223" t="s">
        <v>116</v>
      </c>
      <c r="P41" s="223" t="s">
        <v>121</v>
      </c>
      <c r="Q41">
        <v>0.64300000000000002</v>
      </c>
      <c r="R41" s="223" t="s">
        <v>73</v>
      </c>
      <c r="S41" s="223" t="s">
        <v>73</v>
      </c>
      <c r="T41" s="223" t="s">
        <v>387</v>
      </c>
      <c r="U41" s="223" t="s">
        <v>387</v>
      </c>
      <c r="W41" s="223" t="s">
        <v>76</v>
      </c>
      <c r="X41" s="223" t="s">
        <v>76</v>
      </c>
      <c r="Z41" s="223" t="s">
        <v>73</v>
      </c>
      <c r="AA41" s="235"/>
      <c r="AC41" s="223" t="s">
        <v>970</v>
      </c>
      <c r="AD41" s="223" t="s">
        <v>74</v>
      </c>
      <c r="AE41" s="223" t="s">
        <v>76</v>
      </c>
      <c r="AF41" s="223" t="s">
        <v>73</v>
      </c>
      <c r="AG41" s="223" t="s">
        <v>384</v>
      </c>
      <c r="AH41" s="223" t="s">
        <v>887</v>
      </c>
      <c r="AI41" s="223" t="s">
        <v>73</v>
      </c>
      <c r="AJ41" s="223" t="s">
        <v>971</v>
      </c>
      <c r="AK41" s="223" t="s">
        <v>73</v>
      </c>
      <c r="AL41" s="223" t="s">
        <v>73</v>
      </c>
      <c r="AM41" s="223" t="s">
        <v>73</v>
      </c>
      <c r="AN41" s="223" t="s">
        <v>73</v>
      </c>
      <c r="AO41" s="235"/>
      <c r="AP41" s="223" t="s">
        <v>76</v>
      </c>
      <c r="AQ41" s="223" t="s">
        <v>2800</v>
      </c>
      <c r="AR41" s="223" t="s">
        <v>972</v>
      </c>
      <c r="AS41" s="223" t="s">
        <v>954</v>
      </c>
      <c r="AT41" s="223" t="s">
        <v>389</v>
      </c>
      <c r="AU41" s="223" t="s">
        <v>76</v>
      </c>
      <c r="AV41" s="223" t="s">
        <v>366</v>
      </c>
      <c r="AW41" s="223" t="s">
        <v>11</v>
      </c>
      <c r="AX41" s="223" t="s">
        <v>919</v>
      </c>
      <c r="AY41" s="223" t="s">
        <v>899</v>
      </c>
      <c r="AZ41" s="223" t="s">
        <v>73</v>
      </c>
      <c r="BA41" s="223" t="s">
        <v>73</v>
      </c>
      <c r="BB41" s="223" t="s">
        <v>73</v>
      </c>
      <c r="BF41" s="235">
        <v>45273</v>
      </c>
      <c r="BG41" s="172">
        <v>0.78472222222222221</v>
      </c>
      <c r="BH41" s="223" t="s">
        <v>73</v>
      </c>
      <c r="BI41">
        <v>24006</v>
      </c>
      <c r="BJ41" s="223" t="s">
        <v>595</v>
      </c>
      <c r="BK41" s="223" t="s">
        <v>76</v>
      </c>
      <c r="BL41" s="223" t="s">
        <v>76</v>
      </c>
      <c r="BM41" s="223" t="s">
        <v>73</v>
      </c>
      <c r="BN41" s="223" t="s">
        <v>890</v>
      </c>
      <c r="BO41" s="223" t="s">
        <v>912</v>
      </c>
      <c r="BP41" s="223" t="s">
        <v>913</v>
      </c>
      <c r="BQ41" s="223" t="s">
        <v>76</v>
      </c>
      <c r="BR41" s="223" t="s">
        <v>73</v>
      </c>
      <c r="BS41" s="235"/>
      <c r="BT41" s="235">
        <v>45233</v>
      </c>
      <c r="BU41" s="223" t="s">
        <v>2622</v>
      </c>
      <c r="BV41" s="223" t="s">
        <v>2673</v>
      </c>
      <c r="BX41" s="223" t="s">
        <v>73</v>
      </c>
      <c r="BY41" s="223" t="s">
        <v>73</v>
      </c>
      <c r="BZ41" s="223" t="s">
        <v>73</v>
      </c>
      <c r="CA41" s="223" t="s">
        <v>73</v>
      </c>
      <c r="CD41" s="223" t="s">
        <v>73</v>
      </c>
      <c r="CE41" s="223" t="s">
        <v>73</v>
      </c>
      <c r="CF41" s="223" t="s">
        <v>73</v>
      </c>
      <c r="CG41">
        <v>4.5999999999999996</v>
      </c>
      <c r="CH41">
        <v>5.024</v>
      </c>
      <c r="CI41" s="235">
        <v>45492</v>
      </c>
      <c r="CJ41" s="223" t="s">
        <v>973</v>
      </c>
      <c r="CK41" s="223" t="s">
        <v>894</v>
      </c>
      <c r="CL41" s="223" t="s">
        <v>974</v>
      </c>
      <c r="CM41" s="223" t="s">
        <v>73</v>
      </c>
      <c r="CN41" s="223" t="s">
        <v>895</v>
      </c>
      <c r="CO41" s="223" t="s">
        <v>975</v>
      </c>
      <c r="CP41" s="223" t="s">
        <v>897</v>
      </c>
      <c r="CQ41" s="223" t="s">
        <v>976</v>
      </c>
      <c r="CR41" s="223" t="s">
        <v>116</v>
      </c>
      <c r="CS41" s="223" t="s">
        <v>914</v>
      </c>
      <c r="CT41">
        <v>4.5999999999999996</v>
      </c>
      <c r="CU41" s="223" t="s">
        <v>743</v>
      </c>
      <c r="CV41" s="223" t="s">
        <v>977</v>
      </c>
      <c r="CX41" s="223" t="s">
        <v>72</v>
      </c>
      <c r="CY41" s="223" t="s">
        <v>376</v>
      </c>
      <c r="DA41" s="223" t="s">
        <v>73</v>
      </c>
      <c r="DB41" s="223" t="s">
        <v>425</v>
      </c>
      <c r="DC41" s="223" t="s">
        <v>470</v>
      </c>
      <c r="DD41" s="223" t="s">
        <v>978</v>
      </c>
      <c r="DE41" s="223" t="s">
        <v>73</v>
      </c>
      <c r="DF41">
        <v>0.13980000000000001</v>
      </c>
      <c r="DG41">
        <v>62</v>
      </c>
      <c r="DH41" s="223" t="s">
        <v>887</v>
      </c>
      <c r="DI41" s="223" t="s">
        <v>99</v>
      </c>
      <c r="DJ41" s="223" t="s">
        <v>926</v>
      </c>
      <c r="DK41" s="223" t="s">
        <v>979</v>
      </c>
      <c r="DL41" s="223" t="s">
        <v>595</v>
      </c>
      <c r="DM41" s="223" t="s">
        <v>1639</v>
      </c>
      <c r="DN41" s="223" t="s">
        <v>595</v>
      </c>
      <c r="DO41" s="235">
        <v>45303</v>
      </c>
      <c r="DP41">
        <v>2024</v>
      </c>
      <c r="DQ41" s="223" t="s">
        <v>85</v>
      </c>
      <c r="DR41" s="223">
        <v>2</v>
      </c>
      <c r="DS41" s="235">
        <v>45299</v>
      </c>
      <c r="DT41" s="235">
        <v>45382</v>
      </c>
      <c r="DU41" s="223" t="s">
        <v>901</v>
      </c>
      <c r="DV41" s="223" t="s">
        <v>882</v>
      </c>
      <c r="DW41" s="223" t="s">
        <v>735</v>
      </c>
      <c r="DX41" s="223" t="s">
        <v>982</v>
      </c>
      <c r="DY41" s="223" t="s">
        <v>969</v>
      </c>
      <c r="DZ41">
        <v>5</v>
      </c>
      <c r="EA41" s="223" t="s">
        <v>903</v>
      </c>
      <c r="EB41" s="223" t="s">
        <v>1644</v>
      </c>
      <c r="EC41" s="223" t="s">
        <v>480</v>
      </c>
      <c r="ED41" s="223" t="s">
        <v>308</v>
      </c>
      <c r="EE41" s="223" t="s">
        <v>883</v>
      </c>
      <c r="EF41" s="223" t="s">
        <v>694</v>
      </c>
      <c r="EG41" s="223" t="s">
        <v>693</v>
      </c>
      <c r="EH41" s="223" t="s">
        <v>902</v>
      </c>
      <c r="EI41" s="223" t="s">
        <v>81</v>
      </c>
      <c r="EJ41" s="223" t="s">
        <v>981</v>
      </c>
      <c r="EK41" s="223" t="s">
        <v>980</v>
      </c>
      <c r="EL41">
        <v>1</v>
      </c>
      <c r="EM41">
        <v>1</v>
      </c>
      <c r="EO41" s="223" t="s">
        <v>73</v>
      </c>
      <c r="EP41" s="223" t="s">
        <v>73</v>
      </c>
      <c r="EQ41" s="223" t="s">
        <v>904</v>
      </c>
      <c r="ER41" s="223" t="s">
        <v>904</v>
      </c>
      <c r="ES41" s="223" t="s">
        <v>73</v>
      </c>
      <c r="ET41" s="223" t="s">
        <v>904</v>
      </c>
      <c r="EU41" s="223" t="s">
        <v>73</v>
      </c>
      <c r="EV41" s="223" t="s">
        <v>76</v>
      </c>
      <c r="EW41" s="223" t="s">
        <v>73</v>
      </c>
      <c r="EX41" s="223" t="s">
        <v>384</v>
      </c>
      <c r="EY41" s="223" t="s">
        <v>364</v>
      </c>
      <c r="EZ41" s="223" t="s">
        <v>983</v>
      </c>
      <c r="FA41" s="223" t="s">
        <v>71</v>
      </c>
      <c r="FB41" s="223" t="s">
        <v>906</v>
      </c>
      <c r="FC41" s="223" t="s">
        <v>76</v>
      </c>
      <c r="FD41" s="223" t="s">
        <v>73</v>
      </c>
      <c r="FE41" s="223" t="s">
        <v>76</v>
      </c>
      <c r="FF41" s="223" t="s">
        <v>73</v>
      </c>
      <c r="FG41" s="223" t="s">
        <v>104</v>
      </c>
      <c r="FH41" s="223" t="s">
        <v>73</v>
      </c>
      <c r="FI41" s="223" t="s">
        <v>908</v>
      </c>
      <c r="FJ41" s="223" t="s">
        <v>2801</v>
      </c>
      <c r="FK41" s="223" t="s">
        <v>916</v>
      </c>
      <c r="FL41" s="223" t="s">
        <v>73</v>
      </c>
      <c r="FM41" s="223" t="s">
        <v>70</v>
      </c>
      <c r="FN41" s="223" t="s">
        <v>984</v>
      </c>
      <c r="FO41">
        <v>10</v>
      </c>
    </row>
    <row r="42" spans="1:171">
      <c r="A42">
        <v>22</v>
      </c>
      <c r="B42" s="235">
        <v>45303</v>
      </c>
      <c r="C42" s="223" t="s">
        <v>747</v>
      </c>
      <c r="D42" s="223" t="s">
        <v>739</v>
      </c>
      <c r="E42" s="223" t="s">
        <v>74</v>
      </c>
      <c r="F42" s="223" t="s">
        <v>44</v>
      </c>
      <c r="G42">
        <v>12.6</v>
      </c>
      <c r="H42" s="223" t="s">
        <v>90</v>
      </c>
      <c r="I42" s="223" t="s">
        <v>461</v>
      </c>
      <c r="J42" s="223" t="s">
        <v>462</v>
      </c>
      <c r="K42">
        <v>0</v>
      </c>
      <c r="L42" s="223" t="s">
        <v>104</v>
      </c>
      <c r="M42" s="223" t="s">
        <v>72</v>
      </c>
      <c r="N42" s="223" t="s">
        <v>43</v>
      </c>
      <c r="O42" s="223" t="s">
        <v>120</v>
      </c>
      <c r="P42" s="223" t="s">
        <v>76</v>
      </c>
      <c r="Q42">
        <v>1.7609999999999999</v>
      </c>
      <c r="R42" s="223" t="s">
        <v>73</v>
      </c>
      <c r="S42" s="223" t="s">
        <v>73</v>
      </c>
      <c r="T42" s="223" t="s">
        <v>461</v>
      </c>
      <c r="U42" s="223" t="s">
        <v>461</v>
      </c>
      <c r="W42" s="223" t="s">
        <v>76</v>
      </c>
      <c r="X42" s="223" t="s">
        <v>76</v>
      </c>
      <c r="Z42" s="223" t="s">
        <v>73</v>
      </c>
      <c r="AA42" s="235"/>
      <c r="AC42" s="223" t="s">
        <v>985</v>
      </c>
      <c r="AD42" s="223" t="s">
        <v>74</v>
      </c>
      <c r="AE42" s="223" t="s">
        <v>76</v>
      </c>
      <c r="AF42" s="223" t="s">
        <v>73</v>
      </c>
      <c r="AG42" s="223" t="s">
        <v>986</v>
      </c>
      <c r="AH42" s="223" t="s">
        <v>73</v>
      </c>
      <c r="AI42" s="223" t="s">
        <v>73</v>
      </c>
      <c r="AJ42" s="223" t="s">
        <v>987</v>
      </c>
      <c r="AK42" s="223" t="s">
        <v>73</v>
      </c>
      <c r="AL42" s="223" t="s">
        <v>73</v>
      </c>
      <c r="AM42" s="223" t="s">
        <v>73</v>
      </c>
      <c r="AN42" s="223" t="s">
        <v>73</v>
      </c>
      <c r="AO42" s="235"/>
      <c r="AP42" s="223" t="s">
        <v>76</v>
      </c>
      <c r="AQ42" s="223" t="s">
        <v>73</v>
      </c>
      <c r="AR42" s="223" t="s">
        <v>73</v>
      </c>
      <c r="AS42" s="223" t="s">
        <v>73</v>
      </c>
      <c r="AT42" s="223" t="s">
        <v>76</v>
      </c>
      <c r="AU42" s="223" t="s">
        <v>76</v>
      </c>
      <c r="AV42" s="223" t="s">
        <v>73</v>
      </c>
      <c r="AW42" s="223" t="s">
        <v>73</v>
      </c>
      <c r="AX42" s="223" t="s">
        <v>73</v>
      </c>
      <c r="AY42" s="223" t="s">
        <v>73</v>
      </c>
      <c r="AZ42" s="223" t="s">
        <v>73</v>
      </c>
      <c r="BA42" s="223" t="s">
        <v>73</v>
      </c>
      <c r="BB42" s="223" t="s">
        <v>73</v>
      </c>
      <c r="BF42" s="235"/>
      <c r="BG42" s="172"/>
      <c r="BH42" s="223" t="s">
        <v>73</v>
      </c>
      <c r="BJ42" s="223" t="s">
        <v>741</v>
      </c>
      <c r="BK42" s="223" t="s">
        <v>76</v>
      </c>
      <c r="BL42" s="223" t="s">
        <v>76</v>
      </c>
      <c r="BM42" s="223" t="s">
        <v>73</v>
      </c>
      <c r="BN42" s="223" t="s">
        <v>890</v>
      </c>
      <c r="BO42" s="223" t="s">
        <v>891</v>
      </c>
      <c r="BP42" s="223" t="s">
        <v>988</v>
      </c>
      <c r="BQ42" s="223" t="s">
        <v>76</v>
      </c>
      <c r="BR42" s="223" t="s">
        <v>73</v>
      </c>
      <c r="BS42" s="235"/>
      <c r="BT42" s="235"/>
      <c r="BU42" s="223" t="s">
        <v>76</v>
      </c>
      <c r="BV42" s="223" t="s">
        <v>76</v>
      </c>
      <c r="BX42" s="223" t="s">
        <v>73</v>
      </c>
      <c r="BY42" s="223" t="s">
        <v>73</v>
      </c>
      <c r="BZ42" s="223" t="s">
        <v>73</v>
      </c>
      <c r="CA42" s="223" t="s">
        <v>73</v>
      </c>
      <c r="CD42" s="223" t="s">
        <v>73</v>
      </c>
      <c r="CE42" s="223" t="s">
        <v>73</v>
      </c>
      <c r="CF42" s="223" t="s">
        <v>73</v>
      </c>
      <c r="CG42">
        <v>12.6</v>
      </c>
      <c r="CH42">
        <v>13.76</v>
      </c>
      <c r="CI42" s="235">
        <v>45492</v>
      </c>
      <c r="CJ42" s="223" t="s">
        <v>989</v>
      </c>
      <c r="CK42" s="223" t="s">
        <v>894</v>
      </c>
      <c r="CL42" s="223" t="s">
        <v>73</v>
      </c>
      <c r="CM42" s="223" t="s">
        <v>73</v>
      </c>
      <c r="CN42" s="223" t="s">
        <v>895</v>
      </c>
      <c r="CO42" s="223" t="s">
        <v>990</v>
      </c>
      <c r="CP42" s="223" t="s">
        <v>76</v>
      </c>
      <c r="CQ42" s="223" t="s">
        <v>76</v>
      </c>
      <c r="CR42" s="223" t="s">
        <v>120</v>
      </c>
      <c r="CS42" s="223" t="s">
        <v>914</v>
      </c>
      <c r="CT42">
        <v>12.6</v>
      </c>
      <c r="CU42" s="223" t="s">
        <v>742</v>
      </c>
      <c r="CV42" s="223" t="s">
        <v>991</v>
      </c>
      <c r="CX42" s="223" t="s">
        <v>72</v>
      </c>
      <c r="CY42" s="223" t="s">
        <v>376</v>
      </c>
      <c r="DA42" s="223" t="s">
        <v>73</v>
      </c>
      <c r="DB42" s="223" t="s">
        <v>425</v>
      </c>
      <c r="DC42" s="223" t="s">
        <v>470</v>
      </c>
      <c r="DD42" s="223" t="s">
        <v>992</v>
      </c>
      <c r="DE42" s="223" t="s">
        <v>73</v>
      </c>
      <c r="DF42">
        <v>0.13980000000000001</v>
      </c>
      <c r="DG42">
        <v>35</v>
      </c>
      <c r="DH42" s="223" t="s">
        <v>76</v>
      </c>
      <c r="DI42" s="223" t="s">
        <v>72</v>
      </c>
      <c r="DJ42" s="223" t="s">
        <v>73</v>
      </c>
      <c r="DK42" s="223" t="s">
        <v>993</v>
      </c>
      <c r="DL42" s="223" t="s">
        <v>741</v>
      </c>
      <c r="DM42" s="223" t="s">
        <v>73</v>
      </c>
      <c r="DN42" s="223" t="s">
        <v>741</v>
      </c>
      <c r="DO42" s="235">
        <v>45303</v>
      </c>
      <c r="DP42">
        <v>2024</v>
      </c>
      <c r="DQ42" s="223" t="s">
        <v>85</v>
      </c>
      <c r="DR42" s="223">
        <v>2</v>
      </c>
      <c r="DS42" s="235">
        <v>45299</v>
      </c>
      <c r="DT42" s="235">
        <v>45382</v>
      </c>
      <c r="DU42" s="223" t="s">
        <v>901</v>
      </c>
      <c r="DV42" s="223" t="s">
        <v>882</v>
      </c>
      <c r="DW42" s="223" t="s">
        <v>735</v>
      </c>
      <c r="DX42" s="223" t="s">
        <v>982</v>
      </c>
      <c r="DY42" s="223" t="s">
        <v>969</v>
      </c>
      <c r="DZ42">
        <v>5</v>
      </c>
      <c r="EA42" s="223" t="s">
        <v>903</v>
      </c>
      <c r="EB42" s="223" t="s">
        <v>1644</v>
      </c>
      <c r="EC42" s="223" t="s">
        <v>480</v>
      </c>
      <c r="ED42" s="223" t="s">
        <v>308</v>
      </c>
      <c r="EE42" s="223" t="s">
        <v>883</v>
      </c>
      <c r="EF42" s="223" t="s">
        <v>694</v>
      </c>
      <c r="EG42" s="223" t="s">
        <v>693</v>
      </c>
      <c r="EH42" s="223" t="s">
        <v>902</v>
      </c>
      <c r="EI42" s="223" t="s">
        <v>81</v>
      </c>
      <c r="EJ42" s="223" t="s">
        <v>981</v>
      </c>
      <c r="EK42" s="223" t="s">
        <v>980</v>
      </c>
      <c r="EO42" s="223" t="s">
        <v>73</v>
      </c>
      <c r="EP42" s="223" t="s">
        <v>73</v>
      </c>
      <c r="EQ42" s="223" t="s">
        <v>73</v>
      </c>
      <c r="ER42" s="223" t="s">
        <v>73</v>
      </c>
      <c r="ES42" s="223" t="s">
        <v>73</v>
      </c>
      <c r="ET42" s="223" t="s">
        <v>904</v>
      </c>
      <c r="EU42" s="223" t="s">
        <v>73</v>
      </c>
      <c r="EV42" s="223" t="s">
        <v>76</v>
      </c>
      <c r="EW42" s="223" t="s">
        <v>73</v>
      </c>
      <c r="EX42" s="223" t="s">
        <v>381</v>
      </c>
      <c r="EY42" s="223" t="s">
        <v>364</v>
      </c>
      <c r="EZ42" s="223" t="s">
        <v>930</v>
      </c>
      <c r="FA42" s="223" t="s">
        <v>71</v>
      </c>
      <c r="FB42" s="223" t="s">
        <v>906</v>
      </c>
      <c r="FC42" s="223" t="s">
        <v>76</v>
      </c>
      <c r="FD42" s="223" t="s">
        <v>73</v>
      </c>
      <c r="FE42" s="223" t="s">
        <v>76</v>
      </c>
      <c r="FF42" s="223" t="s">
        <v>76</v>
      </c>
      <c r="FG42" s="223" t="s">
        <v>104</v>
      </c>
      <c r="FH42" s="223" t="s">
        <v>73</v>
      </c>
      <c r="FI42" s="223" t="s">
        <v>908</v>
      </c>
      <c r="FJ42" s="223" t="s">
        <v>73</v>
      </c>
      <c r="FK42" s="223" t="s">
        <v>916</v>
      </c>
      <c r="FL42" s="223" t="s">
        <v>73</v>
      </c>
      <c r="FM42" s="223" t="s">
        <v>70</v>
      </c>
      <c r="FN42" s="223" t="s">
        <v>994</v>
      </c>
      <c r="FO42">
        <v>0</v>
      </c>
    </row>
    <row r="43" spans="1:171">
      <c r="A43">
        <v>21</v>
      </c>
      <c r="B43" s="235">
        <v>45302</v>
      </c>
      <c r="C43" s="223" t="s">
        <v>749</v>
      </c>
      <c r="D43" s="223" t="s">
        <v>750</v>
      </c>
      <c r="E43" s="223" t="s">
        <v>74</v>
      </c>
      <c r="F43" s="223" t="s">
        <v>46</v>
      </c>
      <c r="G43">
        <v>0.6</v>
      </c>
      <c r="H43" s="223" t="s">
        <v>90</v>
      </c>
      <c r="I43" s="223" t="s">
        <v>744</v>
      </c>
      <c r="J43" s="223" t="s">
        <v>666</v>
      </c>
      <c r="K43">
        <v>25</v>
      </c>
      <c r="L43" s="223" t="s">
        <v>77</v>
      </c>
      <c r="M43" s="223" t="s">
        <v>76</v>
      </c>
      <c r="N43" s="223" t="s">
        <v>43</v>
      </c>
      <c r="O43" s="223" t="s">
        <v>96</v>
      </c>
      <c r="P43" s="223" t="s">
        <v>76</v>
      </c>
      <c r="Q43">
        <v>0.6</v>
      </c>
      <c r="R43" s="223" t="s">
        <v>73</v>
      </c>
      <c r="S43" s="223" t="s">
        <v>73</v>
      </c>
      <c r="T43" s="223" t="s">
        <v>744</v>
      </c>
      <c r="U43" s="223" t="s">
        <v>744</v>
      </c>
      <c r="V43">
        <v>100</v>
      </c>
      <c r="W43" s="223" t="s">
        <v>76</v>
      </c>
      <c r="X43" s="223" t="s">
        <v>76</v>
      </c>
      <c r="Z43" s="223" t="s">
        <v>931</v>
      </c>
      <c r="AA43" s="235">
        <v>45307</v>
      </c>
      <c r="AC43" s="223" t="s">
        <v>996</v>
      </c>
      <c r="AD43" s="223" t="s">
        <v>997</v>
      </c>
      <c r="AE43" s="223" t="s">
        <v>377</v>
      </c>
      <c r="AF43" s="223" t="s">
        <v>73</v>
      </c>
      <c r="AG43" s="223" t="s">
        <v>378</v>
      </c>
      <c r="AH43" s="223" t="s">
        <v>73</v>
      </c>
      <c r="AI43" s="223" t="s">
        <v>73</v>
      </c>
      <c r="AJ43" s="223" t="s">
        <v>999</v>
      </c>
      <c r="AK43" s="223" t="s">
        <v>73</v>
      </c>
      <c r="AL43" s="223" t="s">
        <v>998</v>
      </c>
      <c r="AM43" s="223" t="s">
        <v>996</v>
      </c>
      <c r="AN43" s="223" t="s">
        <v>73</v>
      </c>
      <c r="AO43" s="235">
        <v>46403</v>
      </c>
      <c r="AP43" s="223" t="s">
        <v>76</v>
      </c>
      <c r="AQ43" s="223" t="s">
        <v>73</v>
      </c>
      <c r="AR43" s="223" t="s">
        <v>73</v>
      </c>
      <c r="AS43" s="223" t="s">
        <v>73</v>
      </c>
      <c r="AT43" s="223" t="s">
        <v>76</v>
      </c>
      <c r="AU43" s="223" t="s">
        <v>76</v>
      </c>
      <c r="AV43" s="223" t="s">
        <v>73</v>
      </c>
      <c r="AW43" s="223" t="s">
        <v>73</v>
      </c>
      <c r="AX43" s="223" t="s">
        <v>73</v>
      </c>
      <c r="AY43" s="223" t="s">
        <v>73</v>
      </c>
      <c r="AZ43" s="223" t="s">
        <v>73</v>
      </c>
      <c r="BA43" s="223" t="s">
        <v>73</v>
      </c>
      <c r="BB43" s="223" t="s">
        <v>73</v>
      </c>
      <c r="BF43" s="235"/>
      <c r="BG43" s="172"/>
      <c r="BH43" s="223" t="s">
        <v>73</v>
      </c>
      <c r="BJ43" s="223" t="s">
        <v>652</v>
      </c>
      <c r="BK43" s="223" t="s">
        <v>76</v>
      </c>
      <c r="BL43" s="223" t="s">
        <v>76</v>
      </c>
      <c r="BM43" s="223" t="s">
        <v>73</v>
      </c>
      <c r="BN43" s="223" t="s">
        <v>890</v>
      </c>
      <c r="BO43" s="223" t="s">
        <v>891</v>
      </c>
      <c r="BP43" s="223" t="s">
        <v>1000</v>
      </c>
      <c r="BQ43" s="223" t="s">
        <v>76</v>
      </c>
      <c r="BR43" s="223" t="s">
        <v>73</v>
      </c>
      <c r="BS43" s="235"/>
      <c r="BT43" s="235">
        <v>43025</v>
      </c>
      <c r="BU43" s="223" t="s">
        <v>76</v>
      </c>
      <c r="BV43" s="223" t="s">
        <v>76</v>
      </c>
      <c r="BX43" s="223" t="s">
        <v>73</v>
      </c>
      <c r="BY43" s="223" t="s">
        <v>73</v>
      </c>
      <c r="BZ43" s="223" t="s">
        <v>73</v>
      </c>
      <c r="CA43" s="223" t="s">
        <v>73</v>
      </c>
      <c r="CD43" s="223" t="s">
        <v>73</v>
      </c>
      <c r="CE43" s="223" t="s">
        <v>73</v>
      </c>
      <c r="CF43" s="223" t="s">
        <v>73</v>
      </c>
      <c r="CG43">
        <v>4.2919999999999998</v>
      </c>
      <c r="CH43">
        <v>4.6870000000000003</v>
      </c>
      <c r="CI43" s="235">
        <v>45489</v>
      </c>
      <c r="CJ43" s="223" t="s">
        <v>1001</v>
      </c>
      <c r="CK43" s="223" t="s">
        <v>894</v>
      </c>
      <c r="CL43" s="223" t="s">
        <v>73</v>
      </c>
      <c r="CM43" s="223" t="s">
        <v>73</v>
      </c>
      <c r="CN43" s="223" t="s">
        <v>895</v>
      </c>
      <c r="CO43" s="223" t="s">
        <v>1002</v>
      </c>
      <c r="CP43" s="223" t="s">
        <v>76</v>
      </c>
      <c r="CQ43" s="223" t="s">
        <v>76</v>
      </c>
      <c r="CR43" s="223" t="s">
        <v>96</v>
      </c>
      <c r="CS43" s="223" t="s">
        <v>914</v>
      </c>
      <c r="CT43">
        <v>0.6</v>
      </c>
      <c r="CU43" s="223" t="s">
        <v>434</v>
      </c>
      <c r="CV43" s="223" t="s">
        <v>1003</v>
      </c>
      <c r="CW43">
        <v>2027</v>
      </c>
      <c r="CX43" s="223" t="s">
        <v>83</v>
      </c>
      <c r="CY43" s="223" t="s">
        <v>383</v>
      </c>
      <c r="DA43" s="223" t="s">
        <v>1004</v>
      </c>
      <c r="DB43" s="223" t="s">
        <v>425</v>
      </c>
      <c r="DC43" s="223" t="s">
        <v>943</v>
      </c>
      <c r="DD43" s="223" t="s">
        <v>1005</v>
      </c>
      <c r="DE43" s="223" t="s">
        <v>73</v>
      </c>
      <c r="DF43">
        <v>1</v>
      </c>
      <c r="DG43">
        <v>9</v>
      </c>
      <c r="DH43" s="223" t="s">
        <v>76</v>
      </c>
      <c r="DI43" s="223" t="s">
        <v>945</v>
      </c>
      <c r="DJ43" s="223" t="s">
        <v>73</v>
      </c>
      <c r="DK43" s="223" t="s">
        <v>1006</v>
      </c>
      <c r="DL43" s="223" t="s">
        <v>1653</v>
      </c>
      <c r="DM43" s="223" t="s">
        <v>73</v>
      </c>
      <c r="DN43" s="223" t="s">
        <v>652</v>
      </c>
      <c r="DO43" s="235">
        <v>45302</v>
      </c>
      <c r="DP43">
        <v>2024</v>
      </c>
      <c r="DQ43" s="223" t="s">
        <v>85</v>
      </c>
      <c r="DR43" s="223">
        <v>2</v>
      </c>
      <c r="DS43" s="235">
        <v>45299</v>
      </c>
      <c r="DT43" s="235">
        <v>45382</v>
      </c>
      <c r="DU43" s="223" t="s">
        <v>901</v>
      </c>
      <c r="DV43" s="223" t="s">
        <v>882</v>
      </c>
      <c r="DW43" s="223" t="s">
        <v>735</v>
      </c>
      <c r="DX43" s="223" t="s">
        <v>1007</v>
      </c>
      <c r="DY43" s="223" t="s">
        <v>995</v>
      </c>
      <c r="DZ43">
        <v>4</v>
      </c>
      <c r="EA43" s="223" t="s">
        <v>929</v>
      </c>
      <c r="EB43" s="223" t="s">
        <v>1638</v>
      </c>
      <c r="EC43" s="223" t="s">
        <v>479</v>
      </c>
      <c r="ED43" s="223" t="s">
        <v>308</v>
      </c>
      <c r="EE43" s="223" t="s">
        <v>883</v>
      </c>
      <c r="EF43" s="223" t="s">
        <v>694</v>
      </c>
      <c r="EG43" s="223" t="s">
        <v>693</v>
      </c>
      <c r="EH43" s="223" t="s">
        <v>902</v>
      </c>
      <c r="EI43" s="223" t="s">
        <v>81</v>
      </c>
      <c r="EJ43" s="223" t="s">
        <v>981</v>
      </c>
      <c r="EK43" s="223" t="s">
        <v>980</v>
      </c>
      <c r="EO43" s="223" t="s">
        <v>73</v>
      </c>
      <c r="EP43" s="223" t="s">
        <v>73</v>
      </c>
      <c r="EQ43" s="223" t="s">
        <v>73</v>
      </c>
      <c r="ER43" s="223" t="s">
        <v>73</v>
      </c>
      <c r="ES43" s="223" t="s">
        <v>73</v>
      </c>
      <c r="ET43" s="223" t="s">
        <v>904</v>
      </c>
      <c r="EU43" s="223" t="s">
        <v>73</v>
      </c>
      <c r="EV43" s="223" t="s">
        <v>76</v>
      </c>
      <c r="EW43" s="223" t="s">
        <v>73</v>
      </c>
      <c r="EX43" s="223" t="s">
        <v>378</v>
      </c>
      <c r="EY43" s="223" t="s">
        <v>1008</v>
      </c>
      <c r="EZ43" s="223" t="s">
        <v>1009</v>
      </c>
      <c r="FA43" s="223" t="s">
        <v>71</v>
      </c>
      <c r="FB43" s="223" t="s">
        <v>906</v>
      </c>
      <c r="FC43" s="223" t="s">
        <v>76</v>
      </c>
      <c r="FD43" s="223" t="s">
        <v>73</v>
      </c>
      <c r="FE43" s="223" t="s">
        <v>76</v>
      </c>
      <c r="FF43" s="223" t="s">
        <v>73</v>
      </c>
      <c r="FG43" s="223" t="s">
        <v>104</v>
      </c>
      <c r="FH43" s="223" t="s">
        <v>73</v>
      </c>
      <c r="FI43" s="223" t="s">
        <v>908</v>
      </c>
      <c r="FJ43" s="223" t="s">
        <v>73</v>
      </c>
      <c r="FK43" s="223" t="s">
        <v>916</v>
      </c>
      <c r="FL43" s="223" t="s">
        <v>73</v>
      </c>
      <c r="FM43" s="223" t="s">
        <v>70</v>
      </c>
      <c r="FN43" s="223" t="s">
        <v>1010</v>
      </c>
      <c r="FO43">
        <v>25</v>
      </c>
    </row>
    <row r="44" spans="1:171">
      <c r="A44">
        <v>20</v>
      </c>
      <c r="B44" s="235">
        <v>45301</v>
      </c>
      <c r="C44" s="223" t="s">
        <v>751</v>
      </c>
      <c r="D44" s="223" t="s">
        <v>752</v>
      </c>
      <c r="E44" s="223" t="s">
        <v>474</v>
      </c>
      <c r="F44" s="223" t="s">
        <v>46</v>
      </c>
      <c r="G44">
        <v>7</v>
      </c>
      <c r="H44" s="223" t="s">
        <v>90</v>
      </c>
      <c r="I44" s="223" t="s">
        <v>753</v>
      </c>
      <c r="J44" s="223" t="s">
        <v>754</v>
      </c>
      <c r="K44">
        <v>45</v>
      </c>
      <c r="L44" s="223" t="s">
        <v>485</v>
      </c>
      <c r="M44" s="223" t="s">
        <v>755</v>
      </c>
      <c r="N44" s="223" t="s">
        <v>41</v>
      </c>
      <c r="O44" s="223" t="s">
        <v>93</v>
      </c>
      <c r="P44" s="223" t="s">
        <v>88</v>
      </c>
      <c r="Q44">
        <v>7</v>
      </c>
      <c r="R44" s="223" t="s">
        <v>73</v>
      </c>
      <c r="S44" s="223" t="s">
        <v>73</v>
      </c>
      <c r="T44" s="223" t="s">
        <v>753</v>
      </c>
      <c r="U44" s="223" t="s">
        <v>753</v>
      </c>
      <c r="V44">
        <v>100</v>
      </c>
      <c r="W44" s="223" t="s">
        <v>389</v>
      </c>
      <c r="X44" s="223" t="s">
        <v>76</v>
      </c>
      <c r="Z44" s="223" t="s">
        <v>1011</v>
      </c>
      <c r="AA44" s="235">
        <v>45309</v>
      </c>
      <c r="AC44" s="223" t="s">
        <v>1013</v>
      </c>
      <c r="AD44" s="223" t="s">
        <v>1014</v>
      </c>
      <c r="AE44" s="223" t="s">
        <v>380</v>
      </c>
      <c r="AF44" s="223" t="s">
        <v>73</v>
      </c>
      <c r="AG44" s="223" t="s">
        <v>384</v>
      </c>
      <c r="AH44" s="223" t="s">
        <v>73</v>
      </c>
      <c r="AI44" s="223" t="s">
        <v>917</v>
      </c>
      <c r="AJ44" s="223" t="s">
        <v>73</v>
      </c>
      <c r="AK44" s="223" t="s">
        <v>73</v>
      </c>
      <c r="AL44" s="223" t="s">
        <v>1015</v>
      </c>
      <c r="AM44" s="223" t="s">
        <v>1016</v>
      </c>
      <c r="AN44" s="223" t="s">
        <v>1013</v>
      </c>
      <c r="AO44" s="235">
        <v>46405</v>
      </c>
      <c r="AP44" s="223" t="s">
        <v>76</v>
      </c>
      <c r="AQ44" s="223" t="s">
        <v>73</v>
      </c>
      <c r="AR44" s="223" t="s">
        <v>1017</v>
      </c>
      <c r="AS44" s="223" t="s">
        <v>901</v>
      </c>
      <c r="AT44" s="223" t="s">
        <v>389</v>
      </c>
      <c r="AU44" s="223" t="s">
        <v>76</v>
      </c>
      <c r="AV44" s="223" t="s">
        <v>135</v>
      </c>
      <c r="AW44" s="223" t="s">
        <v>12</v>
      </c>
      <c r="AX44" s="223" t="s">
        <v>919</v>
      </c>
      <c r="AY44" s="223" t="s">
        <v>920</v>
      </c>
      <c r="AZ44" s="223" t="s">
        <v>73</v>
      </c>
      <c r="BA44" s="223" t="s">
        <v>73</v>
      </c>
      <c r="BB44" s="223" t="s">
        <v>73</v>
      </c>
      <c r="BE44">
        <v>15</v>
      </c>
      <c r="BF44" s="235"/>
      <c r="BG44" s="172"/>
      <c r="BH44" s="223" t="s">
        <v>73</v>
      </c>
      <c r="BI44">
        <v>24005</v>
      </c>
      <c r="BJ44" s="223" t="s">
        <v>752</v>
      </c>
      <c r="BK44" s="223" t="s">
        <v>921</v>
      </c>
      <c r="BL44" s="223" t="s">
        <v>922</v>
      </c>
      <c r="BM44" s="223" t="s">
        <v>73</v>
      </c>
      <c r="BN44" s="223" t="s">
        <v>946</v>
      </c>
      <c r="BO44" s="223" t="s">
        <v>76</v>
      </c>
      <c r="BP44" s="223" t="s">
        <v>1018</v>
      </c>
      <c r="BQ44" s="223" t="s">
        <v>76</v>
      </c>
      <c r="BR44" s="223" t="s">
        <v>73</v>
      </c>
      <c r="BS44" s="235"/>
      <c r="BT44" s="235">
        <v>42501</v>
      </c>
      <c r="BU44" s="223" t="s">
        <v>2622</v>
      </c>
      <c r="BV44" s="223" t="s">
        <v>2675</v>
      </c>
      <c r="BW44">
        <v>15</v>
      </c>
      <c r="BX44" s="223" t="s">
        <v>73</v>
      </c>
      <c r="BY44" s="223" t="s">
        <v>73</v>
      </c>
      <c r="BZ44" s="223" t="s">
        <v>2293</v>
      </c>
      <c r="CA44" s="223" t="s">
        <v>73</v>
      </c>
      <c r="CB44">
        <v>13</v>
      </c>
      <c r="CC44">
        <v>81</v>
      </c>
      <c r="CD44" s="223" t="s">
        <v>1019</v>
      </c>
      <c r="CE44" s="223" t="s">
        <v>1020</v>
      </c>
      <c r="CF44" s="223" t="s">
        <v>73</v>
      </c>
      <c r="CG44">
        <v>50.07</v>
      </c>
      <c r="CH44">
        <v>54.68</v>
      </c>
      <c r="CI44" s="235">
        <v>45400</v>
      </c>
      <c r="CJ44" s="223" t="s">
        <v>1021</v>
      </c>
      <c r="CK44" s="223" t="s">
        <v>1022</v>
      </c>
      <c r="CL44" s="223" t="s">
        <v>1023</v>
      </c>
      <c r="CM44" s="223" t="s">
        <v>1024</v>
      </c>
      <c r="CN44" s="223" t="s">
        <v>1025</v>
      </c>
      <c r="CO44" s="223" t="s">
        <v>1026</v>
      </c>
      <c r="CP44" s="223" t="s">
        <v>76</v>
      </c>
      <c r="CQ44" s="223" t="s">
        <v>76</v>
      </c>
      <c r="CR44" s="223" t="s">
        <v>924</v>
      </c>
      <c r="CS44" s="223" t="s">
        <v>914</v>
      </c>
      <c r="CT44">
        <v>7</v>
      </c>
      <c r="CU44" s="223" t="s">
        <v>76</v>
      </c>
      <c r="CV44" s="223" t="s">
        <v>73</v>
      </c>
      <c r="CW44">
        <v>2027</v>
      </c>
      <c r="CX44" s="223" t="s">
        <v>83</v>
      </c>
      <c r="CY44" s="223" t="s">
        <v>383</v>
      </c>
      <c r="CZ44">
        <v>1.9</v>
      </c>
      <c r="DA44" s="223" t="s">
        <v>73</v>
      </c>
      <c r="DB44" s="223" t="s">
        <v>425</v>
      </c>
      <c r="DC44" s="223" t="s">
        <v>45</v>
      </c>
      <c r="DD44" s="223" t="s">
        <v>1027</v>
      </c>
      <c r="DE44" s="223" t="s">
        <v>73</v>
      </c>
      <c r="DF44">
        <v>1</v>
      </c>
      <c r="DH44" s="223" t="s">
        <v>76</v>
      </c>
      <c r="DI44" s="223" t="s">
        <v>755</v>
      </c>
      <c r="DJ44" s="223" t="s">
        <v>926</v>
      </c>
      <c r="DK44" s="223" t="s">
        <v>1028</v>
      </c>
      <c r="DL44" s="223" t="s">
        <v>1655</v>
      </c>
      <c r="DM44" s="223" t="s">
        <v>1646</v>
      </c>
      <c r="DN44" s="223" t="s">
        <v>752</v>
      </c>
      <c r="DO44" s="235">
        <v>45301</v>
      </c>
      <c r="DP44">
        <v>2024</v>
      </c>
      <c r="DQ44" s="223" t="s">
        <v>85</v>
      </c>
      <c r="DR44" s="223">
        <v>2</v>
      </c>
      <c r="DS44" s="235">
        <v>45299</v>
      </c>
      <c r="DT44" s="235">
        <v>45382</v>
      </c>
      <c r="DU44" s="223" t="s">
        <v>901</v>
      </c>
      <c r="DV44" s="223" t="s">
        <v>882</v>
      </c>
      <c r="DW44" s="223" t="s">
        <v>735</v>
      </c>
      <c r="DX44" s="223" t="s">
        <v>1029</v>
      </c>
      <c r="DY44" s="223" t="s">
        <v>1012</v>
      </c>
      <c r="DZ44">
        <v>3</v>
      </c>
      <c r="EA44" s="223" t="s">
        <v>950</v>
      </c>
      <c r="EB44" s="223" t="s">
        <v>1640</v>
      </c>
      <c r="EC44" s="223" t="s">
        <v>478</v>
      </c>
      <c r="ED44" s="223" t="s">
        <v>308</v>
      </c>
      <c r="EE44" s="223" t="s">
        <v>883</v>
      </c>
      <c r="EF44" s="223" t="s">
        <v>694</v>
      </c>
      <c r="EG44" s="223" t="s">
        <v>693</v>
      </c>
      <c r="EH44" s="223" t="s">
        <v>902</v>
      </c>
      <c r="EI44" s="223" t="s">
        <v>81</v>
      </c>
      <c r="EJ44" s="223" t="s">
        <v>981</v>
      </c>
      <c r="EK44" s="223" t="s">
        <v>980</v>
      </c>
      <c r="EL44">
        <v>1</v>
      </c>
      <c r="EM44">
        <v>1</v>
      </c>
      <c r="EO44" s="223" t="s">
        <v>73</v>
      </c>
      <c r="EP44" s="223" t="s">
        <v>73</v>
      </c>
      <c r="EQ44" s="223" t="s">
        <v>904</v>
      </c>
      <c r="ER44" s="223" t="s">
        <v>904</v>
      </c>
      <c r="ES44" s="223" t="s">
        <v>73</v>
      </c>
      <c r="ET44" s="223" t="s">
        <v>904</v>
      </c>
      <c r="EU44" s="223" t="s">
        <v>73</v>
      </c>
      <c r="EV44" s="223" t="s">
        <v>76</v>
      </c>
      <c r="EW44" s="223" t="s">
        <v>73</v>
      </c>
      <c r="EX44" s="223" t="s">
        <v>384</v>
      </c>
      <c r="EY44" s="223" t="s">
        <v>905</v>
      </c>
      <c r="EZ44" s="223" t="s">
        <v>76</v>
      </c>
      <c r="FA44" s="223" t="s">
        <v>71</v>
      </c>
      <c r="FB44" s="223" t="s">
        <v>927</v>
      </c>
      <c r="FC44" s="223" t="s">
        <v>907</v>
      </c>
      <c r="FD44" s="223" t="s">
        <v>73</v>
      </c>
      <c r="FE44" s="223" t="s">
        <v>1030</v>
      </c>
      <c r="FF44" s="223" t="s">
        <v>73</v>
      </c>
      <c r="FG44" s="223" t="s">
        <v>86</v>
      </c>
      <c r="FH44" s="223" t="s">
        <v>73</v>
      </c>
      <c r="FI44" s="223" t="s">
        <v>948</v>
      </c>
      <c r="FJ44" s="223" t="s">
        <v>1023</v>
      </c>
      <c r="FK44" s="223" t="s">
        <v>73</v>
      </c>
      <c r="FL44" s="223" t="s">
        <v>73</v>
      </c>
      <c r="FM44" s="223" t="s">
        <v>79</v>
      </c>
      <c r="FN44" s="223" t="s">
        <v>1031</v>
      </c>
      <c r="FO44">
        <v>45</v>
      </c>
    </row>
    <row r="45" spans="1:171">
      <c r="A45">
        <v>19</v>
      </c>
      <c r="B45" s="235">
        <v>45301</v>
      </c>
      <c r="C45" s="223" t="s">
        <v>756</v>
      </c>
      <c r="D45" s="223" t="s">
        <v>752</v>
      </c>
      <c r="E45" s="223" t="s">
        <v>474</v>
      </c>
      <c r="F45" s="223" t="s">
        <v>46</v>
      </c>
      <c r="G45">
        <v>5</v>
      </c>
      <c r="H45" s="223" t="s">
        <v>90</v>
      </c>
      <c r="I45" s="223" t="s">
        <v>757</v>
      </c>
      <c r="J45" s="223" t="s">
        <v>758</v>
      </c>
      <c r="K45">
        <v>40</v>
      </c>
      <c r="L45" s="223" t="s">
        <v>485</v>
      </c>
      <c r="M45" s="223" t="s">
        <v>76</v>
      </c>
      <c r="N45" s="223" t="s">
        <v>41</v>
      </c>
      <c r="O45" s="223" t="s">
        <v>93</v>
      </c>
      <c r="P45" s="223" t="s">
        <v>88</v>
      </c>
      <c r="Q45">
        <v>5</v>
      </c>
      <c r="R45" s="223" t="s">
        <v>73</v>
      </c>
      <c r="S45" s="223" t="s">
        <v>73</v>
      </c>
      <c r="T45" s="223" t="s">
        <v>1032</v>
      </c>
      <c r="U45" s="223" t="s">
        <v>1032</v>
      </c>
      <c r="V45">
        <v>100</v>
      </c>
      <c r="W45" s="223" t="s">
        <v>389</v>
      </c>
      <c r="X45" s="223" t="s">
        <v>76</v>
      </c>
      <c r="Z45" s="223" t="s">
        <v>1011</v>
      </c>
      <c r="AA45" s="235">
        <v>45309</v>
      </c>
      <c r="AC45" s="223" t="s">
        <v>1013</v>
      </c>
      <c r="AD45" s="223" t="s">
        <v>1014</v>
      </c>
      <c r="AE45" s="223" t="s">
        <v>380</v>
      </c>
      <c r="AF45" s="223" t="s">
        <v>73</v>
      </c>
      <c r="AG45" s="223" t="s">
        <v>384</v>
      </c>
      <c r="AH45" s="223" t="s">
        <v>73</v>
      </c>
      <c r="AI45" s="223" t="s">
        <v>73</v>
      </c>
      <c r="AJ45" s="223" t="s">
        <v>73</v>
      </c>
      <c r="AK45" s="223" t="s">
        <v>73</v>
      </c>
      <c r="AL45" s="223" t="s">
        <v>1015</v>
      </c>
      <c r="AM45" s="223" t="s">
        <v>1016</v>
      </c>
      <c r="AN45" s="223" t="s">
        <v>1013</v>
      </c>
      <c r="AO45" s="235">
        <v>46405</v>
      </c>
      <c r="AP45" s="223" t="s">
        <v>76</v>
      </c>
      <c r="AQ45" s="223" t="s">
        <v>73</v>
      </c>
      <c r="AR45" s="223" t="s">
        <v>1017</v>
      </c>
      <c r="AS45" s="223" t="s">
        <v>901</v>
      </c>
      <c r="AT45" s="223" t="s">
        <v>389</v>
      </c>
      <c r="AU45" s="223" t="s">
        <v>76</v>
      </c>
      <c r="AV45" s="223" t="s">
        <v>488</v>
      </c>
      <c r="AW45" s="223" t="s">
        <v>12</v>
      </c>
      <c r="AX45" s="223" t="s">
        <v>919</v>
      </c>
      <c r="AY45" s="223" t="s">
        <v>920</v>
      </c>
      <c r="AZ45" s="223" t="s">
        <v>73</v>
      </c>
      <c r="BA45" s="223" t="s">
        <v>73</v>
      </c>
      <c r="BB45" s="223" t="s">
        <v>1654</v>
      </c>
      <c r="BC45">
        <v>20</v>
      </c>
      <c r="BD45">
        <v>0.2</v>
      </c>
      <c r="BE45">
        <v>55</v>
      </c>
      <c r="BF45" s="235"/>
      <c r="BG45" s="172"/>
      <c r="BH45" s="223" t="s">
        <v>73</v>
      </c>
      <c r="BI45">
        <v>24004</v>
      </c>
      <c r="BJ45" s="223" t="s">
        <v>752</v>
      </c>
      <c r="BK45" s="223" t="s">
        <v>921</v>
      </c>
      <c r="BL45" s="223" t="s">
        <v>922</v>
      </c>
      <c r="BM45" s="223" t="s">
        <v>73</v>
      </c>
      <c r="BN45" s="223" t="s">
        <v>946</v>
      </c>
      <c r="BO45" s="223" t="s">
        <v>76</v>
      </c>
      <c r="BP45" s="223" t="s">
        <v>1018</v>
      </c>
      <c r="BQ45" s="223" t="s">
        <v>76</v>
      </c>
      <c r="BR45" s="223" t="s">
        <v>73</v>
      </c>
      <c r="BS45" s="235"/>
      <c r="BT45" s="235">
        <v>42501</v>
      </c>
      <c r="BU45" s="223" t="s">
        <v>2622</v>
      </c>
      <c r="BV45" s="223" t="s">
        <v>2675</v>
      </c>
      <c r="BW45">
        <v>20</v>
      </c>
      <c r="BX45" s="223" t="s">
        <v>2284</v>
      </c>
      <c r="BY45" s="223" t="s">
        <v>2291</v>
      </c>
      <c r="BZ45" s="223" t="s">
        <v>2284</v>
      </c>
      <c r="CA45" s="223" t="s">
        <v>2294</v>
      </c>
      <c r="CB45">
        <v>14</v>
      </c>
      <c r="CC45">
        <v>86</v>
      </c>
      <c r="CD45" s="223" t="s">
        <v>1019</v>
      </c>
      <c r="CE45" s="223" t="s">
        <v>1033</v>
      </c>
      <c r="CF45" s="223" t="s">
        <v>73</v>
      </c>
      <c r="CG45">
        <v>35.764000000000003</v>
      </c>
      <c r="CH45">
        <v>39.058</v>
      </c>
      <c r="CI45" s="235">
        <v>45491</v>
      </c>
      <c r="CJ45" s="223" t="s">
        <v>1021</v>
      </c>
      <c r="CK45" s="223" t="s">
        <v>894</v>
      </c>
      <c r="CL45" s="223" t="s">
        <v>1023</v>
      </c>
      <c r="CM45" s="223" t="s">
        <v>1034</v>
      </c>
      <c r="CN45" s="223" t="s">
        <v>895</v>
      </c>
      <c r="CO45" s="223" t="s">
        <v>1026</v>
      </c>
      <c r="CP45" s="223" t="s">
        <v>76</v>
      </c>
      <c r="CQ45" s="223" t="s">
        <v>76</v>
      </c>
      <c r="CR45" s="223" t="s">
        <v>924</v>
      </c>
      <c r="CS45" s="223" t="s">
        <v>914</v>
      </c>
      <c r="CT45">
        <v>5</v>
      </c>
      <c r="CU45" s="223" t="s">
        <v>76</v>
      </c>
      <c r="CV45" s="223" t="s">
        <v>73</v>
      </c>
      <c r="CW45">
        <v>2027</v>
      </c>
      <c r="CX45" s="223" t="s">
        <v>83</v>
      </c>
      <c r="CY45" s="223" t="s">
        <v>383</v>
      </c>
      <c r="CZ45">
        <v>2.8</v>
      </c>
      <c r="DA45" s="223" t="s">
        <v>73</v>
      </c>
      <c r="DB45" s="223" t="s">
        <v>425</v>
      </c>
      <c r="DC45" s="223" t="s">
        <v>45</v>
      </c>
      <c r="DD45" s="223" t="s">
        <v>1035</v>
      </c>
      <c r="DE45" s="223" t="s">
        <v>73</v>
      </c>
      <c r="DF45">
        <v>1</v>
      </c>
      <c r="DH45" s="223" t="s">
        <v>76</v>
      </c>
      <c r="DI45" s="223" t="s">
        <v>947</v>
      </c>
      <c r="DJ45" s="223" t="s">
        <v>926</v>
      </c>
      <c r="DK45" s="223" t="s">
        <v>1036</v>
      </c>
      <c r="DL45" s="223" t="s">
        <v>1655</v>
      </c>
      <c r="DM45" s="223" t="s">
        <v>1646</v>
      </c>
      <c r="DN45" s="223" t="s">
        <v>752</v>
      </c>
      <c r="DO45" s="235">
        <v>45301</v>
      </c>
      <c r="DP45">
        <v>2024</v>
      </c>
      <c r="DQ45" s="223" t="s">
        <v>85</v>
      </c>
      <c r="DR45" s="223">
        <v>2</v>
      </c>
      <c r="DS45" s="235">
        <v>45299</v>
      </c>
      <c r="DT45" s="235">
        <v>45382</v>
      </c>
      <c r="DU45" s="223" t="s">
        <v>901</v>
      </c>
      <c r="DV45" s="223" t="s">
        <v>882</v>
      </c>
      <c r="DW45" s="223" t="s">
        <v>735</v>
      </c>
      <c r="DX45" s="223" t="s">
        <v>1029</v>
      </c>
      <c r="DY45" s="223" t="s">
        <v>1012</v>
      </c>
      <c r="DZ45">
        <v>3</v>
      </c>
      <c r="EA45" s="223" t="s">
        <v>950</v>
      </c>
      <c r="EB45" s="223" t="s">
        <v>1640</v>
      </c>
      <c r="EC45" s="223" t="s">
        <v>478</v>
      </c>
      <c r="ED45" s="223" t="s">
        <v>308</v>
      </c>
      <c r="EE45" s="223" t="s">
        <v>883</v>
      </c>
      <c r="EF45" s="223" t="s">
        <v>694</v>
      </c>
      <c r="EG45" s="223" t="s">
        <v>693</v>
      </c>
      <c r="EH45" s="223" t="s">
        <v>902</v>
      </c>
      <c r="EI45" s="223" t="s">
        <v>81</v>
      </c>
      <c r="EJ45" s="223" t="s">
        <v>981</v>
      </c>
      <c r="EK45" s="223" t="s">
        <v>980</v>
      </c>
      <c r="EL45">
        <v>1</v>
      </c>
      <c r="EM45">
        <v>1</v>
      </c>
      <c r="EO45" s="223" t="s">
        <v>73</v>
      </c>
      <c r="EP45" s="223" t="s">
        <v>73</v>
      </c>
      <c r="EQ45" s="223" t="s">
        <v>904</v>
      </c>
      <c r="ER45" s="223" t="s">
        <v>904</v>
      </c>
      <c r="ES45" s="223" t="s">
        <v>73</v>
      </c>
      <c r="ET45" s="223" t="s">
        <v>904</v>
      </c>
      <c r="EU45" s="223" t="s">
        <v>73</v>
      </c>
      <c r="EV45" s="223" t="s">
        <v>76</v>
      </c>
      <c r="EW45" s="223" t="s">
        <v>73</v>
      </c>
      <c r="EX45" s="223" t="s">
        <v>384</v>
      </c>
      <c r="EY45" s="223" t="s">
        <v>905</v>
      </c>
      <c r="EZ45" s="223" t="s">
        <v>76</v>
      </c>
      <c r="FA45" s="223" t="s">
        <v>71</v>
      </c>
      <c r="FB45" s="223" t="s">
        <v>927</v>
      </c>
      <c r="FC45" s="223" t="s">
        <v>907</v>
      </c>
      <c r="FD45" s="223" t="s">
        <v>73</v>
      </c>
      <c r="FE45" s="223" t="s">
        <v>1030</v>
      </c>
      <c r="FF45" s="223" t="s">
        <v>73</v>
      </c>
      <c r="FG45" s="223" t="s">
        <v>86</v>
      </c>
      <c r="FH45" s="223" t="s">
        <v>73</v>
      </c>
      <c r="FI45" s="223" t="s">
        <v>1037</v>
      </c>
      <c r="FJ45" s="223" t="s">
        <v>1023</v>
      </c>
      <c r="FK45" s="223" t="s">
        <v>73</v>
      </c>
      <c r="FL45" s="223" t="s">
        <v>73</v>
      </c>
      <c r="FM45" s="223" t="s">
        <v>79</v>
      </c>
      <c r="FN45" s="223" t="s">
        <v>1038</v>
      </c>
      <c r="FO45">
        <v>40</v>
      </c>
    </row>
    <row r="46" spans="1:171">
      <c r="A46">
        <v>18</v>
      </c>
      <c r="B46" s="235">
        <v>45300</v>
      </c>
      <c r="C46" s="223" t="s">
        <v>763</v>
      </c>
      <c r="D46" s="223" t="s">
        <v>764</v>
      </c>
      <c r="E46" s="223" t="s">
        <v>74</v>
      </c>
      <c r="F46" s="223" t="s">
        <v>46</v>
      </c>
      <c r="G46">
        <v>0.96299999999999997</v>
      </c>
      <c r="H46" s="223" t="s">
        <v>90</v>
      </c>
      <c r="I46" s="223" t="s">
        <v>744</v>
      </c>
      <c r="J46" s="223" t="s">
        <v>746</v>
      </c>
      <c r="K46">
        <v>35</v>
      </c>
      <c r="L46" s="223" t="s">
        <v>104</v>
      </c>
      <c r="M46" s="223" t="s">
        <v>92</v>
      </c>
      <c r="N46" s="223" t="s">
        <v>43</v>
      </c>
      <c r="O46" s="223" t="s">
        <v>123</v>
      </c>
      <c r="P46" s="223" t="s">
        <v>121</v>
      </c>
      <c r="Q46">
        <v>0.96299999999999997</v>
      </c>
      <c r="R46" s="223" t="s">
        <v>73</v>
      </c>
      <c r="S46" s="223" t="s">
        <v>73</v>
      </c>
      <c r="T46" s="223" t="s">
        <v>744</v>
      </c>
      <c r="U46" s="223" t="s">
        <v>744</v>
      </c>
      <c r="V46">
        <v>100</v>
      </c>
      <c r="W46" s="223" t="s">
        <v>76</v>
      </c>
      <c r="X46" s="223" t="s">
        <v>76</v>
      </c>
      <c r="Z46" s="223" t="s">
        <v>910</v>
      </c>
      <c r="AA46" s="235">
        <v>45307</v>
      </c>
      <c r="AC46" s="223" t="s">
        <v>1040</v>
      </c>
      <c r="AD46" s="223" t="s">
        <v>74</v>
      </c>
      <c r="AE46" s="223" t="s">
        <v>377</v>
      </c>
      <c r="AF46" s="223" t="s">
        <v>73</v>
      </c>
      <c r="AG46" s="223" t="s">
        <v>384</v>
      </c>
      <c r="AH46" s="223" t="s">
        <v>887</v>
      </c>
      <c r="AI46" s="223" t="s">
        <v>73</v>
      </c>
      <c r="AJ46" s="223" t="s">
        <v>999</v>
      </c>
      <c r="AK46" s="223" t="s">
        <v>73</v>
      </c>
      <c r="AL46" s="223" t="s">
        <v>1040</v>
      </c>
      <c r="AM46" s="223" t="s">
        <v>73</v>
      </c>
      <c r="AN46" s="223" t="s">
        <v>73</v>
      </c>
      <c r="AO46" s="235">
        <v>46403</v>
      </c>
      <c r="AP46" s="223" t="s">
        <v>76</v>
      </c>
      <c r="AQ46" s="223" t="s">
        <v>73</v>
      </c>
      <c r="AR46" s="223" t="s">
        <v>1042</v>
      </c>
      <c r="AS46" s="223" t="s">
        <v>882</v>
      </c>
      <c r="AT46" s="223" t="s">
        <v>389</v>
      </c>
      <c r="AU46" s="223" t="s">
        <v>76</v>
      </c>
      <c r="AV46" s="223" t="s">
        <v>90</v>
      </c>
      <c r="AW46" s="223" t="s">
        <v>1041</v>
      </c>
      <c r="AX46" s="223" t="s">
        <v>919</v>
      </c>
      <c r="AY46" s="223" t="s">
        <v>914</v>
      </c>
      <c r="AZ46" s="223" t="s">
        <v>73</v>
      </c>
      <c r="BA46" s="223" t="s">
        <v>73</v>
      </c>
      <c r="BB46" s="223" t="s">
        <v>73</v>
      </c>
      <c r="BF46" s="235">
        <v>45294</v>
      </c>
      <c r="BG46" s="172">
        <v>0.90625</v>
      </c>
      <c r="BH46" s="223" t="s">
        <v>73</v>
      </c>
      <c r="BI46">
        <v>24003</v>
      </c>
      <c r="BJ46" s="223" t="s">
        <v>745</v>
      </c>
      <c r="BK46" s="223" t="s">
        <v>889</v>
      </c>
      <c r="BL46" s="223" t="s">
        <v>76</v>
      </c>
      <c r="BM46" s="223" t="s">
        <v>73</v>
      </c>
      <c r="BN46" s="223" t="s">
        <v>890</v>
      </c>
      <c r="BO46" s="223" t="s">
        <v>891</v>
      </c>
      <c r="BP46" s="223" t="s">
        <v>1043</v>
      </c>
      <c r="BQ46" s="223" t="s">
        <v>76</v>
      </c>
      <c r="BR46" s="223" t="s">
        <v>73</v>
      </c>
      <c r="BS46" s="235"/>
      <c r="BT46" s="235">
        <v>44260</v>
      </c>
      <c r="BU46" s="223" t="s">
        <v>2622</v>
      </c>
      <c r="BV46" s="223" t="s">
        <v>2623</v>
      </c>
      <c r="BX46" s="223" t="s">
        <v>73</v>
      </c>
      <c r="BY46" s="223" t="s">
        <v>73</v>
      </c>
      <c r="BZ46" s="223" t="s">
        <v>73</v>
      </c>
      <c r="CA46" s="223" t="s">
        <v>73</v>
      </c>
      <c r="CD46" s="223" t="s">
        <v>73</v>
      </c>
      <c r="CE46" s="223" t="s">
        <v>73</v>
      </c>
      <c r="CF46" s="223" t="s">
        <v>73</v>
      </c>
      <c r="CG46">
        <v>6.8879999999999999</v>
      </c>
      <c r="CH46">
        <v>7.5220000000000002</v>
      </c>
      <c r="CI46" s="235">
        <v>45489</v>
      </c>
      <c r="CJ46" s="223" t="s">
        <v>1044</v>
      </c>
      <c r="CK46" s="223" t="s">
        <v>894</v>
      </c>
      <c r="CL46" s="223" t="s">
        <v>1045</v>
      </c>
      <c r="CM46" s="223" t="s">
        <v>73</v>
      </c>
      <c r="CN46" s="223" t="s">
        <v>895</v>
      </c>
      <c r="CO46" s="223" t="s">
        <v>1046</v>
      </c>
      <c r="CP46" s="223" t="s">
        <v>897</v>
      </c>
      <c r="CQ46" s="223" t="s">
        <v>1047</v>
      </c>
      <c r="CR46" s="223" t="s">
        <v>123</v>
      </c>
      <c r="CS46" s="223" t="s">
        <v>914</v>
      </c>
      <c r="CT46">
        <v>0.96299999999999997</v>
      </c>
      <c r="CU46" s="223" t="s">
        <v>434</v>
      </c>
      <c r="CV46" s="223" t="s">
        <v>1003</v>
      </c>
      <c r="CW46">
        <v>2027</v>
      </c>
      <c r="CX46" s="223" t="s">
        <v>83</v>
      </c>
      <c r="CY46" s="223" t="s">
        <v>383</v>
      </c>
      <c r="DA46" s="223" t="s">
        <v>1004</v>
      </c>
      <c r="DB46" s="223" t="s">
        <v>425</v>
      </c>
      <c r="DC46" s="223" t="s">
        <v>943</v>
      </c>
      <c r="DD46" s="223" t="s">
        <v>1048</v>
      </c>
      <c r="DE46" s="223" t="s">
        <v>73</v>
      </c>
      <c r="DF46">
        <v>1</v>
      </c>
      <c r="DG46">
        <v>9</v>
      </c>
      <c r="DH46" s="223" t="s">
        <v>887</v>
      </c>
      <c r="DI46" s="223" t="s">
        <v>92</v>
      </c>
      <c r="DJ46" s="223" t="s">
        <v>926</v>
      </c>
      <c r="DK46" s="223" t="s">
        <v>1049</v>
      </c>
      <c r="DL46" s="223" t="s">
        <v>745</v>
      </c>
      <c r="DM46" s="223" t="s">
        <v>1639</v>
      </c>
      <c r="DN46" s="223" t="s">
        <v>745</v>
      </c>
      <c r="DO46" s="235">
        <v>45300</v>
      </c>
      <c r="DP46">
        <v>2024</v>
      </c>
      <c r="DQ46" s="223" t="s">
        <v>85</v>
      </c>
      <c r="DR46" s="223">
        <v>2</v>
      </c>
      <c r="DS46" s="235">
        <v>45299</v>
      </c>
      <c r="DT46" s="235">
        <v>45382</v>
      </c>
      <c r="DU46" s="223" t="s">
        <v>901</v>
      </c>
      <c r="DV46" s="223" t="s">
        <v>882</v>
      </c>
      <c r="DW46" s="223" t="s">
        <v>735</v>
      </c>
      <c r="DX46" s="223" t="s">
        <v>1050</v>
      </c>
      <c r="DY46" s="223" t="s">
        <v>1039</v>
      </c>
      <c r="DZ46">
        <v>2</v>
      </c>
      <c r="EA46" s="223" t="s">
        <v>953</v>
      </c>
      <c r="EB46" s="223" t="s">
        <v>1641</v>
      </c>
      <c r="EC46" s="223" t="s">
        <v>477</v>
      </c>
      <c r="ED46" s="223" t="s">
        <v>308</v>
      </c>
      <c r="EE46" s="223" t="s">
        <v>883</v>
      </c>
      <c r="EF46" s="223" t="s">
        <v>694</v>
      </c>
      <c r="EG46" s="223" t="s">
        <v>693</v>
      </c>
      <c r="EH46" s="223" t="s">
        <v>902</v>
      </c>
      <c r="EI46" s="223" t="s">
        <v>81</v>
      </c>
      <c r="EJ46" s="223" t="s">
        <v>981</v>
      </c>
      <c r="EK46" s="223" t="s">
        <v>980</v>
      </c>
      <c r="EL46">
        <v>1</v>
      </c>
      <c r="EM46">
        <v>1</v>
      </c>
      <c r="EO46" s="223" t="s">
        <v>73</v>
      </c>
      <c r="EP46" s="223" t="s">
        <v>73</v>
      </c>
      <c r="EQ46" s="223" t="s">
        <v>904</v>
      </c>
      <c r="ER46" s="223" t="s">
        <v>904</v>
      </c>
      <c r="ES46" s="223" t="s">
        <v>73</v>
      </c>
      <c r="ET46" s="223" t="s">
        <v>904</v>
      </c>
      <c r="EU46" s="223" t="s">
        <v>904</v>
      </c>
      <c r="EV46" s="223" t="s">
        <v>76</v>
      </c>
      <c r="EW46" s="223" t="s">
        <v>73</v>
      </c>
      <c r="EX46" s="223" t="s">
        <v>384</v>
      </c>
      <c r="EY46" s="223" t="s">
        <v>364</v>
      </c>
      <c r="EZ46" s="223" t="s">
        <v>1009</v>
      </c>
      <c r="FA46" s="223" t="s">
        <v>71</v>
      </c>
      <c r="FB46" s="223" t="s">
        <v>906</v>
      </c>
      <c r="FC46" s="223" t="s">
        <v>76</v>
      </c>
      <c r="FD46" s="223" t="s">
        <v>73</v>
      </c>
      <c r="FE46" s="223" t="s">
        <v>76</v>
      </c>
      <c r="FF46" s="223" t="s">
        <v>73</v>
      </c>
      <c r="FG46" s="223" t="s">
        <v>104</v>
      </c>
      <c r="FH46" s="223" t="s">
        <v>73</v>
      </c>
      <c r="FI46" s="223" t="s">
        <v>908</v>
      </c>
      <c r="FJ46" s="223" t="s">
        <v>1045</v>
      </c>
      <c r="FK46" s="223" t="s">
        <v>916</v>
      </c>
      <c r="FL46" s="223" t="s">
        <v>73</v>
      </c>
      <c r="FM46" s="223" t="s">
        <v>70</v>
      </c>
      <c r="FN46" s="223" t="s">
        <v>1051</v>
      </c>
      <c r="FO46">
        <v>35</v>
      </c>
    </row>
    <row r="47" spans="1:171">
      <c r="A47">
        <v>17</v>
      </c>
      <c r="B47" s="235">
        <v>45300</v>
      </c>
      <c r="C47" s="223" t="s">
        <v>759</v>
      </c>
      <c r="D47" s="223" t="s">
        <v>760</v>
      </c>
      <c r="E47" s="223" t="s">
        <v>761</v>
      </c>
      <c r="F47" s="223" t="s">
        <v>46</v>
      </c>
      <c r="G47">
        <v>5</v>
      </c>
      <c r="H47" s="223" t="s">
        <v>135</v>
      </c>
      <c r="I47" s="223" t="s">
        <v>388</v>
      </c>
      <c r="J47" s="223" t="s">
        <v>762</v>
      </c>
      <c r="K47">
        <v>25</v>
      </c>
      <c r="L47" s="223" t="s">
        <v>127</v>
      </c>
      <c r="M47" s="223" t="s">
        <v>76</v>
      </c>
      <c r="N47" s="223" t="s">
        <v>41</v>
      </c>
      <c r="O47" s="223" t="s">
        <v>145</v>
      </c>
      <c r="P47" s="223" t="s">
        <v>76</v>
      </c>
      <c r="Q47">
        <v>5</v>
      </c>
      <c r="R47" s="223" t="s">
        <v>73</v>
      </c>
      <c r="S47" s="223" t="s">
        <v>73</v>
      </c>
      <c r="T47" s="223" t="s">
        <v>1052</v>
      </c>
      <c r="U47" s="223" t="s">
        <v>1052</v>
      </c>
      <c r="V47">
        <v>98.912999999999997</v>
      </c>
      <c r="W47" s="223" t="s">
        <v>76</v>
      </c>
      <c r="X47" s="223" t="s">
        <v>76</v>
      </c>
      <c r="Z47" s="223" t="s">
        <v>1011</v>
      </c>
      <c r="AA47" s="235">
        <v>45308</v>
      </c>
      <c r="AC47" s="223" t="s">
        <v>1053</v>
      </c>
      <c r="AD47" s="223" t="s">
        <v>761</v>
      </c>
      <c r="AE47" s="223" t="s">
        <v>76</v>
      </c>
      <c r="AF47" s="223" t="s">
        <v>73</v>
      </c>
      <c r="AG47" s="223" t="s">
        <v>399</v>
      </c>
      <c r="AH47" s="223" t="s">
        <v>73</v>
      </c>
      <c r="AI47" s="223" t="s">
        <v>73</v>
      </c>
      <c r="AJ47" s="223" t="s">
        <v>73</v>
      </c>
      <c r="AK47" s="223" t="s">
        <v>73</v>
      </c>
      <c r="AL47" s="223" t="s">
        <v>1054</v>
      </c>
      <c r="AM47" s="223" t="s">
        <v>1053</v>
      </c>
      <c r="AN47" s="223" t="s">
        <v>73</v>
      </c>
      <c r="AO47" s="235">
        <v>47135</v>
      </c>
      <c r="AP47" s="223" t="s">
        <v>76</v>
      </c>
      <c r="AQ47" s="223" t="s">
        <v>73</v>
      </c>
      <c r="AR47" s="223" t="s">
        <v>73</v>
      </c>
      <c r="AS47" s="223" t="s">
        <v>73</v>
      </c>
      <c r="AT47" s="223" t="s">
        <v>76</v>
      </c>
      <c r="AU47" s="223" t="s">
        <v>76</v>
      </c>
      <c r="AV47" s="223" t="s">
        <v>73</v>
      </c>
      <c r="AW47" s="223" t="s">
        <v>73</v>
      </c>
      <c r="AX47" s="223" t="s">
        <v>73</v>
      </c>
      <c r="AY47" s="223" t="s">
        <v>73</v>
      </c>
      <c r="AZ47" s="223" t="s">
        <v>73</v>
      </c>
      <c r="BA47" s="223" t="s">
        <v>73</v>
      </c>
      <c r="BB47" s="223" t="s">
        <v>73</v>
      </c>
      <c r="BF47" s="235"/>
      <c r="BG47" s="172"/>
      <c r="BH47" s="223" t="s">
        <v>73</v>
      </c>
      <c r="BJ47" s="223" t="s">
        <v>760</v>
      </c>
      <c r="BK47" s="223" t="s">
        <v>921</v>
      </c>
      <c r="BL47" s="223" t="s">
        <v>483</v>
      </c>
      <c r="BM47" s="223" t="s">
        <v>73</v>
      </c>
      <c r="BN47" s="223" t="s">
        <v>946</v>
      </c>
      <c r="BO47" s="223" t="s">
        <v>76</v>
      </c>
      <c r="BP47" s="223" t="s">
        <v>76</v>
      </c>
      <c r="BQ47" s="223" t="s">
        <v>76</v>
      </c>
      <c r="BR47" s="223" t="s">
        <v>2678</v>
      </c>
      <c r="BS47" s="235"/>
      <c r="BT47" s="235">
        <v>41305</v>
      </c>
      <c r="BU47" s="223" t="s">
        <v>76</v>
      </c>
      <c r="BV47" s="223" t="s">
        <v>76</v>
      </c>
      <c r="BX47" s="223" t="s">
        <v>73</v>
      </c>
      <c r="BY47" s="223" t="s">
        <v>73</v>
      </c>
      <c r="BZ47" s="223" t="s">
        <v>73</v>
      </c>
      <c r="CA47" s="223" t="s">
        <v>73</v>
      </c>
      <c r="CB47">
        <v>11</v>
      </c>
      <c r="CC47">
        <v>92</v>
      </c>
      <c r="CD47" s="223" t="s">
        <v>1055</v>
      </c>
      <c r="CE47" s="223" t="s">
        <v>1056</v>
      </c>
      <c r="CF47" s="223" t="s">
        <v>73</v>
      </c>
      <c r="CG47">
        <v>35.764000000000003</v>
      </c>
      <c r="CH47">
        <v>39.058</v>
      </c>
      <c r="CI47" s="235">
        <v>45490</v>
      </c>
      <c r="CJ47" s="223" t="s">
        <v>1057</v>
      </c>
      <c r="CK47" s="223" t="s">
        <v>894</v>
      </c>
      <c r="CL47" s="223" t="s">
        <v>73</v>
      </c>
      <c r="CM47" s="223" t="s">
        <v>1058</v>
      </c>
      <c r="CN47" s="223" t="s">
        <v>895</v>
      </c>
      <c r="CO47" s="223" t="s">
        <v>73</v>
      </c>
      <c r="CP47" s="223" t="s">
        <v>76</v>
      </c>
      <c r="CQ47" s="223" t="s">
        <v>76</v>
      </c>
      <c r="CR47" s="223" t="s">
        <v>924</v>
      </c>
      <c r="CS47" s="223" t="s">
        <v>914</v>
      </c>
      <c r="CT47">
        <v>5</v>
      </c>
      <c r="CU47" s="223" t="s">
        <v>76</v>
      </c>
      <c r="CV47" s="223" t="s">
        <v>73</v>
      </c>
      <c r="CW47">
        <v>2029</v>
      </c>
      <c r="CX47" s="223" t="s">
        <v>83</v>
      </c>
      <c r="CY47" s="223" t="s">
        <v>383</v>
      </c>
      <c r="CZ47">
        <v>2.2000000000000002</v>
      </c>
      <c r="DA47" s="223" t="s">
        <v>73</v>
      </c>
      <c r="DB47" s="223" t="s">
        <v>427</v>
      </c>
      <c r="DC47" s="223" t="s">
        <v>45</v>
      </c>
      <c r="DD47" s="223" t="s">
        <v>1035</v>
      </c>
      <c r="DE47" s="223" t="s">
        <v>73</v>
      </c>
      <c r="DF47">
        <v>1</v>
      </c>
      <c r="DH47" s="223" t="s">
        <v>76</v>
      </c>
      <c r="DI47" s="223" t="s">
        <v>947</v>
      </c>
      <c r="DJ47" s="223" t="s">
        <v>73</v>
      </c>
      <c r="DK47" s="223" t="s">
        <v>1059</v>
      </c>
      <c r="DL47" s="223" t="s">
        <v>1656</v>
      </c>
      <c r="DM47" s="223" t="s">
        <v>73</v>
      </c>
      <c r="DN47" s="223" t="s">
        <v>760</v>
      </c>
      <c r="DO47" s="235">
        <v>45300</v>
      </c>
      <c r="DP47">
        <v>2024</v>
      </c>
      <c r="DQ47" s="223" t="s">
        <v>85</v>
      </c>
      <c r="DR47" s="223">
        <v>2</v>
      </c>
      <c r="DS47" s="235">
        <v>45299</v>
      </c>
      <c r="DT47" s="235">
        <v>45382</v>
      </c>
      <c r="DU47" s="223" t="s">
        <v>901</v>
      </c>
      <c r="DV47" s="223" t="s">
        <v>882</v>
      </c>
      <c r="DW47" s="223" t="s">
        <v>735</v>
      </c>
      <c r="DX47" s="223" t="s">
        <v>1050</v>
      </c>
      <c r="DY47" s="223" t="s">
        <v>1039</v>
      </c>
      <c r="DZ47">
        <v>2</v>
      </c>
      <c r="EA47" s="223" t="s">
        <v>953</v>
      </c>
      <c r="EB47" s="223" t="s">
        <v>1641</v>
      </c>
      <c r="EC47" s="223" t="s">
        <v>477</v>
      </c>
      <c r="ED47" s="223" t="s">
        <v>308</v>
      </c>
      <c r="EE47" s="223" t="s">
        <v>883</v>
      </c>
      <c r="EF47" s="223" t="s">
        <v>694</v>
      </c>
      <c r="EG47" s="223" t="s">
        <v>693</v>
      </c>
      <c r="EH47" s="223" t="s">
        <v>902</v>
      </c>
      <c r="EI47" s="223" t="s">
        <v>81</v>
      </c>
      <c r="EJ47" s="223" t="s">
        <v>981</v>
      </c>
      <c r="EK47" s="223" t="s">
        <v>980</v>
      </c>
      <c r="EO47" s="223" t="s">
        <v>73</v>
      </c>
      <c r="EP47" s="223" t="s">
        <v>73</v>
      </c>
      <c r="EQ47" s="223" t="s">
        <v>73</v>
      </c>
      <c r="ER47" s="223" t="s">
        <v>73</v>
      </c>
      <c r="ES47" s="223" t="s">
        <v>73</v>
      </c>
      <c r="ET47" s="223" t="s">
        <v>904</v>
      </c>
      <c r="EU47" s="223" t="s">
        <v>73</v>
      </c>
      <c r="EV47" s="223" t="s">
        <v>76</v>
      </c>
      <c r="EW47" s="223" t="s">
        <v>73</v>
      </c>
      <c r="EX47" s="223" t="s">
        <v>399</v>
      </c>
      <c r="EY47" s="223" t="s">
        <v>905</v>
      </c>
      <c r="EZ47" s="223" t="s">
        <v>76</v>
      </c>
      <c r="FA47" s="223" t="s">
        <v>134</v>
      </c>
      <c r="FB47" s="223" t="s">
        <v>927</v>
      </c>
      <c r="FC47" s="223" t="s">
        <v>907</v>
      </c>
      <c r="FD47" s="223" t="s">
        <v>73</v>
      </c>
      <c r="FE47" s="223" t="s">
        <v>76</v>
      </c>
      <c r="FF47" s="223" t="s">
        <v>73</v>
      </c>
      <c r="FG47" s="223" t="s">
        <v>127</v>
      </c>
      <c r="FH47" s="223" t="s">
        <v>73</v>
      </c>
      <c r="FI47" s="223" t="s">
        <v>1037</v>
      </c>
      <c r="FJ47" s="223" t="s">
        <v>73</v>
      </c>
      <c r="FK47" s="223" t="s">
        <v>73</v>
      </c>
      <c r="FL47" s="223" t="s">
        <v>73</v>
      </c>
      <c r="FM47" s="223" t="s">
        <v>79</v>
      </c>
      <c r="FN47" s="223" t="s">
        <v>1060</v>
      </c>
      <c r="FO47">
        <v>25</v>
      </c>
    </row>
    <row r="48" spans="1:171">
      <c r="A48">
        <v>16</v>
      </c>
      <c r="B48" s="235">
        <v>45299</v>
      </c>
      <c r="C48" s="223" t="s">
        <v>765</v>
      </c>
      <c r="D48" s="223" t="s">
        <v>766</v>
      </c>
      <c r="E48" s="223" t="s">
        <v>74</v>
      </c>
      <c r="F48" s="223" t="s">
        <v>46</v>
      </c>
      <c r="G48">
        <v>3</v>
      </c>
      <c r="H48" s="223" t="s">
        <v>90</v>
      </c>
      <c r="I48" s="223" t="s">
        <v>107</v>
      </c>
      <c r="J48" s="223" t="s">
        <v>767</v>
      </c>
      <c r="K48">
        <v>80</v>
      </c>
      <c r="L48" s="223" t="s">
        <v>91</v>
      </c>
      <c r="M48" s="223" t="s">
        <v>771</v>
      </c>
      <c r="N48" s="223" t="s">
        <v>43</v>
      </c>
      <c r="O48" s="223" t="s">
        <v>87</v>
      </c>
      <c r="P48" s="223" t="s">
        <v>76</v>
      </c>
      <c r="Q48">
        <v>3</v>
      </c>
      <c r="R48" s="223" t="s">
        <v>73</v>
      </c>
      <c r="S48" s="223" t="s">
        <v>73</v>
      </c>
      <c r="T48" s="223" t="s">
        <v>107</v>
      </c>
      <c r="U48" s="223" t="s">
        <v>107</v>
      </c>
      <c r="V48">
        <v>100</v>
      </c>
      <c r="W48" s="223" t="s">
        <v>76</v>
      </c>
      <c r="X48" s="223" t="s">
        <v>76</v>
      </c>
      <c r="Z48" s="223" t="s">
        <v>931</v>
      </c>
      <c r="AA48" s="235">
        <v>45302</v>
      </c>
      <c r="AC48" s="223" t="s">
        <v>1062</v>
      </c>
      <c r="AD48" s="223" t="s">
        <v>74</v>
      </c>
      <c r="AE48" s="223" t="s">
        <v>377</v>
      </c>
      <c r="AF48" s="223" t="s">
        <v>73</v>
      </c>
      <c r="AG48" s="223" t="s">
        <v>384</v>
      </c>
      <c r="AH48" s="223" t="s">
        <v>932</v>
      </c>
      <c r="AI48" s="223" t="s">
        <v>73</v>
      </c>
      <c r="AJ48" s="223" t="s">
        <v>73</v>
      </c>
      <c r="AK48" s="223" t="s">
        <v>73</v>
      </c>
      <c r="AL48" s="223" t="s">
        <v>1062</v>
      </c>
      <c r="AM48" s="223" t="s">
        <v>73</v>
      </c>
      <c r="AN48" s="223" t="s">
        <v>73</v>
      </c>
      <c r="AO48" s="235">
        <v>46398</v>
      </c>
      <c r="AP48" s="223" t="s">
        <v>76</v>
      </c>
      <c r="AQ48" s="223" t="s">
        <v>73</v>
      </c>
      <c r="AR48" s="223" t="s">
        <v>73</v>
      </c>
      <c r="AS48" s="223" t="s">
        <v>73</v>
      </c>
      <c r="AT48" s="223" t="s">
        <v>76</v>
      </c>
      <c r="AU48" s="223" t="s">
        <v>76</v>
      </c>
      <c r="AV48" s="223" t="s">
        <v>73</v>
      </c>
      <c r="AW48" s="223" t="s">
        <v>73</v>
      </c>
      <c r="AX48" s="223" t="s">
        <v>73</v>
      </c>
      <c r="AY48" s="223" t="s">
        <v>73</v>
      </c>
      <c r="AZ48" s="223" t="s">
        <v>73</v>
      </c>
      <c r="BA48" s="223" t="s">
        <v>73</v>
      </c>
      <c r="BB48" s="223" t="s">
        <v>73</v>
      </c>
      <c r="BF48" s="235"/>
      <c r="BG48" s="172"/>
      <c r="BH48" s="223" t="s">
        <v>73</v>
      </c>
      <c r="BJ48" s="223" t="s">
        <v>766</v>
      </c>
      <c r="BK48" s="223" t="s">
        <v>76</v>
      </c>
      <c r="BL48" s="223" t="s">
        <v>76</v>
      </c>
      <c r="BM48" s="223" t="s">
        <v>73</v>
      </c>
      <c r="BN48" s="223" t="s">
        <v>890</v>
      </c>
      <c r="BO48" s="223" t="s">
        <v>73</v>
      </c>
      <c r="BP48" s="223" t="s">
        <v>934</v>
      </c>
      <c r="BQ48" s="223" t="s">
        <v>1063</v>
      </c>
      <c r="BR48" s="223" t="s">
        <v>73</v>
      </c>
      <c r="BS48" s="235"/>
      <c r="BT48" s="235">
        <v>44224</v>
      </c>
      <c r="BU48" s="223" t="s">
        <v>76</v>
      </c>
      <c r="BV48" s="223" t="s">
        <v>76</v>
      </c>
      <c r="BX48" s="223" t="s">
        <v>73</v>
      </c>
      <c r="BY48" s="223" t="s">
        <v>73</v>
      </c>
      <c r="BZ48" s="223" t="s">
        <v>73</v>
      </c>
      <c r="CA48" s="223" t="s">
        <v>73</v>
      </c>
      <c r="CD48" s="223" t="s">
        <v>73</v>
      </c>
      <c r="CE48" s="223" t="s">
        <v>73</v>
      </c>
      <c r="CF48" s="223" t="s">
        <v>73</v>
      </c>
      <c r="CG48">
        <v>21.457999999999998</v>
      </c>
      <c r="CH48">
        <v>23.434000000000001</v>
      </c>
      <c r="CI48" s="235">
        <v>45484</v>
      </c>
      <c r="CJ48" s="223" t="s">
        <v>1064</v>
      </c>
      <c r="CK48" s="223" t="s">
        <v>894</v>
      </c>
      <c r="CL48" s="223" t="s">
        <v>73</v>
      </c>
      <c r="CM48" s="223" t="s">
        <v>73</v>
      </c>
      <c r="CN48" s="223" t="s">
        <v>895</v>
      </c>
      <c r="CO48" s="223" t="s">
        <v>1065</v>
      </c>
      <c r="CP48" s="223" t="s">
        <v>897</v>
      </c>
      <c r="CQ48" s="223" t="s">
        <v>1066</v>
      </c>
      <c r="CR48" s="223" t="s">
        <v>87</v>
      </c>
      <c r="CS48" s="223" t="s">
        <v>899</v>
      </c>
      <c r="CT48">
        <v>3</v>
      </c>
      <c r="CU48" s="223" t="s">
        <v>76</v>
      </c>
      <c r="CV48" s="223" t="s">
        <v>73</v>
      </c>
      <c r="CW48">
        <v>2027</v>
      </c>
      <c r="CX48" s="223" t="s">
        <v>83</v>
      </c>
      <c r="CY48" s="223" t="s">
        <v>383</v>
      </c>
      <c r="DA48" s="223" t="s">
        <v>73</v>
      </c>
      <c r="DB48" s="223" t="s">
        <v>425</v>
      </c>
      <c r="DC48" s="223" t="s">
        <v>45</v>
      </c>
      <c r="DD48" s="223" t="s">
        <v>925</v>
      </c>
      <c r="DE48" s="223" t="s">
        <v>73</v>
      </c>
      <c r="DF48">
        <v>1</v>
      </c>
      <c r="DH48" s="223" t="s">
        <v>932</v>
      </c>
      <c r="DI48" s="223" t="s">
        <v>771</v>
      </c>
      <c r="DJ48" s="223" t="s">
        <v>73</v>
      </c>
      <c r="DK48" s="223" t="s">
        <v>1067</v>
      </c>
      <c r="DL48" s="223" t="s">
        <v>766</v>
      </c>
      <c r="DM48" s="223" t="s">
        <v>73</v>
      </c>
      <c r="DN48" s="223" t="s">
        <v>766</v>
      </c>
      <c r="DO48" s="235">
        <v>45299</v>
      </c>
      <c r="DP48">
        <v>2024</v>
      </c>
      <c r="DQ48" s="223" t="s">
        <v>85</v>
      </c>
      <c r="DR48" s="223">
        <v>2</v>
      </c>
      <c r="DS48" s="235">
        <v>45299</v>
      </c>
      <c r="DT48" s="235">
        <v>45382</v>
      </c>
      <c r="DU48" s="223" t="s">
        <v>901</v>
      </c>
      <c r="DV48" s="223" t="s">
        <v>882</v>
      </c>
      <c r="DW48" s="223" t="s">
        <v>735</v>
      </c>
      <c r="DX48" s="223" t="s">
        <v>1068</v>
      </c>
      <c r="DY48" s="223" t="s">
        <v>1061</v>
      </c>
      <c r="DZ48">
        <v>1</v>
      </c>
      <c r="EA48" s="223" t="s">
        <v>512</v>
      </c>
      <c r="EB48" s="223" t="s">
        <v>1642</v>
      </c>
      <c r="EC48" s="223" t="s">
        <v>476</v>
      </c>
      <c r="ED48" s="223" t="s">
        <v>308</v>
      </c>
      <c r="EE48" s="223" t="s">
        <v>883</v>
      </c>
      <c r="EF48" s="223" t="s">
        <v>694</v>
      </c>
      <c r="EG48" s="223" t="s">
        <v>693</v>
      </c>
      <c r="EH48" s="223" t="s">
        <v>902</v>
      </c>
      <c r="EI48" s="223" t="s">
        <v>81</v>
      </c>
      <c r="EJ48" s="223" t="s">
        <v>981</v>
      </c>
      <c r="EK48" s="223" t="s">
        <v>980</v>
      </c>
      <c r="EO48" s="223" t="s">
        <v>73</v>
      </c>
      <c r="EP48" s="223" t="s">
        <v>73</v>
      </c>
      <c r="EQ48" s="223" t="s">
        <v>73</v>
      </c>
      <c r="ER48" s="223" t="s">
        <v>73</v>
      </c>
      <c r="ES48" s="223" t="s">
        <v>73</v>
      </c>
      <c r="ET48" s="223" t="s">
        <v>904</v>
      </c>
      <c r="EU48" s="223" t="s">
        <v>73</v>
      </c>
      <c r="EV48" s="223" t="s">
        <v>76</v>
      </c>
      <c r="EW48" s="223" t="s">
        <v>73</v>
      </c>
      <c r="EX48" s="223" t="s">
        <v>384</v>
      </c>
      <c r="EY48" s="223" t="s">
        <v>364</v>
      </c>
      <c r="EZ48" s="223" t="s">
        <v>76</v>
      </c>
      <c r="FA48" s="223" t="s">
        <v>71</v>
      </c>
      <c r="FB48" s="223" t="s">
        <v>906</v>
      </c>
      <c r="FC48" s="223" t="s">
        <v>76</v>
      </c>
      <c r="FD48" s="223" t="s">
        <v>73</v>
      </c>
      <c r="FE48" s="223" t="s">
        <v>76</v>
      </c>
      <c r="FF48" s="223" t="s">
        <v>73</v>
      </c>
      <c r="FG48" s="223" t="s">
        <v>91</v>
      </c>
      <c r="FH48" s="223" t="s">
        <v>73</v>
      </c>
      <c r="FI48" s="223" t="s">
        <v>928</v>
      </c>
      <c r="FJ48" s="223" t="s">
        <v>73</v>
      </c>
      <c r="FK48" s="223" t="s">
        <v>909</v>
      </c>
      <c r="FL48" s="223" t="s">
        <v>73</v>
      </c>
      <c r="FM48" s="223" t="s">
        <v>70</v>
      </c>
      <c r="FN48" s="223" t="s">
        <v>1069</v>
      </c>
      <c r="FO48">
        <v>80</v>
      </c>
    </row>
    <row r="49" spans="1:171">
      <c r="A49">
        <v>15</v>
      </c>
      <c r="B49" s="235">
        <v>45295</v>
      </c>
      <c r="C49" s="223" t="s">
        <v>681</v>
      </c>
      <c r="D49" s="223" t="s">
        <v>682</v>
      </c>
      <c r="E49" s="223" t="s">
        <v>74</v>
      </c>
      <c r="F49" s="223" t="s">
        <v>46</v>
      </c>
      <c r="G49">
        <v>1.1879999999999999</v>
      </c>
      <c r="H49" s="223" t="s">
        <v>683</v>
      </c>
      <c r="I49" s="223" t="s">
        <v>684</v>
      </c>
      <c r="J49" s="223" t="s">
        <v>653</v>
      </c>
      <c r="K49">
        <v>29.3</v>
      </c>
      <c r="L49" s="223" t="s">
        <v>77</v>
      </c>
      <c r="M49" s="223" t="s">
        <v>76</v>
      </c>
      <c r="N49" s="223" t="s">
        <v>43</v>
      </c>
      <c r="O49" s="223" t="s">
        <v>78</v>
      </c>
      <c r="P49" s="223" t="s">
        <v>121</v>
      </c>
      <c r="Q49">
        <v>1.1879999999999999</v>
      </c>
      <c r="R49" s="223" t="s">
        <v>73</v>
      </c>
      <c r="S49" s="223" t="s">
        <v>73</v>
      </c>
      <c r="T49" s="223" t="s">
        <v>684</v>
      </c>
      <c r="U49" s="223" t="s">
        <v>684</v>
      </c>
      <c r="V49">
        <v>100</v>
      </c>
      <c r="W49" s="223" t="s">
        <v>76</v>
      </c>
      <c r="X49" s="223" t="s">
        <v>76</v>
      </c>
      <c r="Z49" s="223" t="s">
        <v>880</v>
      </c>
      <c r="AA49" s="235">
        <v>45301</v>
      </c>
      <c r="AC49" s="223" t="s">
        <v>1071</v>
      </c>
      <c r="AD49" s="223" t="s">
        <v>74</v>
      </c>
      <c r="AE49" s="223" t="s">
        <v>377</v>
      </c>
      <c r="AF49" s="223" t="s">
        <v>1074</v>
      </c>
      <c r="AG49" s="223" t="s">
        <v>384</v>
      </c>
      <c r="AH49" s="223" t="s">
        <v>73</v>
      </c>
      <c r="AI49" s="223" t="s">
        <v>73</v>
      </c>
      <c r="AJ49" s="223" t="s">
        <v>1073</v>
      </c>
      <c r="AK49" s="223" t="s">
        <v>73</v>
      </c>
      <c r="AL49" s="223" t="s">
        <v>1072</v>
      </c>
      <c r="AM49" s="223" t="s">
        <v>1071</v>
      </c>
      <c r="AN49" s="223" t="s">
        <v>73</v>
      </c>
      <c r="AO49" s="235">
        <v>45631</v>
      </c>
      <c r="AP49" s="223" t="s">
        <v>76</v>
      </c>
      <c r="AQ49" s="223" t="s">
        <v>73</v>
      </c>
      <c r="AR49" s="223" t="s">
        <v>1075</v>
      </c>
      <c r="AS49" s="223" t="s">
        <v>918</v>
      </c>
      <c r="AT49" s="223" t="s">
        <v>396</v>
      </c>
      <c r="AU49" s="223" t="s">
        <v>1089</v>
      </c>
      <c r="AV49" s="223" t="s">
        <v>98</v>
      </c>
      <c r="AW49" s="223" t="s">
        <v>1041</v>
      </c>
      <c r="AX49" s="223" t="s">
        <v>919</v>
      </c>
      <c r="AY49" s="223" t="s">
        <v>914</v>
      </c>
      <c r="AZ49" s="223" t="s">
        <v>1076</v>
      </c>
      <c r="BA49" s="223" t="s">
        <v>73</v>
      </c>
      <c r="BB49" s="223" t="s">
        <v>73</v>
      </c>
      <c r="BF49" s="235">
        <v>45244</v>
      </c>
      <c r="BG49" s="172">
        <v>0.99861111111111112</v>
      </c>
      <c r="BH49" s="223" t="s">
        <v>1938</v>
      </c>
      <c r="BI49">
        <v>24002</v>
      </c>
      <c r="BJ49" s="223" t="s">
        <v>660</v>
      </c>
      <c r="BK49" s="223" t="s">
        <v>911</v>
      </c>
      <c r="BL49" s="223" t="s">
        <v>76</v>
      </c>
      <c r="BM49" s="223" t="s">
        <v>73</v>
      </c>
      <c r="BN49" s="223" t="s">
        <v>890</v>
      </c>
      <c r="BO49" s="223" t="s">
        <v>912</v>
      </c>
      <c r="BP49" s="223" t="s">
        <v>955</v>
      </c>
      <c r="BQ49" s="223" t="s">
        <v>1077</v>
      </c>
      <c r="BR49" s="223" t="s">
        <v>73</v>
      </c>
      <c r="BS49" s="235"/>
      <c r="BT49" s="235">
        <v>44232</v>
      </c>
      <c r="BU49" s="223" t="s">
        <v>2622</v>
      </c>
      <c r="BV49" s="223" t="s">
        <v>2623</v>
      </c>
      <c r="BX49" s="223" t="s">
        <v>73</v>
      </c>
      <c r="BY49" s="223" t="s">
        <v>73</v>
      </c>
      <c r="BZ49" s="223" t="s">
        <v>73</v>
      </c>
      <c r="CA49" s="223" t="s">
        <v>73</v>
      </c>
      <c r="CD49" s="223" t="s">
        <v>73</v>
      </c>
      <c r="CE49" s="223" t="s">
        <v>73</v>
      </c>
      <c r="CF49" s="223" t="s">
        <v>1939</v>
      </c>
      <c r="CG49">
        <v>8.4979999999999993</v>
      </c>
      <c r="CH49">
        <v>9.2799999999999994</v>
      </c>
      <c r="CI49" s="235">
        <v>45483</v>
      </c>
      <c r="CJ49" s="223" t="s">
        <v>1078</v>
      </c>
      <c r="CK49" s="223" t="s">
        <v>894</v>
      </c>
      <c r="CL49" s="223" t="s">
        <v>1079</v>
      </c>
      <c r="CM49" s="223" t="s">
        <v>73</v>
      </c>
      <c r="CN49" s="223" t="s">
        <v>895</v>
      </c>
      <c r="CO49" s="223" t="s">
        <v>1080</v>
      </c>
      <c r="CP49" s="223" t="s">
        <v>76</v>
      </c>
      <c r="CQ49" s="223" t="s">
        <v>76</v>
      </c>
      <c r="CR49" s="223" t="s">
        <v>78</v>
      </c>
      <c r="CS49" s="223" t="s">
        <v>899</v>
      </c>
      <c r="CT49">
        <v>1.1879999999999999</v>
      </c>
      <c r="CU49" s="223" t="s">
        <v>583</v>
      </c>
      <c r="CV49" s="223" t="s">
        <v>1081</v>
      </c>
      <c r="CW49">
        <v>2024</v>
      </c>
      <c r="CX49" s="223" t="s">
        <v>83</v>
      </c>
      <c r="CY49" s="223" t="s">
        <v>383</v>
      </c>
      <c r="DA49" s="223" t="s">
        <v>1082</v>
      </c>
      <c r="DB49" s="223" t="s">
        <v>1074</v>
      </c>
      <c r="DC49" s="223" t="s">
        <v>45</v>
      </c>
      <c r="DD49" s="223" t="s">
        <v>1083</v>
      </c>
      <c r="DE49" s="223" t="s">
        <v>73</v>
      </c>
      <c r="DF49">
        <v>1</v>
      </c>
      <c r="DG49">
        <v>15</v>
      </c>
      <c r="DH49" s="223" t="s">
        <v>76</v>
      </c>
      <c r="DI49" s="223" t="s">
        <v>945</v>
      </c>
      <c r="DJ49" s="223" t="s">
        <v>1084</v>
      </c>
      <c r="DK49" s="223" t="s">
        <v>1085</v>
      </c>
      <c r="DL49" s="223" t="s">
        <v>660</v>
      </c>
      <c r="DM49" s="223" t="s">
        <v>1657</v>
      </c>
      <c r="DN49" s="223" t="s">
        <v>660</v>
      </c>
      <c r="DO49" s="235">
        <v>45295</v>
      </c>
      <c r="DP49">
        <v>2024</v>
      </c>
      <c r="DQ49" s="223" t="s">
        <v>85</v>
      </c>
      <c r="DR49" s="223">
        <v>1</v>
      </c>
      <c r="DS49" s="235">
        <v>45292</v>
      </c>
      <c r="DT49" s="235">
        <v>45382</v>
      </c>
      <c r="DU49" s="223" t="s">
        <v>901</v>
      </c>
      <c r="DV49" s="223" t="s">
        <v>882</v>
      </c>
      <c r="DW49" s="223" t="s">
        <v>735</v>
      </c>
      <c r="DX49" s="223" t="s">
        <v>1088</v>
      </c>
      <c r="DY49" s="223" t="s">
        <v>1070</v>
      </c>
      <c r="DZ49">
        <v>4</v>
      </c>
      <c r="EA49" s="223" t="s">
        <v>929</v>
      </c>
      <c r="EB49" s="223" t="s">
        <v>1638</v>
      </c>
      <c r="EC49" s="223" t="s">
        <v>479</v>
      </c>
      <c r="ED49" s="223" t="s">
        <v>308</v>
      </c>
      <c r="EE49" s="223" t="s">
        <v>883</v>
      </c>
      <c r="EF49" s="223" t="s">
        <v>694</v>
      </c>
      <c r="EG49" s="223" t="s">
        <v>693</v>
      </c>
      <c r="EH49" s="223" t="s">
        <v>902</v>
      </c>
      <c r="EI49" s="223" t="s">
        <v>81</v>
      </c>
      <c r="EJ49" s="223" t="s">
        <v>1087</v>
      </c>
      <c r="EK49" s="223" t="s">
        <v>1086</v>
      </c>
      <c r="EL49">
        <v>1</v>
      </c>
      <c r="EN49">
        <v>1</v>
      </c>
      <c r="EO49" s="223" t="s">
        <v>73</v>
      </c>
      <c r="EP49" s="223" t="s">
        <v>73</v>
      </c>
      <c r="EQ49" s="223" t="s">
        <v>904</v>
      </c>
      <c r="ER49" s="223" t="s">
        <v>904</v>
      </c>
      <c r="ES49" s="223" t="s">
        <v>73</v>
      </c>
      <c r="ET49" s="223" t="s">
        <v>904</v>
      </c>
      <c r="EU49" s="223" t="s">
        <v>904</v>
      </c>
      <c r="EV49" s="223" t="s">
        <v>76</v>
      </c>
      <c r="EW49" s="223" t="s">
        <v>73</v>
      </c>
      <c r="EX49" s="223" t="s">
        <v>384</v>
      </c>
      <c r="EY49" s="223" t="s">
        <v>364</v>
      </c>
      <c r="EZ49" s="223" t="s">
        <v>962</v>
      </c>
      <c r="FA49" s="223" t="s">
        <v>82</v>
      </c>
      <c r="FB49" s="223" t="s">
        <v>906</v>
      </c>
      <c r="FC49" s="223" t="s">
        <v>76</v>
      </c>
      <c r="FD49" s="223" t="s">
        <v>73</v>
      </c>
      <c r="FE49" s="223" t="s">
        <v>76</v>
      </c>
      <c r="FF49" s="223" t="s">
        <v>73</v>
      </c>
      <c r="FG49" s="223" t="s">
        <v>104</v>
      </c>
      <c r="FH49" s="223" t="s">
        <v>73</v>
      </c>
      <c r="FI49" s="223" t="s">
        <v>908</v>
      </c>
      <c r="FJ49" s="223" t="s">
        <v>1079</v>
      </c>
      <c r="FK49" s="223" t="s">
        <v>909</v>
      </c>
      <c r="FL49" s="223" t="s">
        <v>936</v>
      </c>
      <c r="FM49" s="223" t="s">
        <v>70</v>
      </c>
      <c r="FN49" s="223" t="s">
        <v>1090</v>
      </c>
      <c r="FO49">
        <v>29.3</v>
      </c>
    </row>
    <row r="50" spans="1:171">
      <c r="A50">
        <v>14</v>
      </c>
      <c r="B50" s="235">
        <v>45294</v>
      </c>
      <c r="C50" s="223" t="s">
        <v>687</v>
      </c>
      <c r="D50" s="223" t="s">
        <v>688</v>
      </c>
      <c r="E50" s="223" t="s">
        <v>74</v>
      </c>
      <c r="F50" s="223" t="s">
        <v>44</v>
      </c>
      <c r="G50">
        <v>3</v>
      </c>
      <c r="H50" s="223" t="s">
        <v>90</v>
      </c>
      <c r="I50" s="223" t="s">
        <v>406</v>
      </c>
      <c r="J50" s="223" t="s">
        <v>132</v>
      </c>
      <c r="K50">
        <v>20</v>
      </c>
      <c r="L50" s="223" t="s">
        <v>392</v>
      </c>
      <c r="M50" s="223" t="s">
        <v>72</v>
      </c>
      <c r="N50" s="223" t="s">
        <v>43</v>
      </c>
      <c r="O50" s="223" t="s">
        <v>78</v>
      </c>
      <c r="P50" s="223" t="s">
        <v>76</v>
      </c>
      <c r="Q50">
        <v>0.41899999999999998</v>
      </c>
      <c r="R50" s="223" t="s">
        <v>73</v>
      </c>
      <c r="S50" s="223" t="s">
        <v>73</v>
      </c>
      <c r="T50" s="223" t="s">
        <v>406</v>
      </c>
      <c r="U50" s="223" t="s">
        <v>406</v>
      </c>
      <c r="V50">
        <v>100</v>
      </c>
      <c r="W50" s="223" t="s">
        <v>76</v>
      </c>
      <c r="X50" s="223" t="s">
        <v>76</v>
      </c>
      <c r="Z50" s="223" t="s">
        <v>910</v>
      </c>
      <c r="AA50" s="235">
        <v>45301</v>
      </c>
      <c r="AC50" s="223" t="s">
        <v>1092</v>
      </c>
      <c r="AD50" s="223" t="s">
        <v>74</v>
      </c>
      <c r="AE50" s="223" t="s">
        <v>377</v>
      </c>
      <c r="AF50" s="223" t="s">
        <v>73</v>
      </c>
      <c r="AG50" s="223" t="s">
        <v>378</v>
      </c>
      <c r="AH50" s="223" t="s">
        <v>73</v>
      </c>
      <c r="AI50" s="223" t="s">
        <v>73</v>
      </c>
      <c r="AJ50" s="223" t="s">
        <v>1094</v>
      </c>
      <c r="AK50" s="223" t="s">
        <v>73</v>
      </c>
      <c r="AL50" s="223" t="s">
        <v>1093</v>
      </c>
      <c r="AM50" s="223" t="s">
        <v>73</v>
      </c>
      <c r="AN50" s="223" t="s">
        <v>1092</v>
      </c>
      <c r="AO50" s="235">
        <v>46397</v>
      </c>
      <c r="AP50" s="223" t="s">
        <v>76</v>
      </c>
      <c r="AQ50" s="223" t="s">
        <v>73</v>
      </c>
      <c r="AR50" s="223" t="s">
        <v>73</v>
      </c>
      <c r="AS50" s="223" t="s">
        <v>73</v>
      </c>
      <c r="AT50" s="223" t="s">
        <v>76</v>
      </c>
      <c r="AU50" s="223" t="s">
        <v>76</v>
      </c>
      <c r="AV50" s="223" t="s">
        <v>73</v>
      </c>
      <c r="AW50" s="223" t="s">
        <v>73</v>
      </c>
      <c r="AX50" s="223" t="s">
        <v>73</v>
      </c>
      <c r="AY50" s="223" t="s">
        <v>73</v>
      </c>
      <c r="AZ50" s="223" t="s">
        <v>73</v>
      </c>
      <c r="BA50" s="223" t="s">
        <v>73</v>
      </c>
      <c r="BB50" s="223" t="s">
        <v>73</v>
      </c>
      <c r="BF50" s="235"/>
      <c r="BG50" s="172"/>
      <c r="BH50" s="223" t="s">
        <v>73</v>
      </c>
      <c r="BJ50" s="223" t="s">
        <v>725</v>
      </c>
      <c r="BK50" s="223" t="s">
        <v>76</v>
      </c>
      <c r="BL50" s="223" t="s">
        <v>76</v>
      </c>
      <c r="BM50" s="223" t="s">
        <v>73</v>
      </c>
      <c r="BN50" s="223" t="s">
        <v>890</v>
      </c>
      <c r="BO50" s="223" t="s">
        <v>1095</v>
      </c>
      <c r="BP50" s="223" t="s">
        <v>959</v>
      </c>
      <c r="BQ50" s="223" t="s">
        <v>1096</v>
      </c>
      <c r="BR50" s="223" t="s">
        <v>73</v>
      </c>
      <c r="BS50" s="235"/>
      <c r="BT50" s="235"/>
      <c r="BU50" s="223" t="s">
        <v>76</v>
      </c>
      <c r="BV50" s="223" t="s">
        <v>76</v>
      </c>
      <c r="BX50" s="223" t="s">
        <v>73</v>
      </c>
      <c r="BY50" s="223" t="s">
        <v>73</v>
      </c>
      <c r="BZ50" s="223" t="s">
        <v>73</v>
      </c>
      <c r="CA50" s="223" t="s">
        <v>73</v>
      </c>
      <c r="CD50" s="223" t="s">
        <v>73</v>
      </c>
      <c r="CE50" s="223" t="s">
        <v>73</v>
      </c>
      <c r="CF50" s="223" t="s">
        <v>73</v>
      </c>
      <c r="CG50">
        <v>3</v>
      </c>
      <c r="CH50">
        <v>3.2759999999999998</v>
      </c>
      <c r="CI50" s="235">
        <v>45483</v>
      </c>
      <c r="CJ50" s="223" t="s">
        <v>1097</v>
      </c>
      <c r="CK50" s="223" t="s">
        <v>894</v>
      </c>
      <c r="CL50" s="223" t="s">
        <v>73</v>
      </c>
      <c r="CM50" s="223" t="s">
        <v>73</v>
      </c>
      <c r="CN50" s="223" t="s">
        <v>895</v>
      </c>
      <c r="CO50" s="223" t="s">
        <v>1098</v>
      </c>
      <c r="CP50" s="223" t="s">
        <v>76</v>
      </c>
      <c r="CQ50" s="223" t="s">
        <v>76</v>
      </c>
      <c r="CR50" s="223" t="s">
        <v>78</v>
      </c>
      <c r="CS50" s="223" t="s">
        <v>899</v>
      </c>
      <c r="CT50">
        <v>3</v>
      </c>
      <c r="CU50" s="223" t="s">
        <v>438</v>
      </c>
      <c r="CV50" s="223" t="s">
        <v>1099</v>
      </c>
      <c r="CW50">
        <v>2027</v>
      </c>
      <c r="CX50" s="223" t="s">
        <v>72</v>
      </c>
      <c r="CY50" s="223" t="s">
        <v>383</v>
      </c>
      <c r="DA50" s="223" t="s">
        <v>73</v>
      </c>
      <c r="DB50" s="223" t="s">
        <v>425</v>
      </c>
      <c r="DC50" s="223" t="s">
        <v>470</v>
      </c>
      <c r="DD50" s="223" t="s">
        <v>915</v>
      </c>
      <c r="DE50" s="223" t="s">
        <v>73</v>
      </c>
      <c r="DF50">
        <v>0.13980000000000001</v>
      </c>
      <c r="DG50">
        <v>37</v>
      </c>
      <c r="DH50" s="223" t="s">
        <v>76</v>
      </c>
      <c r="DI50" s="223" t="s">
        <v>72</v>
      </c>
      <c r="DJ50" s="223" t="s">
        <v>73</v>
      </c>
      <c r="DK50" s="223" t="s">
        <v>1100</v>
      </c>
      <c r="DL50" s="223" t="s">
        <v>725</v>
      </c>
      <c r="DM50" s="223" t="s">
        <v>73</v>
      </c>
      <c r="DN50" s="223" t="s">
        <v>725</v>
      </c>
      <c r="DO50" s="235">
        <v>45294</v>
      </c>
      <c r="DP50">
        <v>2024</v>
      </c>
      <c r="DQ50" s="223" t="s">
        <v>85</v>
      </c>
      <c r="DR50" s="223">
        <v>1</v>
      </c>
      <c r="DS50" s="235">
        <v>45292</v>
      </c>
      <c r="DT50" s="235">
        <v>45382</v>
      </c>
      <c r="DU50" s="223" t="s">
        <v>901</v>
      </c>
      <c r="DV50" s="223" t="s">
        <v>882</v>
      </c>
      <c r="DW50" s="223" t="s">
        <v>735</v>
      </c>
      <c r="DX50" s="223" t="s">
        <v>1101</v>
      </c>
      <c r="DY50" s="223" t="s">
        <v>1091</v>
      </c>
      <c r="DZ50">
        <v>3</v>
      </c>
      <c r="EA50" s="223" t="s">
        <v>950</v>
      </c>
      <c r="EB50" s="223" t="s">
        <v>1640</v>
      </c>
      <c r="EC50" s="223" t="s">
        <v>478</v>
      </c>
      <c r="ED50" s="223" t="s">
        <v>308</v>
      </c>
      <c r="EE50" s="223" t="s">
        <v>883</v>
      </c>
      <c r="EF50" s="223" t="s">
        <v>694</v>
      </c>
      <c r="EG50" s="223" t="s">
        <v>693</v>
      </c>
      <c r="EH50" s="223" t="s">
        <v>902</v>
      </c>
      <c r="EI50" s="223" t="s">
        <v>81</v>
      </c>
      <c r="EJ50" s="223" t="s">
        <v>1087</v>
      </c>
      <c r="EK50" s="223" t="s">
        <v>1086</v>
      </c>
      <c r="EO50" s="223" t="s">
        <v>73</v>
      </c>
      <c r="EP50" s="223" t="s">
        <v>73</v>
      </c>
      <c r="EQ50" s="223" t="s">
        <v>73</v>
      </c>
      <c r="ER50" s="223" t="s">
        <v>73</v>
      </c>
      <c r="ES50" s="223" t="s">
        <v>73</v>
      </c>
      <c r="ET50" s="223" t="s">
        <v>904</v>
      </c>
      <c r="EU50" s="223" t="s">
        <v>73</v>
      </c>
      <c r="EV50" s="223" t="s">
        <v>76</v>
      </c>
      <c r="EW50" s="223" t="s">
        <v>73</v>
      </c>
      <c r="EX50" s="223" t="s">
        <v>378</v>
      </c>
      <c r="EY50" s="223" t="s">
        <v>364</v>
      </c>
      <c r="EZ50" s="223" t="s">
        <v>930</v>
      </c>
      <c r="FA50" s="223" t="s">
        <v>71</v>
      </c>
      <c r="FB50" s="223" t="s">
        <v>906</v>
      </c>
      <c r="FC50" s="223" t="s">
        <v>76</v>
      </c>
      <c r="FD50" s="223" t="s">
        <v>73</v>
      </c>
      <c r="FE50" s="223" t="s">
        <v>76</v>
      </c>
      <c r="FF50" s="223" t="s">
        <v>76</v>
      </c>
      <c r="FG50" s="223" t="s">
        <v>104</v>
      </c>
      <c r="FH50" s="223" t="s">
        <v>73</v>
      </c>
      <c r="FI50" s="223" t="s">
        <v>908</v>
      </c>
      <c r="FJ50" s="223" t="s">
        <v>73</v>
      </c>
      <c r="FK50" s="223" t="s">
        <v>909</v>
      </c>
      <c r="FL50" s="223" t="s">
        <v>73</v>
      </c>
      <c r="FM50" s="223" t="s">
        <v>70</v>
      </c>
      <c r="FN50" s="223" t="s">
        <v>1102</v>
      </c>
      <c r="FO50">
        <v>20</v>
      </c>
    </row>
    <row r="51" spans="1:171">
      <c r="A51">
        <v>13</v>
      </c>
      <c r="B51" s="235">
        <v>45294</v>
      </c>
      <c r="C51" s="223" t="s">
        <v>685</v>
      </c>
      <c r="D51" s="223" t="s">
        <v>686</v>
      </c>
      <c r="E51" s="223" t="s">
        <v>74</v>
      </c>
      <c r="F51" s="223" t="s">
        <v>44</v>
      </c>
      <c r="G51">
        <v>2.87</v>
      </c>
      <c r="H51" s="223" t="s">
        <v>90</v>
      </c>
      <c r="I51" s="223" t="s">
        <v>390</v>
      </c>
      <c r="J51" s="223" t="s">
        <v>456</v>
      </c>
      <c r="K51">
        <v>20</v>
      </c>
      <c r="L51" s="223" t="s">
        <v>104</v>
      </c>
      <c r="M51" s="223" t="s">
        <v>72</v>
      </c>
      <c r="N51" s="223" t="s">
        <v>43</v>
      </c>
      <c r="O51" s="223" t="s">
        <v>96</v>
      </c>
      <c r="P51" s="223" t="s">
        <v>76</v>
      </c>
      <c r="Q51">
        <v>0.40100000000000002</v>
      </c>
      <c r="R51" s="223" t="s">
        <v>73</v>
      </c>
      <c r="S51" s="223" t="s">
        <v>73</v>
      </c>
      <c r="T51" s="223" t="s">
        <v>390</v>
      </c>
      <c r="U51" s="223" t="s">
        <v>390</v>
      </c>
      <c r="V51">
        <v>100</v>
      </c>
      <c r="W51" s="223" t="s">
        <v>76</v>
      </c>
      <c r="X51" s="223" t="s">
        <v>76</v>
      </c>
      <c r="Z51" s="223" t="s">
        <v>910</v>
      </c>
      <c r="AA51" s="235">
        <v>45301</v>
      </c>
      <c r="AC51" s="223" t="s">
        <v>1103</v>
      </c>
      <c r="AD51" s="223" t="s">
        <v>74</v>
      </c>
      <c r="AE51" s="223" t="s">
        <v>377</v>
      </c>
      <c r="AF51" s="223" t="s">
        <v>73</v>
      </c>
      <c r="AG51" s="223" t="s">
        <v>378</v>
      </c>
      <c r="AH51" s="223" t="s">
        <v>73</v>
      </c>
      <c r="AI51" s="223" t="s">
        <v>73</v>
      </c>
      <c r="AJ51" s="223" t="s">
        <v>999</v>
      </c>
      <c r="AK51" s="223" t="s">
        <v>73</v>
      </c>
      <c r="AL51" s="223" t="s">
        <v>1103</v>
      </c>
      <c r="AM51" s="223" t="s">
        <v>73</v>
      </c>
      <c r="AN51" s="223" t="s">
        <v>73</v>
      </c>
      <c r="AO51" s="235">
        <v>46397</v>
      </c>
      <c r="AP51" s="223" t="s">
        <v>76</v>
      </c>
      <c r="AQ51" s="223" t="s">
        <v>73</v>
      </c>
      <c r="AR51" s="223" t="s">
        <v>73</v>
      </c>
      <c r="AS51" s="223" t="s">
        <v>73</v>
      </c>
      <c r="AT51" s="223" t="s">
        <v>76</v>
      </c>
      <c r="AU51" s="223" t="s">
        <v>76</v>
      </c>
      <c r="AV51" s="223" t="s">
        <v>73</v>
      </c>
      <c r="AW51" s="223" t="s">
        <v>73</v>
      </c>
      <c r="AX51" s="223" t="s">
        <v>73</v>
      </c>
      <c r="AY51" s="223" t="s">
        <v>73</v>
      </c>
      <c r="AZ51" s="223" t="s">
        <v>73</v>
      </c>
      <c r="BA51" s="223" t="s">
        <v>73</v>
      </c>
      <c r="BB51" s="223" t="s">
        <v>73</v>
      </c>
      <c r="BF51" s="235"/>
      <c r="BG51" s="172"/>
      <c r="BH51" s="223" t="s">
        <v>73</v>
      </c>
      <c r="BJ51" s="223" t="s">
        <v>724</v>
      </c>
      <c r="BK51" s="223" t="s">
        <v>76</v>
      </c>
      <c r="BL51" s="223" t="s">
        <v>76</v>
      </c>
      <c r="BM51" s="223" t="s">
        <v>73</v>
      </c>
      <c r="BN51" s="223" t="s">
        <v>890</v>
      </c>
      <c r="BO51" s="223" t="s">
        <v>912</v>
      </c>
      <c r="BP51" s="223" t="s">
        <v>1104</v>
      </c>
      <c r="BQ51" s="223" t="s">
        <v>1105</v>
      </c>
      <c r="BR51" s="223" t="s">
        <v>73</v>
      </c>
      <c r="BS51" s="235"/>
      <c r="BT51" s="235"/>
      <c r="BU51" s="223" t="s">
        <v>76</v>
      </c>
      <c r="BV51" s="223" t="s">
        <v>76</v>
      </c>
      <c r="BX51" s="223" t="s">
        <v>73</v>
      </c>
      <c r="BY51" s="223" t="s">
        <v>73</v>
      </c>
      <c r="BZ51" s="223" t="s">
        <v>73</v>
      </c>
      <c r="CA51" s="223" t="s">
        <v>73</v>
      </c>
      <c r="CD51" s="223" t="s">
        <v>73</v>
      </c>
      <c r="CE51" s="223" t="s">
        <v>73</v>
      </c>
      <c r="CF51" s="223" t="s">
        <v>73</v>
      </c>
      <c r="CG51">
        <v>2.87</v>
      </c>
      <c r="CH51">
        <v>3.1339999999999999</v>
      </c>
      <c r="CI51" s="235">
        <v>45332</v>
      </c>
      <c r="CJ51" s="223" t="s">
        <v>1106</v>
      </c>
      <c r="CK51" s="223" t="s">
        <v>894</v>
      </c>
      <c r="CL51" s="223" t="s">
        <v>73</v>
      </c>
      <c r="CM51" s="223" t="s">
        <v>73</v>
      </c>
      <c r="CN51" s="223" t="s">
        <v>895</v>
      </c>
      <c r="CO51" s="223" t="s">
        <v>1107</v>
      </c>
      <c r="CP51" s="223" t="s">
        <v>76</v>
      </c>
      <c r="CQ51" s="223" t="s">
        <v>76</v>
      </c>
      <c r="CR51" s="223" t="s">
        <v>96</v>
      </c>
      <c r="CS51" s="223" t="s">
        <v>914</v>
      </c>
      <c r="CT51">
        <v>2.87</v>
      </c>
      <c r="CU51" s="223" t="s">
        <v>434</v>
      </c>
      <c r="CV51" s="223" t="s">
        <v>1003</v>
      </c>
      <c r="CW51">
        <v>2027</v>
      </c>
      <c r="CX51" s="223" t="s">
        <v>72</v>
      </c>
      <c r="CY51" s="223" t="s">
        <v>376</v>
      </c>
      <c r="DA51" s="223" t="s">
        <v>1004</v>
      </c>
      <c r="DB51" s="223" t="s">
        <v>425</v>
      </c>
      <c r="DC51" s="223" t="s">
        <v>470</v>
      </c>
      <c r="DD51" s="223" t="s">
        <v>1108</v>
      </c>
      <c r="DE51" s="223" t="s">
        <v>73</v>
      </c>
      <c r="DF51">
        <v>0.13980000000000001</v>
      </c>
      <c r="DG51">
        <v>9</v>
      </c>
      <c r="DH51" s="223" t="s">
        <v>76</v>
      </c>
      <c r="DI51" s="223" t="s">
        <v>72</v>
      </c>
      <c r="DJ51" s="223" t="s">
        <v>73</v>
      </c>
      <c r="DK51" s="223" t="s">
        <v>1109</v>
      </c>
      <c r="DL51" s="223" t="s">
        <v>724</v>
      </c>
      <c r="DM51" s="223" t="s">
        <v>73</v>
      </c>
      <c r="DN51" s="223" t="s">
        <v>724</v>
      </c>
      <c r="DO51" s="235">
        <v>45294</v>
      </c>
      <c r="DP51">
        <v>2024</v>
      </c>
      <c r="DQ51" s="223" t="s">
        <v>85</v>
      </c>
      <c r="DR51" s="223">
        <v>1</v>
      </c>
      <c r="DS51" s="235">
        <v>45292</v>
      </c>
      <c r="DT51" s="235">
        <v>45382</v>
      </c>
      <c r="DU51" s="223" t="s">
        <v>901</v>
      </c>
      <c r="DV51" s="223" t="s">
        <v>882</v>
      </c>
      <c r="DW51" s="223" t="s">
        <v>735</v>
      </c>
      <c r="DX51" s="223" t="s">
        <v>1101</v>
      </c>
      <c r="DY51" s="223" t="s">
        <v>1091</v>
      </c>
      <c r="DZ51">
        <v>3</v>
      </c>
      <c r="EA51" s="223" t="s">
        <v>950</v>
      </c>
      <c r="EB51" s="223" t="s">
        <v>1640</v>
      </c>
      <c r="EC51" s="223" t="s">
        <v>478</v>
      </c>
      <c r="ED51" s="223" t="s">
        <v>308</v>
      </c>
      <c r="EE51" s="223" t="s">
        <v>883</v>
      </c>
      <c r="EF51" s="223" t="s">
        <v>694</v>
      </c>
      <c r="EG51" s="223" t="s">
        <v>693</v>
      </c>
      <c r="EH51" s="223" t="s">
        <v>902</v>
      </c>
      <c r="EI51" s="223" t="s">
        <v>81</v>
      </c>
      <c r="EJ51" s="223" t="s">
        <v>1087</v>
      </c>
      <c r="EK51" s="223" t="s">
        <v>1086</v>
      </c>
      <c r="EO51" s="223" t="s">
        <v>73</v>
      </c>
      <c r="EP51" s="223" t="s">
        <v>73</v>
      </c>
      <c r="EQ51" s="223" t="s">
        <v>73</v>
      </c>
      <c r="ER51" s="223" t="s">
        <v>73</v>
      </c>
      <c r="ES51" s="223" t="s">
        <v>73</v>
      </c>
      <c r="ET51" s="223" t="s">
        <v>904</v>
      </c>
      <c r="EU51" s="223" t="s">
        <v>73</v>
      </c>
      <c r="EV51" s="223" t="s">
        <v>76</v>
      </c>
      <c r="EW51" s="223" t="s">
        <v>73</v>
      </c>
      <c r="EX51" s="223" t="s">
        <v>378</v>
      </c>
      <c r="EY51" s="223" t="s">
        <v>364</v>
      </c>
      <c r="EZ51" s="223" t="s">
        <v>1009</v>
      </c>
      <c r="FA51" s="223" t="s">
        <v>71</v>
      </c>
      <c r="FB51" s="223" t="s">
        <v>906</v>
      </c>
      <c r="FC51" s="223" t="s">
        <v>76</v>
      </c>
      <c r="FD51" s="223" t="s">
        <v>73</v>
      </c>
      <c r="FE51" s="223" t="s">
        <v>76</v>
      </c>
      <c r="FF51" s="223" t="s">
        <v>76</v>
      </c>
      <c r="FG51" s="223" t="s">
        <v>104</v>
      </c>
      <c r="FH51" s="223" t="s">
        <v>73</v>
      </c>
      <c r="FI51" s="223" t="s">
        <v>908</v>
      </c>
      <c r="FJ51" s="223" t="s">
        <v>73</v>
      </c>
      <c r="FK51" s="223" t="s">
        <v>916</v>
      </c>
      <c r="FL51" s="223" t="s">
        <v>73</v>
      </c>
      <c r="FM51" s="223" t="s">
        <v>70</v>
      </c>
      <c r="FN51" s="223" t="s">
        <v>1110</v>
      </c>
      <c r="FO51">
        <v>20</v>
      </c>
    </row>
    <row r="52" spans="1:171">
      <c r="A52">
        <v>12</v>
      </c>
      <c r="B52" s="235">
        <v>45293</v>
      </c>
      <c r="C52" s="223" t="s">
        <v>689</v>
      </c>
      <c r="D52" s="223" t="s">
        <v>690</v>
      </c>
      <c r="E52" s="223" t="s">
        <v>74</v>
      </c>
      <c r="F52" s="223" t="s">
        <v>46</v>
      </c>
      <c r="G52">
        <v>0.745</v>
      </c>
      <c r="H52" s="223" t="s">
        <v>90</v>
      </c>
      <c r="I52" s="223" t="s">
        <v>111</v>
      </c>
      <c r="J52" s="223" t="s">
        <v>691</v>
      </c>
      <c r="K52">
        <v>0</v>
      </c>
      <c r="L52" s="223" t="s">
        <v>91</v>
      </c>
      <c r="M52" s="223" t="s">
        <v>76</v>
      </c>
      <c r="N52" s="223" t="s">
        <v>43</v>
      </c>
      <c r="O52" s="223" t="s">
        <v>139</v>
      </c>
      <c r="P52" s="223" t="s">
        <v>121</v>
      </c>
      <c r="Q52">
        <v>0.745</v>
      </c>
      <c r="R52" s="223" t="s">
        <v>73</v>
      </c>
      <c r="S52" s="223" t="s">
        <v>73</v>
      </c>
      <c r="T52" s="223" t="s">
        <v>111</v>
      </c>
      <c r="U52" s="223" t="s">
        <v>111</v>
      </c>
      <c r="V52">
        <v>100</v>
      </c>
      <c r="W52" s="223" t="s">
        <v>76</v>
      </c>
      <c r="X52" s="223" t="s">
        <v>76</v>
      </c>
      <c r="Z52" s="223" t="s">
        <v>910</v>
      </c>
      <c r="AA52" s="235">
        <v>45300</v>
      </c>
      <c r="AC52" s="223" t="s">
        <v>1112</v>
      </c>
      <c r="AD52" s="223" t="s">
        <v>74</v>
      </c>
      <c r="AE52" s="223" t="s">
        <v>377</v>
      </c>
      <c r="AF52" s="223" t="s">
        <v>73</v>
      </c>
      <c r="AG52" s="223" t="s">
        <v>384</v>
      </c>
      <c r="AH52" s="223" t="s">
        <v>73</v>
      </c>
      <c r="AI52" s="223" t="s">
        <v>73</v>
      </c>
      <c r="AJ52" s="223" t="s">
        <v>73</v>
      </c>
      <c r="AK52" s="223" t="s">
        <v>73</v>
      </c>
      <c r="AL52" s="223" t="s">
        <v>1112</v>
      </c>
      <c r="AM52" s="223" t="s">
        <v>73</v>
      </c>
      <c r="AN52" s="223" t="s">
        <v>73</v>
      </c>
      <c r="AO52" s="235">
        <v>46396</v>
      </c>
      <c r="AP52" s="223" t="s">
        <v>76</v>
      </c>
      <c r="AQ52" s="223" t="s">
        <v>73</v>
      </c>
      <c r="AR52" s="223" t="s">
        <v>1113</v>
      </c>
      <c r="AS52" s="223" t="s">
        <v>1023</v>
      </c>
      <c r="AT52" s="223" t="s">
        <v>396</v>
      </c>
      <c r="AU52" s="223" t="s">
        <v>76</v>
      </c>
      <c r="AV52" s="223" t="s">
        <v>85</v>
      </c>
      <c r="AW52" s="223" t="s">
        <v>11</v>
      </c>
      <c r="AX52" s="223" t="s">
        <v>919</v>
      </c>
      <c r="AY52" s="223" t="s">
        <v>899</v>
      </c>
      <c r="AZ52" s="223" t="s">
        <v>73</v>
      </c>
      <c r="BA52" s="223" t="s">
        <v>73</v>
      </c>
      <c r="BB52" s="223" t="s">
        <v>1629</v>
      </c>
      <c r="BC52">
        <v>20</v>
      </c>
      <c r="BD52">
        <v>14.9</v>
      </c>
      <c r="BF52" s="235">
        <v>45287</v>
      </c>
      <c r="BG52" s="172">
        <v>0.89236111111111116</v>
      </c>
      <c r="BH52" s="223" t="s">
        <v>1940</v>
      </c>
      <c r="BI52">
        <v>24001</v>
      </c>
      <c r="BJ52" s="223" t="s">
        <v>690</v>
      </c>
      <c r="BK52" s="223" t="s">
        <v>76</v>
      </c>
      <c r="BL52" s="223" t="s">
        <v>76</v>
      </c>
      <c r="BM52" s="223" t="s">
        <v>73</v>
      </c>
      <c r="BN52" s="223" t="s">
        <v>890</v>
      </c>
      <c r="BO52" s="223" t="s">
        <v>1095</v>
      </c>
      <c r="BP52" s="223" t="s">
        <v>1114</v>
      </c>
      <c r="BQ52" s="223" t="s">
        <v>1115</v>
      </c>
      <c r="BR52" s="223" t="s">
        <v>73</v>
      </c>
      <c r="BS52" s="235"/>
      <c r="BT52" s="235">
        <v>44995</v>
      </c>
      <c r="BU52" s="223" t="s">
        <v>2622</v>
      </c>
      <c r="BV52" s="223" t="s">
        <v>2673</v>
      </c>
      <c r="BW52">
        <v>20</v>
      </c>
      <c r="BX52" s="223" t="s">
        <v>2284</v>
      </c>
      <c r="BY52" s="223" t="s">
        <v>2295</v>
      </c>
      <c r="BZ52" s="223" t="s">
        <v>2284</v>
      </c>
      <c r="CA52" s="223" t="s">
        <v>2296</v>
      </c>
      <c r="CD52" s="223" t="s">
        <v>73</v>
      </c>
      <c r="CE52" s="223" t="s">
        <v>73</v>
      </c>
      <c r="CF52" s="223" t="s">
        <v>1941</v>
      </c>
      <c r="CG52">
        <v>5.3289999999999997</v>
      </c>
      <c r="CH52">
        <v>5.82</v>
      </c>
      <c r="CI52" s="235">
        <v>45482</v>
      </c>
      <c r="CJ52" s="223" t="s">
        <v>1116</v>
      </c>
      <c r="CK52" s="223" t="s">
        <v>894</v>
      </c>
      <c r="CL52" s="223" t="s">
        <v>1117</v>
      </c>
      <c r="CM52" s="223" t="s">
        <v>73</v>
      </c>
      <c r="CN52" s="223" t="s">
        <v>895</v>
      </c>
      <c r="CO52" s="223" t="s">
        <v>1118</v>
      </c>
      <c r="CP52" s="223" t="s">
        <v>76</v>
      </c>
      <c r="CQ52" s="223" t="s">
        <v>76</v>
      </c>
      <c r="CR52" s="223" t="s">
        <v>139</v>
      </c>
      <c r="CS52" s="223" t="s">
        <v>899</v>
      </c>
      <c r="CT52">
        <v>0.745</v>
      </c>
      <c r="CU52" s="223" t="s">
        <v>76</v>
      </c>
      <c r="CV52" s="223" t="s">
        <v>73</v>
      </c>
      <c r="CW52">
        <v>2027</v>
      </c>
      <c r="CX52" s="223" t="s">
        <v>83</v>
      </c>
      <c r="CY52" s="223" t="s">
        <v>383</v>
      </c>
      <c r="DA52" s="223" t="s">
        <v>73</v>
      </c>
      <c r="DB52" s="223" t="s">
        <v>425</v>
      </c>
      <c r="DC52" s="223" t="s">
        <v>943</v>
      </c>
      <c r="DD52" s="223" t="s">
        <v>1119</v>
      </c>
      <c r="DE52" s="223" t="s">
        <v>73</v>
      </c>
      <c r="DF52">
        <v>1</v>
      </c>
      <c r="DH52" s="223" t="s">
        <v>76</v>
      </c>
      <c r="DI52" s="223" t="s">
        <v>947</v>
      </c>
      <c r="DJ52" s="223" t="s">
        <v>1120</v>
      </c>
      <c r="DK52" s="223" t="s">
        <v>1121</v>
      </c>
      <c r="DL52" s="223" t="s">
        <v>690</v>
      </c>
      <c r="DM52" s="223" t="s">
        <v>1658</v>
      </c>
      <c r="DN52" s="223" t="s">
        <v>690</v>
      </c>
      <c r="DO52" s="235">
        <v>45293</v>
      </c>
      <c r="DP52">
        <v>2024</v>
      </c>
      <c r="DQ52" s="223" t="s">
        <v>85</v>
      </c>
      <c r="DR52" s="223">
        <v>1</v>
      </c>
      <c r="DS52" s="235">
        <v>45292</v>
      </c>
      <c r="DT52" s="235">
        <v>45382</v>
      </c>
      <c r="DU52" s="223" t="s">
        <v>901</v>
      </c>
      <c r="DV52" s="223" t="s">
        <v>882</v>
      </c>
      <c r="DW52" s="223" t="s">
        <v>735</v>
      </c>
      <c r="DX52" s="223" t="s">
        <v>1122</v>
      </c>
      <c r="DY52" s="223" t="s">
        <v>1111</v>
      </c>
      <c r="DZ52">
        <v>2</v>
      </c>
      <c r="EA52" s="223" t="s">
        <v>953</v>
      </c>
      <c r="EB52" s="223" t="s">
        <v>1641</v>
      </c>
      <c r="EC52" s="223" t="s">
        <v>477</v>
      </c>
      <c r="ED52" s="223" t="s">
        <v>308</v>
      </c>
      <c r="EE52" s="223" t="s">
        <v>883</v>
      </c>
      <c r="EF52" s="223" t="s">
        <v>694</v>
      </c>
      <c r="EG52" s="223" t="s">
        <v>693</v>
      </c>
      <c r="EH52" s="223" t="s">
        <v>902</v>
      </c>
      <c r="EI52" s="223" t="s">
        <v>81</v>
      </c>
      <c r="EJ52" s="223" t="s">
        <v>1087</v>
      </c>
      <c r="EK52" s="223" t="s">
        <v>1086</v>
      </c>
      <c r="EL52">
        <v>1</v>
      </c>
      <c r="EN52">
        <v>1</v>
      </c>
      <c r="EO52" s="223" t="s">
        <v>73</v>
      </c>
      <c r="EP52" s="223" t="s">
        <v>73</v>
      </c>
      <c r="EQ52" s="223" t="s">
        <v>904</v>
      </c>
      <c r="ER52" s="223" t="s">
        <v>904</v>
      </c>
      <c r="ES52" s="223" t="s">
        <v>73</v>
      </c>
      <c r="ET52" s="223" t="s">
        <v>904</v>
      </c>
      <c r="EU52" s="223" t="s">
        <v>904</v>
      </c>
      <c r="EV52" s="223" t="s">
        <v>76</v>
      </c>
      <c r="EW52" s="223" t="s">
        <v>73</v>
      </c>
      <c r="EX52" s="223" t="s">
        <v>384</v>
      </c>
      <c r="EY52" s="223" t="s">
        <v>364</v>
      </c>
      <c r="EZ52" s="223" t="s">
        <v>76</v>
      </c>
      <c r="FA52" s="223" t="s">
        <v>71</v>
      </c>
      <c r="FB52" s="223" t="s">
        <v>906</v>
      </c>
      <c r="FC52" s="223" t="s">
        <v>76</v>
      </c>
      <c r="FD52" s="223" t="s">
        <v>73</v>
      </c>
      <c r="FE52" s="223" t="s">
        <v>76</v>
      </c>
      <c r="FF52" s="223" t="s">
        <v>73</v>
      </c>
      <c r="FG52" s="223" t="s">
        <v>91</v>
      </c>
      <c r="FH52" s="223" t="s">
        <v>73</v>
      </c>
      <c r="FI52" s="223" t="s">
        <v>908</v>
      </c>
      <c r="FJ52" s="223" t="s">
        <v>1117</v>
      </c>
      <c r="FK52" s="223" t="s">
        <v>909</v>
      </c>
      <c r="FL52" s="223" t="s">
        <v>936</v>
      </c>
      <c r="FM52" s="223" t="s">
        <v>70</v>
      </c>
      <c r="FN52" s="223" t="s">
        <v>1123</v>
      </c>
      <c r="FO52">
        <v>0</v>
      </c>
    </row>
    <row r="53" spans="1:171">
      <c r="A53">
        <v>11</v>
      </c>
      <c r="B53" s="235">
        <v>45289</v>
      </c>
      <c r="C53" s="223" t="s">
        <v>776</v>
      </c>
      <c r="D53" s="223" t="s">
        <v>777</v>
      </c>
      <c r="E53" s="223" t="s">
        <v>74</v>
      </c>
      <c r="F53" s="223" t="s">
        <v>46</v>
      </c>
      <c r="G53">
        <v>0.53500000000000003</v>
      </c>
      <c r="H53" s="223" t="s">
        <v>90</v>
      </c>
      <c r="I53" s="223" t="s">
        <v>665</v>
      </c>
      <c r="J53" s="223" t="s">
        <v>746</v>
      </c>
      <c r="K53">
        <v>30</v>
      </c>
      <c r="L53" s="223" t="s">
        <v>392</v>
      </c>
      <c r="M53" s="223" t="s">
        <v>76</v>
      </c>
      <c r="N53" s="223" t="s">
        <v>43</v>
      </c>
      <c r="O53" s="223" t="s">
        <v>96</v>
      </c>
      <c r="P53" s="223" t="s">
        <v>76</v>
      </c>
      <c r="Q53">
        <v>0.53500000000000003</v>
      </c>
      <c r="R53" s="223" t="s">
        <v>73</v>
      </c>
      <c r="S53" s="223" t="s">
        <v>73</v>
      </c>
      <c r="T53" s="223" t="s">
        <v>665</v>
      </c>
      <c r="U53" s="223" t="s">
        <v>665</v>
      </c>
      <c r="V53">
        <v>100</v>
      </c>
      <c r="W53" s="223" t="s">
        <v>76</v>
      </c>
      <c r="X53" s="223" t="s">
        <v>76</v>
      </c>
      <c r="Z53" s="223" t="s">
        <v>931</v>
      </c>
      <c r="AA53" s="235">
        <v>45295</v>
      </c>
      <c r="AC53" s="223" t="s">
        <v>996</v>
      </c>
      <c r="AD53" s="223" t="s">
        <v>997</v>
      </c>
      <c r="AE53" s="223" t="s">
        <v>377</v>
      </c>
      <c r="AF53" s="223" t="s">
        <v>73</v>
      </c>
      <c r="AG53" s="223" t="s">
        <v>378</v>
      </c>
      <c r="AH53" s="223" t="s">
        <v>73</v>
      </c>
      <c r="AI53" s="223" t="s">
        <v>73</v>
      </c>
      <c r="AJ53" s="223" t="s">
        <v>939</v>
      </c>
      <c r="AK53" s="223" t="s">
        <v>73</v>
      </c>
      <c r="AL53" s="223" t="s">
        <v>998</v>
      </c>
      <c r="AM53" s="223" t="s">
        <v>73</v>
      </c>
      <c r="AN53" s="223" t="s">
        <v>996</v>
      </c>
      <c r="AO53" s="235">
        <v>46391</v>
      </c>
      <c r="AP53" s="223" t="s">
        <v>76</v>
      </c>
      <c r="AQ53" s="223" t="s">
        <v>73</v>
      </c>
      <c r="AR53" s="223" t="s">
        <v>73</v>
      </c>
      <c r="AS53" s="223" t="s">
        <v>73</v>
      </c>
      <c r="AT53" s="223" t="s">
        <v>76</v>
      </c>
      <c r="AU53" s="223" t="s">
        <v>76</v>
      </c>
      <c r="AV53" s="223" t="s">
        <v>73</v>
      </c>
      <c r="AW53" s="223" t="s">
        <v>73</v>
      </c>
      <c r="AX53" s="223" t="s">
        <v>73</v>
      </c>
      <c r="AY53" s="223" t="s">
        <v>73</v>
      </c>
      <c r="AZ53" s="223" t="s">
        <v>73</v>
      </c>
      <c r="BA53" s="223" t="s">
        <v>73</v>
      </c>
      <c r="BB53" s="223" t="s">
        <v>73</v>
      </c>
      <c r="BF53" s="235"/>
      <c r="BG53" s="172"/>
      <c r="BH53" s="223" t="s">
        <v>73</v>
      </c>
      <c r="BJ53" s="223" t="s">
        <v>652</v>
      </c>
      <c r="BK53" s="223" t="s">
        <v>76</v>
      </c>
      <c r="BL53" s="223" t="s">
        <v>76</v>
      </c>
      <c r="BM53" s="223" t="s">
        <v>73</v>
      </c>
      <c r="BN53" s="223" t="s">
        <v>890</v>
      </c>
      <c r="BO53" s="223" t="s">
        <v>891</v>
      </c>
      <c r="BP53" s="223" t="s">
        <v>1000</v>
      </c>
      <c r="BQ53" s="223" t="s">
        <v>76</v>
      </c>
      <c r="BR53" s="223" t="s">
        <v>73</v>
      </c>
      <c r="BS53" s="235"/>
      <c r="BT53" s="235">
        <v>43025</v>
      </c>
      <c r="BU53" s="223" t="s">
        <v>76</v>
      </c>
      <c r="BV53" s="223" t="s">
        <v>76</v>
      </c>
      <c r="BX53" s="223" t="s">
        <v>73</v>
      </c>
      <c r="BY53" s="223" t="s">
        <v>73</v>
      </c>
      <c r="BZ53" s="223" t="s">
        <v>73</v>
      </c>
      <c r="CA53" s="223" t="s">
        <v>73</v>
      </c>
      <c r="CD53" s="223" t="s">
        <v>73</v>
      </c>
      <c r="CE53" s="223" t="s">
        <v>73</v>
      </c>
      <c r="CF53" s="223" t="s">
        <v>73</v>
      </c>
      <c r="CG53">
        <v>3.9020000000000001</v>
      </c>
      <c r="CH53">
        <v>4.1890000000000001</v>
      </c>
      <c r="CI53" s="235">
        <v>45477</v>
      </c>
      <c r="CJ53" s="223" t="s">
        <v>1001</v>
      </c>
      <c r="CK53" s="223" t="s">
        <v>894</v>
      </c>
      <c r="CL53" s="223" t="s">
        <v>73</v>
      </c>
      <c r="CM53" s="223" t="s">
        <v>73</v>
      </c>
      <c r="CN53" s="223" t="s">
        <v>895</v>
      </c>
      <c r="CO53" s="223" t="s">
        <v>1125</v>
      </c>
      <c r="CP53" s="223" t="s">
        <v>76</v>
      </c>
      <c r="CQ53" s="223" t="s">
        <v>76</v>
      </c>
      <c r="CR53" s="223" t="s">
        <v>96</v>
      </c>
      <c r="CS53" s="223" t="s">
        <v>914</v>
      </c>
      <c r="CT53">
        <v>0.53500000000000003</v>
      </c>
      <c r="CU53" s="223" t="s">
        <v>443</v>
      </c>
      <c r="CV53" s="223" t="s">
        <v>942</v>
      </c>
      <c r="CW53">
        <v>2027</v>
      </c>
      <c r="CX53" s="223" t="s">
        <v>83</v>
      </c>
      <c r="CY53" s="223" t="s">
        <v>383</v>
      </c>
      <c r="DA53" s="223" t="s">
        <v>557</v>
      </c>
      <c r="DB53" s="223" t="s">
        <v>425</v>
      </c>
      <c r="DC53" s="223" t="s">
        <v>943</v>
      </c>
      <c r="DD53" s="223" t="s">
        <v>1126</v>
      </c>
      <c r="DE53" s="223" t="s">
        <v>73</v>
      </c>
      <c r="DF53">
        <v>1</v>
      </c>
      <c r="DG53">
        <v>28</v>
      </c>
      <c r="DH53" s="223" t="s">
        <v>76</v>
      </c>
      <c r="DI53" s="223" t="s">
        <v>945</v>
      </c>
      <c r="DJ53" s="223" t="s">
        <v>73</v>
      </c>
      <c r="DK53" s="223" t="s">
        <v>1127</v>
      </c>
      <c r="DL53" s="223" t="s">
        <v>1653</v>
      </c>
      <c r="DM53" s="223" t="s">
        <v>73</v>
      </c>
      <c r="DN53" s="223" t="s">
        <v>652</v>
      </c>
      <c r="DO53" s="235">
        <v>45289</v>
      </c>
      <c r="DP53">
        <v>2023</v>
      </c>
      <c r="DQ53" s="223" t="s">
        <v>1370</v>
      </c>
      <c r="DR53" s="223">
        <v>53</v>
      </c>
      <c r="DS53" s="235">
        <v>45285</v>
      </c>
      <c r="DT53" s="235">
        <v>45291</v>
      </c>
      <c r="DU53" s="223" t="s">
        <v>882</v>
      </c>
      <c r="DV53" s="223" t="s">
        <v>882</v>
      </c>
      <c r="DW53" s="223" t="s">
        <v>635</v>
      </c>
      <c r="DX53" s="223" t="s">
        <v>1131</v>
      </c>
      <c r="DY53" s="223" t="s">
        <v>1124</v>
      </c>
      <c r="DZ53">
        <v>5</v>
      </c>
      <c r="EA53" s="223" t="s">
        <v>903</v>
      </c>
      <c r="EB53" s="223" t="s">
        <v>1644</v>
      </c>
      <c r="EC53" s="223" t="s">
        <v>480</v>
      </c>
      <c r="ED53" s="223" t="s">
        <v>317</v>
      </c>
      <c r="EE53" s="223" t="s">
        <v>647</v>
      </c>
      <c r="EF53" s="223" t="s">
        <v>647</v>
      </c>
      <c r="EG53" s="223" t="s">
        <v>424</v>
      </c>
      <c r="EH53" s="223" t="s">
        <v>1129</v>
      </c>
      <c r="EI53" s="223" t="s">
        <v>122</v>
      </c>
      <c r="EJ53" s="223" t="s">
        <v>1130</v>
      </c>
      <c r="EK53" s="223" t="s">
        <v>1128</v>
      </c>
      <c r="EO53" s="223" t="s">
        <v>73</v>
      </c>
      <c r="EP53" s="223" t="s">
        <v>73</v>
      </c>
      <c r="EQ53" s="223" t="s">
        <v>73</v>
      </c>
      <c r="ER53" s="223" t="s">
        <v>73</v>
      </c>
      <c r="ES53" s="223" t="s">
        <v>73</v>
      </c>
      <c r="ET53" s="223" t="s">
        <v>904</v>
      </c>
      <c r="EU53" s="223" t="s">
        <v>73</v>
      </c>
      <c r="EV53" s="223" t="s">
        <v>76</v>
      </c>
      <c r="EW53" s="223" t="s">
        <v>73</v>
      </c>
      <c r="EX53" s="223" t="s">
        <v>378</v>
      </c>
      <c r="EY53" s="223" t="s">
        <v>1008</v>
      </c>
      <c r="EZ53" s="223" t="s">
        <v>930</v>
      </c>
      <c r="FA53" s="223" t="s">
        <v>71</v>
      </c>
      <c r="FB53" s="223" t="s">
        <v>906</v>
      </c>
      <c r="FC53" s="223" t="s">
        <v>76</v>
      </c>
      <c r="FD53" s="223" t="s">
        <v>73</v>
      </c>
      <c r="FE53" s="223" t="s">
        <v>76</v>
      </c>
      <c r="FF53" s="223" t="s">
        <v>73</v>
      </c>
      <c r="FG53" s="223" t="s">
        <v>104</v>
      </c>
      <c r="FH53" s="223" t="s">
        <v>73</v>
      </c>
      <c r="FI53" s="223" t="s">
        <v>908</v>
      </c>
      <c r="FJ53" s="223" t="s">
        <v>73</v>
      </c>
      <c r="FK53" s="223" t="s">
        <v>916</v>
      </c>
      <c r="FL53" s="223" t="s">
        <v>73</v>
      </c>
      <c r="FM53" s="223" t="s">
        <v>70</v>
      </c>
      <c r="FN53" s="223" t="s">
        <v>1132</v>
      </c>
      <c r="FO53">
        <v>30</v>
      </c>
    </row>
    <row r="54" spans="1:171">
      <c r="A54">
        <v>10</v>
      </c>
      <c r="B54" s="235">
        <v>45282</v>
      </c>
      <c r="C54" s="223" t="s">
        <v>1133</v>
      </c>
      <c r="D54" s="223" t="s">
        <v>670</v>
      </c>
      <c r="E54" s="223" t="s">
        <v>74</v>
      </c>
      <c r="F54" s="223" t="s">
        <v>44</v>
      </c>
      <c r="G54">
        <v>4.4000000000000004</v>
      </c>
      <c r="H54" s="223" t="s">
        <v>90</v>
      </c>
      <c r="I54" s="223" t="s">
        <v>558</v>
      </c>
      <c r="J54" s="223" t="s">
        <v>457</v>
      </c>
      <c r="K54">
        <v>20</v>
      </c>
      <c r="L54" s="223" t="s">
        <v>91</v>
      </c>
      <c r="M54" s="223" t="s">
        <v>72</v>
      </c>
      <c r="N54" s="223" t="s">
        <v>43</v>
      </c>
      <c r="O54" s="223" t="s">
        <v>133</v>
      </c>
      <c r="P54" s="223" t="s">
        <v>76</v>
      </c>
      <c r="Q54">
        <v>0.60299999999999998</v>
      </c>
      <c r="R54" s="223" t="s">
        <v>73</v>
      </c>
      <c r="S54" s="223" t="s">
        <v>73</v>
      </c>
      <c r="T54" s="223" t="s">
        <v>558</v>
      </c>
      <c r="U54" s="223" t="s">
        <v>558</v>
      </c>
      <c r="V54">
        <v>100</v>
      </c>
      <c r="W54" s="223" t="s">
        <v>76</v>
      </c>
      <c r="X54" s="223" t="s">
        <v>76</v>
      </c>
      <c r="Z54" s="223" t="s">
        <v>910</v>
      </c>
      <c r="AA54" s="235">
        <v>45294</v>
      </c>
      <c r="AC54" s="223" t="s">
        <v>1135</v>
      </c>
      <c r="AD54" s="223" t="s">
        <v>74</v>
      </c>
      <c r="AE54" s="223" t="s">
        <v>377</v>
      </c>
      <c r="AF54" s="223" t="s">
        <v>73</v>
      </c>
      <c r="AG54" s="223" t="s">
        <v>384</v>
      </c>
      <c r="AH54" s="223" t="s">
        <v>73</v>
      </c>
      <c r="AI54" s="223" t="s">
        <v>73</v>
      </c>
      <c r="AJ54" s="223" t="s">
        <v>73</v>
      </c>
      <c r="AK54" s="223" t="s">
        <v>73</v>
      </c>
      <c r="AL54" s="223" t="s">
        <v>1135</v>
      </c>
      <c r="AM54" s="223" t="s">
        <v>73</v>
      </c>
      <c r="AN54" s="223" t="s">
        <v>73</v>
      </c>
      <c r="AO54" s="235">
        <v>46390</v>
      </c>
      <c r="AP54" s="223" t="s">
        <v>76</v>
      </c>
      <c r="AQ54" s="223" t="s">
        <v>73</v>
      </c>
      <c r="AR54" s="223" t="s">
        <v>73</v>
      </c>
      <c r="AS54" s="223" t="s">
        <v>73</v>
      </c>
      <c r="AT54" s="223" t="s">
        <v>76</v>
      </c>
      <c r="AU54" s="223" t="s">
        <v>76</v>
      </c>
      <c r="AV54" s="223" t="s">
        <v>73</v>
      </c>
      <c r="AW54" s="223" t="s">
        <v>73</v>
      </c>
      <c r="AX54" s="223" t="s">
        <v>73</v>
      </c>
      <c r="AY54" s="223" t="s">
        <v>73</v>
      </c>
      <c r="AZ54" s="223" t="s">
        <v>73</v>
      </c>
      <c r="BA54" s="223" t="s">
        <v>73</v>
      </c>
      <c r="BB54" s="223" t="s">
        <v>73</v>
      </c>
      <c r="BF54" s="235"/>
      <c r="BG54" s="172"/>
      <c r="BH54" s="223" t="s">
        <v>73</v>
      </c>
      <c r="BJ54" s="223" t="s">
        <v>670</v>
      </c>
      <c r="BK54" s="223" t="s">
        <v>76</v>
      </c>
      <c r="BL54" s="223" t="s">
        <v>76</v>
      </c>
      <c r="BM54" s="223" t="s">
        <v>73</v>
      </c>
      <c r="BN54" s="223" t="s">
        <v>890</v>
      </c>
      <c r="BO54" s="223" t="s">
        <v>891</v>
      </c>
      <c r="BP54" s="223" t="s">
        <v>1136</v>
      </c>
      <c r="BQ54" s="223" t="s">
        <v>76</v>
      </c>
      <c r="BR54" s="223" t="s">
        <v>73</v>
      </c>
      <c r="BS54" s="235"/>
      <c r="BT54" s="235">
        <v>45282</v>
      </c>
      <c r="BU54" s="223" t="s">
        <v>76</v>
      </c>
      <c r="BV54" s="223" t="s">
        <v>76</v>
      </c>
      <c r="BX54" s="223" t="s">
        <v>73</v>
      </c>
      <c r="BY54" s="223" t="s">
        <v>73</v>
      </c>
      <c r="BZ54" s="223" t="s">
        <v>73</v>
      </c>
      <c r="CA54" s="223" t="s">
        <v>73</v>
      </c>
      <c r="CD54" s="223" t="s">
        <v>73</v>
      </c>
      <c r="CE54" s="223" t="s">
        <v>73</v>
      </c>
      <c r="CF54" s="223" t="s">
        <v>73</v>
      </c>
      <c r="CG54">
        <v>4.4000000000000004</v>
      </c>
      <c r="CH54">
        <v>4.7229999999999999</v>
      </c>
      <c r="CI54" s="235">
        <v>45476</v>
      </c>
      <c r="CJ54" s="223" t="s">
        <v>1137</v>
      </c>
      <c r="CK54" s="223" t="s">
        <v>894</v>
      </c>
      <c r="CL54" s="223" t="s">
        <v>73</v>
      </c>
      <c r="CM54" s="223" t="s">
        <v>73</v>
      </c>
      <c r="CN54" s="223" t="s">
        <v>895</v>
      </c>
      <c r="CO54" s="223" t="s">
        <v>1138</v>
      </c>
      <c r="CP54" s="223" t="s">
        <v>76</v>
      </c>
      <c r="CQ54" s="223" t="s">
        <v>76</v>
      </c>
      <c r="CR54" s="223" t="s">
        <v>133</v>
      </c>
      <c r="CS54" s="223" t="s">
        <v>899</v>
      </c>
      <c r="CT54">
        <v>4.4000000000000004</v>
      </c>
      <c r="CU54" s="223" t="s">
        <v>76</v>
      </c>
      <c r="CV54" s="223" t="s">
        <v>73</v>
      </c>
      <c r="CW54">
        <v>2027</v>
      </c>
      <c r="CX54" s="223" t="s">
        <v>72</v>
      </c>
      <c r="CY54" s="223" t="s">
        <v>376</v>
      </c>
      <c r="DA54" s="223" t="s">
        <v>73</v>
      </c>
      <c r="DB54" s="223" t="s">
        <v>425</v>
      </c>
      <c r="DC54" s="223" t="s">
        <v>470</v>
      </c>
      <c r="DD54" s="223" t="s">
        <v>1139</v>
      </c>
      <c r="DE54" s="223" t="s">
        <v>73</v>
      </c>
      <c r="DF54">
        <v>0.13980000000000001</v>
      </c>
      <c r="DH54" s="223" t="s">
        <v>76</v>
      </c>
      <c r="DI54" s="223" t="s">
        <v>72</v>
      </c>
      <c r="DJ54" s="223" t="s">
        <v>73</v>
      </c>
      <c r="DK54" s="223" t="s">
        <v>1140</v>
      </c>
      <c r="DL54" s="223" t="s">
        <v>670</v>
      </c>
      <c r="DM54" s="223" t="s">
        <v>73</v>
      </c>
      <c r="DN54" s="223" t="s">
        <v>670</v>
      </c>
      <c r="DO54" s="235">
        <v>45282</v>
      </c>
      <c r="DP54">
        <v>2023</v>
      </c>
      <c r="DQ54" s="223" t="s">
        <v>1370</v>
      </c>
      <c r="DR54" s="223">
        <v>52</v>
      </c>
      <c r="DS54" s="235">
        <v>45278</v>
      </c>
      <c r="DT54" s="235">
        <v>45291</v>
      </c>
      <c r="DU54" s="223" t="s">
        <v>882</v>
      </c>
      <c r="DV54" s="223" t="s">
        <v>882</v>
      </c>
      <c r="DW54" s="223" t="s">
        <v>635</v>
      </c>
      <c r="DX54" s="223" t="s">
        <v>1143</v>
      </c>
      <c r="DY54" s="223" t="s">
        <v>1134</v>
      </c>
      <c r="DZ54">
        <v>5</v>
      </c>
      <c r="EA54" s="223" t="s">
        <v>903</v>
      </c>
      <c r="EB54" s="223" t="s">
        <v>1644</v>
      </c>
      <c r="EC54" s="223" t="s">
        <v>480</v>
      </c>
      <c r="ED54" s="223" t="s">
        <v>317</v>
      </c>
      <c r="EE54" s="223" t="s">
        <v>647</v>
      </c>
      <c r="EF54" s="223" t="s">
        <v>647</v>
      </c>
      <c r="EG54" s="223" t="s">
        <v>424</v>
      </c>
      <c r="EH54" s="223" t="s">
        <v>1129</v>
      </c>
      <c r="EI54" s="223" t="s">
        <v>122</v>
      </c>
      <c r="EJ54" s="223" t="s">
        <v>1142</v>
      </c>
      <c r="EK54" s="223" t="s">
        <v>1141</v>
      </c>
      <c r="EO54" s="223" t="s">
        <v>73</v>
      </c>
      <c r="EP54" s="223" t="s">
        <v>73</v>
      </c>
      <c r="EQ54" s="223" t="s">
        <v>73</v>
      </c>
      <c r="ER54" s="223" t="s">
        <v>73</v>
      </c>
      <c r="ES54" s="223" t="s">
        <v>73</v>
      </c>
      <c r="ET54" s="223" t="s">
        <v>904</v>
      </c>
      <c r="EU54" s="223" t="s">
        <v>73</v>
      </c>
      <c r="EV54" s="223" t="s">
        <v>76</v>
      </c>
      <c r="EW54" s="223" t="s">
        <v>73</v>
      </c>
      <c r="EX54" s="223" t="s">
        <v>384</v>
      </c>
      <c r="EY54" s="223" t="s">
        <v>364</v>
      </c>
      <c r="EZ54" s="223" t="s">
        <v>76</v>
      </c>
      <c r="FA54" s="223" t="s">
        <v>71</v>
      </c>
      <c r="FB54" s="223" t="s">
        <v>906</v>
      </c>
      <c r="FC54" s="223" t="s">
        <v>76</v>
      </c>
      <c r="FD54" s="223" t="s">
        <v>73</v>
      </c>
      <c r="FE54" s="223" t="s">
        <v>76</v>
      </c>
      <c r="FF54" s="223" t="s">
        <v>904</v>
      </c>
      <c r="FG54" s="223" t="s">
        <v>91</v>
      </c>
      <c r="FH54" s="223" t="s">
        <v>73</v>
      </c>
      <c r="FI54" s="223" t="s">
        <v>908</v>
      </c>
      <c r="FJ54" s="223" t="s">
        <v>73</v>
      </c>
      <c r="FK54" s="223" t="s">
        <v>909</v>
      </c>
      <c r="FL54" s="223" t="s">
        <v>73</v>
      </c>
      <c r="FM54" s="223" t="s">
        <v>70</v>
      </c>
      <c r="FN54" s="223" t="s">
        <v>1144</v>
      </c>
      <c r="FO54">
        <v>20</v>
      </c>
    </row>
    <row r="55" spans="1:171">
      <c r="A55">
        <v>9</v>
      </c>
      <c r="B55" s="235">
        <v>45281</v>
      </c>
      <c r="C55" s="223" t="s">
        <v>1145</v>
      </c>
      <c r="D55" s="223" t="s">
        <v>1146</v>
      </c>
      <c r="E55" s="223" t="s">
        <v>74</v>
      </c>
      <c r="F55" s="223" t="s">
        <v>46</v>
      </c>
      <c r="G55">
        <v>1.5</v>
      </c>
      <c r="H55" s="223" t="s">
        <v>1659</v>
      </c>
      <c r="I55" s="223" t="s">
        <v>111</v>
      </c>
      <c r="J55" s="223" t="s">
        <v>644</v>
      </c>
      <c r="K55">
        <v>30</v>
      </c>
      <c r="L55" s="223" t="s">
        <v>91</v>
      </c>
      <c r="M55" s="223" t="s">
        <v>1147</v>
      </c>
      <c r="N55" s="223" t="s">
        <v>41</v>
      </c>
      <c r="O55" s="223" t="s">
        <v>1148</v>
      </c>
      <c r="P55" s="223" t="s">
        <v>76</v>
      </c>
      <c r="Q55">
        <v>1.5</v>
      </c>
      <c r="R55" s="223" t="s">
        <v>73</v>
      </c>
      <c r="S55" s="223" t="s">
        <v>881</v>
      </c>
      <c r="T55" s="223" t="s">
        <v>111</v>
      </c>
      <c r="U55" s="223" t="s">
        <v>111</v>
      </c>
      <c r="V55">
        <v>100</v>
      </c>
      <c r="W55" s="223" t="s">
        <v>76</v>
      </c>
      <c r="X55" s="223" t="s">
        <v>76</v>
      </c>
      <c r="Z55" s="223" t="s">
        <v>73</v>
      </c>
      <c r="AA55" s="235"/>
      <c r="AB55">
        <v>2</v>
      </c>
      <c r="AC55" s="223" t="s">
        <v>1150</v>
      </c>
      <c r="AD55" s="223" t="s">
        <v>74</v>
      </c>
      <c r="AE55" s="223" t="s">
        <v>380</v>
      </c>
      <c r="AF55" s="223" t="s">
        <v>73</v>
      </c>
      <c r="AG55" s="223" t="s">
        <v>986</v>
      </c>
      <c r="AH55" s="223" t="s">
        <v>73</v>
      </c>
      <c r="AI55" s="223" t="s">
        <v>486</v>
      </c>
      <c r="AJ55" s="223" t="s">
        <v>73</v>
      </c>
      <c r="AK55" s="223" t="s">
        <v>73</v>
      </c>
      <c r="AL55" s="223" t="s">
        <v>1150</v>
      </c>
      <c r="AM55" s="223" t="s">
        <v>73</v>
      </c>
      <c r="AN55" s="223" t="s">
        <v>73</v>
      </c>
      <c r="AO55" s="235">
        <v>49093</v>
      </c>
      <c r="AP55" s="223" t="s">
        <v>76</v>
      </c>
      <c r="AQ55" s="223" t="s">
        <v>73</v>
      </c>
      <c r="AR55" s="223" t="s">
        <v>73</v>
      </c>
      <c r="AS55" s="223" t="s">
        <v>73</v>
      </c>
      <c r="AT55" s="223" t="s">
        <v>76</v>
      </c>
      <c r="AU55" s="223" t="s">
        <v>76</v>
      </c>
      <c r="AV55" s="223" t="s">
        <v>73</v>
      </c>
      <c r="AW55" s="223" t="s">
        <v>73</v>
      </c>
      <c r="AX55" s="223" t="s">
        <v>73</v>
      </c>
      <c r="AY55" s="223" t="s">
        <v>73</v>
      </c>
      <c r="AZ55" s="223" t="s">
        <v>73</v>
      </c>
      <c r="BA55" s="223" t="s">
        <v>73</v>
      </c>
      <c r="BB55" s="223" t="s">
        <v>73</v>
      </c>
      <c r="BF55" s="235"/>
      <c r="BG55" s="172"/>
      <c r="BH55" s="223" t="s">
        <v>73</v>
      </c>
      <c r="BJ55" s="223" t="s">
        <v>1151</v>
      </c>
      <c r="BK55" s="223" t="s">
        <v>1152</v>
      </c>
      <c r="BL55" s="223" t="s">
        <v>1153</v>
      </c>
      <c r="BM55" s="223" t="s">
        <v>73</v>
      </c>
      <c r="BN55" s="223" t="s">
        <v>890</v>
      </c>
      <c r="BO55" s="223" t="s">
        <v>73</v>
      </c>
      <c r="BP55" s="223" t="s">
        <v>1154</v>
      </c>
      <c r="BQ55" s="223" t="s">
        <v>76</v>
      </c>
      <c r="BR55" s="223" t="s">
        <v>73</v>
      </c>
      <c r="BS55" s="235"/>
      <c r="BT55" s="235">
        <v>43083</v>
      </c>
      <c r="BU55" s="223" t="s">
        <v>76</v>
      </c>
      <c r="BV55" s="223" t="s">
        <v>76</v>
      </c>
      <c r="BX55" s="223" t="s">
        <v>73</v>
      </c>
      <c r="BY55" s="223" t="s">
        <v>73</v>
      </c>
      <c r="BZ55" s="223" t="s">
        <v>73</v>
      </c>
      <c r="CA55" s="223" t="s">
        <v>73</v>
      </c>
      <c r="CD55" s="223" t="s">
        <v>73</v>
      </c>
      <c r="CE55" s="223" t="s">
        <v>73</v>
      </c>
      <c r="CF55" s="223" t="s">
        <v>73</v>
      </c>
      <c r="CG55">
        <v>10.939</v>
      </c>
      <c r="CH55">
        <v>11.746</v>
      </c>
      <c r="CI55" s="235">
        <v>45441</v>
      </c>
      <c r="CJ55" s="223" t="s">
        <v>1155</v>
      </c>
      <c r="CK55" s="223" t="s">
        <v>894</v>
      </c>
      <c r="CL55" s="223" t="s">
        <v>73</v>
      </c>
      <c r="CM55" s="223" t="s">
        <v>73</v>
      </c>
      <c r="CN55" s="223" t="s">
        <v>895</v>
      </c>
      <c r="CO55" s="223" t="s">
        <v>1156</v>
      </c>
      <c r="CP55" s="223" t="s">
        <v>76</v>
      </c>
      <c r="CQ55" s="223" t="s">
        <v>76</v>
      </c>
      <c r="CR55" s="223" t="s">
        <v>924</v>
      </c>
      <c r="CS55" s="223" t="s">
        <v>914</v>
      </c>
      <c r="CT55">
        <v>4.3</v>
      </c>
      <c r="CU55" s="223" t="s">
        <v>76</v>
      </c>
      <c r="CV55" s="223" t="s">
        <v>73</v>
      </c>
      <c r="CW55">
        <v>2034</v>
      </c>
      <c r="CX55" s="223" t="s">
        <v>83</v>
      </c>
      <c r="CY55" s="223" t="s">
        <v>383</v>
      </c>
      <c r="DA55" s="223" t="s">
        <v>73</v>
      </c>
      <c r="DB55" s="223" t="s">
        <v>1660</v>
      </c>
      <c r="DC55" s="223" t="s">
        <v>45</v>
      </c>
      <c r="DD55" s="223" t="s">
        <v>1157</v>
      </c>
      <c r="DE55" s="223" t="s">
        <v>73</v>
      </c>
      <c r="DF55">
        <v>1</v>
      </c>
      <c r="DH55" s="223" t="s">
        <v>76</v>
      </c>
      <c r="DI55" s="223" t="s">
        <v>1147</v>
      </c>
      <c r="DJ55" s="223" t="s">
        <v>73</v>
      </c>
      <c r="DK55" s="223" t="s">
        <v>1158</v>
      </c>
      <c r="DL55" s="223" t="s">
        <v>1151</v>
      </c>
      <c r="DM55" s="223" t="s">
        <v>73</v>
      </c>
      <c r="DN55" s="223" t="s">
        <v>1151</v>
      </c>
      <c r="DO55" s="235">
        <v>45281</v>
      </c>
      <c r="DP55">
        <v>2023</v>
      </c>
      <c r="DQ55" s="223" t="s">
        <v>1370</v>
      </c>
      <c r="DR55" s="223">
        <v>52</v>
      </c>
      <c r="DS55" s="235">
        <v>45278</v>
      </c>
      <c r="DT55" s="235">
        <v>45291</v>
      </c>
      <c r="DU55" s="223" t="s">
        <v>882</v>
      </c>
      <c r="DV55" s="223" t="s">
        <v>882</v>
      </c>
      <c r="DW55" s="223" t="s">
        <v>635</v>
      </c>
      <c r="DX55" s="223" t="s">
        <v>1159</v>
      </c>
      <c r="DY55" s="223" t="s">
        <v>1149</v>
      </c>
      <c r="DZ55">
        <v>4</v>
      </c>
      <c r="EA55" s="223" t="s">
        <v>929</v>
      </c>
      <c r="EB55" s="223" t="s">
        <v>1638</v>
      </c>
      <c r="EC55" s="223" t="s">
        <v>479</v>
      </c>
      <c r="ED55" s="223" t="s">
        <v>317</v>
      </c>
      <c r="EE55" s="223" t="s">
        <v>647</v>
      </c>
      <c r="EF55" s="223" t="s">
        <v>647</v>
      </c>
      <c r="EG55" s="223" t="s">
        <v>424</v>
      </c>
      <c r="EH55" s="223" t="s">
        <v>1129</v>
      </c>
      <c r="EI55" s="223" t="s">
        <v>122</v>
      </c>
      <c r="EJ55" s="223" t="s">
        <v>1142</v>
      </c>
      <c r="EK55" s="223" t="s">
        <v>1141</v>
      </c>
      <c r="EO55" s="223" t="s">
        <v>73</v>
      </c>
      <c r="EP55" s="223" t="s">
        <v>73</v>
      </c>
      <c r="EQ55" s="223" t="s">
        <v>73</v>
      </c>
      <c r="ER55" s="223" t="s">
        <v>904</v>
      </c>
      <c r="ES55" s="223" t="s">
        <v>73</v>
      </c>
      <c r="ET55" s="223" t="s">
        <v>904</v>
      </c>
      <c r="EU55" s="223" t="s">
        <v>73</v>
      </c>
      <c r="EV55" s="223" t="s">
        <v>76</v>
      </c>
      <c r="EW55" s="223" t="s">
        <v>73</v>
      </c>
      <c r="EX55" s="223" t="s">
        <v>381</v>
      </c>
      <c r="EY55" s="223" t="s">
        <v>364</v>
      </c>
      <c r="EZ55" s="223" t="s">
        <v>76</v>
      </c>
      <c r="FA55" s="223" t="s">
        <v>136</v>
      </c>
      <c r="FB55" s="223" t="s">
        <v>927</v>
      </c>
      <c r="FC55" s="223" t="s">
        <v>76</v>
      </c>
      <c r="FD55" s="223" t="s">
        <v>73</v>
      </c>
      <c r="FE55" s="223" t="s">
        <v>76</v>
      </c>
      <c r="FF55" s="223" t="s">
        <v>73</v>
      </c>
      <c r="FG55" s="223" t="s">
        <v>91</v>
      </c>
      <c r="FH55" s="223" t="s">
        <v>2797</v>
      </c>
      <c r="FI55" s="223" t="s">
        <v>908</v>
      </c>
      <c r="FJ55" s="223" t="s">
        <v>73</v>
      </c>
      <c r="FK55" s="223" t="s">
        <v>73</v>
      </c>
      <c r="FL55" s="223" t="s">
        <v>73</v>
      </c>
      <c r="FM55" s="223" t="s">
        <v>70</v>
      </c>
      <c r="FN55" s="223" t="s">
        <v>1160</v>
      </c>
      <c r="FO55">
        <v>30</v>
      </c>
    </row>
    <row r="56" spans="1:171">
      <c r="A56">
        <v>8</v>
      </c>
      <c r="B56" s="235">
        <v>45281</v>
      </c>
      <c r="C56" s="223" t="s">
        <v>1161</v>
      </c>
      <c r="D56" s="223" t="s">
        <v>671</v>
      </c>
      <c r="E56" s="223" t="s">
        <v>149</v>
      </c>
      <c r="F56" s="223" t="s">
        <v>44</v>
      </c>
      <c r="G56">
        <v>14</v>
      </c>
      <c r="H56" s="223" t="s">
        <v>90</v>
      </c>
      <c r="I56" s="223" t="s">
        <v>387</v>
      </c>
      <c r="J56" s="223" t="s">
        <v>473</v>
      </c>
      <c r="K56">
        <v>20</v>
      </c>
      <c r="L56" s="223" t="s">
        <v>91</v>
      </c>
      <c r="M56" s="223" t="s">
        <v>775</v>
      </c>
      <c r="N56" s="223" t="s">
        <v>43</v>
      </c>
      <c r="O56" s="223" t="s">
        <v>120</v>
      </c>
      <c r="P56" s="223" t="s">
        <v>76</v>
      </c>
      <c r="Q56">
        <v>1.919</v>
      </c>
      <c r="R56" s="223" t="s">
        <v>73</v>
      </c>
      <c r="S56" s="223" t="s">
        <v>73</v>
      </c>
      <c r="T56" s="223" t="s">
        <v>387</v>
      </c>
      <c r="U56" s="223" t="s">
        <v>387</v>
      </c>
      <c r="V56">
        <v>100</v>
      </c>
      <c r="W56" s="223" t="s">
        <v>76</v>
      </c>
      <c r="X56" s="223" t="s">
        <v>76</v>
      </c>
      <c r="Z56" s="223" t="s">
        <v>880</v>
      </c>
      <c r="AA56" s="235">
        <v>45289</v>
      </c>
      <c r="AC56" s="223" t="s">
        <v>1162</v>
      </c>
      <c r="AD56" s="223" t="s">
        <v>149</v>
      </c>
      <c r="AE56" s="223" t="s">
        <v>380</v>
      </c>
      <c r="AF56" s="223" t="s">
        <v>73</v>
      </c>
      <c r="AG56" s="223" t="s">
        <v>1163</v>
      </c>
      <c r="AH56" s="223" t="s">
        <v>932</v>
      </c>
      <c r="AI56" s="223" t="s">
        <v>73</v>
      </c>
      <c r="AJ56" s="223" t="s">
        <v>73</v>
      </c>
      <c r="AK56" s="223" t="s">
        <v>73</v>
      </c>
      <c r="AL56" s="223" t="s">
        <v>1162</v>
      </c>
      <c r="AM56" s="223" t="s">
        <v>73</v>
      </c>
      <c r="AN56" s="223" t="s">
        <v>73</v>
      </c>
      <c r="AO56" s="235">
        <v>46385</v>
      </c>
      <c r="AP56" s="223" t="s">
        <v>76</v>
      </c>
      <c r="AQ56" s="223" t="s">
        <v>73</v>
      </c>
      <c r="AR56" s="223" t="s">
        <v>73</v>
      </c>
      <c r="AS56" s="223" t="s">
        <v>73</v>
      </c>
      <c r="AT56" s="223" t="s">
        <v>76</v>
      </c>
      <c r="AU56" s="223" t="s">
        <v>76</v>
      </c>
      <c r="AV56" s="223" t="s">
        <v>73</v>
      </c>
      <c r="AW56" s="223" t="s">
        <v>73</v>
      </c>
      <c r="AX56" s="223" t="s">
        <v>73</v>
      </c>
      <c r="AY56" s="223" t="s">
        <v>73</v>
      </c>
      <c r="AZ56" s="223" t="s">
        <v>73</v>
      </c>
      <c r="BA56" s="223" t="s">
        <v>73</v>
      </c>
      <c r="BB56" s="223" t="s">
        <v>73</v>
      </c>
      <c r="BF56" s="235"/>
      <c r="BG56" s="172"/>
      <c r="BH56" s="223" t="s">
        <v>73</v>
      </c>
      <c r="BJ56" s="223" t="s">
        <v>671</v>
      </c>
      <c r="BK56" s="223" t="s">
        <v>76</v>
      </c>
      <c r="BL56" s="223" t="s">
        <v>76</v>
      </c>
      <c r="BM56" s="223" t="s">
        <v>73</v>
      </c>
      <c r="BN56" s="223" t="s">
        <v>890</v>
      </c>
      <c r="BO56" s="223" t="s">
        <v>891</v>
      </c>
      <c r="BP56" s="223" t="s">
        <v>1164</v>
      </c>
      <c r="BQ56" s="223" t="s">
        <v>76</v>
      </c>
      <c r="BR56" s="223" t="s">
        <v>73</v>
      </c>
      <c r="BS56" s="235"/>
      <c r="BT56" s="235">
        <v>45281</v>
      </c>
      <c r="BU56" s="223" t="s">
        <v>76</v>
      </c>
      <c r="BV56" s="223" t="s">
        <v>76</v>
      </c>
      <c r="BX56" s="223" t="s">
        <v>73</v>
      </c>
      <c r="BY56" s="223" t="s">
        <v>73</v>
      </c>
      <c r="BZ56" s="223" t="s">
        <v>73</v>
      </c>
      <c r="CA56" s="223" t="s">
        <v>73</v>
      </c>
      <c r="CD56" s="223" t="s">
        <v>73</v>
      </c>
      <c r="CE56" s="223" t="s">
        <v>73</v>
      </c>
      <c r="CF56" s="223" t="s">
        <v>73</v>
      </c>
      <c r="CG56">
        <v>14</v>
      </c>
      <c r="CH56">
        <v>15.026</v>
      </c>
      <c r="CI56" s="235">
        <v>45472</v>
      </c>
      <c r="CJ56" s="223" t="s">
        <v>1165</v>
      </c>
      <c r="CK56" s="223" t="s">
        <v>894</v>
      </c>
      <c r="CL56" s="223" t="s">
        <v>73</v>
      </c>
      <c r="CM56" s="223" t="s">
        <v>73</v>
      </c>
      <c r="CN56" s="223" t="s">
        <v>895</v>
      </c>
      <c r="CO56" s="223" t="s">
        <v>1166</v>
      </c>
      <c r="CP56" s="223" t="s">
        <v>897</v>
      </c>
      <c r="CQ56" s="223" t="s">
        <v>1047</v>
      </c>
      <c r="CR56" s="223" t="s">
        <v>120</v>
      </c>
      <c r="CS56" s="223" t="s">
        <v>914</v>
      </c>
      <c r="CT56">
        <v>14</v>
      </c>
      <c r="CU56" s="223" t="s">
        <v>76</v>
      </c>
      <c r="CV56" s="223" t="s">
        <v>73</v>
      </c>
      <c r="CW56">
        <v>2026</v>
      </c>
      <c r="CX56" s="223" t="s">
        <v>72</v>
      </c>
      <c r="CY56" s="223" t="s">
        <v>376</v>
      </c>
      <c r="DA56" s="223" t="s">
        <v>73</v>
      </c>
      <c r="DB56" s="223" t="s">
        <v>425</v>
      </c>
      <c r="DC56" s="223" t="s">
        <v>470</v>
      </c>
      <c r="DD56" s="223" t="s">
        <v>1167</v>
      </c>
      <c r="DE56" s="223" t="s">
        <v>73</v>
      </c>
      <c r="DF56">
        <v>0.13980000000000001</v>
      </c>
      <c r="DH56" s="223" t="s">
        <v>932</v>
      </c>
      <c r="DI56" s="223" t="s">
        <v>775</v>
      </c>
      <c r="DJ56" s="223" t="s">
        <v>73</v>
      </c>
      <c r="DK56" s="223" t="s">
        <v>1168</v>
      </c>
      <c r="DL56" s="223" t="s">
        <v>1661</v>
      </c>
      <c r="DM56" s="223" t="s">
        <v>73</v>
      </c>
      <c r="DN56" s="223" t="s">
        <v>671</v>
      </c>
      <c r="DO56" s="235">
        <v>45281</v>
      </c>
      <c r="DP56">
        <v>2023</v>
      </c>
      <c r="DQ56" s="223" t="s">
        <v>1370</v>
      </c>
      <c r="DR56" s="223">
        <v>52</v>
      </c>
      <c r="DS56" s="235">
        <v>45278</v>
      </c>
      <c r="DT56" s="235">
        <v>45291</v>
      </c>
      <c r="DU56" s="223" t="s">
        <v>882</v>
      </c>
      <c r="DV56" s="223" t="s">
        <v>882</v>
      </c>
      <c r="DW56" s="223" t="s">
        <v>635</v>
      </c>
      <c r="DX56" s="223" t="s">
        <v>1159</v>
      </c>
      <c r="DY56" s="223" t="s">
        <v>1149</v>
      </c>
      <c r="DZ56">
        <v>4</v>
      </c>
      <c r="EA56" s="223" t="s">
        <v>929</v>
      </c>
      <c r="EB56" s="223" t="s">
        <v>1638</v>
      </c>
      <c r="EC56" s="223" t="s">
        <v>479</v>
      </c>
      <c r="ED56" s="223" t="s">
        <v>317</v>
      </c>
      <c r="EE56" s="223" t="s">
        <v>647</v>
      </c>
      <c r="EF56" s="223" t="s">
        <v>647</v>
      </c>
      <c r="EG56" s="223" t="s">
        <v>424</v>
      </c>
      <c r="EH56" s="223" t="s">
        <v>1129</v>
      </c>
      <c r="EI56" s="223" t="s">
        <v>122</v>
      </c>
      <c r="EJ56" s="223" t="s">
        <v>1142</v>
      </c>
      <c r="EK56" s="223" t="s">
        <v>1141</v>
      </c>
      <c r="EO56" s="223" t="s">
        <v>73</v>
      </c>
      <c r="EP56" s="223" t="s">
        <v>73</v>
      </c>
      <c r="EQ56" s="223" t="s">
        <v>73</v>
      </c>
      <c r="ER56" s="223" t="s">
        <v>73</v>
      </c>
      <c r="ES56" s="223" t="s">
        <v>73</v>
      </c>
      <c r="ET56" s="223" t="s">
        <v>904</v>
      </c>
      <c r="EU56" s="223" t="s">
        <v>73</v>
      </c>
      <c r="EV56" s="223" t="s">
        <v>76</v>
      </c>
      <c r="EW56" s="223" t="s">
        <v>73</v>
      </c>
      <c r="EX56" s="223" t="s">
        <v>381</v>
      </c>
      <c r="EY56" s="223" t="s">
        <v>905</v>
      </c>
      <c r="EZ56" s="223" t="s">
        <v>76</v>
      </c>
      <c r="FA56" s="223" t="s">
        <v>71</v>
      </c>
      <c r="FB56" s="223" t="s">
        <v>906</v>
      </c>
      <c r="FC56" s="223" t="s">
        <v>907</v>
      </c>
      <c r="FD56" s="223" t="s">
        <v>73</v>
      </c>
      <c r="FE56" s="223" t="s">
        <v>76</v>
      </c>
      <c r="FF56" s="223" t="s">
        <v>904</v>
      </c>
      <c r="FG56" s="223" t="s">
        <v>91</v>
      </c>
      <c r="FH56" s="223" t="s">
        <v>73</v>
      </c>
      <c r="FI56" s="223" t="s">
        <v>908</v>
      </c>
      <c r="FJ56" s="223" t="s">
        <v>73</v>
      </c>
      <c r="FK56" s="223" t="s">
        <v>916</v>
      </c>
      <c r="FL56" s="223" t="s">
        <v>73</v>
      </c>
      <c r="FM56" s="223" t="s">
        <v>79</v>
      </c>
      <c r="FN56" s="223" t="s">
        <v>1169</v>
      </c>
      <c r="FO56">
        <v>20</v>
      </c>
    </row>
    <row r="57" spans="1:171">
      <c r="A57">
        <v>7</v>
      </c>
      <c r="B57" s="235">
        <v>45278</v>
      </c>
      <c r="C57" s="223" t="s">
        <v>1170</v>
      </c>
      <c r="D57" s="223" t="s">
        <v>672</v>
      </c>
      <c r="E57" s="223" t="s">
        <v>74</v>
      </c>
      <c r="F57" s="223" t="s">
        <v>44</v>
      </c>
      <c r="G57">
        <v>3.5</v>
      </c>
      <c r="H57" s="223" t="s">
        <v>90</v>
      </c>
      <c r="I57" s="223" t="s">
        <v>472</v>
      </c>
      <c r="J57" s="223" t="s">
        <v>129</v>
      </c>
      <c r="K57">
        <v>35</v>
      </c>
      <c r="L57" s="223" t="s">
        <v>77</v>
      </c>
      <c r="M57" s="223" t="s">
        <v>72</v>
      </c>
      <c r="N57" s="223" t="s">
        <v>43</v>
      </c>
      <c r="O57" s="223" t="s">
        <v>96</v>
      </c>
      <c r="P57" s="223" t="s">
        <v>76</v>
      </c>
      <c r="Q57">
        <v>0.48</v>
      </c>
      <c r="R57" s="223" t="s">
        <v>73</v>
      </c>
      <c r="S57" s="223" t="s">
        <v>73</v>
      </c>
      <c r="T57" s="223" t="s">
        <v>472</v>
      </c>
      <c r="U57" s="223" t="s">
        <v>472</v>
      </c>
      <c r="V57">
        <v>100</v>
      </c>
      <c r="W57" s="223" t="s">
        <v>76</v>
      </c>
      <c r="X57" s="223" t="s">
        <v>76</v>
      </c>
      <c r="Z57" s="223" t="s">
        <v>910</v>
      </c>
      <c r="AA57" s="235">
        <v>45287</v>
      </c>
      <c r="AC57" s="223" t="s">
        <v>964</v>
      </c>
      <c r="AD57" s="223" t="s">
        <v>74</v>
      </c>
      <c r="AE57" s="223" t="s">
        <v>377</v>
      </c>
      <c r="AF57" s="223" t="s">
        <v>73</v>
      </c>
      <c r="AG57" s="223" t="s">
        <v>384</v>
      </c>
      <c r="AH57" s="223" t="s">
        <v>73</v>
      </c>
      <c r="AI57" s="223" t="s">
        <v>73</v>
      </c>
      <c r="AJ57" s="223" t="s">
        <v>1172</v>
      </c>
      <c r="AK57" s="223" t="s">
        <v>73</v>
      </c>
      <c r="AL57" s="223" t="s">
        <v>965</v>
      </c>
      <c r="AM57" s="223" t="s">
        <v>964</v>
      </c>
      <c r="AN57" s="223" t="s">
        <v>73</v>
      </c>
      <c r="AO57" s="235">
        <v>46383</v>
      </c>
      <c r="AP57" s="223" t="s">
        <v>76</v>
      </c>
      <c r="AQ57" s="223" t="s">
        <v>73</v>
      </c>
      <c r="AR57" s="223" t="s">
        <v>73</v>
      </c>
      <c r="AS57" s="223" t="s">
        <v>73</v>
      </c>
      <c r="AT57" s="223" t="s">
        <v>76</v>
      </c>
      <c r="AU57" s="223" t="s">
        <v>76</v>
      </c>
      <c r="AV57" s="223" t="s">
        <v>73</v>
      </c>
      <c r="AW57" s="223" t="s">
        <v>73</v>
      </c>
      <c r="AX57" s="223" t="s">
        <v>73</v>
      </c>
      <c r="AY57" s="223" t="s">
        <v>73</v>
      </c>
      <c r="AZ57" s="223" t="s">
        <v>73</v>
      </c>
      <c r="BA57" s="223" t="s">
        <v>73</v>
      </c>
      <c r="BB57" s="223" t="s">
        <v>73</v>
      </c>
      <c r="BF57" s="235"/>
      <c r="BG57" s="172"/>
      <c r="BH57" s="223" t="s">
        <v>73</v>
      </c>
      <c r="BJ57" s="223" t="s">
        <v>677</v>
      </c>
      <c r="BK57" s="223" t="s">
        <v>76</v>
      </c>
      <c r="BL57" s="223" t="s">
        <v>76</v>
      </c>
      <c r="BM57" s="223" t="s">
        <v>73</v>
      </c>
      <c r="BN57" s="223" t="s">
        <v>890</v>
      </c>
      <c r="BO57" s="223" t="s">
        <v>912</v>
      </c>
      <c r="BP57" s="223" t="s">
        <v>966</v>
      </c>
      <c r="BQ57" s="223" t="s">
        <v>967</v>
      </c>
      <c r="BR57" s="223" t="s">
        <v>73</v>
      </c>
      <c r="BS57" s="235"/>
      <c r="BT57" s="235">
        <v>45278</v>
      </c>
      <c r="BU57" s="223" t="s">
        <v>76</v>
      </c>
      <c r="BV57" s="223" t="s">
        <v>76</v>
      </c>
      <c r="BX57" s="223" t="s">
        <v>73</v>
      </c>
      <c r="BY57" s="223" t="s">
        <v>73</v>
      </c>
      <c r="BZ57" s="223" t="s">
        <v>73</v>
      </c>
      <c r="CA57" s="223" t="s">
        <v>73</v>
      </c>
      <c r="CD57" s="223" t="s">
        <v>73</v>
      </c>
      <c r="CE57" s="223" t="s">
        <v>73</v>
      </c>
      <c r="CF57" s="223" t="s">
        <v>73</v>
      </c>
      <c r="CG57">
        <v>3.5</v>
      </c>
      <c r="CH57">
        <v>3.7570000000000001</v>
      </c>
      <c r="CI57" s="235">
        <v>45470</v>
      </c>
      <c r="CJ57" s="223" t="s">
        <v>968</v>
      </c>
      <c r="CK57" s="223" t="s">
        <v>894</v>
      </c>
      <c r="CL57" s="223" t="s">
        <v>73</v>
      </c>
      <c r="CM57" s="223" t="s">
        <v>73</v>
      </c>
      <c r="CN57" s="223" t="s">
        <v>895</v>
      </c>
      <c r="CO57" s="223" t="s">
        <v>1173</v>
      </c>
      <c r="CP57" s="223" t="s">
        <v>76</v>
      </c>
      <c r="CQ57" s="223" t="s">
        <v>76</v>
      </c>
      <c r="CR57" s="223" t="s">
        <v>96</v>
      </c>
      <c r="CS57" s="223" t="s">
        <v>914</v>
      </c>
      <c r="CT57">
        <v>3.5</v>
      </c>
      <c r="CU57" s="223" t="s">
        <v>444</v>
      </c>
      <c r="CV57" s="223" t="s">
        <v>951</v>
      </c>
      <c r="CW57">
        <v>2026</v>
      </c>
      <c r="CX57" s="223" t="s">
        <v>72</v>
      </c>
      <c r="CY57" s="223" t="s">
        <v>376</v>
      </c>
      <c r="DA57" s="223" t="s">
        <v>84</v>
      </c>
      <c r="DB57" s="223" t="s">
        <v>425</v>
      </c>
      <c r="DC57" s="223" t="s">
        <v>470</v>
      </c>
      <c r="DD57" s="223" t="s">
        <v>1174</v>
      </c>
      <c r="DE57" s="223" t="s">
        <v>73</v>
      </c>
      <c r="DF57">
        <v>0.13980000000000001</v>
      </c>
      <c r="DG57">
        <v>31</v>
      </c>
      <c r="DH57" s="223" t="s">
        <v>76</v>
      </c>
      <c r="DI57" s="223" t="s">
        <v>72</v>
      </c>
      <c r="DJ57" s="223" t="s">
        <v>73</v>
      </c>
      <c r="DK57" s="223" t="s">
        <v>1175</v>
      </c>
      <c r="DL57" s="223" t="s">
        <v>677</v>
      </c>
      <c r="DM57" s="223" t="s">
        <v>73</v>
      </c>
      <c r="DN57" s="223" t="s">
        <v>677</v>
      </c>
      <c r="DO57" s="235">
        <v>45278</v>
      </c>
      <c r="DP57">
        <v>2023</v>
      </c>
      <c r="DQ57" s="223" t="s">
        <v>1370</v>
      </c>
      <c r="DR57" s="223">
        <v>52</v>
      </c>
      <c r="DS57" s="235">
        <v>45278</v>
      </c>
      <c r="DT57" s="235">
        <v>45291</v>
      </c>
      <c r="DU57" s="223" t="s">
        <v>882</v>
      </c>
      <c r="DV57" s="223" t="s">
        <v>882</v>
      </c>
      <c r="DW57" s="223" t="s">
        <v>635</v>
      </c>
      <c r="DX57" s="223" t="s">
        <v>1176</v>
      </c>
      <c r="DY57" s="223" t="s">
        <v>1171</v>
      </c>
      <c r="DZ57">
        <v>1</v>
      </c>
      <c r="EA57" s="223" t="s">
        <v>512</v>
      </c>
      <c r="EB57" s="223" t="s">
        <v>1642</v>
      </c>
      <c r="EC57" s="223" t="s">
        <v>476</v>
      </c>
      <c r="ED57" s="223" t="s">
        <v>317</v>
      </c>
      <c r="EE57" s="223" t="s">
        <v>647</v>
      </c>
      <c r="EF57" s="223" t="s">
        <v>647</v>
      </c>
      <c r="EG57" s="223" t="s">
        <v>424</v>
      </c>
      <c r="EH57" s="223" t="s">
        <v>1129</v>
      </c>
      <c r="EI57" s="223" t="s">
        <v>122</v>
      </c>
      <c r="EJ57" s="223" t="s">
        <v>1142</v>
      </c>
      <c r="EK57" s="223" t="s">
        <v>1141</v>
      </c>
      <c r="EO57" s="223" t="s">
        <v>73</v>
      </c>
      <c r="EP57" s="223" t="s">
        <v>73</v>
      </c>
      <c r="EQ57" s="223" t="s">
        <v>73</v>
      </c>
      <c r="ER57" s="223" t="s">
        <v>73</v>
      </c>
      <c r="ES57" s="223" t="s">
        <v>73</v>
      </c>
      <c r="ET57" s="223" t="s">
        <v>904</v>
      </c>
      <c r="EU57" s="223" t="s">
        <v>73</v>
      </c>
      <c r="EV57" s="223" t="s">
        <v>76</v>
      </c>
      <c r="EW57" s="223" t="s">
        <v>73</v>
      </c>
      <c r="EX57" s="223" t="s">
        <v>384</v>
      </c>
      <c r="EY57" s="223" t="s">
        <v>364</v>
      </c>
      <c r="EZ57" s="223" t="s">
        <v>930</v>
      </c>
      <c r="FA57" s="223" t="s">
        <v>71</v>
      </c>
      <c r="FB57" s="223" t="s">
        <v>906</v>
      </c>
      <c r="FC57" s="223" t="s">
        <v>76</v>
      </c>
      <c r="FD57" s="223" t="s">
        <v>73</v>
      </c>
      <c r="FE57" s="223" t="s">
        <v>76</v>
      </c>
      <c r="FF57" s="223" t="s">
        <v>904</v>
      </c>
      <c r="FG57" s="223" t="s">
        <v>104</v>
      </c>
      <c r="FH57" s="223" t="s">
        <v>73</v>
      </c>
      <c r="FI57" s="223" t="s">
        <v>908</v>
      </c>
      <c r="FJ57" s="223" t="s">
        <v>73</v>
      </c>
      <c r="FK57" s="223" t="s">
        <v>916</v>
      </c>
      <c r="FL57" s="223" t="s">
        <v>73</v>
      </c>
      <c r="FM57" s="223" t="s">
        <v>70</v>
      </c>
      <c r="FN57" s="223" t="s">
        <v>1177</v>
      </c>
      <c r="FO57">
        <v>35</v>
      </c>
    </row>
    <row r="58" spans="1:171">
      <c r="A58">
        <v>6</v>
      </c>
      <c r="B58" s="235">
        <v>45278</v>
      </c>
      <c r="C58" s="223" t="s">
        <v>1178</v>
      </c>
      <c r="D58" s="223" t="s">
        <v>1179</v>
      </c>
      <c r="E58" s="223" t="s">
        <v>74</v>
      </c>
      <c r="F58" s="223" t="s">
        <v>46</v>
      </c>
      <c r="G58">
        <v>0.39</v>
      </c>
      <c r="H58" s="223" t="s">
        <v>90</v>
      </c>
      <c r="I58" s="223" t="s">
        <v>646</v>
      </c>
      <c r="J58" s="223" t="s">
        <v>448</v>
      </c>
      <c r="K58">
        <v>20</v>
      </c>
      <c r="L58" s="223" t="s">
        <v>104</v>
      </c>
      <c r="M58" s="223" t="s">
        <v>76</v>
      </c>
      <c r="N58" s="223" t="s">
        <v>43</v>
      </c>
      <c r="O58" s="223" t="s">
        <v>116</v>
      </c>
      <c r="P58" s="223" t="s">
        <v>121</v>
      </c>
      <c r="Q58">
        <v>0.39</v>
      </c>
      <c r="R58" s="223" t="s">
        <v>73</v>
      </c>
      <c r="S58" s="223" t="s">
        <v>73</v>
      </c>
      <c r="T58" s="223" t="s">
        <v>646</v>
      </c>
      <c r="U58" s="223" t="s">
        <v>646</v>
      </c>
      <c r="V58">
        <v>100</v>
      </c>
      <c r="W58" s="223" t="s">
        <v>76</v>
      </c>
      <c r="X58" s="223" t="s">
        <v>76</v>
      </c>
      <c r="Z58" s="223" t="s">
        <v>880</v>
      </c>
      <c r="AA58" s="235">
        <v>45282</v>
      </c>
      <c r="AC58" s="223" t="s">
        <v>1180</v>
      </c>
      <c r="AD58" s="223" t="s">
        <v>74</v>
      </c>
      <c r="AE58" s="223" t="s">
        <v>76</v>
      </c>
      <c r="AF58" s="223" t="s">
        <v>73</v>
      </c>
      <c r="AG58" s="223" t="s">
        <v>384</v>
      </c>
      <c r="AH58" s="223" t="s">
        <v>73</v>
      </c>
      <c r="AI58" s="223" t="s">
        <v>73</v>
      </c>
      <c r="AJ58" s="223" t="s">
        <v>1181</v>
      </c>
      <c r="AK58" s="223" t="s">
        <v>73</v>
      </c>
      <c r="AL58" s="223" t="s">
        <v>1180</v>
      </c>
      <c r="AM58" s="223" t="s">
        <v>73</v>
      </c>
      <c r="AN58" s="223" t="s">
        <v>73</v>
      </c>
      <c r="AO58" s="235">
        <v>46378</v>
      </c>
      <c r="AP58" s="223" t="s">
        <v>76</v>
      </c>
      <c r="AQ58" s="223" t="s">
        <v>1182</v>
      </c>
      <c r="AR58" s="223" t="s">
        <v>1183</v>
      </c>
      <c r="AS58" s="223" t="s">
        <v>73</v>
      </c>
      <c r="AT58" s="223" t="s">
        <v>389</v>
      </c>
      <c r="AU58" s="223" t="s">
        <v>76</v>
      </c>
      <c r="AV58" s="223" t="s">
        <v>506</v>
      </c>
      <c r="AW58" s="223" t="s">
        <v>1041</v>
      </c>
      <c r="AX58" s="223" t="s">
        <v>919</v>
      </c>
      <c r="AY58" s="223" t="s">
        <v>914</v>
      </c>
      <c r="AZ58" s="223" t="s">
        <v>1184</v>
      </c>
      <c r="BA58" s="223" t="s">
        <v>73</v>
      </c>
      <c r="BB58" s="223" t="s">
        <v>73</v>
      </c>
      <c r="BF58" s="235">
        <v>45264</v>
      </c>
      <c r="BG58" s="172">
        <v>0.97222222222222221</v>
      </c>
      <c r="BH58" s="223" t="s">
        <v>1942</v>
      </c>
      <c r="BI58">
        <v>23085</v>
      </c>
      <c r="BJ58" s="223" t="s">
        <v>675</v>
      </c>
      <c r="BK58" s="223" t="s">
        <v>76</v>
      </c>
      <c r="BL58" s="223" t="s">
        <v>76</v>
      </c>
      <c r="BM58" s="223" t="s">
        <v>73</v>
      </c>
      <c r="BN58" s="223" t="s">
        <v>890</v>
      </c>
      <c r="BO58" s="223" t="s">
        <v>891</v>
      </c>
      <c r="BP58" s="223" t="s">
        <v>913</v>
      </c>
      <c r="BQ58" s="223" t="s">
        <v>76</v>
      </c>
      <c r="BR58" s="223" t="s">
        <v>73</v>
      </c>
      <c r="BS58" s="235"/>
      <c r="BT58" s="235">
        <v>45278</v>
      </c>
      <c r="BU58" s="223" t="s">
        <v>2622</v>
      </c>
      <c r="BV58" s="223" t="s">
        <v>2623</v>
      </c>
      <c r="BX58" s="223" t="s">
        <v>73</v>
      </c>
      <c r="BY58" s="223" t="s">
        <v>73</v>
      </c>
      <c r="BZ58" s="223" t="s">
        <v>73</v>
      </c>
      <c r="CA58" s="223" t="s">
        <v>73</v>
      </c>
      <c r="CD58" s="223" t="s">
        <v>73</v>
      </c>
      <c r="CE58" s="223" t="s">
        <v>73</v>
      </c>
      <c r="CF58" s="223" t="s">
        <v>1943</v>
      </c>
      <c r="CG58">
        <v>2.8439999999999999</v>
      </c>
      <c r="CH58">
        <v>3.0539999999999998</v>
      </c>
      <c r="CI58" s="235"/>
      <c r="CJ58" s="223" t="s">
        <v>73</v>
      </c>
      <c r="CK58" s="223" t="s">
        <v>73</v>
      </c>
      <c r="CL58" s="223" t="s">
        <v>1183</v>
      </c>
      <c r="CM58" s="223" t="s">
        <v>73</v>
      </c>
      <c r="CN58" s="223" t="s">
        <v>73</v>
      </c>
      <c r="CO58" s="223" t="s">
        <v>73</v>
      </c>
      <c r="CP58" s="223" t="s">
        <v>76</v>
      </c>
      <c r="CQ58" s="223" t="s">
        <v>76</v>
      </c>
      <c r="CR58" s="223" t="s">
        <v>116</v>
      </c>
      <c r="CS58" s="223" t="s">
        <v>914</v>
      </c>
      <c r="CT58">
        <v>0.39</v>
      </c>
      <c r="CU58" s="223" t="s">
        <v>676</v>
      </c>
      <c r="CV58" s="223" t="s">
        <v>991</v>
      </c>
      <c r="CW58">
        <v>2026</v>
      </c>
      <c r="CX58" s="223" t="s">
        <v>83</v>
      </c>
      <c r="CY58" s="223" t="s">
        <v>383</v>
      </c>
      <c r="DA58" s="223" t="s">
        <v>73</v>
      </c>
      <c r="DB58" s="223" t="s">
        <v>425</v>
      </c>
      <c r="DC58" s="223" t="s">
        <v>943</v>
      </c>
      <c r="DD58" s="223" t="s">
        <v>1185</v>
      </c>
      <c r="DE58" s="223" t="s">
        <v>73</v>
      </c>
      <c r="DG58">
        <v>33</v>
      </c>
      <c r="DH58" s="223" t="s">
        <v>76</v>
      </c>
      <c r="DI58" s="223" t="s">
        <v>945</v>
      </c>
      <c r="DJ58" s="223" t="s">
        <v>926</v>
      </c>
      <c r="DK58" s="223" t="s">
        <v>1186</v>
      </c>
      <c r="DL58" s="223" t="s">
        <v>675</v>
      </c>
      <c r="DM58" s="223" t="s">
        <v>1639</v>
      </c>
      <c r="DN58" s="223" t="s">
        <v>675</v>
      </c>
      <c r="DO58" s="235">
        <v>45278</v>
      </c>
      <c r="DP58">
        <v>2023</v>
      </c>
      <c r="DQ58" s="223" t="s">
        <v>1370</v>
      </c>
      <c r="DR58" s="223">
        <v>52</v>
      </c>
      <c r="DS58" s="235">
        <v>45278</v>
      </c>
      <c r="DT58" s="235">
        <v>45291</v>
      </c>
      <c r="DU58" s="223" t="s">
        <v>882</v>
      </c>
      <c r="DV58" s="223" t="s">
        <v>882</v>
      </c>
      <c r="DW58" s="223" t="s">
        <v>635</v>
      </c>
      <c r="DX58" s="223" t="s">
        <v>1176</v>
      </c>
      <c r="DY58" s="223" t="s">
        <v>1171</v>
      </c>
      <c r="DZ58">
        <v>1</v>
      </c>
      <c r="EA58" s="223" t="s">
        <v>512</v>
      </c>
      <c r="EB58" s="223" t="s">
        <v>1642</v>
      </c>
      <c r="EC58" s="223" t="s">
        <v>476</v>
      </c>
      <c r="ED58" s="223" t="s">
        <v>317</v>
      </c>
      <c r="EE58" s="223" t="s">
        <v>647</v>
      </c>
      <c r="EF58" s="223" t="s">
        <v>647</v>
      </c>
      <c r="EG58" s="223" t="s">
        <v>424</v>
      </c>
      <c r="EH58" s="223" t="s">
        <v>1129</v>
      </c>
      <c r="EI58" s="223" t="s">
        <v>122</v>
      </c>
      <c r="EJ58" s="223" t="s">
        <v>1142</v>
      </c>
      <c r="EK58" s="223" t="s">
        <v>1141</v>
      </c>
      <c r="EL58">
        <v>1</v>
      </c>
      <c r="EM58">
        <v>1</v>
      </c>
      <c r="EO58" s="223" t="s">
        <v>73</v>
      </c>
      <c r="EP58" s="223" t="s">
        <v>73</v>
      </c>
      <c r="EQ58" s="223" t="s">
        <v>904</v>
      </c>
      <c r="ER58" s="223" t="s">
        <v>904</v>
      </c>
      <c r="ES58" s="223" t="s">
        <v>73</v>
      </c>
      <c r="ET58" s="223" t="s">
        <v>904</v>
      </c>
      <c r="EU58" s="223" t="s">
        <v>904</v>
      </c>
      <c r="EV58" s="223" t="s">
        <v>76</v>
      </c>
      <c r="EW58" s="223" t="s">
        <v>73</v>
      </c>
      <c r="EX58" s="223" t="s">
        <v>384</v>
      </c>
      <c r="EY58" s="223" t="s">
        <v>364</v>
      </c>
      <c r="EZ58" s="223" t="s">
        <v>930</v>
      </c>
      <c r="FA58" s="223" t="s">
        <v>71</v>
      </c>
      <c r="FB58" s="223" t="s">
        <v>906</v>
      </c>
      <c r="FC58" s="223" t="s">
        <v>76</v>
      </c>
      <c r="FD58" s="223" t="s">
        <v>73</v>
      </c>
      <c r="FE58" s="223" t="s">
        <v>76</v>
      </c>
      <c r="FF58" s="223" t="s">
        <v>904</v>
      </c>
      <c r="FG58" s="223" t="s">
        <v>104</v>
      </c>
      <c r="FH58" s="223" t="s">
        <v>73</v>
      </c>
      <c r="FI58" s="223" t="s">
        <v>908</v>
      </c>
      <c r="FJ58" s="223" t="s">
        <v>2802</v>
      </c>
      <c r="FK58" s="223" t="s">
        <v>916</v>
      </c>
      <c r="FL58" s="223" t="s">
        <v>73</v>
      </c>
      <c r="FM58" s="223" t="s">
        <v>70</v>
      </c>
      <c r="FN58" s="223" t="s">
        <v>1187</v>
      </c>
      <c r="FO58">
        <v>20</v>
      </c>
    </row>
    <row r="59" spans="1:171">
      <c r="A59">
        <v>5</v>
      </c>
      <c r="B59" s="235">
        <v>45278</v>
      </c>
      <c r="C59" s="223" t="s">
        <v>1188</v>
      </c>
      <c r="D59" s="223" t="s">
        <v>1189</v>
      </c>
      <c r="E59" s="223" t="s">
        <v>109</v>
      </c>
      <c r="F59" s="223" t="s">
        <v>46</v>
      </c>
      <c r="G59">
        <v>2</v>
      </c>
      <c r="H59" s="223" t="s">
        <v>90</v>
      </c>
      <c r="I59" s="223" t="s">
        <v>143</v>
      </c>
      <c r="J59" s="223" t="s">
        <v>1190</v>
      </c>
      <c r="K59">
        <v>50</v>
      </c>
      <c r="L59" s="223" t="s">
        <v>127</v>
      </c>
      <c r="M59" s="223" t="s">
        <v>771</v>
      </c>
      <c r="N59" s="223" t="s">
        <v>43</v>
      </c>
      <c r="O59" s="223" t="s">
        <v>87</v>
      </c>
      <c r="P59" s="223" t="s">
        <v>76</v>
      </c>
      <c r="Q59">
        <v>2</v>
      </c>
      <c r="R59" s="223" t="s">
        <v>73</v>
      </c>
      <c r="S59" s="223" t="s">
        <v>73</v>
      </c>
      <c r="T59" s="223" t="s">
        <v>143</v>
      </c>
      <c r="U59" s="223" t="s">
        <v>143</v>
      </c>
      <c r="V59">
        <v>100</v>
      </c>
      <c r="W59" s="223" t="s">
        <v>76</v>
      </c>
      <c r="X59" s="223" t="s">
        <v>76</v>
      </c>
      <c r="Z59" s="223" t="s">
        <v>931</v>
      </c>
      <c r="AA59" s="235">
        <v>45281</v>
      </c>
      <c r="AC59" s="223" t="s">
        <v>1191</v>
      </c>
      <c r="AD59" s="223" t="s">
        <v>109</v>
      </c>
      <c r="AE59" s="223" t="s">
        <v>377</v>
      </c>
      <c r="AF59" s="223" t="s">
        <v>73</v>
      </c>
      <c r="AG59" s="223" t="s">
        <v>384</v>
      </c>
      <c r="AH59" s="223" t="s">
        <v>932</v>
      </c>
      <c r="AI59" s="223" t="s">
        <v>73</v>
      </c>
      <c r="AJ59" s="223" t="s">
        <v>73</v>
      </c>
      <c r="AK59" s="223" t="s">
        <v>73</v>
      </c>
      <c r="AL59" s="223" t="s">
        <v>1192</v>
      </c>
      <c r="AM59" s="223" t="s">
        <v>1191</v>
      </c>
      <c r="AN59" s="223" t="s">
        <v>73</v>
      </c>
      <c r="AO59" s="235">
        <v>46377</v>
      </c>
      <c r="AP59" s="223" t="s">
        <v>76</v>
      </c>
      <c r="AQ59" s="223" t="s">
        <v>73</v>
      </c>
      <c r="AR59" s="223" t="s">
        <v>73</v>
      </c>
      <c r="AS59" s="223" t="s">
        <v>73</v>
      </c>
      <c r="AT59" s="223" t="s">
        <v>76</v>
      </c>
      <c r="AU59" s="223" t="s">
        <v>76</v>
      </c>
      <c r="AV59" s="223" t="s">
        <v>73</v>
      </c>
      <c r="AW59" s="223" t="s">
        <v>73</v>
      </c>
      <c r="AX59" s="223" t="s">
        <v>73</v>
      </c>
      <c r="AY59" s="223" t="s">
        <v>73</v>
      </c>
      <c r="AZ59" s="223" t="s">
        <v>73</v>
      </c>
      <c r="BA59" s="223" t="s">
        <v>73</v>
      </c>
      <c r="BB59" s="223" t="s">
        <v>73</v>
      </c>
      <c r="BF59" s="235"/>
      <c r="BG59" s="172"/>
      <c r="BH59" s="223" t="s">
        <v>73</v>
      </c>
      <c r="BJ59" s="223" t="s">
        <v>1189</v>
      </c>
      <c r="BK59" s="223" t="s">
        <v>76</v>
      </c>
      <c r="BL59" s="223" t="s">
        <v>76</v>
      </c>
      <c r="BM59" s="223" t="s">
        <v>73</v>
      </c>
      <c r="BN59" s="223" t="s">
        <v>890</v>
      </c>
      <c r="BO59" s="223" t="s">
        <v>912</v>
      </c>
      <c r="BP59" s="223" t="s">
        <v>1193</v>
      </c>
      <c r="BQ59" s="223" t="s">
        <v>1194</v>
      </c>
      <c r="BR59" s="223" t="s">
        <v>73</v>
      </c>
      <c r="BS59" s="235"/>
      <c r="BT59" s="235">
        <v>45278</v>
      </c>
      <c r="BU59" s="223" t="s">
        <v>76</v>
      </c>
      <c r="BV59" s="223" t="s">
        <v>76</v>
      </c>
      <c r="BX59" s="223" t="s">
        <v>73</v>
      </c>
      <c r="BY59" s="223" t="s">
        <v>73</v>
      </c>
      <c r="BZ59" s="223" t="s">
        <v>73</v>
      </c>
      <c r="CA59" s="223" t="s">
        <v>73</v>
      </c>
      <c r="CD59" s="223" t="s">
        <v>73</v>
      </c>
      <c r="CE59" s="223" t="s">
        <v>73</v>
      </c>
      <c r="CF59" s="223" t="s">
        <v>73</v>
      </c>
      <c r="CG59">
        <v>14.586</v>
      </c>
      <c r="CH59">
        <v>15.661</v>
      </c>
      <c r="CI59" s="235"/>
      <c r="CJ59" s="223" t="s">
        <v>73</v>
      </c>
      <c r="CK59" s="223" t="s">
        <v>73</v>
      </c>
      <c r="CL59" s="223" t="s">
        <v>73</v>
      </c>
      <c r="CM59" s="223" t="s">
        <v>73</v>
      </c>
      <c r="CN59" s="223" t="s">
        <v>73</v>
      </c>
      <c r="CO59" s="223" t="s">
        <v>73</v>
      </c>
      <c r="CP59" s="223" t="s">
        <v>897</v>
      </c>
      <c r="CQ59" s="223" t="s">
        <v>1047</v>
      </c>
      <c r="CR59" s="223" t="s">
        <v>1193</v>
      </c>
      <c r="CS59" s="223" t="s">
        <v>914</v>
      </c>
      <c r="CT59">
        <v>2</v>
      </c>
      <c r="CU59" s="223" t="s">
        <v>76</v>
      </c>
      <c r="CV59" s="223" t="s">
        <v>73</v>
      </c>
      <c r="CW59">
        <v>2026</v>
      </c>
      <c r="CX59" s="223" t="s">
        <v>83</v>
      </c>
      <c r="CY59" s="223" t="s">
        <v>383</v>
      </c>
      <c r="DA59" s="223" t="s">
        <v>73</v>
      </c>
      <c r="DB59" s="223" t="s">
        <v>425</v>
      </c>
      <c r="DC59" s="223" t="s">
        <v>45</v>
      </c>
      <c r="DD59" s="223" t="s">
        <v>1195</v>
      </c>
      <c r="DE59" s="223" t="s">
        <v>73</v>
      </c>
      <c r="DH59" s="223" t="s">
        <v>932</v>
      </c>
      <c r="DI59" s="223" t="s">
        <v>771</v>
      </c>
      <c r="DJ59" s="223" t="s">
        <v>73</v>
      </c>
      <c r="DK59" s="223" t="s">
        <v>1196</v>
      </c>
      <c r="DL59" s="223" t="s">
        <v>1662</v>
      </c>
      <c r="DM59" s="223" t="s">
        <v>73</v>
      </c>
      <c r="DN59" s="223" t="s">
        <v>1189</v>
      </c>
      <c r="DO59" s="235">
        <v>45278</v>
      </c>
      <c r="DP59">
        <v>2023</v>
      </c>
      <c r="DQ59" s="223" t="s">
        <v>1370</v>
      </c>
      <c r="DR59" s="223">
        <v>52</v>
      </c>
      <c r="DS59" s="235">
        <v>45278</v>
      </c>
      <c r="DT59" s="235">
        <v>45291</v>
      </c>
      <c r="DU59" s="223" t="s">
        <v>882</v>
      </c>
      <c r="DV59" s="223" t="s">
        <v>882</v>
      </c>
      <c r="DW59" s="223" t="s">
        <v>635</v>
      </c>
      <c r="DX59" s="223" t="s">
        <v>1176</v>
      </c>
      <c r="DY59" s="223" t="s">
        <v>1171</v>
      </c>
      <c r="DZ59">
        <v>1</v>
      </c>
      <c r="EA59" s="223" t="s">
        <v>512</v>
      </c>
      <c r="EB59" s="223" t="s">
        <v>1642</v>
      </c>
      <c r="EC59" s="223" t="s">
        <v>476</v>
      </c>
      <c r="ED59" s="223" t="s">
        <v>317</v>
      </c>
      <c r="EE59" s="223" t="s">
        <v>647</v>
      </c>
      <c r="EF59" s="223" t="s">
        <v>647</v>
      </c>
      <c r="EG59" s="223" t="s">
        <v>424</v>
      </c>
      <c r="EH59" s="223" t="s">
        <v>1129</v>
      </c>
      <c r="EI59" s="223" t="s">
        <v>122</v>
      </c>
      <c r="EJ59" s="223" t="s">
        <v>1142</v>
      </c>
      <c r="EK59" s="223" t="s">
        <v>1141</v>
      </c>
      <c r="EO59" s="223" t="s">
        <v>73</v>
      </c>
      <c r="EP59" s="223" t="s">
        <v>73</v>
      </c>
      <c r="EQ59" s="223" t="s">
        <v>73</v>
      </c>
      <c r="ER59" s="223" t="s">
        <v>73</v>
      </c>
      <c r="ES59" s="223" t="s">
        <v>73</v>
      </c>
      <c r="ET59" s="223" t="s">
        <v>904</v>
      </c>
      <c r="EU59" s="223" t="s">
        <v>73</v>
      </c>
      <c r="EV59" s="223" t="s">
        <v>76</v>
      </c>
      <c r="EW59" s="223" t="s">
        <v>73</v>
      </c>
      <c r="EX59" s="223" t="s">
        <v>384</v>
      </c>
      <c r="EY59" s="223" t="s">
        <v>905</v>
      </c>
      <c r="EZ59" s="223" t="s">
        <v>76</v>
      </c>
      <c r="FA59" s="223" t="s">
        <v>71</v>
      </c>
      <c r="FB59" s="223" t="s">
        <v>906</v>
      </c>
      <c r="FC59" s="223" t="s">
        <v>907</v>
      </c>
      <c r="FD59" s="223" t="s">
        <v>73</v>
      </c>
      <c r="FE59" s="223" t="s">
        <v>76</v>
      </c>
      <c r="FF59" s="223" t="s">
        <v>904</v>
      </c>
      <c r="FG59" s="223" t="s">
        <v>127</v>
      </c>
      <c r="FH59" s="223" t="s">
        <v>73</v>
      </c>
      <c r="FI59" s="223" t="s">
        <v>908</v>
      </c>
      <c r="FJ59" s="223" t="s">
        <v>73</v>
      </c>
      <c r="FK59" s="223" t="s">
        <v>916</v>
      </c>
      <c r="FL59" s="223" t="s">
        <v>73</v>
      </c>
      <c r="FM59" s="223" t="s">
        <v>79</v>
      </c>
      <c r="FN59" s="223" t="s">
        <v>1197</v>
      </c>
      <c r="FO59">
        <v>50</v>
      </c>
    </row>
    <row r="60" spans="1:171">
      <c r="A60">
        <v>4</v>
      </c>
      <c r="B60" s="235">
        <v>45275</v>
      </c>
      <c r="C60" s="223" t="s">
        <v>1198</v>
      </c>
      <c r="D60" s="223" t="s">
        <v>668</v>
      </c>
      <c r="E60" s="223" t="s">
        <v>74</v>
      </c>
      <c r="F60" s="223" t="s">
        <v>44</v>
      </c>
      <c r="G60">
        <v>5.36</v>
      </c>
      <c r="H60" s="223" t="s">
        <v>90</v>
      </c>
      <c r="I60" s="223" t="s">
        <v>460</v>
      </c>
      <c r="J60" s="223" t="s">
        <v>463</v>
      </c>
      <c r="K60">
        <v>0</v>
      </c>
      <c r="L60" s="223" t="s">
        <v>104</v>
      </c>
      <c r="M60" s="223" t="s">
        <v>72</v>
      </c>
      <c r="N60" s="223" t="s">
        <v>43</v>
      </c>
      <c r="O60" s="223" t="s">
        <v>120</v>
      </c>
      <c r="P60" s="223" t="s">
        <v>76</v>
      </c>
      <c r="Q60">
        <v>0.73499999999999999</v>
      </c>
      <c r="R60" s="223" t="s">
        <v>73</v>
      </c>
      <c r="S60" s="223" t="s">
        <v>73</v>
      </c>
      <c r="T60" s="223" t="s">
        <v>460</v>
      </c>
      <c r="U60" s="223" t="s">
        <v>460</v>
      </c>
      <c r="V60">
        <v>100</v>
      </c>
      <c r="W60" s="223" t="s">
        <v>76</v>
      </c>
      <c r="X60" s="223" t="s">
        <v>76</v>
      </c>
      <c r="Z60" s="223" t="s">
        <v>910</v>
      </c>
      <c r="AA60" s="235">
        <v>45282</v>
      </c>
      <c r="AC60" s="223" t="s">
        <v>1200</v>
      </c>
      <c r="AD60" s="223" t="s">
        <v>74</v>
      </c>
      <c r="AE60" s="223" t="s">
        <v>76</v>
      </c>
      <c r="AF60" s="223" t="s">
        <v>73</v>
      </c>
      <c r="AG60" s="223" t="s">
        <v>378</v>
      </c>
      <c r="AH60" s="223" t="s">
        <v>73</v>
      </c>
      <c r="AI60" s="223" t="s">
        <v>73</v>
      </c>
      <c r="AJ60" s="223" t="s">
        <v>1201</v>
      </c>
      <c r="AK60" s="223" t="s">
        <v>73</v>
      </c>
      <c r="AL60" s="223" t="s">
        <v>1200</v>
      </c>
      <c r="AM60" s="223" t="s">
        <v>73</v>
      </c>
      <c r="AN60" s="223" t="s">
        <v>73</v>
      </c>
      <c r="AO60" s="235">
        <v>46378</v>
      </c>
      <c r="AP60" s="223" t="s">
        <v>76</v>
      </c>
      <c r="AQ60" s="223" t="s">
        <v>73</v>
      </c>
      <c r="AR60" s="223" t="s">
        <v>73</v>
      </c>
      <c r="AS60" s="223" t="s">
        <v>73</v>
      </c>
      <c r="AT60" s="223" t="s">
        <v>76</v>
      </c>
      <c r="AU60" s="223" t="s">
        <v>76</v>
      </c>
      <c r="AV60" s="223" t="s">
        <v>73</v>
      </c>
      <c r="AW60" s="223" t="s">
        <v>73</v>
      </c>
      <c r="AX60" s="223" t="s">
        <v>73</v>
      </c>
      <c r="AY60" s="223" t="s">
        <v>73</v>
      </c>
      <c r="AZ60" s="223" t="s">
        <v>73</v>
      </c>
      <c r="BA60" s="223" t="s">
        <v>73</v>
      </c>
      <c r="BB60" s="223" t="s">
        <v>73</v>
      </c>
      <c r="BF60" s="235"/>
      <c r="BG60" s="172"/>
      <c r="BH60" s="223" t="s">
        <v>73</v>
      </c>
      <c r="BJ60" s="223" t="s">
        <v>667</v>
      </c>
      <c r="BK60" s="223" t="s">
        <v>76</v>
      </c>
      <c r="BL60" s="223" t="s">
        <v>76</v>
      </c>
      <c r="BM60" s="223" t="s">
        <v>73</v>
      </c>
      <c r="BN60" s="223" t="s">
        <v>890</v>
      </c>
      <c r="BO60" s="223" t="s">
        <v>891</v>
      </c>
      <c r="BP60" s="223" t="s">
        <v>1202</v>
      </c>
      <c r="BQ60" s="223" t="s">
        <v>76</v>
      </c>
      <c r="BR60" s="223" t="s">
        <v>73</v>
      </c>
      <c r="BS60" s="235"/>
      <c r="BT60" s="235">
        <v>45275</v>
      </c>
      <c r="BU60" s="223" t="s">
        <v>76</v>
      </c>
      <c r="BV60" s="223" t="s">
        <v>76</v>
      </c>
      <c r="BX60" s="223" t="s">
        <v>73</v>
      </c>
      <c r="BY60" s="223" t="s">
        <v>73</v>
      </c>
      <c r="BZ60" s="223" t="s">
        <v>73</v>
      </c>
      <c r="CA60" s="223" t="s">
        <v>73</v>
      </c>
      <c r="CD60" s="223" t="s">
        <v>73</v>
      </c>
      <c r="CE60" s="223" t="s">
        <v>73</v>
      </c>
      <c r="CF60" s="223" t="s">
        <v>73</v>
      </c>
      <c r="CG60">
        <v>5.36</v>
      </c>
      <c r="CH60">
        <v>5.7530000000000001</v>
      </c>
      <c r="CI60" s="235">
        <v>45465</v>
      </c>
      <c r="CJ60" s="223" t="s">
        <v>1203</v>
      </c>
      <c r="CK60" s="223" t="s">
        <v>894</v>
      </c>
      <c r="CL60" s="223" t="s">
        <v>73</v>
      </c>
      <c r="CM60" s="223" t="s">
        <v>73</v>
      </c>
      <c r="CN60" s="223" t="s">
        <v>895</v>
      </c>
      <c r="CO60" s="223" t="s">
        <v>1204</v>
      </c>
      <c r="CP60" s="223" t="s">
        <v>76</v>
      </c>
      <c r="CQ60" s="223" t="s">
        <v>76</v>
      </c>
      <c r="CR60" s="223" t="s">
        <v>120</v>
      </c>
      <c r="CS60" s="223" t="s">
        <v>914</v>
      </c>
      <c r="CT60">
        <v>5.36</v>
      </c>
      <c r="CU60" s="223" t="s">
        <v>466</v>
      </c>
      <c r="CV60" s="223" t="s">
        <v>960</v>
      </c>
      <c r="CW60">
        <v>2026</v>
      </c>
      <c r="CX60" s="223" t="s">
        <v>72</v>
      </c>
      <c r="CY60" s="223" t="s">
        <v>376</v>
      </c>
      <c r="DA60" s="223" t="s">
        <v>1205</v>
      </c>
      <c r="DB60" s="223" t="s">
        <v>425</v>
      </c>
      <c r="DC60" s="223" t="s">
        <v>470</v>
      </c>
      <c r="DD60" s="223" t="s">
        <v>1206</v>
      </c>
      <c r="DE60" s="223" t="s">
        <v>73</v>
      </c>
      <c r="DF60">
        <v>0.13980000000000001</v>
      </c>
      <c r="DG60">
        <v>24</v>
      </c>
      <c r="DH60" s="223" t="s">
        <v>76</v>
      </c>
      <c r="DI60" s="223" t="s">
        <v>72</v>
      </c>
      <c r="DJ60" s="223" t="s">
        <v>73</v>
      </c>
      <c r="DK60" s="223" t="s">
        <v>1207</v>
      </c>
      <c r="DL60" s="223" t="s">
        <v>667</v>
      </c>
      <c r="DM60" s="223" t="s">
        <v>73</v>
      </c>
      <c r="DN60" s="223" t="s">
        <v>667</v>
      </c>
      <c r="DO60" s="235">
        <v>45275</v>
      </c>
      <c r="DP60">
        <v>2023</v>
      </c>
      <c r="DQ60" s="223" t="s">
        <v>1370</v>
      </c>
      <c r="DR60" s="223">
        <v>51</v>
      </c>
      <c r="DS60" s="235">
        <v>45271</v>
      </c>
      <c r="DT60" s="235">
        <v>45291</v>
      </c>
      <c r="DU60" s="223" t="s">
        <v>882</v>
      </c>
      <c r="DV60" s="223" t="s">
        <v>882</v>
      </c>
      <c r="DW60" s="223" t="s">
        <v>635</v>
      </c>
      <c r="DX60" s="223" t="s">
        <v>1210</v>
      </c>
      <c r="DY60" s="223" t="s">
        <v>1199</v>
      </c>
      <c r="DZ60">
        <v>5</v>
      </c>
      <c r="EA60" s="223" t="s">
        <v>903</v>
      </c>
      <c r="EB60" s="223" t="s">
        <v>1644</v>
      </c>
      <c r="EC60" s="223" t="s">
        <v>480</v>
      </c>
      <c r="ED60" s="223" t="s">
        <v>317</v>
      </c>
      <c r="EE60" s="223" t="s">
        <v>647</v>
      </c>
      <c r="EF60" s="223" t="s">
        <v>647</v>
      </c>
      <c r="EG60" s="223" t="s">
        <v>424</v>
      </c>
      <c r="EH60" s="223" t="s">
        <v>1129</v>
      </c>
      <c r="EI60" s="223" t="s">
        <v>122</v>
      </c>
      <c r="EJ60" s="223" t="s">
        <v>1209</v>
      </c>
      <c r="EK60" s="223" t="s">
        <v>1208</v>
      </c>
      <c r="EO60" s="223" t="s">
        <v>73</v>
      </c>
      <c r="EP60" s="223" t="s">
        <v>73</v>
      </c>
      <c r="EQ60" s="223" t="s">
        <v>73</v>
      </c>
      <c r="ER60" s="223" t="s">
        <v>73</v>
      </c>
      <c r="ES60" s="223" t="s">
        <v>73</v>
      </c>
      <c r="ET60" s="223" t="s">
        <v>904</v>
      </c>
      <c r="EU60" s="223" t="s">
        <v>73</v>
      </c>
      <c r="EV60" s="223" t="s">
        <v>76</v>
      </c>
      <c r="EW60" s="223" t="s">
        <v>73</v>
      </c>
      <c r="EX60" s="223" t="s">
        <v>378</v>
      </c>
      <c r="EY60" s="223" t="s">
        <v>364</v>
      </c>
      <c r="EZ60" s="223" t="s">
        <v>962</v>
      </c>
      <c r="FA60" s="223" t="s">
        <v>71</v>
      </c>
      <c r="FB60" s="223" t="s">
        <v>906</v>
      </c>
      <c r="FC60" s="223" t="s">
        <v>76</v>
      </c>
      <c r="FD60" s="223" t="s">
        <v>73</v>
      </c>
      <c r="FE60" s="223" t="s">
        <v>76</v>
      </c>
      <c r="FF60" s="223" t="s">
        <v>904</v>
      </c>
      <c r="FG60" s="223" t="s">
        <v>104</v>
      </c>
      <c r="FH60" s="223" t="s">
        <v>73</v>
      </c>
      <c r="FI60" s="223" t="s">
        <v>908</v>
      </c>
      <c r="FJ60" s="223" t="s">
        <v>73</v>
      </c>
      <c r="FK60" s="223" t="s">
        <v>916</v>
      </c>
      <c r="FL60" s="223" t="s">
        <v>73</v>
      </c>
      <c r="FM60" s="223" t="s">
        <v>70</v>
      </c>
      <c r="FN60" s="223" t="s">
        <v>1211</v>
      </c>
      <c r="FO60">
        <v>0</v>
      </c>
    </row>
    <row r="61" spans="1:171">
      <c r="A61">
        <v>3</v>
      </c>
      <c r="B61" s="235">
        <v>45275</v>
      </c>
      <c r="C61" s="223" t="s">
        <v>1212</v>
      </c>
      <c r="D61" s="223" t="s">
        <v>1213</v>
      </c>
      <c r="E61" s="223" t="s">
        <v>74</v>
      </c>
      <c r="F61" s="223" t="s">
        <v>46</v>
      </c>
      <c r="G61">
        <v>1.2</v>
      </c>
      <c r="H61" s="223" t="s">
        <v>85</v>
      </c>
      <c r="I61" s="223" t="s">
        <v>1214</v>
      </c>
      <c r="J61" s="223" t="s">
        <v>1215</v>
      </c>
      <c r="K61">
        <v>20</v>
      </c>
      <c r="L61" s="223" t="s">
        <v>127</v>
      </c>
      <c r="M61" s="223" t="s">
        <v>76</v>
      </c>
      <c r="N61" s="223" t="s">
        <v>43</v>
      </c>
      <c r="O61" s="223" t="s">
        <v>78</v>
      </c>
      <c r="P61" s="223" t="s">
        <v>76</v>
      </c>
      <c r="Q61">
        <v>1.2</v>
      </c>
      <c r="R61" s="223" t="s">
        <v>73</v>
      </c>
      <c r="S61" s="223" t="s">
        <v>73</v>
      </c>
      <c r="T61" s="223" t="s">
        <v>1214</v>
      </c>
      <c r="U61" s="223" t="s">
        <v>1214</v>
      </c>
      <c r="V61">
        <v>100</v>
      </c>
      <c r="W61" s="223" t="s">
        <v>76</v>
      </c>
      <c r="X61" s="223" t="s">
        <v>76</v>
      </c>
      <c r="Z61" s="223" t="s">
        <v>910</v>
      </c>
      <c r="AA61" s="235">
        <v>45282</v>
      </c>
      <c r="AC61" s="223" t="s">
        <v>1216</v>
      </c>
      <c r="AD61" s="223" t="s">
        <v>74</v>
      </c>
      <c r="AE61" s="223" t="s">
        <v>377</v>
      </c>
      <c r="AF61" s="223" t="s">
        <v>1218</v>
      </c>
      <c r="AG61" s="223" t="s">
        <v>384</v>
      </c>
      <c r="AH61" s="223" t="s">
        <v>73</v>
      </c>
      <c r="AI61" s="223" t="s">
        <v>73</v>
      </c>
      <c r="AJ61" s="223" t="s">
        <v>73</v>
      </c>
      <c r="AK61" s="223" t="s">
        <v>73</v>
      </c>
      <c r="AL61" s="223" t="s">
        <v>1217</v>
      </c>
      <c r="AM61" s="223" t="s">
        <v>1216</v>
      </c>
      <c r="AN61" s="223" t="s">
        <v>73</v>
      </c>
      <c r="AO61" s="235">
        <v>45646</v>
      </c>
      <c r="AP61" s="223" t="s">
        <v>76</v>
      </c>
      <c r="AQ61" s="223" t="s">
        <v>73</v>
      </c>
      <c r="AR61" s="223" t="s">
        <v>73</v>
      </c>
      <c r="AS61" s="223" t="s">
        <v>73</v>
      </c>
      <c r="AT61" s="223" t="s">
        <v>76</v>
      </c>
      <c r="AU61" s="223" t="s">
        <v>76</v>
      </c>
      <c r="AV61" s="223" t="s">
        <v>73</v>
      </c>
      <c r="AW61" s="223" t="s">
        <v>73</v>
      </c>
      <c r="AX61" s="223" t="s">
        <v>73</v>
      </c>
      <c r="AY61" s="223" t="s">
        <v>73</v>
      </c>
      <c r="AZ61" s="223" t="s">
        <v>73</v>
      </c>
      <c r="BA61" s="223" t="s">
        <v>73</v>
      </c>
      <c r="BB61" s="223" t="s">
        <v>73</v>
      </c>
      <c r="BF61" s="235"/>
      <c r="BG61" s="172"/>
      <c r="BH61" s="223" t="s">
        <v>73</v>
      </c>
      <c r="BJ61" s="223" t="s">
        <v>1213</v>
      </c>
      <c r="BK61" s="223" t="s">
        <v>911</v>
      </c>
      <c r="BL61" s="223" t="s">
        <v>76</v>
      </c>
      <c r="BM61" s="223" t="s">
        <v>73</v>
      </c>
      <c r="BN61" s="223" t="s">
        <v>890</v>
      </c>
      <c r="BO61" s="223" t="s">
        <v>891</v>
      </c>
      <c r="BP61" s="223" t="s">
        <v>1219</v>
      </c>
      <c r="BQ61" s="223" t="s">
        <v>76</v>
      </c>
      <c r="BR61" s="223" t="s">
        <v>73</v>
      </c>
      <c r="BS61" s="235"/>
      <c r="BT61" s="235">
        <v>44256</v>
      </c>
      <c r="BU61" s="223" t="s">
        <v>76</v>
      </c>
      <c r="BV61" s="223" t="s">
        <v>76</v>
      </c>
      <c r="BX61" s="223" t="s">
        <v>73</v>
      </c>
      <c r="BY61" s="223" t="s">
        <v>73</v>
      </c>
      <c r="BZ61" s="223" t="s">
        <v>73</v>
      </c>
      <c r="CA61" s="223" t="s">
        <v>73</v>
      </c>
      <c r="CD61" s="223" t="s">
        <v>73</v>
      </c>
      <c r="CE61" s="223" t="s">
        <v>73</v>
      </c>
      <c r="CF61" s="223" t="s">
        <v>73</v>
      </c>
      <c r="CG61">
        <v>8.7509999999999994</v>
      </c>
      <c r="CH61">
        <v>9.3970000000000002</v>
      </c>
      <c r="CI61" s="235">
        <v>45465</v>
      </c>
      <c r="CJ61" s="223" t="s">
        <v>1220</v>
      </c>
      <c r="CK61" s="223" t="s">
        <v>894</v>
      </c>
      <c r="CL61" s="223" t="s">
        <v>73</v>
      </c>
      <c r="CM61" s="223" t="s">
        <v>73</v>
      </c>
      <c r="CN61" s="223" t="s">
        <v>895</v>
      </c>
      <c r="CO61" s="223" t="s">
        <v>1221</v>
      </c>
      <c r="CP61" s="223" t="s">
        <v>76</v>
      </c>
      <c r="CQ61" s="223" t="s">
        <v>76</v>
      </c>
      <c r="CR61" s="223" t="s">
        <v>78</v>
      </c>
      <c r="CS61" s="223" t="s">
        <v>899</v>
      </c>
      <c r="CT61">
        <v>1.2</v>
      </c>
      <c r="CU61" s="223" t="s">
        <v>76</v>
      </c>
      <c r="CV61" s="223" t="s">
        <v>73</v>
      </c>
      <c r="CW61">
        <v>2024</v>
      </c>
      <c r="CX61" s="223" t="s">
        <v>83</v>
      </c>
      <c r="CY61" s="223" t="s">
        <v>383</v>
      </c>
      <c r="DA61" s="223" t="s">
        <v>73</v>
      </c>
      <c r="DB61" s="223" t="s">
        <v>1218</v>
      </c>
      <c r="DC61" s="223" t="s">
        <v>45</v>
      </c>
      <c r="DD61" s="223" t="s">
        <v>1222</v>
      </c>
      <c r="DE61" s="223" t="s">
        <v>73</v>
      </c>
      <c r="DF61">
        <v>1</v>
      </c>
      <c r="DH61" s="223" t="s">
        <v>76</v>
      </c>
      <c r="DI61" s="223" t="s">
        <v>947</v>
      </c>
      <c r="DJ61" s="223" t="s">
        <v>73</v>
      </c>
      <c r="DK61" s="223" t="s">
        <v>1223</v>
      </c>
      <c r="DL61" s="223" t="s">
        <v>1213</v>
      </c>
      <c r="DM61" s="223" t="s">
        <v>73</v>
      </c>
      <c r="DN61" s="223" t="s">
        <v>1213</v>
      </c>
      <c r="DO61" s="235">
        <v>45275</v>
      </c>
      <c r="DP61">
        <v>2023</v>
      </c>
      <c r="DQ61" s="223" t="s">
        <v>1370</v>
      </c>
      <c r="DR61" s="223">
        <v>51</v>
      </c>
      <c r="DS61" s="235">
        <v>45271</v>
      </c>
      <c r="DT61" s="235">
        <v>45291</v>
      </c>
      <c r="DU61" s="223" t="s">
        <v>882</v>
      </c>
      <c r="DV61" s="223" t="s">
        <v>882</v>
      </c>
      <c r="DW61" s="223" t="s">
        <v>635</v>
      </c>
      <c r="DX61" s="223" t="s">
        <v>1210</v>
      </c>
      <c r="DY61" s="223" t="s">
        <v>1199</v>
      </c>
      <c r="DZ61">
        <v>5</v>
      </c>
      <c r="EA61" s="223" t="s">
        <v>903</v>
      </c>
      <c r="EB61" s="223" t="s">
        <v>1644</v>
      </c>
      <c r="EC61" s="223" t="s">
        <v>480</v>
      </c>
      <c r="ED61" s="223" t="s">
        <v>317</v>
      </c>
      <c r="EE61" s="223" t="s">
        <v>647</v>
      </c>
      <c r="EF61" s="223" t="s">
        <v>647</v>
      </c>
      <c r="EG61" s="223" t="s">
        <v>424</v>
      </c>
      <c r="EH61" s="223" t="s">
        <v>1129</v>
      </c>
      <c r="EI61" s="223" t="s">
        <v>122</v>
      </c>
      <c r="EJ61" s="223" t="s">
        <v>1209</v>
      </c>
      <c r="EK61" s="223" t="s">
        <v>1208</v>
      </c>
      <c r="EO61" s="223" t="s">
        <v>73</v>
      </c>
      <c r="EP61" s="223" t="s">
        <v>73</v>
      </c>
      <c r="EQ61" s="223" t="s">
        <v>73</v>
      </c>
      <c r="ER61" s="223" t="s">
        <v>73</v>
      </c>
      <c r="ES61" s="223" t="s">
        <v>73</v>
      </c>
      <c r="ET61" s="223" t="s">
        <v>904</v>
      </c>
      <c r="EU61" s="223" t="s">
        <v>73</v>
      </c>
      <c r="EV61" s="223" t="s">
        <v>76</v>
      </c>
      <c r="EW61" s="223" t="s">
        <v>73</v>
      </c>
      <c r="EX61" s="223" t="s">
        <v>384</v>
      </c>
      <c r="EY61" s="223" t="s">
        <v>364</v>
      </c>
      <c r="EZ61" s="223" t="s">
        <v>76</v>
      </c>
      <c r="FA61" s="223" t="s">
        <v>82</v>
      </c>
      <c r="FB61" s="223" t="s">
        <v>906</v>
      </c>
      <c r="FC61" s="223" t="s">
        <v>76</v>
      </c>
      <c r="FD61" s="223" t="s">
        <v>73</v>
      </c>
      <c r="FE61" s="223" t="s">
        <v>76</v>
      </c>
      <c r="FF61" s="223" t="s">
        <v>73</v>
      </c>
      <c r="FG61" s="223" t="s">
        <v>127</v>
      </c>
      <c r="FH61" s="223" t="s">
        <v>73</v>
      </c>
      <c r="FI61" s="223" t="s">
        <v>908</v>
      </c>
      <c r="FJ61" s="223" t="s">
        <v>73</v>
      </c>
      <c r="FK61" s="223" t="s">
        <v>909</v>
      </c>
      <c r="FL61" s="223" t="s">
        <v>73</v>
      </c>
      <c r="FM61" s="223" t="s">
        <v>70</v>
      </c>
      <c r="FN61" s="223" t="s">
        <v>1224</v>
      </c>
      <c r="FO61">
        <v>20</v>
      </c>
    </row>
    <row r="62" spans="1:171">
      <c r="A62">
        <v>2</v>
      </c>
      <c r="B62" s="235">
        <v>45275</v>
      </c>
      <c r="C62" s="223" t="s">
        <v>1225</v>
      </c>
      <c r="D62" s="223" t="s">
        <v>1226</v>
      </c>
      <c r="E62" s="223" t="s">
        <v>74</v>
      </c>
      <c r="F62" s="223" t="s">
        <v>46</v>
      </c>
      <c r="G62">
        <v>0.5</v>
      </c>
      <c r="H62" s="223" t="s">
        <v>90</v>
      </c>
      <c r="I62" s="223" t="s">
        <v>658</v>
      </c>
      <c r="J62" s="223" t="s">
        <v>653</v>
      </c>
      <c r="K62">
        <v>50</v>
      </c>
      <c r="L62" s="223" t="s">
        <v>104</v>
      </c>
      <c r="M62" s="223" t="s">
        <v>76</v>
      </c>
      <c r="N62" s="223" t="s">
        <v>43</v>
      </c>
      <c r="O62" s="223" t="s">
        <v>96</v>
      </c>
      <c r="P62" s="223" t="s">
        <v>76</v>
      </c>
      <c r="Q62">
        <v>0.5</v>
      </c>
      <c r="R62" s="223" t="s">
        <v>73</v>
      </c>
      <c r="S62" s="223" t="s">
        <v>73</v>
      </c>
      <c r="T62" s="223" t="s">
        <v>658</v>
      </c>
      <c r="U62" s="223" t="s">
        <v>658</v>
      </c>
      <c r="V62">
        <v>100</v>
      </c>
      <c r="W62" s="223" t="s">
        <v>76</v>
      </c>
      <c r="X62" s="223" t="s">
        <v>76</v>
      </c>
      <c r="Z62" s="223" t="s">
        <v>931</v>
      </c>
      <c r="AA62" s="235">
        <v>45280</v>
      </c>
      <c r="AC62" s="223" t="s">
        <v>938</v>
      </c>
      <c r="AD62" s="223" t="s">
        <v>74</v>
      </c>
      <c r="AE62" s="223" t="s">
        <v>377</v>
      </c>
      <c r="AF62" s="223" t="s">
        <v>73</v>
      </c>
      <c r="AG62" s="223" t="s">
        <v>384</v>
      </c>
      <c r="AH62" s="223" t="s">
        <v>73</v>
      </c>
      <c r="AI62" s="223" t="s">
        <v>73</v>
      </c>
      <c r="AJ62" s="223" t="s">
        <v>1172</v>
      </c>
      <c r="AK62" s="223" t="s">
        <v>73</v>
      </c>
      <c r="AL62" s="223" t="s">
        <v>938</v>
      </c>
      <c r="AM62" s="223" t="s">
        <v>73</v>
      </c>
      <c r="AN62" s="223" t="s">
        <v>73</v>
      </c>
      <c r="AO62" s="235">
        <v>46376</v>
      </c>
      <c r="AP62" s="223" t="s">
        <v>76</v>
      </c>
      <c r="AQ62" s="223" t="s">
        <v>73</v>
      </c>
      <c r="AR62" s="223" t="s">
        <v>73</v>
      </c>
      <c r="AS62" s="223" t="s">
        <v>73</v>
      </c>
      <c r="AT62" s="223" t="s">
        <v>76</v>
      </c>
      <c r="AU62" s="223" t="s">
        <v>76</v>
      </c>
      <c r="AV62" s="223" t="s">
        <v>73</v>
      </c>
      <c r="AW62" s="223" t="s">
        <v>73</v>
      </c>
      <c r="AX62" s="223" t="s">
        <v>73</v>
      </c>
      <c r="AY62" s="223" t="s">
        <v>73</v>
      </c>
      <c r="AZ62" s="223" t="s">
        <v>73</v>
      </c>
      <c r="BA62" s="223" t="s">
        <v>73</v>
      </c>
      <c r="BB62" s="223" t="s">
        <v>73</v>
      </c>
      <c r="BF62" s="235"/>
      <c r="BG62" s="172"/>
      <c r="BH62" s="223" t="s">
        <v>73</v>
      </c>
      <c r="BJ62" s="223" t="s">
        <v>659</v>
      </c>
      <c r="BK62" s="223" t="s">
        <v>76</v>
      </c>
      <c r="BL62" s="223" t="s">
        <v>76</v>
      </c>
      <c r="BM62" s="223" t="s">
        <v>73</v>
      </c>
      <c r="BN62" s="223" t="s">
        <v>890</v>
      </c>
      <c r="BO62" s="223" t="s">
        <v>73</v>
      </c>
      <c r="BP62" s="223" t="s">
        <v>940</v>
      </c>
      <c r="BQ62" s="223" t="s">
        <v>941</v>
      </c>
      <c r="BR62" s="223" t="s">
        <v>73</v>
      </c>
      <c r="BS62" s="235"/>
      <c r="BT62" s="235">
        <v>44211</v>
      </c>
      <c r="BU62" s="223" t="s">
        <v>76</v>
      </c>
      <c r="BV62" s="223" t="s">
        <v>76</v>
      </c>
      <c r="BX62" s="223" t="s">
        <v>73</v>
      </c>
      <c r="BY62" s="223" t="s">
        <v>73</v>
      </c>
      <c r="BZ62" s="223" t="s">
        <v>73</v>
      </c>
      <c r="CA62" s="223" t="s">
        <v>73</v>
      </c>
      <c r="CD62" s="223" t="s">
        <v>73</v>
      </c>
      <c r="CE62" s="223" t="s">
        <v>73</v>
      </c>
      <c r="CF62" s="223" t="s">
        <v>73</v>
      </c>
      <c r="CG62">
        <v>3.6459999999999999</v>
      </c>
      <c r="CH62">
        <v>3.915</v>
      </c>
      <c r="CI62" s="235">
        <v>45463</v>
      </c>
      <c r="CJ62" s="223" t="s">
        <v>1227</v>
      </c>
      <c r="CK62" s="223" t="s">
        <v>894</v>
      </c>
      <c r="CL62" s="223" t="s">
        <v>73</v>
      </c>
      <c r="CM62" s="223" t="s">
        <v>73</v>
      </c>
      <c r="CN62" s="223" t="s">
        <v>895</v>
      </c>
      <c r="CO62" s="223" t="s">
        <v>1228</v>
      </c>
      <c r="CP62" s="223" t="s">
        <v>76</v>
      </c>
      <c r="CQ62" s="223" t="s">
        <v>76</v>
      </c>
      <c r="CR62" s="223" t="s">
        <v>96</v>
      </c>
      <c r="CS62" s="223" t="s">
        <v>914</v>
      </c>
      <c r="CT62">
        <v>0.5</v>
      </c>
      <c r="CU62" s="223" t="s">
        <v>444</v>
      </c>
      <c r="CV62" s="223" t="s">
        <v>951</v>
      </c>
      <c r="CW62">
        <v>2026</v>
      </c>
      <c r="CX62" s="223" t="s">
        <v>83</v>
      </c>
      <c r="CY62" s="223" t="s">
        <v>383</v>
      </c>
      <c r="DA62" s="223" t="s">
        <v>84</v>
      </c>
      <c r="DB62" s="223" t="s">
        <v>425</v>
      </c>
      <c r="DC62" s="223" t="s">
        <v>943</v>
      </c>
      <c r="DD62" s="223" t="s">
        <v>944</v>
      </c>
      <c r="DE62" s="223" t="s">
        <v>73</v>
      </c>
      <c r="DF62">
        <v>1</v>
      </c>
      <c r="DG62">
        <v>31</v>
      </c>
      <c r="DH62" s="223" t="s">
        <v>76</v>
      </c>
      <c r="DI62" s="223" t="s">
        <v>945</v>
      </c>
      <c r="DJ62" s="223" t="s">
        <v>73</v>
      </c>
      <c r="DK62" s="223" t="s">
        <v>1229</v>
      </c>
      <c r="DL62" s="223" t="s">
        <v>659</v>
      </c>
      <c r="DM62" s="223" t="s">
        <v>73</v>
      </c>
      <c r="DN62" s="223" t="s">
        <v>659</v>
      </c>
      <c r="DO62" s="235">
        <v>45275</v>
      </c>
      <c r="DP62">
        <v>2023</v>
      </c>
      <c r="DQ62" s="223" t="s">
        <v>1370</v>
      </c>
      <c r="DR62" s="223">
        <v>51</v>
      </c>
      <c r="DS62" s="235">
        <v>45271</v>
      </c>
      <c r="DT62" s="235">
        <v>45291</v>
      </c>
      <c r="DU62" s="223" t="s">
        <v>882</v>
      </c>
      <c r="DV62" s="223" t="s">
        <v>882</v>
      </c>
      <c r="DW62" s="223" t="s">
        <v>635</v>
      </c>
      <c r="DX62" s="223" t="s">
        <v>1210</v>
      </c>
      <c r="DY62" s="223" t="s">
        <v>1199</v>
      </c>
      <c r="DZ62">
        <v>5</v>
      </c>
      <c r="EA62" s="223" t="s">
        <v>903</v>
      </c>
      <c r="EB62" s="223" t="s">
        <v>1644</v>
      </c>
      <c r="EC62" s="223" t="s">
        <v>480</v>
      </c>
      <c r="ED62" s="223" t="s">
        <v>317</v>
      </c>
      <c r="EE62" s="223" t="s">
        <v>647</v>
      </c>
      <c r="EF62" s="223" t="s">
        <v>647</v>
      </c>
      <c r="EG62" s="223" t="s">
        <v>424</v>
      </c>
      <c r="EH62" s="223" t="s">
        <v>1129</v>
      </c>
      <c r="EI62" s="223" t="s">
        <v>122</v>
      </c>
      <c r="EJ62" s="223" t="s">
        <v>1209</v>
      </c>
      <c r="EK62" s="223" t="s">
        <v>1208</v>
      </c>
      <c r="EO62" s="223" t="s">
        <v>73</v>
      </c>
      <c r="EP62" s="223" t="s">
        <v>73</v>
      </c>
      <c r="EQ62" s="223" t="s">
        <v>73</v>
      </c>
      <c r="ER62" s="223" t="s">
        <v>73</v>
      </c>
      <c r="ES62" s="223" t="s">
        <v>73</v>
      </c>
      <c r="ET62" s="223" t="s">
        <v>904</v>
      </c>
      <c r="EU62" s="223" t="s">
        <v>73</v>
      </c>
      <c r="EV62" s="223" t="s">
        <v>76</v>
      </c>
      <c r="EW62" s="223" t="s">
        <v>73</v>
      </c>
      <c r="EX62" s="223" t="s">
        <v>384</v>
      </c>
      <c r="EY62" s="223" t="s">
        <v>364</v>
      </c>
      <c r="EZ62" s="223" t="s">
        <v>930</v>
      </c>
      <c r="FA62" s="223" t="s">
        <v>71</v>
      </c>
      <c r="FB62" s="223" t="s">
        <v>906</v>
      </c>
      <c r="FC62" s="223" t="s">
        <v>76</v>
      </c>
      <c r="FD62" s="223" t="s">
        <v>73</v>
      </c>
      <c r="FE62" s="223" t="s">
        <v>76</v>
      </c>
      <c r="FF62" s="223" t="s">
        <v>73</v>
      </c>
      <c r="FG62" s="223" t="s">
        <v>104</v>
      </c>
      <c r="FH62" s="223" t="s">
        <v>73</v>
      </c>
      <c r="FI62" s="223" t="s">
        <v>908</v>
      </c>
      <c r="FJ62" s="223" t="s">
        <v>73</v>
      </c>
      <c r="FK62" s="223" t="s">
        <v>916</v>
      </c>
      <c r="FL62" s="223" t="s">
        <v>73</v>
      </c>
      <c r="FM62" s="223" t="s">
        <v>70</v>
      </c>
      <c r="FN62" s="223" t="s">
        <v>1230</v>
      </c>
      <c r="FO62">
        <v>50</v>
      </c>
    </row>
    <row r="63" spans="1:171">
      <c r="A63">
        <v>1</v>
      </c>
      <c r="B63" s="252">
        <v>45271</v>
      </c>
      <c r="C63" s="223" t="s">
        <v>1231</v>
      </c>
      <c r="D63" s="223" t="s">
        <v>664</v>
      </c>
      <c r="E63" s="223" t="s">
        <v>74</v>
      </c>
      <c r="F63" s="223" t="s">
        <v>44</v>
      </c>
      <c r="G63">
        <v>5.8</v>
      </c>
      <c r="H63" s="223" t="s">
        <v>90</v>
      </c>
      <c r="I63" s="223" t="s">
        <v>665</v>
      </c>
      <c r="J63" s="223" t="s">
        <v>666</v>
      </c>
      <c r="K63">
        <v>20</v>
      </c>
      <c r="L63" s="223" t="s">
        <v>91</v>
      </c>
      <c r="M63" s="223" t="s">
        <v>99</v>
      </c>
      <c r="N63" s="223" t="s">
        <v>43</v>
      </c>
      <c r="O63" s="223" t="s">
        <v>133</v>
      </c>
      <c r="P63" s="223" t="s">
        <v>94</v>
      </c>
      <c r="Q63">
        <v>0.79500000000000004</v>
      </c>
      <c r="R63" s="223" t="s">
        <v>73</v>
      </c>
      <c r="S63" s="223" t="s">
        <v>73</v>
      </c>
      <c r="T63" s="223" t="s">
        <v>665</v>
      </c>
      <c r="U63" s="223" t="s">
        <v>665</v>
      </c>
      <c r="V63">
        <v>100</v>
      </c>
      <c r="W63" s="223" t="s">
        <v>389</v>
      </c>
      <c r="X63" s="223" t="s">
        <v>76</v>
      </c>
      <c r="Z63" s="223" t="s">
        <v>910</v>
      </c>
      <c r="AA63" s="252">
        <v>45278</v>
      </c>
      <c r="AC63" s="223" t="s">
        <v>1233</v>
      </c>
      <c r="AD63" s="223" t="s">
        <v>74</v>
      </c>
      <c r="AE63" s="223" t="s">
        <v>377</v>
      </c>
      <c r="AF63" s="223" t="s">
        <v>73</v>
      </c>
      <c r="AG63" s="223" t="s">
        <v>384</v>
      </c>
      <c r="AH63" s="223" t="s">
        <v>887</v>
      </c>
      <c r="AI63" s="223" t="s">
        <v>73</v>
      </c>
      <c r="AJ63" s="223" t="s">
        <v>73</v>
      </c>
      <c r="AK63" s="223" t="s">
        <v>73</v>
      </c>
      <c r="AL63" s="223" t="s">
        <v>1233</v>
      </c>
      <c r="AM63" s="223" t="s">
        <v>73</v>
      </c>
      <c r="AN63" s="223" t="s">
        <v>73</v>
      </c>
      <c r="AO63" s="252">
        <v>46374</v>
      </c>
      <c r="AP63" s="223" t="s">
        <v>76</v>
      </c>
      <c r="AQ63" s="223" t="s">
        <v>73</v>
      </c>
      <c r="AR63" s="223" t="s">
        <v>73</v>
      </c>
      <c r="AS63" s="223" t="s">
        <v>73</v>
      </c>
      <c r="AT63" s="223" t="s">
        <v>76</v>
      </c>
      <c r="AU63" s="223" t="s">
        <v>76</v>
      </c>
      <c r="AV63" s="223" t="s">
        <v>73</v>
      </c>
      <c r="AW63" s="223" t="s">
        <v>73</v>
      </c>
      <c r="AX63" s="223" t="s">
        <v>73</v>
      </c>
      <c r="AY63" s="223" t="s">
        <v>73</v>
      </c>
      <c r="AZ63" s="223" t="s">
        <v>73</v>
      </c>
      <c r="BA63" s="223" t="s">
        <v>73</v>
      </c>
      <c r="BB63" s="223" t="s">
        <v>73</v>
      </c>
      <c r="BF63" s="252"/>
      <c r="BG63" s="172"/>
      <c r="BH63" s="223" t="s">
        <v>73</v>
      </c>
      <c r="BJ63" s="223" t="s">
        <v>664</v>
      </c>
      <c r="BK63" s="223" t="s">
        <v>76</v>
      </c>
      <c r="BL63" s="223" t="s">
        <v>76</v>
      </c>
      <c r="BM63" s="223" t="s">
        <v>73</v>
      </c>
      <c r="BN63" s="223" t="s">
        <v>890</v>
      </c>
      <c r="BO63" s="223" t="s">
        <v>912</v>
      </c>
      <c r="BP63" s="223" t="s">
        <v>923</v>
      </c>
      <c r="BQ63" s="223" t="s">
        <v>1234</v>
      </c>
      <c r="BR63" s="223" t="s">
        <v>73</v>
      </c>
      <c r="BS63" s="252"/>
      <c r="BT63" s="252">
        <v>45271</v>
      </c>
      <c r="BU63" s="223" t="s">
        <v>76</v>
      </c>
      <c r="BV63" s="223" t="s">
        <v>76</v>
      </c>
      <c r="BX63" s="223" t="s">
        <v>73</v>
      </c>
      <c r="BY63" s="223" t="s">
        <v>73</v>
      </c>
      <c r="BZ63" s="223" t="s">
        <v>73</v>
      </c>
      <c r="CA63" s="223" t="s">
        <v>73</v>
      </c>
      <c r="CD63" s="223" t="s">
        <v>73</v>
      </c>
      <c r="CE63" s="223" t="s">
        <v>73</v>
      </c>
      <c r="CF63" s="223" t="s">
        <v>73</v>
      </c>
      <c r="CG63">
        <v>5.8</v>
      </c>
      <c r="CH63">
        <v>6.2249999999999996</v>
      </c>
      <c r="CI63" s="252">
        <v>45461</v>
      </c>
      <c r="CJ63" s="223" t="s">
        <v>1235</v>
      </c>
      <c r="CK63" s="223" t="s">
        <v>894</v>
      </c>
      <c r="CL63" s="223" t="s">
        <v>73</v>
      </c>
      <c r="CM63" s="223" t="s">
        <v>73</v>
      </c>
      <c r="CN63" s="223" t="s">
        <v>895</v>
      </c>
      <c r="CO63" s="223" t="s">
        <v>1236</v>
      </c>
      <c r="CP63" s="223" t="s">
        <v>1237</v>
      </c>
      <c r="CQ63" s="223" t="s">
        <v>1238</v>
      </c>
      <c r="CR63" s="223" t="s">
        <v>133</v>
      </c>
      <c r="CS63" s="223" t="s">
        <v>899</v>
      </c>
      <c r="CT63">
        <v>5.8</v>
      </c>
      <c r="CU63" s="223" t="s">
        <v>76</v>
      </c>
      <c r="CV63" s="223" t="s">
        <v>73</v>
      </c>
      <c r="CW63">
        <v>2026</v>
      </c>
      <c r="CX63" s="223" t="s">
        <v>72</v>
      </c>
      <c r="CY63" s="223" t="s">
        <v>376</v>
      </c>
      <c r="DA63" s="223" t="s">
        <v>73</v>
      </c>
      <c r="DB63" s="223" t="s">
        <v>425</v>
      </c>
      <c r="DC63" s="223" t="s">
        <v>470</v>
      </c>
      <c r="DD63" s="223" t="s">
        <v>1239</v>
      </c>
      <c r="DE63" s="223" t="s">
        <v>73</v>
      </c>
      <c r="DF63">
        <v>0.13980000000000001</v>
      </c>
      <c r="DH63" s="223" t="s">
        <v>887</v>
      </c>
      <c r="DI63" s="223" t="s">
        <v>99</v>
      </c>
      <c r="DJ63" s="223" t="s">
        <v>73</v>
      </c>
      <c r="DK63" s="223" t="s">
        <v>1240</v>
      </c>
      <c r="DL63" s="223" t="s">
        <v>664</v>
      </c>
      <c r="DM63" s="223" t="s">
        <v>1646</v>
      </c>
      <c r="DN63" s="223" t="s">
        <v>664</v>
      </c>
      <c r="DO63" s="252">
        <v>45271</v>
      </c>
      <c r="DP63">
        <v>2023</v>
      </c>
      <c r="DQ63" s="223" t="s">
        <v>1370</v>
      </c>
      <c r="DR63" s="223">
        <v>51</v>
      </c>
      <c r="DS63" s="252">
        <v>45271</v>
      </c>
      <c r="DT63" s="252">
        <v>45291</v>
      </c>
      <c r="DU63" s="223" t="s">
        <v>882</v>
      </c>
      <c r="DV63" s="223" t="s">
        <v>882</v>
      </c>
      <c r="DW63" s="223" t="s">
        <v>635</v>
      </c>
      <c r="DX63" s="223" t="s">
        <v>1241</v>
      </c>
      <c r="DY63" s="223" t="s">
        <v>1232</v>
      </c>
      <c r="DZ63">
        <v>1</v>
      </c>
      <c r="EA63" s="223" t="s">
        <v>512</v>
      </c>
      <c r="EB63" s="223" t="s">
        <v>1642</v>
      </c>
      <c r="EC63" s="223" t="s">
        <v>476</v>
      </c>
      <c r="ED63" s="223" t="s">
        <v>317</v>
      </c>
      <c r="EE63" s="223" t="s">
        <v>647</v>
      </c>
      <c r="EF63" s="223" t="s">
        <v>647</v>
      </c>
      <c r="EG63" s="223" t="s">
        <v>424</v>
      </c>
      <c r="EH63" s="223" t="s">
        <v>1129</v>
      </c>
      <c r="EI63" s="223" t="s">
        <v>122</v>
      </c>
      <c r="EJ63" s="223" t="s">
        <v>1209</v>
      </c>
      <c r="EK63" s="223" t="s">
        <v>1208</v>
      </c>
      <c r="EO63" s="223" t="s">
        <v>73</v>
      </c>
      <c r="EP63" s="223" t="s">
        <v>73</v>
      </c>
      <c r="EQ63" s="223" t="s">
        <v>73</v>
      </c>
      <c r="ER63" s="223" t="s">
        <v>73</v>
      </c>
      <c r="ES63" s="223" t="s">
        <v>73</v>
      </c>
      <c r="ET63" s="223" t="s">
        <v>904</v>
      </c>
      <c r="EU63" s="223" t="s">
        <v>73</v>
      </c>
      <c r="EV63" s="223" t="s">
        <v>76</v>
      </c>
      <c r="EW63" s="223" t="s">
        <v>73</v>
      </c>
      <c r="EX63" s="223" t="s">
        <v>384</v>
      </c>
      <c r="EY63" s="223" t="s">
        <v>364</v>
      </c>
      <c r="EZ63" s="223" t="s">
        <v>76</v>
      </c>
      <c r="FA63" s="223" t="s">
        <v>71</v>
      </c>
      <c r="FB63" s="223" t="s">
        <v>906</v>
      </c>
      <c r="FC63" s="223" t="s">
        <v>76</v>
      </c>
      <c r="FD63" s="223" t="s">
        <v>73</v>
      </c>
      <c r="FE63" s="223" t="s">
        <v>76</v>
      </c>
      <c r="FF63" s="223" t="s">
        <v>904</v>
      </c>
      <c r="FG63" s="223" t="s">
        <v>91</v>
      </c>
      <c r="FH63" s="223" t="s">
        <v>73</v>
      </c>
      <c r="FI63" s="223" t="s">
        <v>908</v>
      </c>
      <c r="FJ63" s="223" t="s">
        <v>73</v>
      </c>
      <c r="FK63" s="223" t="s">
        <v>909</v>
      </c>
      <c r="FL63" s="223" t="s">
        <v>73</v>
      </c>
      <c r="FM63" s="223" t="s">
        <v>70</v>
      </c>
      <c r="FN63" s="223" t="s">
        <v>1242</v>
      </c>
      <c r="FO63">
        <v>20</v>
      </c>
    </row>
  </sheetData>
  <phoneticPr fontId="71"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Rd��S��υ �[�N�e �O(u;NSO( Y��L� ;NSOċ�~ �X�Q;NSOċ�~ �SL�ċ�~ ċ�~R{| '�^ �SL�ĉ!j( �N �N�CQ �NCQ �N/n^ �X�S$R�[ t^g hyo` �[�N 6e�z�W�p �[�N�W�Q �SL��N �~�g 
N^ 
N^R{| w�o`�eg ��!k�No`�e �l�Qb�z0W �SL��N;N
N^0W �ǏRL� QQ�N�e �No`���s gpe �N�p gP�Y�l y{>k(u� �SL��e_ Y�ċ�[�e_ Y�ċ�[:g�g /f&TTT /nR �oR �eĉ҉r� �S&��^�S Y^�y Y�T�y �[&��S �O(u;NSO Y��L�h~{ �O(u;NSO�{�y -ND�^\'` gWW gWW�N�~ gWW	N�~ gWWh~{ 0W:S �W^ :S�S ��!kݏ�~�e s^�S�~+R L�N {|�W �bhD��S t^ c[ g hT t^g /f&T��!k�SL� �CQĉ!j:S�� t^gR{| �SL��N �b�O�N �p�_:Pn�{ �~}YOS���c�O� Y��L� gP� ^�yUSMO ^�yĉ!j ;N�� Y��R{| ;NSOċ�~{|+R ҉r� ;N�� �SL��T�y �Nf�{�y  Rd��S��υ �[�N�e �O(u;NSO( Y��L� ;NSOċ�~ �X�Q;NSOċ�~ �SL�ċ�~ ċ�~R{| '�^ �SL�ĉ!j( �N �N�CQ �NCQ �N/n^ �X�S$R�[ t^g hyo` �[�N 6e�z�W�p �[�N�W�Q �SL��N �~�g 
N^ 
N^R{| w�o`�eg ��!k�No`�e �l�Qb�z0W �SL��N;N
N^0W �ǏRL� QQ�N�e �No`���s gpe �N�p gP�Y�l y{>k(u� �SL��e_ Y�ċ�[�e_ Y�ċ�[:g�g /f&TTT /nR �oR �eĉ҉r� �S&��^�S Y^�y Y�T�y �[&��S �O(u;NSO Y��L�h~{ �O(u;NSO�{�y -ND�^\'` gWW gWW�N�~ gWW	N�~ gWWh~{ 0W:S �W^ :S�S ��!kݏ�~�e s^�S�~+R L�N {|�W �bhD��S t^ c[ g hT t^g /f&T��!k�SL� �CQĉ!j:S�� t^gR{| �SL��N �b�O�N �p�_:Pn�{ �~}YOS���c�O� Y��L� gP� ^�yUSMO ^�yĉ!j ;N�� Y��R{| ;NSOċ�~{|+R ҉r� ;N�� �SL��T�y �Nf�{�y 
</file>

<file path=customXml/item6.xml>�� 
</file>

<file path=customXml/item7.xml>�� �[�N�e �O(u;NSO �N�CQ ċ�~R{| t^gR{| '�^ gWW t^g hT t^g �N�CQ  Rd��S��υ �[�N�e �O(u;NSO( Y��L� ;NSOċ�~ �X�Q;NSOċ�~ �SL�ċ�~ ċ�~R{| '�^ �SL�ĉ!j( �N �N�CQ �NCQ �N/n^ �X�S$R�[ t^g hyo` �[�N 6e�z�W�p �[�N�W�Q �SL��N �~�g 
N^ 
N^R{| w�o`�eg ��!k�No`�e �l�Qb�z0W �SL��N;N
N^0W �ǏRL� QQ�N�e �No`���s gpe �N�p gP�Y�l y{>k(u� �SL��e_ Y�ċ�[�e_ Y�ċ�[:g�g /f&TTT /nR �oR �eĉ҉r� �S&��^�S Y^�y Y�T�y �[&��S �O(u;NSO Y��L�h~{ �O(u;NSO�{�y -ND�^\'` gWW gWW�N�~ gWW	N�~ gWWh~{ 0W:S �W^ :S�S ��!kݏ�~�e s^�S�~+R L�N {|�W �bhD��S t^ c[ g hT t^g /f&T��!k�SL� �CQĉ!j:S�� t^gR{| �SL��N �b�O�N �p�_:Pn�{ �~}YOS���c�O� Y��L� gP� ^�yUSMO ^�yĉ!j ;N�� Y��R{| ;NSOċ�~{|+R ҉r� ;N�� �SL��T�y �Nf�{�y 
</file>

<file path=customXml/item8.xml>�� 
</file>

<file path=customXml/item9.xml>�� 
</file>

<file path=customXml/item10.xml>�� 
</file>

<file path=customXml/item11.xml>�� 
</file>

<file path=customXml/item12.xml>�� �[�N�e �O(u;NSO �N�CQ ċ�~R{| t^gR{| '�^ gWW t^g hT �[�N�e �O(u;NSO �N�CQ ċ�~R{| t^gR{| '�^ gWW t^g hT t^g �N�CQ t^g �N�CQ  Rd��S��υ �[�N�e �O(u;NSO( Y��L� ;NSOċ�~ �X�Q;NSOċ�~ �SL�ċ�~ ċ�~R{| '�^ �SL�ĉ!j( �N �N�CQ �NCQ �N/n^ �X�S$R�[ t^g hyo` �[�N 6e�z�W�p �[�N�W�Q �SL��N �~�g 
N^ 
N^R{| w�o`�eg ��!k�No`�e �l�Qb�z0W �SL��N;N
N^0W �ǏRL� QQ�N�e �No`���s gpe �N�p gP�Y�l y{>k(u� �SL��e_ Y�ċ�[�e_ Y�ċ�[:g�g /f&TTT /nR �oR �eĉ҉r� �S&��^�S Y^�y Y�T�y �[&��S �O(u;NSO Y��L�h~{ �O(u;NSO�{�y -ND�^\'` gWW gWW�N�~ gWW	N�~ gWWh~{ 0W:S �W^ :S�S ��!kݏ�~�e s^�S�~+R L�N {|�W �bhD��S t^ c[ g hT t^g /f&T��!k�SL� �CQĉ!j:S�� t^gR{| �SL��N �b�O�N �p�_:Pn�{ �~}YOS���c�O� Y��L� gP� ^�yUSMO ^�yĉ!j ;N�� Y��R{| ;NSOċ�~{|+R ҉r� ;N�� �SL��T�y �Nf�{�y  Rd��S��υ �[�N�e �O(u;NSO( Y��L� ;NSOċ�~ �X�Q;NSOċ�~ �SL�ċ�~ ċ�~R{| '�^ �SL�ĉ!j( �N �N�CQ �NCQ �N/n^ �X�S$R�[ t^g hyo` �[�N 6e�z�W�p �[�N�W�Q �SL��N �~�g 
N^ 
N^R{| w�o`�eg ��!k�No`�e �l�Qb�z0W �SL��N;N
N^0W �ǏRL� QQ�N�e �No`���s gpe �N�p gP�Y�l y{>k(u� �SL��e_ Y�ċ�[�e_ Y�ċ�[:g�g /f&TTT /nR �oR �eĉ҉r� �S&��^�S Y^�y Y�T�y �[&��S �O(u;NSO Y��L�h~{ �O(u;NSO�{�y -ND�^\'` gWW gWW�N�~ gWW	N�~ gWWh~{ 0W:S �W^ :S�S ��!kݏ�~�e s^�S�~+R L�N {|�W �bhD��S t^ c[ g hT t^g /f&T��!k�SL� �CQĉ!j:S�� t^gR{| �SL��N �b�O�N �p�_:Pn�{ �~}YOS���c�O� Y��L� gP� ^�yUSMO ^�yĉ!j ;N�� Y��R{| ;NSOċ�~{|+R ҉r� ;N�� �SL��T�y �Nf�{�y 
</file>

<file path=customXml/item13.xml>�� 
</file>

<file path=customXml/item14.xml>�� 
</file>

<file path=customXml/item15.xml>�� t^g �N�CQ t^g �N�CQ 
</file>

<file path=customXml/item16.xml>�� 
</file>

<file path=customXml/item17.xml>�� �[�N�e �O(u;NSO �N�CQ ċ�~R{| t^gR{| '�^ gWW t^g hT �[�N�e �O(u;NSO �N�CQ ċ�~R{| t^gR{| '�^ gWW t^g hT 
</file>

<file path=customXml/item18.xml>�� 
</file>

<file path=customXml/item19.xml>�� 
</file>

<file path=customXml/itemProps1.xml><?xml version="1.0" encoding="utf-8"?>
<ds:datastoreItem xmlns:ds="http://schemas.openxmlformats.org/officeDocument/2006/customXml" ds:itemID="{96EAF78C-2430-457E-9F23-1A7745B7C87A}">
  <ds:schemaRefs>
    <ds:schemaRef ds:uri="http://gemini/pivotcustomization/SandboxNonEmpty"/>
  </ds:schemaRefs>
</ds:datastoreItem>
</file>

<file path=customXml/itemProps2.xml><?xml version="1.0" encoding="utf-8"?>
<ds:datastoreItem xmlns:ds="http://schemas.openxmlformats.org/officeDocument/2006/customXml" ds:itemID="{FCF730B3-6C9B-4286-8666-B04FA1004B11}">
  <ds:schemaRefs>
    <ds:schemaRef ds:uri="http://gemini/pivotcustomization/LinkedTableUpdateMode"/>
  </ds:schemaRefs>
</ds:datastoreItem>
</file>

<file path=customXml/itemProps3.xml><?xml version="1.0" encoding="utf-8"?>
<ds:datastoreItem xmlns:ds="http://schemas.openxmlformats.org/officeDocument/2006/customXml" ds:itemID="{28E71EEB-83C4-4E73-9D83-5DD90CD69CDA}">
  <ds:schemaRefs>
    <ds:schemaRef ds:uri="http://gemini/pivotcustomization/FormulaBarState"/>
  </ds:schemaRefs>
</ds:datastoreItem>
</file>

<file path=customXml/itemProps4.xml><?xml version="1.0" encoding="utf-8"?>
<ds:datastoreItem xmlns:ds="http://schemas.openxmlformats.org/officeDocument/2006/customXml" ds:itemID="{D354AFBD-E6BA-4239-B510-C23A0B244432}">
  <ds:schemaRefs>
    <ds:schemaRef ds:uri="http://gemini/pivotcustomization/ShowImplicitMeasures"/>
  </ds:schemaRefs>
</ds:datastoreItem>
</file>

<file path=customXml/itemProps5.xml><?xml version="1.0" encoding="utf-8"?>
<ds:datastoreItem xmlns:ds="http://schemas.openxmlformats.org/officeDocument/2006/customXml" ds:itemID="{05496EB1-E1BE-4DCB-ACA3-36CF8324793E}">
  <ds:schemaRefs>
    <ds:schemaRef ds:uri="http://gemini/pivotcustomization/TableXML_deal_master60_e0dd92eb-6dee-425e-8ca7-41664f027179"/>
  </ds:schemaRefs>
</ds:datastoreItem>
</file>

<file path=customXml/itemProps6.xml><?xml version="1.0" encoding="utf-8"?>
<ds:datastoreItem xmlns:ds="http://schemas.openxmlformats.org/officeDocument/2006/customXml" ds:itemID="{6589810D-9AAD-4639-ABBE-BB627F6D1236}">
  <ds:schemaRefs>
    <ds:schemaRef ds:uri="http://gemini/pivotcustomization/TableOrder"/>
  </ds:schemaRefs>
</ds:datastoreItem>
</file>

<file path=customXml/itemProps7.xml><?xml version="1.0" encoding="utf-8"?>
<ds:datastoreItem xmlns:ds="http://schemas.openxmlformats.org/officeDocument/2006/customXml" ds:itemID="{705F433C-7F7D-4C13-A38F-E54495A46126}">
  <ds:schemaRefs>
    <ds:schemaRef ds:uri="http://gemini/pivotcustomization/TableWidget"/>
  </ds:schemaRefs>
</ds:datastoreItem>
</file>

<file path=customXml/itemProps8.xml><?xml version="1.0" encoding="utf-8"?>
<ds:datastoreItem xmlns:ds="http://schemas.openxmlformats.org/officeDocument/2006/customXml" ds:itemID="{968025B7-E75F-4BB9-B38A-CF99C7AD4D22}">
  <ds:schemaRefs>
    <ds:schemaRef ds:uri="http://gemini/pivotcustomization/ClientWindowXML"/>
  </ds:schemaRefs>
</ds:datastoreItem>
</file>

<file path=customXml/itemProps9.xml><?xml version="1.0" encoding="utf-8"?>
<ds:datastoreItem xmlns:ds="http://schemas.openxmlformats.org/officeDocument/2006/customXml" ds:itemID="{803C68B7-4CE2-4403-9A0D-274F98A6E2A8}">
  <ds:schemaRefs>
    <ds:schemaRef ds:uri="http://gemini/pivotcustomization/ErrorCache"/>
  </ds:schemaRefs>
</ds:datastoreItem>
</file>

<file path=customXml/itemProps10.xml><?xml version="1.0" encoding="utf-8"?>
<ds:datastoreItem xmlns:ds="http://schemas.openxmlformats.org/officeDocument/2006/customXml" ds:itemID="{7EF64785-01F3-4C09-97AC-1C5D4E8806A4}">
  <ds:schemaRefs>
    <ds:schemaRef ds:uri="http://gemini/pivotcustomization/ManualCalcMode"/>
  </ds:schemaRefs>
</ds:datastoreItem>
</file>

<file path=customXml/itemProps11.xml><?xml version="1.0" encoding="utf-8"?>
<ds:datastoreItem xmlns:ds="http://schemas.openxmlformats.org/officeDocument/2006/customXml" ds:itemID="{E92B14F8-3714-4F30-A7EE-58980C5ACF21}">
  <ds:schemaRefs>
    <ds:schemaRef ds:uri="http://gemini/pivotcustomization/MeasureGridState"/>
  </ds:schemaRefs>
</ds:datastoreItem>
</file>

<file path=customXml/itemProps12.xml><?xml version="1.0" encoding="utf-8"?>
<ds:datastoreItem xmlns:ds="http://schemas.openxmlformats.org/officeDocument/2006/customXml" ds:itemID="{52C00A58-311B-43FE-9AFF-9DB0437E9F6E}">
  <ds:schemaRefs>
    <ds:schemaRef ds:uri="http://gemini/pivotcustomization/Diagrams"/>
  </ds:schemaRefs>
</ds:datastoreItem>
</file>

<file path=customXml/itemProps13.xml><?xml version="1.0" encoding="utf-8"?>
<ds:datastoreItem xmlns:ds="http://schemas.openxmlformats.org/officeDocument/2006/customXml" ds:itemID="{D8E81460-5908-4E72-9AA9-FD91048AB9BE}">
  <ds:schemaRefs>
    <ds:schemaRef ds:uri="http://gemini/pivotcustomization/IsSandboxEmbedded"/>
  </ds:schemaRefs>
</ds:datastoreItem>
</file>

<file path=customXml/itemProps14.xml><?xml version="1.0" encoding="utf-8"?>
<ds:datastoreItem xmlns:ds="http://schemas.openxmlformats.org/officeDocument/2006/customXml" ds:itemID="{30C3103C-1D77-4E12-85FE-9A00A67ED34C}">
  <ds:schemaRefs>
    <ds:schemaRef ds:uri="http://gemini/pivotcustomization/PowerPivotVersion"/>
  </ds:schemaRefs>
</ds:datastoreItem>
</file>

<file path=customXml/itemProps15.xml><?xml version="1.0" encoding="utf-8"?>
<ds:datastoreItem xmlns:ds="http://schemas.openxmlformats.org/officeDocument/2006/customXml" ds:itemID="{A6E2D38A-63C1-476B-8584-3E8D6DBBC8FB}">
  <ds:schemaRefs>
    <ds:schemaRef ds:uri="http://gemini/pivotcustomization/TableXML_NIM_ByMonth_607f753e-4123-4012-8d35-1d29fc6c3796"/>
  </ds:schemaRefs>
</ds:datastoreItem>
</file>

<file path=customXml/itemProps16.xml><?xml version="1.0" encoding="utf-8"?>
<ds:datastoreItem xmlns:ds="http://schemas.openxmlformats.org/officeDocument/2006/customXml" ds:itemID="{F1AE10FC-9EE4-453B-AB6B-C56BAE30081B}">
  <ds:schemaRefs>
    <ds:schemaRef ds:uri="http://gemini/pivotcustomization/RelationshipAutoDetectionEnabled"/>
  </ds:schemaRefs>
</ds:datastoreItem>
</file>

<file path=customXml/itemProps17.xml><?xml version="1.0" encoding="utf-8"?>
<ds:datastoreItem xmlns:ds="http://schemas.openxmlformats.org/officeDocument/2006/customXml" ds:itemID="{B244A2BF-AEE7-442E-B3F3-D198D5763905}">
  <ds:schemaRefs>
    <ds:schemaRef ds:uri="http://gemini/pivotcustomization/TableXML_Chart_USDCNH_8a8f04ac-2d78-4667-a5d8-f39ff769c394"/>
  </ds:schemaRefs>
</ds:datastoreItem>
</file>

<file path=customXml/itemProps18.xml><?xml version="1.0" encoding="utf-8"?>
<ds:datastoreItem xmlns:ds="http://schemas.openxmlformats.org/officeDocument/2006/customXml" ds:itemID="{E4148C74-740F-4F5C-8189-827A8305C56F}">
  <ds:schemaRefs>
    <ds:schemaRef ds:uri="http://gemini/pivotcustomization/ShowHidden"/>
  </ds:schemaRefs>
</ds:datastoreItem>
</file>

<file path=customXml/itemProps19.xml><?xml version="1.0" encoding="utf-8"?>
<ds:datastoreItem xmlns:ds="http://schemas.openxmlformats.org/officeDocument/2006/customXml" ds:itemID="{108914E9-3BE0-4081-8412-EE4B90FA84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40</vt:i4>
      </vt:variant>
    </vt:vector>
  </HeadingPairs>
  <TitlesOfParts>
    <vt:vector size="52" baseType="lpstr">
      <vt:lpstr>1.EXE</vt:lpstr>
      <vt:lpstr>【2】Indice</vt:lpstr>
      <vt:lpstr>Chart</vt:lpstr>
      <vt:lpstr>【3】Deal</vt:lpstr>
      <vt:lpstr>Pie</vt:lpstr>
      <vt:lpstr>4.WRITER</vt:lpstr>
      <vt:lpstr>4a.SYND</vt:lpstr>
      <vt:lpstr>Tables</vt:lpstr>
      <vt:lpstr>5.PPT</vt:lpstr>
      <vt:lpstr>refBackup</vt:lpstr>
      <vt:lpstr>DLD_Econ</vt:lpstr>
      <vt:lpstr>wDeal2</vt:lpstr>
      <vt:lpstr>BasePPT_Path</vt:lpstr>
      <vt:lpstr>BMK_Year</vt:lpstr>
      <vt:lpstr>commentaryhdbox</vt:lpstr>
      <vt:lpstr>coverdatebox</vt:lpstr>
      <vt:lpstr>DimMonday</vt:lpstr>
      <vt:lpstr>DM_Path</vt:lpstr>
      <vt:lpstr>Due.Date</vt:lpstr>
      <vt:lpstr>FullPath</vt:lpstr>
      <vt:lpstr>GPS</vt:lpstr>
      <vt:lpstr>ipgtighteningbox</vt:lpstr>
      <vt:lpstr>Monday</vt:lpstr>
      <vt:lpstr>newsbox</vt:lpstr>
      <vt:lpstr>nimigbox</vt:lpstr>
      <vt:lpstr>nimigsumbox</vt:lpstr>
      <vt:lpstr>nimlgfvbox</vt:lpstr>
      <vt:lpstr>nimlgfvsumbox</vt:lpstr>
      <vt:lpstr>nimsummarybox</vt:lpstr>
      <vt:lpstr>OldPPT_File</vt:lpstr>
      <vt:lpstr>OldPPT_Folder</vt:lpstr>
      <vt:lpstr>OldPPT_Path</vt:lpstr>
      <vt:lpstr>performancebox</vt:lpstr>
      <vt:lpstr>PPT_File</vt:lpstr>
      <vt:lpstr>PPT_Folder</vt:lpstr>
      <vt:lpstr>syndboxmarketcolorhy</vt:lpstr>
      <vt:lpstr>syndboxmarketcolorig</vt:lpstr>
      <vt:lpstr>syndboxmarketcolorlgfv</vt:lpstr>
      <vt:lpstr>syndboxmarketcolorsum</vt:lpstr>
      <vt:lpstr>syndboxustcurve</vt:lpstr>
      <vt:lpstr>Syndinput_Folder</vt:lpstr>
      <vt:lpstr>Syndtxt_Folder</vt:lpstr>
      <vt:lpstr>Updator</vt:lpstr>
      <vt:lpstr>UpdatorWeekly</vt:lpstr>
      <vt:lpstr>ustbox</vt:lpstr>
      <vt:lpstr>ustcgbspdbox</vt:lpstr>
      <vt:lpstr>wEcon_GPS</vt:lpstr>
      <vt:lpstr>WeeklyList_Path</vt:lpstr>
      <vt:lpstr>wFuture_GPS</vt:lpstr>
      <vt:lpstr>wNIMSum_Load_Clear</vt:lpstr>
      <vt:lpstr>yearlynimbox</vt:lpstr>
      <vt:lpstr>上周主要经济数据</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Kingsley Tong 童富涵</dc:creator>
  <cp:keywords/>
  <dc:description/>
  <cp:lastModifiedBy>Kingsley Tong 童富涵</cp:lastModifiedBy>
  <cp:revision/>
  <dcterms:created xsi:type="dcterms:W3CDTF">2023-10-20T06:00:46Z</dcterms:created>
  <dcterms:modified xsi:type="dcterms:W3CDTF">2024-03-11T11:48:15Z</dcterms:modified>
  <cp:category/>
  <cp:contentStatus/>
</cp:coreProperties>
</file>