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270" windowWidth="14940" windowHeight="9150" activeTab="2"/>
  </bookViews>
  <sheets>
    <sheet name="LW08 - formler" sheetId="2" r:id="rId1"/>
    <sheet name="LW08 - bara LGLÄR" sheetId="1" r:id="rId2"/>
    <sheet name="LW08 - värden" sheetId="4" r:id="rId3"/>
    <sheet name="Inriktningar - bara LGLÄR" sheetId="3" r:id="rId4"/>
    <sheet name="Inriktningar (2)" sheetId="6" r:id="rId5"/>
    <sheet name="Sheet2" sheetId="5" r:id="rId6"/>
  </sheets>
  <definedNames>
    <definedName name="_xlnm.Print_Area" localSheetId="3">'Inriktningar - bara LGLÄR'!$A$1:$Q$40</definedName>
    <definedName name="_xlnm.Print_Area" localSheetId="4">'Inriktningar (2)'!$A$1:$Q$40</definedName>
    <definedName name="_xlnm.Print_Area" localSheetId="1">'LW08 - bara LGLÄR'!$A$2:$AS$72</definedName>
    <definedName name="_xlnm.Print_Area" localSheetId="2">'LW08 - värden'!$1:$94</definedName>
  </definedNames>
  <calcPr calcId="125725"/>
</workbook>
</file>

<file path=xl/calcChain.xml><?xml version="1.0" encoding="utf-8"?>
<calcChain xmlns="http://schemas.openxmlformats.org/spreadsheetml/2006/main">
  <c r="P74" i="4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5"/>
  <c r="R83"/>
  <c r="R82"/>
  <c r="P89"/>
  <c r="O80"/>
  <c r="R80"/>
  <c r="R78"/>
  <c r="E81"/>
  <c r="E79"/>
  <c r="O78"/>
  <c r="N78"/>
  <c r="O74"/>
  <c r="N74"/>
  <c r="C13" i="6"/>
  <c r="C13" i="3"/>
  <c r="D13"/>
  <c r="C11" i="6"/>
  <c r="C10"/>
  <c r="C9"/>
  <c r="C8"/>
  <c r="C7"/>
  <c r="C6"/>
  <c r="C5"/>
  <c r="C4"/>
  <c r="C3"/>
  <c r="C2"/>
  <c r="A11"/>
  <c r="A10"/>
  <c r="A9"/>
  <c r="A8"/>
  <c r="A7"/>
  <c r="A6"/>
  <c r="A5"/>
  <c r="A4"/>
  <c r="A3"/>
  <c r="A2"/>
  <c r="AT6" i="4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AT22"/>
  <c r="AU22"/>
  <c r="AV22"/>
  <c r="AW22"/>
  <c r="AX22"/>
  <c r="AY22"/>
  <c r="AZ22"/>
  <c r="BA22"/>
  <c r="BB22"/>
  <c r="BC22"/>
  <c r="BD22"/>
  <c r="BE22"/>
  <c r="BF22"/>
  <c r="BG22"/>
  <c r="BH22"/>
  <c r="BI22"/>
  <c r="BJ22"/>
  <c r="BK22"/>
  <c r="BL22"/>
  <c r="BM22"/>
  <c r="AT23"/>
  <c r="AU23"/>
  <c r="AV23"/>
  <c r="AW23"/>
  <c r="AX23"/>
  <c r="AY23"/>
  <c r="AZ23"/>
  <c r="BA23"/>
  <c r="BB23"/>
  <c r="BC23"/>
  <c r="BD23"/>
  <c r="BE23"/>
  <c r="BF23"/>
  <c r="BG23"/>
  <c r="BH23"/>
  <c r="BI23"/>
  <c r="BJ23"/>
  <c r="BK23"/>
  <c r="BL23"/>
  <c r="BM23"/>
  <c r="AT24"/>
  <c r="AU24"/>
  <c r="AV24"/>
  <c r="AW24"/>
  <c r="AX24"/>
  <c r="AY24"/>
  <c r="AZ24"/>
  <c r="BA24"/>
  <c r="BB24"/>
  <c r="BC24"/>
  <c r="BD24"/>
  <c r="BE24"/>
  <c r="BF24"/>
  <c r="BG24"/>
  <c r="BH24"/>
  <c r="BI24"/>
  <c r="BJ24"/>
  <c r="BK24"/>
  <c r="BL24"/>
  <c r="BM24"/>
  <c r="AT25"/>
  <c r="AU25"/>
  <c r="AV25"/>
  <c r="AW25"/>
  <c r="AX25"/>
  <c r="AY25"/>
  <c r="AZ25"/>
  <c r="BA25"/>
  <c r="BB25"/>
  <c r="BC25"/>
  <c r="BD25"/>
  <c r="BE25"/>
  <c r="BF25"/>
  <c r="BG25"/>
  <c r="BH25"/>
  <c r="BI25"/>
  <c r="BJ25"/>
  <c r="BK25"/>
  <c r="BL25"/>
  <c r="BM25"/>
  <c r="AT26"/>
  <c r="AU26"/>
  <c r="AV26"/>
  <c r="AW26"/>
  <c r="AX26"/>
  <c r="AY26"/>
  <c r="AZ26"/>
  <c r="BA26"/>
  <c r="BB26"/>
  <c r="BC26"/>
  <c r="BD26"/>
  <c r="BE26"/>
  <c r="BF26"/>
  <c r="BG26"/>
  <c r="BH26"/>
  <c r="BI26"/>
  <c r="BJ26"/>
  <c r="BK26"/>
  <c r="BL26"/>
  <c r="BM26"/>
  <c r="AT27"/>
  <c r="AU27"/>
  <c r="AV27"/>
  <c r="AW27"/>
  <c r="AX27"/>
  <c r="AY27"/>
  <c r="AZ27"/>
  <c r="BA27"/>
  <c r="BB27"/>
  <c r="BC27"/>
  <c r="BD27"/>
  <c r="BE27"/>
  <c r="BF27"/>
  <c r="BG27"/>
  <c r="BH27"/>
  <c r="BI27"/>
  <c r="BJ27"/>
  <c r="BK27"/>
  <c r="BL27"/>
  <c r="BM27"/>
  <c r="AT28"/>
  <c r="AU28"/>
  <c r="AV28"/>
  <c r="AW28"/>
  <c r="AX28"/>
  <c r="AY28"/>
  <c r="AZ28"/>
  <c r="BA28"/>
  <c r="BB28"/>
  <c r="BC28"/>
  <c r="BD28"/>
  <c r="BE28"/>
  <c r="BF28"/>
  <c r="BG28"/>
  <c r="BH28"/>
  <c r="BI28"/>
  <c r="BJ28"/>
  <c r="BK28"/>
  <c r="BL28"/>
  <c r="BM28"/>
  <c r="AT29"/>
  <c r="AU29"/>
  <c r="AV29"/>
  <c r="AW29"/>
  <c r="AX29"/>
  <c r="AY29"/>
  <c r="AZ29"/>
  <c r="BA29"/>
  <c r="BB29"/>
  <c r="BC29"/>
  <c r="BD29"/>
  <c r="BE29"/>
  <c r="BF29"/>
  <c r="BG29"/>
  <c r="BH29"/>
  <c r="BI29"/>
  <c r="BJ29"/>
  <c r="BK29"/>
  <c r="BL29"/>
  <c r="BM29"/>
  <c r="AT30"/>
  <c r="AU30"/>
  <c r="AV30"/>
  <c r="AW30"/>
  <c r="AX30"/>
  <c r="AY30"/>
  <c r="AZ30"/>
  <c r="BA30"/>
  <c r="BB30"/>
  <c r="BC30"/>
  <c r="BD30"/>
  <c r="BE30"/>
  <c r="BF30"/>
  <c r="BG30"/>
  <c r="BH30"/>
  <c r="BI30"/>
  <c r="BJ30"/>
  <c r="BK30"/>
  <c r="BL30"/>
  <c r="BM30"/>
  <c r="AT31"/>
  <c r="AU31"/>
  <c r="AV31"/>
  <c r="AW31"/>
  <c r="AX31"/>
  <c r="AY31"/>
  <c r="AZ31"/>
  <c r="BA31"/>
  <c r="BB31"/>
  <c r="BC31"/>
  <c r="BD31"/>
  <c r="BE31"/>
  <c r="BF31"/>
  <c r="BG31"/>
  <c r="BH31"/>
  <c r="BI31"/>
  <c r="BJ31"/>
  <c r="BK31"/>
  <c r="BL31"/>
  <c r="BM31"/>
  <c r="AT32"/>
  <c r="AU32"/>
  <c r="AV32"/>
  <c r="AW32"/>
  <c r="AX32"/>
  <c r="AY32"/>
  <c r="AZ32"/>
  <c r="BA32"/>
  <c r="BB32"/>
  <c r="BC32"/>
  <c r="BD32"/>
  <c r="BE32"/>
  <c r="BF32"/>
  <c r="BG32"/>
  <c r="BH32"/>
  <c r="BI32"/>
  <c r="BJ32"/>
  <c r="BK32"/>
  <c r="BL32"/>
  <c r="BM32"/>
  <c r="AT33"/>
  <c r="AU33"/>
  <c r="AV33"/>
  <c r="AW33"/>
  <c r="AX33"/>
  <c r="AY33"/>
  <c r="AZ33"/>
  <c r="BA33"/>
  <c r="BB33"/>
  <c r="BC33"/>
  <c r="BD33"/>
  <c r="BE33"/>
  <c r="BF33"/>
  <c r="BG33"/>
  <c r="BH33"/>
  <c r="BI33"/>
  <c r="BJ33"/>
  <c r="BK33"/>
  <c r="BL33"/>
  <c r="BM33"/>
  <c r="AT34"/>
  <c r="AU34"/>
  <c r="AV34"/>
  <c r="AW34"/>
  <c r="AX34"/>
  <c r="AY34"/>
  <c r="AZ34"/>
  <c r="BA34"/>
  <c r="BB34"/>
  <c r="BC34"/>
  <c r="BD34"/>
  <c r="BE34"/>
  <c r="BF34"/>
  <c r="BG34"/>
  <c r="BH34"/>
  <c r="BI34"/>
  <c r="BJ34"/>
  <c r="BK34"/>
  <c r="BL34"/>
  <c r="BM34"/>
  <c r="AT35"/>
  <c r="AU35"/>
  <c r="AV35"/>
  <c r="AW35"/>
  <c r="AX35"/>
  <c r="AY35"/>
  <c r="AZ35"/>
  <c r="BA35"/>
  <c r="BB35"/>
  <c r="BC35"/>
  <c r="BD35"/>
  <c r="BE35"/>
  <c r="BF35"/>
  <c r="BG35"/>
  <c r="BH35"/>
  <c r="BI35"/>
  <c r="BJ35"/>
  <c r="BK35"/>
  <c r="BL35"/>
  <c r="BM35"/>
  <c r="AT36"/>
  <c r="AU36"/>
  <c r="AV36"/>
  <c r="AW36"/>
  <c r="AX36"/>
  <c r="AY36"/>
  <c r="AZ36"/>
  <c r="BA36"/>
  <c r="BB36"/>
  <c r="BC36"/>
  <c r="BD36"/>
  <c r="BE36"/>
  <c r="BF36"/>
  <c r="BG36"/>
  <c r="BH36"/>
  <c r="BI36"/>
  <c r="BJ36"/>
  <c r="BK36"/>
  <c r="BL36"/>
  <c r="BM36"/>
  <c r="AT37"/>
  <c r="AU37"/>
  <c r="AV37"/>
  <c r="AW37"/>
  <c r="AX37"/>
  <c r="AY37"/>
  <c r="AZ37"/>
  <c r="BA37"/>
  <c r="BB37"/>
  <c r="BC37"/>
  <c r="BD37"/>
  <c r="BE37"/>
  <c r="BF37"/>
  <c r="BG37"/>
  <c r="BH37"/>
  <c r="BI37"/>
  <c r="BJ37"/>
  <c r="BK37"/>
  <c r="BL37"/>
  <c r="BM37"/>
  <c r="AT38"/>
  <c r="AU38"/>
  <c r="AV38"/>
  <c r="AW38"/>
  <c r="AX38"/>
  <c r="AY38"/>
  <c r="AZ38"/>
  <c r="BA38"/>
  <c r="BB38"/>
  <c r="BC38"/>
  <c r="BD38"/>
  <c r="BE38"/>
  <c r="BF38"/>
  <c r="BG38"/>
  <c r="BH38"/>
  <c r="BI38"/>
  <c r="BJ38"/>
  <c r="BK38"/>
  <c r="BL38"/>
  <c r="BM38"/>
  <c r="AT39"/>
  <c r="AU39"/>
  <c r="AV39"/>
  <c r="AW39"/>
  <c r="AX39"/>
  <c r="AY39"/>
  <c r="AZ39"/>
  <c r="BA39"/>
  <c r="BB39"/>
  <c r="BC39"/>
  <c r="BD39"/>
  <c r="BE39"/>
  <c r="BF39"/>
  <c r="BG39"/>
  <c r="BH39"/>
  <c r="BI39"/>
  <c r="BJ39"/>
  <c r="BK39"/>
  <c r="BL39"/>
  <c r="BM39"/>
  <c r="AT40"/>
  <c r="AU40"/>
  <c r="AV40"/>
  <c r="AW40"/>
  <c r="AX40"/>
  <c r="AY40"/>
  <c r="AZ40"/>
  <c r="BA40"/>
  <c r="BB40"/>
  <c r="BC40"/>
  <c r="BD40"/>
  <c r="BE40"/>
  <c r="BF40"/>
  <c r="BG40"/>
  <c r="BH40"/>
  <c r="BI40"/>
  <c r="BJ40"/>
  <c r="BK40"/>
  <c r="BL40"/>
  <c r="BM40"/>
  <c r="AT41"/>
  <c r="AU41"/>
  <c r="AV41"/>
  <c r="AW41"/>
  <c r="AX41"/>
  <c r="AY41"/>
  <c r="AZ41"/>
  <c r="BA41"/>
  <c r="BB41"/>
  <c r="BC41"/>
  <c r="BD41"/>
  <c r="BE41"/>
  <c r="BF41"/>
  <c r="BG41"/>
  <c r="BH41"/>
  <c r="BI41"/>
  <c r="BJ41"/>
  <c r="BK41"/>
  <c r="BL41"/>
  <c r="BM41"/>
  <c r="AT42"/>
  <c r="AU42"/>
  <c r="AV42"/>
  <c r="AW42"/>
  <c r="AX42"/>
  <c r="AY42"/>
  <c r="AZ42"/>
  <c r="BA42"/>
  <c r="BB42"/>
  <c r="BC42"/>
  <c r="BD42"/>
  <c r="BE42"/>
  <c r="BF42"/>
  <c r="BG42"/>
  <c r="BH42"/>
  <c r="BI42"/>
  <c r="BJ42"/>
  <c r="BK42"/>
  <c r="BL42"/>
  <c r="BM42"/>
  <c r="AT43"/>
  <c r="AU43"/>
  <c r="AV43"/>
  <c r="AW43"/>
  <c r="AX43"/>
  <c r="AY43"/>
  <c r="AZ43"/>
  <c r="BA43"/>
  <c r="BB43"/>
  <c r="BC43"/>
  <c r="BD43"/>
  <c r="BE43"/>
  <c r="BF43"/>
  <c r="BG43"/>
  <c r="BH43"/>
  <c r="BI43"/>
  <c r="BJ43"/>
  <c r="BK43"/>
  <c r="BL43"/>
  <c r="BM43"/>
  <c r="AT44"/>
  <c r="AU44"/>
  <c r="AV44"/>
  <c r="AW44"/>
  <c r="AX44"/>
  <c r="AY44"/>
  <c r="AZ44"/>
  <c r="BA44"/>
  <c r="BB44"/>
  <c r="BC44"/>
  <c r="BD44"/>
  <c r="BE44"/>
  <c r="BF44"/>
  <c r="BG44"/>
  <c r="BH44"/>
  <c r="BI44"/>
  <c r="BJ44"/>
  <c r="BK44"/>
  <c r="BL44"/>
  <c r="BM44"/>
  <c r="AT45"/>
  <c r="AU45"/>
  <c r="AV45"/>
  <c r="AW45"/>
  <c r="AX45"/>
  <c r="AY45"/>
  <c r="AZ45"/>
  <c r="BA45"/>
  <c r="BB45"/>
  <c r="BC45"/>
  <c r="BD45"/>
  <c r="BE45"/>
  <c r="BF45"/>
  <c r="BG45"/>
  <c r="BH45"/>
  <c r="BI45"/>
  <c r="BJ45"/>
  <c r="BK45"/>
  <c r="BL45"/>
  <c r="BM45"/>
  <c r="AT46"/>
  <c r="AU46"/>
  <c r="AV46"/>
  <c r="AW46"/>
  <c r="AX46"/>
  <c r="AY46"/>
  <c r="AZ46"/>
  <c r="BA46"/>
  <c r="BB46"/>
  <c r="BC46"/>
  <c r="BD46"/>
  <c r="BE46"/>
  <c r="BF46"/>
  <c r="BG46"/>
  <c r="BH46"/>
  <c r="BI46"/>
  <c r="BJ46"/>
  <c r="BK46"/>
  <c r="BL46"/>
  <c r="BM46"/>
  <c r="AT47"/>
  <c r="AU47"/>
  <c r="AV47"/>
  <c r="AW47"/>
  <c r="AX47"/>
  <c r="AY47"/>
  <c r="AZ47"/>
  <c r="BA47"/>
  <c r="BB47"/>
  <c r="BC47"/>
  <c r="BD47"/>
  <c r="BE47"/>
  <c r="BF47"/>
  <c r="BG47"/>
  <c r="BH47"/>
  <c r="BI47"/>
  <c r="BJ47"/>
  <c r="BK47"/>
  <c r="BL47"/>
  <c r="BM47"/>
  <c r="AT48"/>
  <c r="AU48"/>
  <c r="AV48"/>
  <c r="AW48"/>
  <c r="AX48"/>
  <c r="AY48"/>
  <c r="AZ48"/>
  <c r="BA48"/>
  <c r="BB48"/>
  <c r="BC48"/>
  <c r="BD48"/>
  <c r="BE48"/>
  <c r="BF48"/>
  <c r="BG48"/>
  <c r="BH48"/>
  <c r="BI48"/>
  <c r="BJ48"/>
  <c r="BK48"/>
  <c r="BL48"/>
  <c r="BM48"/>
  <c r="AT49"/>
  <c r="AU49"/>
  <c r="AV49"/>
  <c r="AW49"/>
  <c r="AX49"/>
  <c r="AY49"/>
  <c r="AZ49"/>
  <c r="BA49"/>
  <c r="BB49"/>
  <c r="BC49"/>
  <c r="BD49"/>
  <c r="BE49"/>
  <c r="BF49"/>
  <c r="BG49"/>
  <c r="BH49"/>
  <c r="BI49"/>
  <c r="BJ49"/>
  <c r="BK49"/>
  <c r="BL49"/>
  <c r="BM49"/>
  <c r="AT50"/>
  <c r="AU50"/>
  <c r="AV50"/>
  <c r="AW50"/>
  <c r="AX50"/>
  <c r="AY50"/>
  <c r="AZ50"/>
  <c r="BA50"/>
  <c r="BB50"/>
  <c r="BC50"/>
  <c r="BD50"/>
  <c r="BE50"/>
  <c r="BF50"/>
  <c r="BG50"/>
  <c r="BH50"/>
  <c r="BI50"/>
  <c r="BJ50"/>
  <c r="BK50"/>
  <c r="BL50"/>
  <c r="BM50"/>
  <c r="AT51"/>
  <c r="AU51"/>
  <c r="AV51"/>
  <c r="AW51"/>
  <c r="AX51"/>
  <c r="AY51"/>
  <c r="AZ51"/>
  <c r="BA51"/>
  <c r="BB51"/>
  <c r="BC51"/>
  <c r="BD51"/>
  <c r="BE51"/>
  <c r="BF51"/>
  <c r="BG51"/>
  <c r="BH51"/>
  <c r="BI51"/>
  <c r="BJ51"/>
  <c r="BK51"/>
  <c r="BL51"/>
  <c r="BM51"/>
  <c r="AT52"/>
  <c r="AU52"/>
  <c r="AV52"/>
  <c r="AW52"/>
  <c r="AX52"/>
  <c r="AY52"/>
  <c r="AZ52"/>
  <c r="BA52"/>
  <c r="BB52"/>
  <c r="BC52"/>
  <c r="BD52"/>
  <c r="BE52"/>
  <c r="BF52"/>
  <c r="BG52"/>
  <c r="BH52"/>
  <c r="BI52"/>
  <c r="BJ52"/>
  <c r="BK52"/>
  <c r="BL52"/>
  <c r="BM52"/>
  <c r="AT53"/>
  <c r="AU53"/>
  <c r="AV53"/>
  <c r="AW53"/>
  <c r="AX53"/>
  <c r="AY53"/>
  <c r="AZ53"/>
  <c r="BA53"/>
  <c r="BB53"/>
  <c r="BC53"/>
  <c r="BD53"/>
  <c r="BE53"/>
  <c r="BF53"/>
  <c r="BG53"/>
  <c r="BH53"/>
  <c r="BI53"/>
  <c r="BJ53"/>
  <c r="BK53"/>
  <c r="BL53"/>
  <c r="BM53"/>
  <c r="AT54"/>
  <c r="AU54"/>
  <c r="AV54"/>
  <c r="AW54"/>
  <c r="AX54"/>
  <c r="AY54"/>
  <c r="AZ54"/>
  <c r="BA54"/>
  <c r="BB54"/>
  <c r="BC54"/>
  <c r="BD54"/>
  <c r="BE54"/>
  <c r="BF54"/>
  <c r="BG54"/>
  <c r="BH54"/>
  <c r="BI54"/>
  <c r="BJ54"/>
  <c r="BK54"/>
  <c r="BL54"/>
  <c r="BM54"/>
  <c r="AT55"/>
  <c r="AU55"/>
  <c r="AV55"/>
  <c r="AW55"/>
  <c r="AX55"/>
  <c r="AY55"/>
  <c r="AZ55"/>
  <c r="BA55"/>
  <c r="BB55"/>
  <c r="BC55"/>
  <c r="BD55"/>
  <c r="BE55"/>
  <c r="BF55"/>
  <c r="BG55"/>
  <c r="BH55"/>
  <c r="BI55"/>
  <c r="BJ55"/>
  <c r="BK55"/>
  <c r="BL55"/>
  <c r="BM55"/>
  <c r="AT56"/>
  <c r="AU56"/>
  <c r="AV56"/>
  <c r="AW56"/>
  <c r="AX56"/>
  <c r="AY56"/>
  <c r="AZ56"/>
  <c r="BA56"/>
  <c r="BB56"/>
  <c r="BC56"/>
  <c r="BD56"/>
  <c r="BE56"/>
  <c r="BF56"/>
  <c r="BG56"/>
  <c r="BH56"/>
  <c r="BI56"/>
  <c r="BJ56"/>
  <c r="BK56"/>
  <c r="BL56"/>
  <c r="BM56"/>
  <c r="AT57"/>
  <c r="AU57"/>
  <c r="AV57"/>
  <c r="AW57"/>
  <c r="AX57"/>
  <c r="AY57"/>
  <c r="AZ57"/>
  <c r="BA57"/>
  <c r="BB57"/>
  <c r="BC57"/>
  <c r="BD57"/>
  <c r="BE57"/>
  <c r="BF57"/>
  <c r="BG57"/>
  <c r="BH57"/>
  <c r="BI57"/>
  <c r="BJ57"/>
  <c r="BK57"/>
  <c r="BL57"/>
  <c r="BM57"/>
  <c r="AT58"/>
  <c r="AU58"/>
  <c r="AV58"/>
  <c r="AW58"/>
  <c r="AX58"/>
  <c r="AY58"/>
  <c r="AZ58"/>
  <c r="BA58"/>
  <c r="BB58"/>
  <c r="BC58"/>
  <c r="BD58"/>
  <c r="BE58"/>
  <c r="BF58"/>
  <c r="BG58"/>
  <c r="BH58"/>
  <c r="BI58"/>
  <c r="BJ58"/>
  <c r="BK58"/>
  <c r="BL58"/>
  <c r="BM58"/>
  <c r="AT59"/>
  <c r="AU59"/>
  <c r="AV59"/>
  <c r="AW59"/>
  <c r="AX59"/>
  <c r="AY59"/>
  <c r="AZ59"/>
  <c r="BA59"/>
  <c r="BB59"/>
  <c r="BC59"/>
  <c r="BD59"/>
  <c r="BE59"/>
  <c r="BF59"/>
  <c r="BG59"/>
  <c r="BH59"/>
  <c r="BI59"/>
  <c r="BJ59"/>
  <c r="BK59"/>
  <c r="BL59"/>
  <c r="BM59"/>
  <c r="AT60"/>
  <c r="AU60"/>
  <c r="AV60"/>
  <c r="AW60"/>
  <c r="AX60"/>
  <c r="AY60"/>
  <c r="AZ60"/>
  <c r="BA60"/>
  <c r="BB60"/>
  <c r="BC60"/>
  <c r="BD60"/>
  <c r="BE60"/>
  <c r="BF60"/>
  <c r="BG60"/>
  <c r="BH60"/>
  <c r="BI60"/>
  <c r="BJ60"/>
  <c r="BK60"/>
  <c r="BL60"/>
  <c r="BM60"/>
  <c r="AT61"/>
  <c r="AU61"/>
  <c r="AV61"/>
  <c r="AW61"/>
  <c r="AX61"/>
  <c r="AY61"/>
  <c r="AZ61"/>
  <c r="BA61"/>
  <c r="BB61"/>
  <c r="BC61"/>
  <c r="BD61"/>
  <c r="BE61"/>
  <c r="BF61"/>
  <c r="BG61"/>
  <c r="BH61"/>
  <c r="BI61"/>
  <c r="BJ61"/>
  <c r="BK61"/>
  <c r="BL61"/>
  <c r="BM61"/>
  <c r="AT62"/>
  <c r="AU62"/>
  <c r="AV62"/>
  <c r="AW62"/>
  <c r="AX62"/>
  <c r="AY62"/>
  <c r="AZ62"/>
  <c r="BA62"/>
  <c r="BB62"/>
  <c r="BC62"/>
  <c r="BD62"/>
  <c r="BE62"/>
  <c r="BF62"/>
  <c r="BG62"/>
  <c r="BH62"/>
  <c r="BI62"/>
  <c r="BJ62"/>
  <c r="BK62"/>
  <c r="BL62"/>
  <c r="BM62"/>
  <c r="AT63"/>
  <c r="AU63"/>
  <c r="AV63"/>
  <c r="AW63"/>
  <c r="AX63"/>
  <c r="AY63"/>
  <c r="AZ63"/>
  <c r="BA63"/>
  <c r="BB63"/>
  <c r="BC63"/>
  <c r="BD63"/>
  <c r="BE63"/>
  <c r="BF63"/>
  <c r="BG63"/>
  <c r="BH63"/>
  <c r="BI63"/>
  <c r="BJ63"/>
  <c r="BK63"/>
  <c r="BL63"/>
  <c r="BM63"/>
  <c r="AT64"/>
  <c r="AU64"/>
  <c r="AV64"/>
  <c r="AW64"/>
  <c r="AX64"/>
  <c r="AY64"/>
  <c r="AZ64"/>
  <c r="BA64"/>
  <c r="BB64"/>
  <c r="BC64"/>
  <c r="BD64"/>
  <c r="BE64"/>
  <c r="BF64"/>
  <c r="BG64"/>
  <c r="BH64"/>
  <c r="BI64"/>
  <c r="BJ64"/>
  <c r="BK64"/>
  <c r="BL64"/>
  <c r="BM64"/>
  <c r="AT65"/>
  <c r="AU65"/>
  <c r="AV65"/>
  <c r="AW65"/>
  <c r="AX65"/>
  <c r="AY65"/>
  <c r="AZ65"/>
  <c r="BA65"/>
  <c r="BB65"/>
  <c r="BC65"/>
  <c r="BD65"/>
  <c r="BE65"/>
  <c r="BF65"/>
  <c r="BG65"/>
  <c r="BH65"/>
  <c r="BI65"/>
  <c r="BJ65"/>
  <c r="BK65"/>
  <c r="BL65"/>
  <c r="BM65"/>
  <c r="AT66"/>
  <c r="AU66"/>
  <c r="AV66"/>
  <c r="AW66"/>
  <c r="AX66"/>
  <c r="AY66"/>
  <c r="AZ66"/>
  <c r="BA66"/>
  <c r="BB66"/>
  <c r="BC66"/>
  <c r="BD66"/>
  <c r="BE66"/>
  <c r="BF66"/>
  <c r="BG66"/>
  <c r="BH66"/>
  <c r="BI66"/>
  <c r="BJ66"/>
  <c r="BK66"/>
  <c r="BL66"/>
  <c r="BM66"/>
  <c r="AT67"/>
  <c r="AU67"/>
  <c r="AV67"/>
  <c r="AW67"/>
  <c r="AX67"/>
  <c r="AY67"/>
  <c r="AZ67"/>
  <c r="BA67"/>
  <c r="BB67"/>
  <c r="BC67"/>
  <c r="BD67"/>
  <c r="BE67"/>
  <c r="BF67"/>
  <c r="BG67"/>
  <c r="BH67"/>
  <c r="BI67"/>
  <c r="BJ67"/>
  <c r="BK67"/>
  <c r="BL67"/>
  <c r="BM67"/>
  <c r="AT68"/>
  <c r="AU68"/>
  <c r="AV68"/>
  <c r="AW68"/>
  <c r="AX68"/>
  <c r="AY68"/>
  <c r="AZ68"/>
  <c r="BA68"/>
  <c r="BB68"/>
  <c r="BC68"/>
  <c r="BD68"/>
  <c r="BE68"/>
  <c r="BF68"/>
  <c r="BG68"/>
  <c r="BH68"/>
  <c r="BI68"/>
  <c r="BJ68"/>
  <c r="BK68"/>
  <c r="BL68"/>
  <c r="BM68"/>
  <c r="AT69"/>
  <c r="AU69"/>
  <c r="AV69"/>
  <c r="AW69"/>
  <c r="AX69"/>
  <c r="AY69"/>
  <c r="AZ69"/>
  <c r="BA69"/>
  <c r="BB69"/>
  <c r="BC69"/>
  <c r="BD69"/>
  <c r="BE69"/>
  <c r="BF69"/>
  <c r="BG69"/>
  <c r="BH69"/>
  <c r="BI69"/>
  <c r="BJ69"/>
  <c r="BK69"/>
  <c r="BL69"/>
  <c r="BM69"/>
  <c r="AT70"/>
  <c r="AU70"/>
  <c r="AV70"/>
  <c r="AW70"/>
  <c r="AX70"/>
  <c r="AY70"/>
  <c r="AZ70"/>
  <c r="BA70"/>
  <c r="BB70"/>
  <c r="BC70"/>
  <c r="BD70"/>
  <c r="BE70"/>
  <c r="BF70"/>
  <c r="BG70"/>
  <c r="BH70"/>
  <c r="BI70"/>
  <c r="BJ70"/>
  <c r="BK70"/>
  <c r="BL70"/>
  <c r="BM70"/>
  <c r="AT71"/>
  <c r="AU71"/>
  <c r="AV71"/>
  <c r="AW71"/>
  <c r="AX71"/>
  <c r="AY71"/>
  <c r="AZ71"/>
  <c r="BA71"/>
  <c r="BB71"/>
  <c r="BC71"/>
  <c r="BD71"/>
  <c r="BE71"/>
  <c r="BF71"/>
  <c r="BG71"/>
  <c r="BH71"/>
  <c r="BI71"/>
  <c r="BJ71"/>
  <c r="BK71"/>
  <c r="BL71"/>
  <c r="BM71"/>
  <c r="AT72"/>
  <c r="AU72"/>
  <c r="AV72"/>
  <c r="AW72"/>
  <c r="AX72"/>
  <c r="AY72"/>
  <c r="AZ72"/>
  <c r="BA72"/>
  <c r="BB72"/>
  <c r="BC72"/>
  <c r="BD72"/>
  <c r="BE72"/>
  <c r="BF72"/>
  <c r="BG72"/>
  <c r="BH72"/>
  <c r="BI72"/>
  <c r="BJ72"/>
  <c r="BK72"/>
  <c r="BL72"/>
  <c r="BM72"/>
  <c r="BM5"/>
  <c r="BL5"/>
  <c r="BK5"/>
  <c r="BJ5"/>
  <c r="BI5"/>
  <c r="BH5"/>
  <c r="AR5" s="1"/>
  <c r="BG5"/>
  <c r="BF5"/>
  <c r="BE5"/>
  <c r="BD5"/>
  <c r="BC5"/>
  <c r="BB5"/>
  <c r="BA5"/>
  <c r="AZ5"/>
  <c r="AY5"/>
  <c r="AX5"/>
  <c r="AW5"/>
  <c r="AR6"/>
  <c r="AS6"/>
  <c r="AR7"/>
  <c r="AS7"/>
  <c r="AR8"/>
  <c r="AS8"/>
  <c r="AR9"/>
  <c r="AS9"/>
  <c r="AR10"/>
  <c r="AS10"/>
  <c r="AR11"/>
  <c r="AS11"/>
  <c r="AR12"/>
  <c r="AS12"/>
  <c r="AR13"/>
  <c r="AS13"/>
  <c r="AR14"/>
  <c r="AS14"/>
  <c r="AR15"/>
  <c r="AS15"/>
  <c r="AR16"/>
  <c r="AS16"/>
  <c r="AR17"/>
  <c r="AS17"/>
  <c r="AR18"/>
  <c r="AS18"/>
  <c r="AR19"/>
  <c r="AS19"/>
  <c r="AR20"/>
  <c r="AS20"/>
  <c r="AR21"/>
  <c r="AS21"/>
  <c r="AR22"/>
  <c r="AS22"/>
  <c r="AR23"/>
  <c r="AS23"/>
  <c r="AR24"/>
  <c r="AS24"/>
  <c r="AR25"/>
  <c r="AS25"/>
  <c r="AR26"/>
  <c r="AS26"/>
  <c r="AR27"/>
  <c r="AS27"/>
  <c r="AR28"/>
  <c r="AS28"/>
  <c r="AR29"/>
  <c r="AS29"/>
  <c r="AR30"/>
  <c r="AS30"/>
  <c r="AR31"/>
  <c r="AS31"/>
  <c r="AR32"/>
  <c r="AS32"/>
  <c r="AR33"/>
  <c r="AS33"/>
  <c r="AR34"/>
  <c r="AS34"/>
  <c r="AR35"/>
  <c r="AS35"/>
  <c r="AR36"/>
  <c r="AS36"/>
  <c r="AR37"/>
  <c r="AS37"/>
  <c r="AR38"/>
  <c r="AS38"/>
  <c r="AR39"/>
  <c r="AS39"/>
  <c r="AR40"/>
  <c r="AS40"/>
  <c r="AR41"/>
  <c r="AS41"/>
  <c r="AR42"/>
  <c r="AS42"/>
  <c r="AR43"/>
  <c r="AS43"/>
  <c r="AR44"/>
  <c r="AS44"/>
  <c r="AR45"/>
  <c r="AS45"/>
  <c r="AR46"/>
  <c r="AS46"/>
  <c r="AR47"/>
  <c r="AS47"/>
  <c r="AR48"/>
  <c r="AS48"/>
  <c r="AR49"/>
  <c r="AS49"/>
  <c r="AR50"/>
  <c r="AS50"/>
  <c r="AR51"/>
  <c r="AS51"/>
  <c r="AR52"/>
  <c r="AS52"/>
  <c r="AR53"/>
  <c r="AS53"/>
  <c r="AR54"/>
  <c r="AS54"/>
  <c r="AR55"/>
  <c r="AS55"/>
  <c r="AR56"/>
  <c r="AS56"/>
  <c r="AR57"/>
  <c r="AS57"/>
  <c r="AR58"/>
  <c r="AS58"/>
  <c r="AR59"/>
  <c r="AS59"/>
  <c r="AR60"/>
  <c r="AS60"/>
  <c r="AR61"/>
  <c r="AS61"/>
  <c r="AR62"/>
  <c r="AS62"/>
  <c r="AR63"/>
  <c r="AS63"/>
  <c r="AR64"/>
  <c r="AS64"/>
  <c r="AR65"/>
  <c r="AS65"/>
  <c r="AR66"/>
  <c r="AS66"/>
  <c r="AR67"/>
  <c r="AS67"/>
  <c r="AR68"/>
  <c r="AS68"/>
  <c r="AR69"/>
  <c r="AS69"/>
  <c r="AR70"/>
  <c r="AS70"/>
  <c r="AR71"/>
  <c r="AS71"/>
  <c r="AR72"/>
  <c r="AS72"/>
  <c r="AS5"/>
  <c r="AU5"/>
  <c r="BR5" s="1"/>
  <c r="V1" i="5"/>
  <c r="W1"/>
  <c r="X1"/>
  <c r="Y1"/>
  <c r="Z1"/>
  <c r="AA1"/>
  <c r="AB1"/>
  <c r="AC1"/>
  <c r="AD1"/>
  <c r="AE1"/>
  <c r="AF1"/>
  <c r="AG1"/>
  <c r="AH1"/>
  <c r="AI1"/>
  <c r="AJ1"/>
  <c r="AK1"/>
  <c r="AL1"/>
  <c r="AM1"/>
  <c r="AN1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V22"/>
  <c r="W22"/>
  <c r="X22"/>
  <c r="Y22"/>
  <c r="Z22"/>
  <c r="AA22"/>
  <c r="AB22"/>
  <c r="AC22"/>
  <c r="AD22"/>
  <c r="AE22"/>
  <c r="AF22"/>
  <c r="AG22"/>
  <c r="AH22"/>
  <c r="AI22"/>
  <c r="AJ22"/>
  <c r="AK22"/>
  <c r="AL22"/>
  <c r="AM22"/>
  <c r="AN22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V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V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V35"/>
  <c r="W35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V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V37"/>
  <c r="W37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V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V41"/>
  <c r="W41"/>
  <c r="X41"/>
  <c r="Y41"/>
  <c r="Z41"/>
  <c r="AA41"/>
  <c r="AB41"/>
  <c r="AC41"/>
  <c r="AD41"/>
  <c r="AE41"/>
  <c r="AF41"/>
  <c r="AG41"/>
  <c r="AH41"/>
  <c r="AI41"/>
  <c r="AJ41"/>
  <c r="AK41"/>
  <c r="AL41"/>
  <c r="AM41"/>
  <c r="AN41"/>
  <c r="V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V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V48"/>
  <c r="W48"/>
  <c r="X48"/>
  <c r="Y48"/>
  <c r="Z48"/>
  <c r="AA48"/>
  <c r="AB48"/>
  <c r="AC48"/>
  <c r="AD48"/>
  <c r="AE48"/>
  <c r="AF48"/>
  <c r="AG48"/>
  <c r="AH48"/>
  <c r="AI48"/>
  <c r="AJ48"/>
  <c r="AK48"/>
  <c r="AL48"/>
  <c r="AM48"/>
  <c r="AN48"/>
  <c r="V49"/>
  <c r="W49"/>
  <c r="X49"/>
  <c r="Y49"/>
  <c r="Z49"/>
  <c r="AA49"/>
  <c r="AB49"/>
  <c r="AC49"/>
  <c r="AD49"/>
  <c r="AE49"/>
  <c r="AF49"/>
  <c r="AG49"/>
  <c r="AH49"/>
  <c r="AI49"/>
  <c r="AJ49"/>
  <c r="AK49"/>
  <c r="AL49"/>
  <c r="AM49"/>
  <c r="AN49"/>
  <c r="V50"/>
  <c r="W50"/>
  <c r="X50"/>
  <c r="Y50"/>
  <c r="Z50"/>
  <c r="AA50"/>
  <c r="AB50"/>
  <c r="AC50"/>
  <c r="AD50"/>
  <c r="AE50"/>
  <c r="AF50"/>
  <c r="AG50"/>
  <c r="AH50"/>
  <c r="AI50"/>
  <c r="AJ50"/>
  <c r="AK50"/>
  <c r="AL50"/>
  <c r="AM50"/>
  <c r="AN50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V53"/>
  <c r="W53"/>
  <c r="X53"/>
  <c r="Y53"/>
  <c r="Z53"/>
  <c r="AA53"/>
  <c r="AB53"/>
  <c r="AC53"/>
  <c r="AD53"/>
  <c r="AE53"/>
  <c r="AF53"/>
  <c r="AG53"/>
  <c r="AH53"/>
  <c r="AI53"/>
  <c r="AJ53"/>
  <c r="AK53"/>
  <c r="AL53"/>
  <c r="AM53"/>
  <c r="AN53"/>
  <c r="V54"/>
  <c r="W54"/>
  <c r="X54"/>
  <c r="Y54"/>
  <c r="Z54"/>
  <c r="AA54"/>
  <c r="AB54"/>
  <c r="AC54"/>
  <c r="AD54"/>
  <c r="AE54"/>
  <c r="AF54"/>
  <c r="AG54"/>
  <c r="AH54"/>
  <c r="AI54"/>
  <c r="AJ54"/>
  <c r="AK54"/>
  <c r="AL54"/>
  <c r="AM54"/>
  <c r="AN54"/>
  <c r="V55"/>
  <c r="W55"/>
  <c r="X55"/>
  <c r="Y55"/>
  <c r="Z55"/>
  <c r="AA55"/>
  <c r="AB55"/>
  <c r="AC55"/>
  <c r="AD55"/>
  <c r="AE55"/>
  <c r="AF55"/>
  <c r="AG55"/>
  <c r="AH55"/>
  <c r="AI55"/>
  <c r="AJ55"/>
  <c r="AK55"/>
  <c r="AL55"/>
  <c r="AM55"/>
  <c r="AN55"/>
  <c r="V56"/>
  <c r="W56"/>
  <c r="X56"/>
  <c r="Y56"/>
  <c r="Z56"/>
  <c r="AA56"/>
  <c r="AB56"/>
  <c r="AC56"/>
  <c r="AD56"/>
  <c r="AE56"/>
  <c r="AF56"/>
  <c r="AG56"/>
  <c r="AH56"/>
  <c r="AI56"/>
  <c r="AJ56"/>
  <c r="AK56"/>
  <c r="AL56"/>
  <c r="AM56"/>
  <c r="AN56"/>
  <c r="V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V58"/>
  <c r="W58"/>
  <c r="X58"/>
  <c r="Y58"/>
  <c r="Z58"/>
  <c r="AA58"/>
  <c r="AB58"/>
  <c r="AC58"/>
  <c r="AD58"/>
  <c r="AE58"/>
  <c r="AF58"/>
  <c r="AG58"/>
  <c r="AH58"/>
  <c r="AI58"/>
  <c r="AJ58"/>
  <c r="AK58"/>
  <c r="AL58"/>
  <c r="AM58"/>
  <c r="AN58"/>
  <c r="V59"/>
  <c r="W59"/>
  <c r="X59"/>
  <c r="Y59"/>
  <c r="Z59"/>
  <c r="AA59"/>
  <c r="AB59"/>
  <c r="AC59"/>
  <c r="AD59"/>
  <c r="AE59"/>
  <c r="AF59"/>
  <c r="AG59"/>
  <c r="AH59"/>
  <c r="AI59"/>
  <c r="AJ59"/>
  <c r="AK59"/>
  <c r="AL59"/>
  <c r="AM59"/>
  <c r="AN59"/>
  <c r="V60"/>
  <c r="W60"/>
  <c r="X60"/>
  <c r="Y60"/>
  <c r="Z60"/>
  <c r="AA60"/>
  <c r="AB60"/>
  <c r="AC60"/>
  <c r="AD60"/>
  <c r="AE60"/>
  <c r="AF60"/>
  <c r="AG60"/>
  <c r="AH60"/>
  <c r="AI60"/>
  <c r="AJ60"/>
  <c r="AK60"/>
  <c r="AL60"/>
  <c r="AM60"/>
  <c r="AN60"/>
  <c r="V61"/>
  <c r="W61"/>
  <c r="X61"/>
  <c r="Y61"/>
  <c r="Z61"/>
  <c r="AA61"/>
  <c r="AB61"/>
  <c r="AC61"/>
  <c r="AD61"/>
  <c r="AE61"/>
  <c r="AF61"/>
  <c r="AG61"/>
  <c r="AH61"/>
  <c r="AI61"/>
  <c r="AJ61"/>
  <c r="AK61"/>
  <c r="AL61"/>
  <c r="AM61"/>
  <c r="AN61"/>
  <c r="V62"/>
  <c r="W62"/>
  <c r="X62"/>
  <c r="Y62"/>
  <c r="Z62"/>
  <c r="AA62"/>
  <c r="AB62"/>
  <c r="AC62"/>
  <c r="AD62"/>
  <c r="AE62"/>
  <c r="AF62"/>
  <c r="AG62"/>
  <c r="AH62"/>
  <c r="AI62"/>
  <c r="AJ62"/>
  <c r="AK62"/>
  <c r="AL62"/>
  <c r="AM62"/>
  <c r="AN62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V65"/>
  <c r="W65"/>
  <c r="X65"/>
  <c r="Y65"/>
  <c r="Z65"/>
  <c r="AA65"/>
  <c r="AB65"/>
  <c r="AC65"/>
  <c r="AD65"/>
  <c r="AE65"/>
  <c r="AF65"/>
  <c r="AG65"/>
  <c r="AH65"/>
  <c r="AI65"/>
  <c r="AJ65"/>
  <c r="AK65"/>
  <c r="AL65"/>
  <c r="AM65"/>
  <c r="AN65"/>
  <c r="V66"/>
  <c r="W66"/>
  <c r="X66"/>
  <c r="Y66"/>
  <c r="Z66"/>
  <c r="AA66"/>
  <c r="AB66"/>
  <c r="AC66"/>
  <c r="AD66"/>
  <c r="AE66"/>
  <c r="AF66"/>
  <c r="AG66"/>
  <c r="AH66"/>
  <c r="AI66"/>
  <c r="AJ66"/>
  <c r="AK66"/>
  <c r="AL66"/>
  <c r="AM66"/>
  <c r="AN66"/>
  <c r="V67"/>
  <c r="W67"/>
  <c r="X67"/>
  <c r="Y67"/>
  <c r="Z67"/>
  <c r="AA67"/>
  <c r="AB67"/>
  <c r="AC67"/>
  <c r="AD67"/>
  <c r="AE67"/>
  <c r="AF67"/>
  <c r="AG67"/>
  <c r="AH67"/>
  <c r="AI67"/>
  <c r="AJ67"/>
  <c r="AK67"/>
  <c r="AL67"/>
  <c r="AM67"/>
  <c r="AN67"/>
  <c r="V68"/>
  <c r="W68"/>
  <c r="X68"/>
  <c r="Y68"/>
  <c r="Z68"/>
  <c r="AA68"/>
  <c r="AB68"/>
  <c r="AC68"/>
  <c r="AD68"/>
  <c r="AE68"/>
  <c r="AF68"/>
  <c r="AG68"/>
  <c r="AH68"/>
  <c r="AI68"/>
  <c r="AJ68"/>
  <c r="AK68"/>
  <c r="AL68"/>
  <c r="AM68"/>
  <c r="AN68"/>
  <c r="U2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1"/>
  <c r="AV5" i="4"/>
  <c r="AT5"/>
  <c r="EY5"/>
  <c r="EY4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DV7"/>
  <c r="DW7"/>
  <c r="DX7"/>
  <c r="DY7"/>
  <c r="DZ7"/>
  <c r="EA7"/>
  <c r="EB7"/>
  <c r="EC7"/>
  <c r="ED7"/>
  <c r="EE7"/>
  <c r="EF7"/>
  <c r="EG7"/>
  <c r="EH7"/>
  <c r="EI7"/>
  <c r="EJ7"/>
  <c r="EK7"/>
  <c r="EL7"/>
  <c r="EM7"/>
  <c r="EN7"/>
  <c r="EO7"/>
  <c r="EP7"/>
  <c r="EQ7"/>
  <c r="ER7"/>
  <c r="ES7"/>
  <c r="ET7"/>
  <c r="DV8"/>
  <c r="DW8"/>
  <c r="DX8"/>
  <c r="DY8"/>
  <c r="DZ8"/>
  <c r="EA8"/>
  <c r="EB8"/>
  <c r="EC8"/>
  <c r="ED8"/>
  <c r="EE8"/>
  <c r="EF8"/>
  <c r="EG8"/>
  <c r="EH8"/>
  <c r="EI8"/>
  <c r="EJ8"/>
  <c r="EK8"/>
  <c r="EL8"/>
  <c r="EM8"/>
  <c r="EN8"/>
  <c r="EO8"/>
  <c r="EP8"/>
  <c r="EQ8"/>
  <c r="ER8"/>
  <c r="ES8"/>
  <c r="ET8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EP9"/>
  <c r="EQ9"/>
  <c r="ER9"/>
  <c r="ES9"/>
  <c r="ET9"/>
  <c r="DV10"/>
  <c r="DW10"/>
  <c r="DX10"/>
  <c r="DY10"/>
  <c r="DZ10"/>
  <c r="EA10"/>
  <c r="EB10"/>
  <c r="EC10"/>
  <c r="ED10"/>
  <c r="EE10"/>
  <c r="EF10"/>
  <c r="EG10"/>
  <c r="EH10"/>
  <c r="EI10"/>
  <c r="EJ10"/>
  <c r="EK10"/>
  <c r="EL10"/>
  <c r="EM10"/>
  <c r="EN10"/>
  <c r="EO10"/>
  <c r="EP10"/>
  <c r="EQ10"/>
  <c r="ER10"/>
  <c r="ES10"/>
  <c r="ET10"/>
  <c r="DV11"/>
  <c r="DW11"/>
  <c r="DX11"/>
  <c r="DY11"/>
  <c r="DZ11"/>
  <c r="EA11"/>
  <c r="EB11"/>
  <c r="EC11"/>
  <c r="ED11"/>
  <c r="EE11"/>
  <c r="EF11"/>
  <c r="EG11"/>
  <c r="EH11"/>
  <c r="EI11"/>
  <c r="EJ11"/>
  <c r="EK11"/>
  <c r="EL11"/>
  <c r="EM11"/>
  <c r="EN11"/>
  <c r="EO11"/>
  <c r="EP11"/>
  <c r="EQ11"/>
  <c r="ER11"/>
  <c r="ES11"/>
  <c r="ET11"/>
  <c r="DV12"/>
  <c r="DW12"/>
  <c r="DX12"/>
  <c r="DY12"/>
  <c r="DZ12"/>
  <c r="EA12"/>
  <c r="EB12"/>
  <c r="EC12"/>
  <c r="ED12"/>
  <c r="EE12"/>
  <c r="EF12"/>
  <c r="EG12"/>
  <c r="EH12"/>
  <c r="EI12"/>
  <c r="EJ12"/>
  <c r="EK12"/>
  <c r="EL12"/>
  <c r="EM12"/>
  <c r="EN12"/>
  <c r="EO12"/>
  <c r="EP12"/>
  <c r="EQ12"/>
  <c r="ER12"/>
  <c r="ES12"/>
  <c r="ET12"/>
  <c r="DV13"/>
  <c r="DW13"/>
  <c r="DX13"/>
  <c r="DY13"/>
  <c r="DZ13"/>
  <c r="EA13"/>
  <c r="EB13"/>
  <c r="EC13"/>
  <c r="ED13"/>
  <c r="EE13"/>
  <c r="EF13"/>
  <c r="EG13"/>
  <c r="EH13"/>
  <c r="EI13"/>
  <c r="EJ13"/>
  <c r="EK13"/>
  <c r="EL13"/>
  <c r="EM13"/>
  <c r="EN13"/>
  <c r="EO13"/>
  <c r="EP13"/>
  <c r="EQ13"/>
  <c r="ER13"/>
  <c r="ES13"/>
  <c r="ET13"/>
  <c r="DV14"/>
  <c r="DW14"/>
  <c r="DX14"/>
  <c r="DY14"/>
  <c r="DZ14"/>
  <c r="EA14"/>
  <c r="EB14"/>
  <c r="EC14"/>
  <c r="ED14"/>
  <c r="EE14"/>
  <c r="EF14"/>
  <c r="EG14"/>
  <c r="EH14"/>
  <c r="EI14"/>
  <c r="EJ14"/>
  <c r="EK14"/>
  <c r="EL14"/>
  <c r="EM14"/>
  <c r="EN14"/>
  <c r="EO14"/>
  <c r="EP14"/>
  <c r="EQ14"/>
  <c r="ER14"/>
  <c r="ES14"/>
  <c r="ET14"/>
  <c r="DV15"/>
  <c r="DW15"/>
  <c r="DX15"/>
  <c r="DY15"/>
  <c r="DZ15"/>
  <c r="EA15"/>
  <c r="EB15"/>
  <c r="EC15"/>
  <c r="ED15"/>
  <c r="EE15"/>
  <c r="EF15"/>
  <c r="EG15"/>
  <c r="EH15"/>
  <c r="EI15"/>
  <c r="EJ15"/>
  <c r="EK15"/>
  <c r="EL15"/>
  <c r="EM15"/>
  <c r="EN15"/>
  <c r="EO15"/>
  <c r="EP15"/>
  <c r="EQ15"/>
  <c r="ER15"/>
  <c r="ES15"/>
  <c r="ET15"/>
  <c r="DV16"/>
  <c r="DW16"/>
  <c r="DX16"/>
  <c r="DY16"/>
  <c r="DZ16"/>
  <c r="EA16"/>
  <c r="EB16"/>
  <c r="EC16"/>
  <c r="ED16"/>
  <c r="EE16"/>
  <c r="EF16"/>
  <c r="EG16"/>
  <c r="EH16"/>
  <c r="EI16"/>
  <c r="EJ16"/>
  <c r="EK16"/>
  <c r="EL16"/>
  <c r="EM16"/>
  <c r="EN16"/>
  <c r="EO16"/>
  <c r="EP16"/>
  <c r="EQ16"/>
  <c r="ER16"/>
  <c r="ES16"/>
  <c r="ET16"/>
  <c r="DV17"/>
  <c r="DW17"/>
  <c r="DX17"/>
  <c r="DY17"/>
  <c r="DZ17"/>
  <c r="EA17"/>
  <c r="EB17"/>
  <c r="EC17"/>
  <c r="ED17"/>
  <c r="EE17"/>
  <c r="EF17"/>
  <c r="EG17"/>
  <c r="EH17"/>
  <c r="EI17"/>
  <c r="EJ17"/>
  <c r="EK17"/>
  <c r="EL17"/>
  <c r="EM17"/>
  <c r="EN17"/>
  <c r="EO17"/>
  <c r="EP17"/>
  <c r="EQ17"/>
  <c r="ER17"/>
  <c r="ES17"/>
  <c r="ET17"/>
  <c r="DV18"/>
  <c r="DW18"/>
  <c r="DX18"/>
  <c r="DY18"/>
  <c r="DZ18"/>
  <c r="EA18"/>
  <c r="EB18"/>
  <c r="EC18"/>
  <c r="ED18"/>
  <c r="EE18"/>
  <c r="EF18"/>
  <c r="EG18"/>
  <c r="EH18"/>
  <c r="EI18"/>
  <c r="EJ18"/>
  <c r="EK18"/>
  <c r="EL18"/>
  <c r="EM18"/>
  <c r="EN18"/>
  <c r="EO18"/>
  <c r="EP18"/>
  <c r="EQ18"/>
  <c r="ER18"/>
  <c r="ES18"/>
  <c r="ET18"/>
  <c r="DV19"/>
  <c r="DW19"/>
  <c r="DX19"/>
  <c r="DY19"/>
  <c r="DZ19"/>
  <c r="EA19"/>
  <c r="EB19"/>
  <c r="EC19"/>
  <c r="ED19"/>
  <c r="EE19"/>
  <c r="EF19"/>
  <c r="EG19"/>
  <c r="EH19"/>
  <c r="EI19"/>
  <c r="EJ19"/>
  <c r="EK19"/>
  <c r="EL19"/>
  <c r="EM19"/>
  <c r="EN19"/>
  <c r="EO19"/>
  <c r="EP19"/>
  <c r="EQ19"/>
  <c r="ER19"/>
  <c r="ES19"/>
  <c r="ET19"/>
  <c r="DV20"/>
  <c r="DW20"/>
  <c r="DX20"/>
  <c r="DY20"/>
  <c r="DZ20"/>
  <c r="EA20"/>
  <c r="EB20"/>
  <c r="EC20"/>
  <c r="ED20"/>
  <c r="EE20"/>
  <c r="EF20"/>
  <c r="EG20"/>
  <c r="EH20"/>
  <c r="EI20"/>
  <c r="EJ20"/>
  <c r="EK20"/>
  <c r="EL20"/>
  <c r="EM20"/>
  <c r="EN20"/>
  <c r="EO20"/>
  <c r="EP20"/>
  <c r="EQ20"/>
  <c r="ER20"/>
  <c r="ES20"/>
  <c r="ET20"/>
  <c r="DV21"/>
  <c r="DW21"/>
  <c r="DX21"/>
  <c r="DY21"/>
  <c r="DZ21"/>
  <c r="EA21"/>
  <c r="EB21"/>
  <c r="EC21"/>
  <c r="ED21"/>
  <c r="EE21"/>
  <c r="EF21"/>
  <c r="EG21"/>
  <c r="EH21"/>
  <c r="EI21"/>
  <c r="EJ21"/>
  <c r="EK21"/>
  <c r="EL21"/>
  <c r="EM21"/>
  <c r="EN21"/>
  <c r="EO21"/>
  <c r="EP21"/>
  <c r="EQ21"/>
  <c r="ER21"/>
  <c r="ES21"/>
  <c r="ET21"/>
  <c r="DV24"/>
  <c r="DW24"/>
  <c r="DX24"/>
  <c r="DY24"/>
  <c r="DZ24"/>
  <c r="EA24"/>
  <c r="EB24"/>
  <c r="EC24"/>
  <c r="ED24"/>
  <c r="EE24"/>
  <c r="EF24"/>
  <c r="EG24"/>
  <c r="EH24"/>
  <c r="EI24"/>
  <c r="EJ24"/>
  <c r="EK24"/>
  <c r="EL24"/>
  <c r="EM24"/>
  <c r="EN24"/>
  <c r="EO24"/>
  <c r="EP24"/>
  <c r="EQ24"/>
  <c r="ER24"/>
  <c r="ES24"/>
  <c r="ET24"/>
  <c r="DV25"/>
  <c r="DW25"/>
  <c r="DX25"/>
  <c r="DY25"/>
  <c r="DZ25"/>
  <c r="EA25"/>
  <c r="EB25"/>
  <c r="EC25"/>
  <c r="ED25"/>
  <c r="EE25"/>
  <c r="EF25"/>
  <c r="EG25"/>
  <c r="EH25"/>
  <c r="EI25"/>
  <c r="EJ25"/>
  <c r="EK25"/>
  <c r="EL25"/>
  <c r="EM25"/>
  <c r="EN25"/>
  <c r="EO25"/>
  <c r="EP25"/>
  <c r="EQ25"/>
  <c r="ER25"/>
  <c r="ES25"/>
  <c r="ET25"/>
  <c r="DV26"/>
  <c r="DW26"/>
  <c r="DX26"/>
  <c r="DY26"/>
  <c r="DZ26"/>
  <c r="EA26"/>
  <c r="EB26"/>
  <c r="EC26"/>
  <c r="ED26"/>
  <c r="EE26"/>
  <c r="EF26"/>
  <c r="EG26"/>
  <c r="EH26"/>
  <c r="EI26"/>
  <c r="EJ26"/>
  <c r="EK26"/>
  <c r="EL26"/>
  <c r="EM26"/>
  <c r="EN26"/>
  <c r="EO26"/>
  <c r="EP26"/>
  <c r="EQ26"/>
  <c r="ER26"/>
  <c r="ES26"/>
  <c r="ET26"/>
  <c r="DV27"/>
  <c r="DW27"/>
  <c r="DX27"/>
  <c r="DY27"/>
  <c r="DZ27"/>
  <c r="EA27"/>
  <c r="EB27"/>
  <c r="EC27"/>
  <c r="ED27"/>
  <c r="EE27"/>
  <c r="EF27"/>
  <c r="EG27"/>
  <c r="EH27"/>
  <c r="EI27"/>
  <c r="EJ27"/>
  <c r="EK27"/>
  <c r="EL27"/>
  <c r="EM27"/>
  <c r="EN27"/>
  <c r="EO27"/>
  <c r="EP27"/>
  <c r="EQ27"/>
  <c r="ER27"/>
  <c r="ES27"/>
  <c r="ET27"/>
  <c r="DV28"/>
  <c r="DW28"/>
  <c r="DX28"/>
  <c r="DY28"/>
  <c r="DZ28"/>
  <c r="EA28"/>
  <c r="EB28"/>
  <c r="EC28"/>
  <c r="ED28"/>
  <c r="EE28"/>
  <c r="EF28"/>
  <c r="EG28"/>
  <c r="EH28"/>
  <c r="EI28"/>
  <c r="EJ28"/>
  <c r="EK28"/>
  <c r="EL28"/>
  <c r="EM28"/>
  <c r="EN28"/>
  <c r="EO28"/>
  <c r="EP28"/>
  <c r="EQ28"/>
  <c r="ER28"/>
  <c r="ES28"/>
  <c r="ET28"/>
  <c r="DV29"/>
  <c r="DW29"/>
  <c r="DX29"/>
  <c r="DY29"/>
  <c r="DZ29"/>
  <c r="EA29"/>
  <c r="EB29"/>
  <c r="EC29"/>
  <c r="ED29"/>
  <c r="EE29"/>
  <c r="EF29"/>
  <c r="EG29"/>
  <c r="EH29"/>
  <c r="EI29"/>
  <c r="EJ29"/>
  <c r="EK29"/>
  <c r="EL29"/>
  <c r="EM29"/>
  <c r="EN29"/>
  <c r="EO29"/>
  <c r="EP29"/>
  <c r="EQ29"/>
  <c r="ER29"/>
  <c r="ES29"/>
  <c r="ET29"/>
  <c r="DV30"/>
  <c r="DW30"/>
  <c r="DX30"/>
  <c r="DY30"/>
  <c r="DZ30"/>
  <c r="EA30"/>
  <c r="EB30"/>
  <c r="EC30"/>
  <c r="ED30"/>
  <c r="EE30"/>
  <c r="EF30"/>
  <c r="EG30"/>
  <c r="EH30"/>
  <c r="EI30"/>
  <c r="EJ30"/>
  <c r="EK30"/>
  <c r="EL30"/>
  <c r="EM30"/>
  <c r="EN30"/>
  <c r="EO30"/>
  <c r="EP30"/>
  <c r="EQ30"/>
  <c r="ER30"/>
  <c r="ES30"/>
  <c r="ET30"/>
  <c r="DV31"/>
  <c r="DW31"/>
  <c r="DX31"/>
  <c r="DY31"/>
  <c r="DZ31"/>
  <c r="EA31"/>
  <c r="EB31"/>
  <c r="EC31"/>
  <c r="ED31"/>
  <c r="EE31"/>
  <c r="EF31"/>
  <c r="EG31"/>
  <c r="EH31"/>
  <c r="EI31"/>
  <c r="EJ31"/>
  <c r="EK31"/>
  <c r="EL31"/>
  <c r="EM31"/>
  <c r="EN31"/>
  <c r="EO31"/>
  <c r="EP31"/>
  <c r="EQ31"/>
  <c r="ER31"/>
  <c r="ES31"/>
  <c r="ET31"/>
  <c r="DV32"/>
  <c r="DW32"/>
  <c r="DX32"/>
  <c r="DY32"/>
  <c r="DZ32"/>
  <c r="EA32"/>
  <c r="EB32"/>
  <c r="EC32"/>
  <c r="ED32"/>
  <c r="EE32"/>
  <c r="EF32"/>
  <c r="EG32"/>
  <c r="EH32"/>
  <c r="EI32"/>
  <c r="EJ32"/>
  <c r="EK32"/>
  <c r="EL32"/>
  <c r="EM32"/>
  <c r="EN32"/>
  <c r="EO32"/>
  <c r="EP32"/>
  <c r="EQ32"/>
  <c r="ER32"/>
  <c r="ES32"/>
  <c r="ET32"/>
  <c r="DV33"/>
  <c r="DW33"/>
  <c r="DX33"/>
  <c r="DY33"/>
  <c r="DZ33"/>
  <c r="EA33"/>
  <c r="EB33"/>
  <c r="EC33"/>
  <c r="ED33"/>
  <c r="EE33"/>
  <c r="EF33"/>
  <c r="EG33"/>
  <c r="EH33"/>
  <c r="EI33"/>
  <c r="EJ33"/>
  <c r="EK33"/>
  <c r="EL33"/>
  <c r="EM33"/>
  <c r="EN33"/>
  <c r="EO33"/>
  <c r="EP33"/>
  <c r="EQ33"/>
  <c r="ER33"/>
  <c r="ES33"/>
  <c r="ET33"/>
  <c r="DV34"/>
  <c r="DW34"/>
  <c r="DX34"/>
  <c r="DY34"/>
  <c r="DZ34"/>
  <c r="EA34"/>
  <c r="EB34"/>
  <c r="EC34"/>
  <c r="ED34"/>
  <c r="EE34"/>
  <c r="EF34"/>
  <c r="EG34"/>
  <c r="EH34"/>
  <c r="EI34"/>
  <c r="EJ34"/>
  <c r="EK34"/>
  <c r="EL34"/>
  <c r="EM34"/>
  <c r="EN34"/>
  <c r="EO34"/>
  <c r="EP34"/>
  <c r="EQ34"/>
  <c r="ER34"/>
  <c r="ES34"/>
  <c r="ET34"/>
  <c r="DV35"/>
  <c r="DW35"/>
  <c r="DX35"/>
  <c r="DY35"/>
  <c r="DZ35"/>
  <c r="EA35"/>
  <c r="EB35"/>
  <c r="EC35"/>
  <c r="ED35"/>
  <c r="EE35"/>
  <c r="EF35"/>
  <c r="EG35"/>
  <c r="EH35"/>
  <c r="EI35"/>
  <c r="EJ35"/>
  <c r="EK35"/>
  <c r="EL35"/>
  <c r="EM35"/>
  <c r="EN35"/>
  <c r="EO35"/>
  <c r="EP35"/>
  <c r="EQ35"/>
  <c r="ER35"/>
  <c r="ES35"/>
  <c r="ET35"/>
  <c r="DV36"/>
  <c r="DW36"/>
  <c r="DX36"/>
  <c r="DY36"/>
  <c r="DZ36"/>
  <c r="EA36"/>
  <c r="EB36"/>
  <c r="EC36"/>
  <c r="ED36"/>
  <c r="EE36"/>
  <c r="EF36"/>
  <c r="EG36"/>
  <c r="EH36"/>
  <c r="EI36"/>
  <c r="EJ36"/>
  <c r="EK36"/>
  <c r="EL36"/>
  <c r="EM36"/>
  <c r="EN36"/>
  <c r="EO36"/>
  <c r="EP36"/>
  <c r="EQ36"/>
  <c r="ER36"/>
  <c r="ES36"/>
  <c r="ET36"/>
  <c r="DV37"/>
  <c r="DW37"/>
  <c r="DX37"/>
  <c r="DY37"/>
  <c r="DZ37"/>
  <c r="EA37"/>
  <c r="EB37"/>
  <c r="EC37"/>
  <c r="ED37"/>
  <c r="EE37"/>
  <c r="EF37"/>
  <c r="EG37"/>
  <c r="EH37"/>
  <c r="EI37"/>
  <c r="EJ37"/>
  <c r="EK37"/>
  <c r="EL37"/>
  <c r="EM37"/>
  <c r="EN37"/>
  <c r="EO37"/>
  <c r="EP37"/>
  <c r="EQ37"/>
  <c r="ER37"/>
  <c r="ES37"/>
  <c r="ET37"/>
  <c r="DV38"/>
  <c r="DW38"/>
  <c r="DX38"/>
  <c r="DY38"/>
  <c r="DZ38"/>
  <c r="EA38"/>
  <c r="EB38"/>
  <c r="EC38"/>
  <c r="ED38"/>
  <c r="EE38"/>
  <c r="EF38"/>
  <c r="EG38"/>
  <c r="EH38"/>
  <c r="EI38"/>
  <c r="EJ38"/>
  <c r="EK38"/>
  <c r="EL38"/>
  <c r="EM38"/>
  <c r="EN38"/>
  <c r="EO38"/>
  <c r="EP38"/>
  <c r="EQ38"/>
  <c r="ER38"/>
  <c r="ES38"/>
  <c r="ET38"/>
  <c r="DV40"/>
  <c r="DW40"/>
  <c r="DX40"/>
  <c r="DY40"/>
  <c r="DZ40"/>
  <c r="EA40"/>
  <c r="EB40"/>
  <c r="EC40"/>
  <c r="ED40"/>
  <c r="EE40"/>
  <c r="EF40"/>
  <c r="EG40"/>
  <c r="EH40"/>
  <c r="EI40"/>
  <c r="EJ40"/>
  <c r="EK40"/>
  <c r="EL40"/>
  <c r="EM40"/>
  <c r="EN40"/>
  <c r="EO40"/>
  <c r="EP40"/>
  <c r="EQ40"/>
  <c r="ER40"/>
  <c r="ES40"/>
  <c r="ET40"/>
  <c r="DV41"/>
  <c r="DW41"/>
  <c r="DX41"/>
  <c r="DY41"/>
  <c r="DZ41"/>
  <c r="EA41"/>
  <c r="EB41"/>
  <c r="EC41"/>
  <c r="ED41"/>
  <c r="EE41"/>
  <c r="EF41"/>
  <c r="EG41"/>
  <c r="EH41"/>
  <c r="EI41"/>
  <c r="EJ41"/>
  <c r="EK41"/>
  <c r="EL41"/>
  <c r="EM41"/>
  <c r="EN41"/>
  <c r="EO41"/>
  <c r="EP41"/>
  <c r="EQ41"/>
  <c r="ER41"/>
  <c r="ES41"/>
  <c r="ET41"/>
  <c r="DV42"/>
  <c r="DW42"/>
  <c r="DX42"/>
  <c r="DY42"/>
  <c r="DZ42"/>
  <c r="EA42"/>
  <c r="EB42"/>
  <c r="EC42"/>
  <c r="ED42"/>
  <c r="EE42"/>
  <c r="EF42"/>
  <c r="EG42"/>
  <c r="EH42"/>
  <c r="EI42"/>
  <c r="EJ42"/>
  <c r="EK42"/>
  <c r="EL42"/>
  <c r="EM42"/>
  <c r="EN42"/>
  <c r="EO42"/>
  <c r="EP42"/>
  <c r="EQ42"/>
  <c r="ER42"/>
  <c r="ES42"/>
  <c r="ET42"/>
  <c r="DV43"/>
  <c r="DW43"/>
  <c r="DX43"/>
  <c r="DY43"/>
  <c r="DZ43"/>
  <c r="EA43"/>
  <c r="EB43"/>
  <c r="EC43"/>
  <c r="ED43"/>
  <c r="EE43"/>
  <c r="EF43"/>
  <c r="EG43"/>
  <c r="EH43"/>
  <c r="EI43"/>
  <c r="EJ43"/>
  <c r="EK43"/>
  <c r="EL43"/>
  <c r="EM43"/>
  <c r="EN43"/>
  <c r="EO43"/>
  <c r="EP43"/>
  <c r="EQ43"/>
  <c r="ER43"/>
  <c r="ES43"/>
  <c r="ET43"/>
  <c r="DV44"/>
  <c r="DW44"/>
  <c r="DX44"/>
  <c r="DY44"/>
  <c r="DZ44"/>
  <c r="EA44"/>
  <c r="EB44"/>
  <c r="EC44"/>
  <c r="ED44"/>
  <c r="EE44"/>
  <c r="EF44"/>
  <c r="EG44"/>
  <c r="EH44"/>
  <c r="EI44"/>
  <c r="EJ44"/>
  <c r="EK44"/>
  <c r="EL44"/>
  <c r="EM44"/>
  <c r="EN44"/>
  <c r="EO44"/>
  <c r="EP44"/>
  <c r="EQ44"/>
  <c r="ER44"/>
  <c r="ES44"/>
  <c r="ET44"/>
  <c r="DV45"/>
  <c r="DW45"/>
  <c r="DX45"/>
  <c r="DY45"/>
  <c r="DZ45"/>
  <c r="EA45"/>
  <c r="EB45"/>
  <c r="EC45"/>
  <c r="ED45"/>
  <c r="EE45"/>
  <c r="EF45"/>
  <c r="EG45"/>
  <c r="EH45"/>
  <c r="EI45"/>
  <c r="EJ45"/>
  <c r="EK45"/>
  <c r="EL45"/>
  <c r="EM45"/>
  <c r="EN45"/>
  <c r="EO45"/>
  <c r="EP45"/>
  <c r="EQ45"/>
  <c r="ER45"/>
  <c r="ES45"/>
  <c r="ET45"/>
  <c r="DV46"/>
  <c r="DW46"/>
  <c r="DX46"/>
  <c r="DY46"/>
  <c r="DZ46"/>
  <c r="EA46"/>
  <c r="EB46"/>
  <c r="EC46"/>
  <c r="ED46"/>
  <c r="EE46"/>
  <c r="EF46"/>
  <c r="EG46"/>
  <c r="EH46"/>
  <c r="EI46"/>
  <c r="EJ46"/>
  <c r="EK46"/>
  <c r="EL46"/>
  <c r="EM46"/>
  <c r="EN46"/>
  <c r="EO46"/>
  <c r="EP46"/>
  <c r="EQ46"/>
  <c r="ER46"/>
  <c r="ES46"/>
  <c r="ET46"/>
  <c r="DV47"/>
  <c r="DW47"/>
  <c r="DX47"/>
  <c r="DY47"/>
  <c r="DZ47"/>
  <c r="EA47"/>
  <c r="EB47"/>
  <c r="EC47"/>
  <c r="ED47"/>
  <c r="EE47"/>
  <c r="EF47"/>
  <c r="EG47"/>
  <c r="EH47"/>
  <c r="EI47"/>
  <c r="EJ47"/>
  <c r="EK47"/>
  <c r="EL47"/>
  <c r="EM47"/>
  <c r="EN47"/>
  <c r="EO47"/>
  <c r="EP47"/>
  <c r="EQ47"/>
  <c r="ER47"/>
  <c r="ES47"/>
  <c r="ET47"/>
  <c r="DV49"/>
  <c r="DW49"/>
  <c r="DX49"/>
  <c r="DY49"/>
  <c r="DZ49"/>
  <c r="EA49"/>
  <c r="EB49"/>
  <c r="EC49"/>
  <c r="ED49"/>
  <c r="EE49"/>
  <c r="EF49"/>
  <c r="EG49"/>
  <c r="EH49"/>
  <c r="EI49"/>
  <c r="EJ49"/>
  <c r="EK49"/>
  <c r="EL49"/>
  <c r="EM49"/>
  <c r="EN49"/>
  <c r="EO49"/>
  <c r="EP49"/>
  <c r="EQ49"/>
  <c r="ER49"/>
  <c r="ES49"/>
  <c r="ET49"/>
  <c r="DV50"/>
  <c r="DW50"/>
  <c r="DX50"/>
  <c r="DY50"/>
  <c r="DZ50"/>
  <c r="EA50"/>
  <c r="EB50"/>
  <c r="EC50"/>
  <c r="ED50"/>
  <c r="EE50"/>
  <c r="EF50"/>
  <c r="EG50"/>
  <c r="EH50"/>
  <c r="EI50"/>
  <c r="EJ50"/>
  <c r="EK50"/>
  <c r="EL50"/>
  <c r="EM50"/>
  <c r="EN50"/>
  <c r="EO50"/>
  <c r="EP50"/>
  <c r="EQ50"/>
  <c r="ER50"/>
  <c r="ES50"/>
  <c r="ET50"/>
  <c r="DV51"/>
  <c r="DW51"/>
  <c r="DX51"/>
  <c r="DY51"/>
  <c r="DZ51"/>
  <c r="EA51"/>
  <c r="EB51"/>
  <c r="EC51"/>
  <c r="ED51"/>
  <c r="EE51"/>
  <c r="EF51"/>
  <c r="EG51"/>
  <c r="EH51"/>
  <c r="EI51"/>
  <c r="EJ51"/>
  <c r="EK51"/>
  <c r="EL51"/>
  <c r="EM51"/>
  <c r="EN51"/>
  <c r="EO51"/>
  <c r="EP51"/>
  <c r="EQ51"/>
  <c r="ER51"/>
  <c r="ES51"/>
  <c r="ET51"/>
  <c r="DV52"/>
  <c r="DW52"/>
  <c r="DX52"/>
  <c r="DY52"/>
  <c r="DZ52"/>
  <c r="EA52"/>
  <c r="EB52"/>
  <c r="EC52"/>
  <c r="ED52"/>
  <c r="EE52"/>
  <c r="EF52"/>
  <c r="EG52"/>
  <c r="EH52"/>
  <c r="EI52"/>
  <c r="EJ52"/>
  <c r="EK52"/>
  <c r="EL52"/>
  <c r="EM52"/>
  <c r="EN52"/>
  <c r="EO52"/>
  <c r="EP52"/>
  <c r="EQ52"/>
  <c r="ER52"/>
  <c r="ES52"/>
  <c r="ET52"/>
  <c r="DV53"/>
  <c r="DW53"/>
  <c r="DX53"/>
  <c r="DY53"/>
  <c r="DZ53"/>
  <c r="EA53"/>
  <c r="EB53"/>
  <c r="EC53"/>
  <c r="ED53"/>
  <c r="EE53"/>
  <c r="EF53"/>
  <c r="EG53"/>
  <c r="EH53"/>
  <c r="EI53"/>
  <c r="EJ53"/>
  <c r="EK53"/>
  <c r="EL53"/>
  <c r="EM53"/>
  <c r="EN53"/>
  <c r="EO53"/>
  <c r="EP53"/>
  <c r="EQ53"/>
  <c r="ER53"/>
  <c r="ES53"/>
  <c r="ET53"/>
  <c r="DV54"/>
  <c r="DW54"/>
  <c r="DX54"/>
  <c r="DY54"/>
  <c r="DZ54"/>
  <c r="EA54"/>
  <c r="EB54"/>
  <c r="EC54"/>
  <c r="ED54"/>
  <c r="EE54"/>
  <c r="EF54"/>
  <c r="EG54"/>
  <c r="EH54"/>
  <c r="EI54"/>
  <c r="EJ54"/>
  <c r="EK54"/>
  <c r="EL54"/>
  <c r="EM54"/>
  <c r="EN54"/>
  <c r="EO54"/>
  <c r="EP54"/>
  <c r="EQ54"/>
  <c r="ER54"/>
  <c r="ES54"/>
  <c r="ET54"/>
  <c r="DV55"/>
  <c r="DW55"/>
  <c r="DX55"/>
  <c r="DY55"/>
  <c r="DZ55"/>
  <c r="EA55"/>
  <c r="EB55"/>
  <c r="EC55"/>
  <c r="ED55"/>
  <c r="EE55"/>
  <c r="EF55"/>
  <c r="EG55"/>
  <c r="EH55"/>
  <c r="EI55"/>
  <c r="EJ55"/>
  <c r="EK55"/>
  <c r="EL55"/>
  <c r="EM55"/>
  <c r="EN55"/>
  <c r="EO55"/>
  <c r="EP55"/>
  <c r="EQ55"/>
  <c r="ER55"/>
  <c r="ES55"/>
  <c r="ET55"/>
  <c r="DV56"/>
  <c r="DW56"/>
  <c r="DX56"/>
  <c r="DY56"/>
  <c r="DZ56"/>
  <c r="EA56"/>
  <c r="EB56"/>
  <c r="EC56"/>
  <c r="ED56"/>
  <c r="EE56"/>
  <c r="EF56"/>
  <c r="EG56"/>
  <c r="EH56"/>
  <c r="EI56"/>
  <c r="EJ56"/>
  <c r="EK56"/>
  <c r="EL56"/>
  <c r="EM56"/>
  <c r="EN56"/>
  <c r="EO56"/>
  <c r="EP56"/>
  <c r="EQ56"/>
  <c r="ER56"/>
  <c r="ES56"/>
  <c r="ET56"/>
  <c r="DV57"/>
  <c r="DW57"/>
  <c r="DX57"/>
  <c r="DY57"/>
  <c r="DZ57"/>
  <c r="EA57"/>
  <c r="EB57"/>
  <c r="EC57"/>
  <c r="ED57"/>
  <c r="EE57"/>
  <c r="EF57"/>
  <c r="EG57"/>
  <c r="EH57"/>
  <c r="EI57"/>
  <c r="EJ57"/>
  <c r="EK57"/>
  <c r="EL57"/>
  <c r="EM57"/>
  <c r="EN57"/>
  <c r="EO57"/>
  <c r="EP57"/>
  <c r="EQ57"/>
  <c r="ER57"/>
  <c r="ES57"/>
  <c r="ET57"/>
  <c r="DV58"/>
  <c r="DW58"/>
  <c r="DX58"/>
  <c r="DY58"/>
  <c r="DZ58"/>
  <c r="EA58"/>
  <c r="EB58"/>
  <c r="EC58"/>
  <c r="ED58"/>
  <c r="EE58"/>
  <c r="EF58"/>
  <c r="EG58"/>
  <c r="EH58"/>
  <c r="EI58"/>
  <c r="EJ58"/>
  <c r="EK58"/>
  <c r="EL58"/>
  <c r="EM58"/>
  <c r="EN58"/>
  <c r="EO58"/>
  <c r="EP58"/>
  <c r="EQ58"/>
  <c r="ER58"/>
  <c r="ES58"/>
  <c r="ET58"/>
  <c r="DV59"/>
  <c r="DW59"/>
  <c r="DX59"/>
  <c r="DY59"/>
  <c r="DZ59"/>
  <c r="EA59"/>
  <c r="EB59"/>
  <c r="EC59"/>
  <c r="ED59"/>
  <c r="EE59"/>
  <c r="EF59"/>
  <c r="EG59"/>
  <c r="EH59"/>
  <c r="EI59"/>
  <c r="EJ59"/>
  <c r="EK59"/>
  <c r="EL59"/>
  <c r="EM59"/>
  <c r="EN59"/>
  <c r="EO59"/>
  <c r="EP59"/>
  <c r="EQ59"/>
  <c r="ER59"/>
  <c r="ES59"/>
  <c r="ET59"/>
  <c r="DV60"/>
  <c r="DW60"/>
  <c r="DX60"/>
  <c r="DY60"/>
  <c r="DZ60"/>
  <c r="EA60"/>
  <c r="EB60"/>
  <c r="EC60"/>
  <c r="ED60"/>
  <c r="EE60"/>
  <c r="EF60"/>
  <c r="EG60"/>
  <c r="EH60"/>
  <c r="EI60"/>
  <c r="EJ60"/>
  <c r="EK60"/>
  <c r="EL60"/>
  <c r="EM60"/>
  <c r="EN60"/>
  <c r="EO60"/>
  <c r="EP60"/>
  <c r="EQ60"/>
  <c r="ER60"/>
  <c r="ES60"/>
  <c r="ET60"/>
  <c r="DV61"/>
  <c r="DW61"/>
  <c r="DX61"/>
  <c r="DY61"/>
  <c r="DZ61"/>
  <c r="EA61"/>
  <c r="EB61"/>
  <c r="EC61"/>
  <c r="ED61"/>
  <c r="EE61"/>
  <c r="EF61"/>
  <c r="EG61"/>
  <c r="EH61"/>
  <c r="EI61"/>
  <c r="EJ61"/>
  <c r="EK61"/>
  <c r="EL61"/>
  <c r="EM61"/>
  <c r="EN61"/>
  <c r="EO61"/>
  <c r="EP61"/>
  <c r="EQ61"/>
  <c r="ER61"/>
  <c r="ES61"/>
  <c r="ET61"/>
  <c r="DV62"/>
  <c r="DW62"/>
  <c r="DX62"/>
  <c r="DY62"/>
  <c r="DZ62"/>
  <c r="EA62"/>
  <c r="EB62"/>
  <c r="EC62"/>
  <c r="ED62"/>
  <c r="EE62"/>
  <c r="EF62"/>
  <c r="EG62"/>
  <c r="EH62"/>
  <c r="EI62"/>
  <c r="EJ62"/>
  <c r="EK62"/>
  <c r="EL62"/>
  <c r="EM62"/>
  <c r="EN62"/>
  <c r="EO62"/>
  <c r="EP62"/>
  <c r="EQ62"/>
  <c r="ER62"/>
  <c r="ES62"/>
  <c r="ET62"/>
  <c r="DV63"/>
  <c r="DW63"/>
  <c r="DX63"/>
  <c r="DY63"/>
  <c r="DZ63"/>
  <c r="EA63"/>
  <c r="EB63"/>
  <c r="EC63"/>
  <c r="ED63"/>
  <c r="EE63"/>
  <c r="EF63"/>
  <c r="EG63"/>
  <c r="EH63"/>
  <c r="EI63"/>
  <c r="EJ63"/>
  <c r="EK63"/>
  <c r="EL63"/>
  <c r="EM63"/>
  <c r="EN63"/>
  <c r="EO63"/>
  <c r="EP63"/>
  <c r="EQ63"/>
  <c r="ER63"/>
  <c r="ES63"/>
  <c r="ET63"/>
  <c r="DV64"/>
  <c r="DW64"/>
  <c r="DX64"/>
  <c r="DY64"/>
  <c r="DZ64"/>
  <c r="EA64"/>
  <c r="EB64"/>
  <c r="EC64"/>
  <c r="ED64"/>
  <c r="EE64"/>
  <c r="EF64"/>
  <c r="EG64"/>
  <c r="EH64"/>
  <c r="EI64"/>
  <c r="EJ64"/>
  <c r="EK64"/>
  <c r="EL64"/>
  <c r="EM64"/>
  <c r="EN64"/>
  <c r="EO64"/>
  <c r="EP64"/>
  <c r="EQ64"/>
  <c r="ER64"/>
  <c r="ES64"/>
  <c r="ET64"/>
  <c r="DV65"/>
  <c r="DW65"/>
  <c r="DX65"/>
  <c r="DY65"/>
  <c r="DZ65"/>
  <c r="EA65"/>
  <c r="EB65"/>
  <c r="EC65"/>
  <c r="ED65"/>
  <c r="EE65"/>
  <c r="EF65"/>
  <c r="EG65"/>
  <c r="EH65"/>
  <c r="EI65"/>
  <c r="EJ65"/>
  <c r="EK65"/>
  <c r="EL65"/>
  <c r="EM65"/>
  <c r="EN65"/>
  <c r="EO65"/>
  <c r="EP65"/>
  <c r="EQ65"/>
  <c r="ER65"/>
  <c r="ES65"/>
  <c r="ET65"/>
  <c r="DV66"/>
  <c r="DW66"/>
  <c r="DX66"/>
  <c r="DY66"/>
  <c r="DZ66"/>
  <c r="EA66"/>
  <c r="EB66"/>
  <c r="EC66"/>
  <c r="ED66"/>
  <c r="EE66"/>
  <c r="EF66"/>
  <c r="EG66"/>
  <c r="EH66"/>
  <c r="EI66"/>
  <c r="EJ66"/>
  <c r="EK66"/>
  <c r="EL66"/>
  <c r="EM66"/>
  <c r="EN66"/>
  <c r="EO66"/>
  <c r="EP66"/>
  <c r="EQ66"/>
  <c r="ER66"/>
  <c r="ES66"/>
  <c r="ET66"/>
  <c r="DV67"/>
  <c r="DW67"/>
  <c r="DX67"/>
  <c r="DY67"/>
  <c r="DZ67"/>
  <c r="EA67"/>
  <c r="EB67"/>
  <c r="EC67"/>
  <c r="ED67"/>
  <c r="EE67"/>
  <c r="EF67"/>
  <c r="EG67"/>
  <c r="EH67"/>
  <c r="EI67"/>
  <c r="EJ67"/>
  <c r="EK67"/>
  <c r="EL67"/>
  <c r="EM67"/>
  <c r="EN67"/>
  <c r="EO67"/>
  <c r="EP67"/>
  <c r="EQ67"/>
  <c r="ER67"/>
  <c r="ES67"/>
  <c r="ET67"/>
  <c r="DV68"/>
  <c r="DW68"/>
  <c r="DX68"/>
  <c r="DY68"/>
  <c r="DZ68"/>
  <c r="EA68"/>
  <c r="EB68"/>
  <c r="EC68"/>
  <c r="ED68"/>
  <c r="EE68"/>
  <c r="EF68"/>
  <c r="EG68"/>
  <c r="EH68"/>
  <c r="EI68"/>
  <c r="EJ68"/>
  <c r="EK68"/>
  <c r="EL68"/>
  <c r="EM68"/>
  <c r="EN68"/>
  <c r="EO68"/>
  <c r="EP68"/>
  <c r="EQ68"/>
  <c r="ER68"/>
  <c r="ES68"/>
  <c r="ET68"/>
  <c r="DV69"/>
  <c r="DW69"/>
  <c r="DX69"/>
  <c r="DY69"/>
  <c r="DZ69"/>
  <c r="EA69"/>
  <c r="EB69"/>
  <c r="EC69"/>
  <c r="ED69"/>
  <c r="EE69"/>
  <c r="EF69"/>
  <c r="EG69"/>
  <c r="EH69"/>
  <c r="EI69"/>
  <c r="EJ69"/>
  <c r="EK69"/>
  <c r="EL69"/>
  <c r="EM69"/>
  <c r="EN69"/>
  <c r="EO69"/>
  <c r="EP69"/>
  <c r="EQ69"/>
  <c r="ER69"/>
  <c r="ES69"/>
  <c r="ET69"/>
  <c r="DV70"/>
  <c r="DW70"/>
  <c r="DX70"/>
  <c r="DY70"/>
  <c r="DZ70"/>
  <c r="EA70"/>
  <c r="EB70"/>
  <c r="EC70"/>
  <c r="ED70"/>
  <c r="EE70"/>
  <c r="EF70"/>
  <c r="EG70"/>
  <c r="EH70"/>
  <c r="EI70"/>
  <c r="EJ70"/>
  <c r="EK70"/>
  <c r="EL70"/>
  <c r="EM70"/>
  <c r="EN70"/>
  <c r="EO70"/>
  <c r="EP70"/>
  <c r="EQ70"/>
  <c r="ER70"/>
  <c r="ES70"/>
  <c r="ET70"/>
  <c r="DV71"/>
  <c r="DW71"/>
  <c r="DX71"/>
  <c r="DY71"/>
  <c r="DZ71"/>
  <c r="EA71"/>
  <c r="EB71"/>
  <c r="EC71"/>
  <c r="ED71"/>
  <c r="EE71"/>
  <c r="EF71"/>
  <c r="EG71"/>
  <c r="EH71"/>
  <c r="EI71"/>
  <c r="EJ71"/>
  <c r="EK71"/>
  <c r="EL71"/>
  <c r="EM71"/>
  <c r="EN71"/>
  <c r="EO71"/>
  <c r="EP71"/>
  <c r="EQ71"/>
  <c r="ER71"/>
  <c r="ES71"/>
  <c r="ET71"/>
  <c r="DV72"/>
  <c r="DW72"/>
  <c r="DX72"/>
  <c r="DY72"/>
  <c r="DZ72"/>
  <c r="EA72"/>
  <c r="EB72"/>
  <c r="EC72"/>
  <c r="ED72"/>
  <c r="EE72"/>
  <c r="EF72"/>
  <c r="EG72"/>
  <c r="EH72"/>
  <c r="EI72"/>
  <c r="EJ72"/>
  <c r="EK72"/>
  <c r="EL72"/>
  <c r="EM72"/>
  <c r="EN72"/>
  <c r="EO72"/>
  <c r="EP72"/>
  <c r="EQ72"/>
  <c r="ER72"/>
  <c r="ES72"/>
  <c r="ET72"/>
  <c r="DU72"/>
  <c r="DU71"/>
  <c r="DU70"/>
  <c r="DU69"/>
  <c r="DU68"/>
  <c r="DU67"/>
  <c r="DU66"/>
  <c r="DU65"/>
  <c r="DU64"/>
  <c r="DU63"/>
  <c r="DU62"/>
  <c r="DU61"/>
  <c r="DU60"/>
  <c r="DU59"/>
  <c r="DU58"/>
  <c r="DU57"/>
  <c r="DU56"/>
  <c r="DU55"/>
  <c r="DU54"/>
  <c r="DU53"/>
  <c r="DU52"/>
  <c r="DU51"/>
  <c r="DU50"/>
  <c r="DU49"/>
  <c r="DU47"/>
  <c r="DU46"/>
  <c r="DU42"/>
  <c r="DU45"/>
  <c r="DU44"/>
  <c r="DU43"/>
  <c r="DU41"/>
  <c r="DU40"/>
  <c r="DU38"/>
  <c r="DU37"/>
  <c r="DU36"/>
  <c r="DU35"/>
  <c r="DU34"/>
  <c r="DU33"/>
  <c r="DU32"/>
  <c r="DU31"/>
  <c r="DU30"/>
  <c r="DU29"/>
  <c r="DU28"/>
  <c r="DU27"/>
  <c r="DU26"/>
  <c r="DU25"/>
  <c r="DU24"/>
  <c r="DU21"/>
  <c r="DU20"/>
  <c r="DU19"/>
  <c r="DU18"/>
  <c r="DU17"/>
  <c r="DU16"/>
  <c r="DU15"/>
  <c r="DU14"/>
  <c r="DU13"/>
  <c r="DU12"/>
  <c r="DU11"/>
  <c r="DU10"/>
  <c r="DU9"/>
  <c r="DU8"/>
  <c r="DU7"/>
  <c r="DU6"/>
  <c r="DU5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BM79"/>
  <c r="BL79"/>
  <c r="BK79"/>
  <c r="BJ79"/>
  <c r="BI79"/>
  <c r="BH79"/>
  <c r="BG79"/>
  <c r="BF79"/>
  <c r="BE79"/>
  <c r="BD79"/>
  <c r="BC79"/>
  <c r="BB79"/>
  <c r="BA79"/>
  <c r="AZ79"/>
  <c r="AY79"/>
  <c r="AX79"/>
  <c r="AW79"/>
  <c r="AV79"/>
  <c r="AU79"/>
  <c r="AT79"/>
  <c r="K79"/>
  <c r="BM78"/>
  <c r="BL78"/>
  <c r="BK78"/>
  <c r="BJ78"/>
  <c r="BI78"/>
  <c r="BH78"/>
  <c r="BG78"/>
  <c r="BF78"/>
  <c r="BE78"/>
  <c r="BD78"/>
  <c r="BC78"/>
  <c r="BB78"/>
  <c r="BA78"/>
  <c r="AZ78"/>
  <c r="AY78"/>
  <c r="AX78"/>
  <c r="AW78"/>
  <c r="AV78"/>
  <c r="AU78"/>
  <c r="AT78"/>
  <c r="K78"/>
  <c r="BM77"/>
  <c r="BL77"/>
  <c r="BK77"/>
  <c r="BJ77"/>
  <c r="BI77"/>
  <c r="BH77"/>
  <c r="BG77"/>
  <c r="BF77"/>
  <c r="BE77"/>
  <c r="BD77"/>
  <c r="BC77"/>
  <c r="BB77"/>
  <c r="BA77"/>
  <c r="AZ77"/>
  <c r="AY77"/>
  <c r="AX77"/>
  <c r="AW77"/>
  <c r="AV77"/>
  <c r="AU77"/>
  <c r="AT77"/>
  <c r="K77"/>
  <c r="BM76"/>
  <c r="BL76"/>
  <c r="BK76"/>
  <c r="BJ76"/>
  <c r="BI76"/>
  <c r="BH76"/>
  <c r="BG76"/>
  <c r="BF76"/>
  <c r="BE76"/>
  <c r="BD76"/>
  <c r="BC76"/>
  <c r="BB76"/>
  <c r="BA76"/>
  <c r="AZ76"/>
  <c r="AY76"/>
  <c r="AX76"/>
  <c r="AW76"/>
  <c r="AV76"/>
  <c r="AU76"/>
  <c r="AT76"/>
  <c r="AP76"/>
  <c r="AN76"/>
  <c r="AL76"/>
  <c r="AJ76"/>
  <c r="AH76"/>
  <c r="AF76"/>
  <c r="AD76"/>
  <c r="AB76"/>
  <c r="Z76"/>
  <c r="X76"/>
  <c r="V76"/>
  <c r="K76"/>
  <c r="BM75"/>
  <c r="BL75"/>
  <c r="BK75"/>
  <c r="BJ75"/>
  <c r="BI75"/>
  <c r="BH75"/>
  <c r="BG75"/>
  <c r="BF75"/>
  <c r="BE75"/>
  <c r="BD75"/>
  <c r="BC75"/>
  <c r="BB75"/>
  <c r="BA75"/>
  <c r="AZ75"/>
  <c r="AY75"/>
  <c r="AX75"/>
  <c r="AW75"/>
  <c r="AV75"/>
  <c r="AU75"/>
  <c r="AT75"/>
  <c r="K75"/>
  <c r="BM74"/>
  <c r="BL74"/>
  <c r="BK74"/>
  <c r="BJ74"/>
  <c r="BI74"/>
  <c r="BH74"/>
  <c r="BG74"/>
  <c r="BF74"/>
  <c r="BE74"/>
  <c r="BD74"/>
  <c r="BC74"/>
  <c r="BB74"/>
  <c r="BA74"/>
  <c r="AZ74"/>
  <c r="AY74"/>
  <c r="AX74"/>
  <c r="AW74"/>
  <c r="AV74"/>
  <c r="AU74"/>
  <c r="AT74"/>
  <c r="K74"/>
  <c r="K73"/>
  <c r="DT72"/>
  <c r="DS72"/>
  <c r="CJ72"/>
  <c r="CI72"/>
  <c r="CH72"/>
  <c r="CG72"/>
  <c r="CF72"/>
  <c r="CE72"/>
  <c r="CD72"/>
  <c r="CC72"/>
  <c r="CB72"/>
  <c r="CA72"/>
  <c r="BZ72"/>
  <c r="BY72"/>
  <c r="BX72"/>
  <c r="BW72"/>
  <c r="BV72"/>
  <c r="BU72"/>
  <c r="BT72"/>
  <c r="BS72"/>
  <c r="BR72"/>
  <c r="BQ72"/>
  <c r="BP72"/>
  <c r="BO72"/>
  <c r="V72" s="1"/>
  <c r="K72"/>
  <c r="G72"/>
  <c r="O72" s="1"/>
  <c r="E72"/>
  <c r="N72" s="1"/>
  <c r="DT71"/>
  <c r="DS71"/>
  <c r="CJ71"/>
  <c r="CI71"/>
  <c r="CH71"/>
  <c r="CG71"/>
  <c r="CF71"/>
  <c r="CE71"/>
  <c r="CD71"/>
  <c r="CC71"/>
  <c r="CB71"/>
  <c r="CA71"/>
  <c r="BZ71"/>
  <c r="BY71"/>
  <c r="BX71"/>
  <c r="BW71"/>
  <c r="BV71"/>
  <c r="BU71"/>
  <c r="BT71"/>
  <c r="BS71"/>
  <c r="BR71"/>
  <c r="BQ71"/>
  <c r="BP71"/>
  <c r="BO71"/>
  <c r="O71"/>
  <c r="N71"/>
  <c r="K71"/>
  <c r="G71"/>
  <c r="F71"/>
  <c r="DT70"/>
  <c r="DS70"/>
  <c r="CJ70"/>
  <c r="CI70"/>
  <c r="CH70"/>
  <c r="CG70"/>
  <c r="CF70"/>
  <c r="CE70"/>
  <c r="CD70"/>
  <c r="CC70"/>
  <c r="CB70"/>
  <c r="CA70"/>
  <c r="BZ70"/>
  <c r="BY70"/>
  <c r="BX70"/>
  <c r="BW70"/>
  <c r="BV70"/>
  <c r="BU70"/>
  <c r="BT70"/>
  <c r="BS70"/>
  <c r="BR70"/>
  <c r="BQ70"/>
  <c r="BP70"/>
  <c r="BO70"/>
  <c r="V70" s="1"/>
  <c r="O70"/>
  <c r="N70"/>
  <c r="K70"/>
  <c r="G70"/>
  <c r="F70"/>
  <c r="DT69"/>
  <c r="DS69"/>
  <c r="CJ69"/>
  <c r="CI69"/>
  <c r="CH69"/>
  <c r="CG69"/>
  <c r="CF69"/>
  <c r="CE69"/>
  <c r="CD69"/>
  <c r="CC69"/>
  <c r="CB69"/>
  <c r="CA69"/>
  <c r="BZ69"/>
  <c r="BY69"/>
  <c r="BX69"/>
  <c r="BW69"/>
  <c r="BV69"/>
  <c r="BU69"/>
  <c r="BT69"/>
  <c r="BS69"/>
  <c r="BR69"/>
  <c r="BQ69"/>
  <c r="BP69"/>
  <c r="BO69"/>
  <c r="O69"/>
  <c r="N69"/>
  <c r="K69"/>
  <c r="G69"/>
  <c r="F69"/>
  <c r="DT68"/>
  <c r="DS68"/>
  <c r="CJ68"/>
  <c r="CI68"/>
  <c r="CH68"/>
  <c r="CG68"/>
  <c r="CF68"/>
  <c r="CE68"/>
  <c r="CD68"/>
  <c r="CC68"/>
  <c r="CB68"/>
  <c r="CA68"/>
  <c r="BZ68"/>
  <c r="BY68"/>
  <c r="BX68"/>
  <c r="BW68"/>
  <c r="BV68"/>
  <c r="BU68"/>
  <c r="BT68"/>
  <c r="BS68"/>
  <c r="BR68"/>
  <c r="BQ68"/>
  <c r="BP68"/>
  <c r="BO68"/>
  <c r="V68" s="1"/>
  <c r="K68"/>
  <c r="G68"/>
  <c r="O68" s="1"/>
  <c r="E68"/>
  <c r="N68" s="1"/>
  <c r="DT67"/>
  <c r="DS67"/>
  <c r="CJ67"/>
  <c r="CI67"/>
  <c r="CH67"/>
  <c r="CG67"/>
  <c r="CF67"/>
  <c r="CE67"/>
  <c r="CD67"/>
  <c r="CC67"/>
  <c r="CB67"/>
  <c r="CA67"/>
  <c r="BZ67"/>
  <c r="BY67"/>
  <c r="BX67"/>
  <c r="BW67"/>
  <c r="BV67"/>
  <c r="BU67"/>
  <c r="BT67"/>
  <c r="BS67"/>
  <c r="BR67"/>
  <c r="BQ67"/>
  <c r="BP67"/>
  <c r="BO67"/>
  <c r="K67"/>
  <c r="G67"/>
  <c r="O67" s="1"/>
  <c r="E67"/>
  <c r="N67" s="1"/>
  <c r="R67" s="1"/>
  <c r="U67" s="1"/>
  <c r="DT66"/>
  <c r="DS66"/>
  <c r="CJ66"/>
  <c r="CI66"/>
  <c r="CH66"/>
  <c r="CG66"/>
  <c r="CF66"/>
  <c r="CE66"/>
  <c r="CD66"/>
  <c r="CC66"/>
  <c r="CB66"/>
  <c r="CA66"/>
  <c r="BZ66"/>
  <c r="BY66"/>
  <c r="BX66"/>
  <c r="BW66"/>
  <c r="BV66"/>
  <c r="BU66"/>
  <c r="BT66"/>
  <c r="BS66"/>
  <c r="BR66"/>
  <c r="BQ66"/>
  <c r="BP66"/>
  <c r="BO66"/>
  <c r="V66" s="1"/>
  <c r="O66"/>
  <c r="N66"/>
  <c r="K66"/>
  <c r="G66"/>
  <c r="F66"/>
  <c r="DT65"/>
  <c r="DS65"/>
  <c r="CJ65"/>
  <c r="CI65"/>
  <c r="CH65"/>
  <c r="CG65"/>
  <c r="CF65"/>
  <c r="CE65"/>
  <c r="CD65"/>
  <c r="CC65"/>
  <c r="CB65"/>
  <c r="CA65"/>
  <c r="BZ65"/>
  <c r="BY65"/>
  <c r="BX65"/>
  <c r="BW65"/>
  <c r="BV65"/>
  <c r="BU65"/>
  <c r="BT65"/>
  <c r="BS65"/>
  <c r="BR65"/>
  <c r="BQ65"/>
  <c r="BP65"/>
  <c r="BO65"/>
  <c r="O65"/>
  <c r="N65"/>
  <c r="K65"/>
  <c r="G65"/>
  <c r="F65"/>
  <c r="DT64"/>
  <c r="DS64"/>
  <c r="CJ64"/>
  <c r="CI64"/>
  <c r="CH64"/>
  <c r="CG64"/>
  <c r="CF64"/>
  <c r="CE64"/>
  <c r="CD64"/>
  <c r="CC64"/>
  <c r="CB64"/>
  <c r="CA64"/>
  <c r="BZ64"/>
  <c r="BY64"/>
  <c r="BX64"/>
  <c r="BW64"/>
  <c r="BV64"/>
  <c r="BU64"/>
  <c r="BT64"/>
  <c r="BS64"/>
  <c r="BR64"/>
  <c r="BQ64"/>
  <c r="BP64"/>
  <c r="BO64"/>
  <c r="V64" s="1"/>
  <c r="O64"/>
  <c r="N64"/>
  <c r="K64"/>
  <c r="G64"/>
  <c r="F64"/>
  <c r="DT63"/>
  <c r="DS63"/>
  <c r="CJ63"/>
  <c r="CI63"/>
  <c r="CH63"/>
  <c r="CG63"/>
  <c r="CF63"/>
  <c r="CE63"/>
  <c r="CD63"/>
  <c r="CC63"/>
  <c r="CB63"/>
  <c r="CA63"/>
  <c r="BZ63"/>
  <c r="BY63"/>
  <c r="BX63"/>
  <c r="BW63"/>
  <c r="BV63"/>
  <c r="BU63"/>
  <c r="BT63"/>
  <c r="BS63"/>
  <c r="BR63"/>
  <c r="BQ63"/>
  <c r="BP63"/>
  <c r="BO63"/>
  <c r="O63"/>
  <c r="N63"/>
  <c r="K63"/>
  <c r="G63"/>
  <c r="F63"/>
  <c r="DT62"/>
  <c r="DS62"/>
  <c r="CJ62"/>
  <c r="CI62"/>
  <c r="CH62"/>
  <c r="CG62"/>
  <c r="CF62"/>
  <c r="CE62"/>
  <c r="CD62"/>
  <c r="CC62"/>
  <c r="CB62"/>
  <c r="CA62"/>
  <c r="BZ62"/>
  <c r="BY62"/>
  <c r="BX62"/>
  <c r="BW62"/>
  <c r="BV62"/>
  <c r="BU62"/>
  <c r="BT62"/>
  <c r="BS62"/>
  <c r="BR62"/>
  <c r="BQ62"/>
  <c r="BP62"/>
  <c r="BO62"/>
  <c r="V62" s="1"/>
  <c r="O62"/>
  <c r="N62"/>
  <c r="K62"/>
  <c r="G62"/>
  <c r="F62"/>
  <c r="DT61"/>
  <c r="DS61"/>
  <c r="CJ61"/>
  <c r="CI61"/>
  <c r="CH61"/>
  <c r="CG61"/>
  <c r="CF61"/>
  <c r="CE61"/>
  <c r="CD61"/>
  <c r="CC61"/>
  <c r="CB61"/>
  <c r="CA61"/>
  <c r="BZ61"/>
  <c r="BY61"/>
  <c r="BX61"/>
  <c r="BW61"/>
  <c r="BV61"/>
  <c r="BU61"/>
  <c r="BT61"/>
  <c r="BS61"/>
  <c r="BR61"/>
  <c r="BQ61"/>
  <c r="BP61"/>
  <c r="BO61"/>
  <c r="O61"/>
  <c r="N61"/>
  <c r="K61"/>
  <c r="G61"/>
  <c r="F61"/>
  <c r="DT60"/>
  <c r="DS60"/>
  <c r="CJ60"/>
  <c r="CI60"/>
  <c r="CH60"/>
  <c r="CG60"/>
  <c r="CF60"/>
  <c r="CE60"/>
  <c r="CD60"/>
  <c r="CC60"/>
  <c r="CB60"/>
  <c r="CA60"/>
  <c r="BZ60"/>
  <c r="BY60"/>
  <c r="BX60"/>
  <c r="BW60"/>
  <c r="BV60"/>
  <c r="BU60"/>
  <c r="BT60"/>
  <c r="BS60"/>
  <c r="BR60"/>
  <c r="BQ60"/>
  <c r="BP60"/>
  <c r="BO60"/>
  <c r="V60" s="1"/>
  <c r="K60"/>
  <c r="G60"/>
  <c r="O60" s="1"/>
  <c r="E60"/>
  <c r="N60" s="1"/>
  <c r="DT59"/>
  <c r="DS59"/>
  <c r="CJ59"/>
  <c r="CI59"/>
  <c r="CH59"/>
  <c r="CG59"/>
  <c r="CF59"/>
  <c r="CE59"/>
  <c r="CD59"/>
  <c r="CC59"/>
  <c r="CB59"/>
  <c r="CA59"/>
  <c r="BZ59"/>
  <c r="BY59"/>
  <c r="BX59"/>
  <c r="BW59"/>
  <c r="BV59"/>
  <c r="BU59"/>
  <c r="BT59"/>
  <c r="BS59"/>
  <c r="BR59"/>
  <c r="BQ59"/>
  <c r="BP59"/>
  <c r="BO59"/>
  <c r="V59"/>
  <c r="K59"/>
  <c r="G59"/>
  <c r="O59" s="1"/>
  <c r="E59"/>
  <c r="N59" s="1"/>
  <c r="DT58"/>
  <c r="DS58"/>
  <c r="CJ58"/>
  <c r="CI58"/>
  <c r="CH58"/>
  <c r="CG58"/>
  <c r="CF58"/>
  <c r="CE58"/>
  <c r="CD58"/>
  <c r="CC58"/>
  <c r="CB58"/>
  <c r="CA58"/>
  <c r="BZ58"/>
  <c r="BY58"/>
  <c r="BX58"/>
  <c r="BW58"/>
  <c r="BV58"/>
  <c r="BU58"/>
  <c r="BT58"/>
  <c r="BS58"/>
  <c r="BR58"/>
  <c r="BQ58"/>
  <c r="BP58"/>
  <c r="BO58"/>
  <c r="O58"/>
  <c r="N58"/>
  <c r="K58"/>
  <c r="G58"/>
  <c r="F58"/>
  <c r="DT57"/>
  <c r="DS57"/>
  <c r="CJ57"/>
  <c r="CI57"/>
  <c r="CH57"/>
  <c r="CG57"/>
  <c r="CF57"/>
  <c r="CE57"/>
  <c r="CD57"/>
  <c r="CC57"/>
  <c r="CB57"/>
  <c r="CA57"/>
  <c r="BZ57"/>
  <c r="BY57"/>
  <c r="BX57"/>
  <c r="BW57"/>
  <c r="BV57"/>
  <c r="BU57"/>
  <c r="BT57"/>
  <c r="BS57"/>
  <c r="BR57"/>
  <c r="BQ57"/>
  <c r="BP57"/>
  <c r="BO57"/>
  <c r="K57"/>
  <c r="G57"/>
  <c r="O57" s="1"/>
  <c r="E57"/>
  <c r="N57" s="1"/>
  <c r="DT56"/>
  <c r="DS56"/>
  <c r="CJ56"/>
  <c r="CI56"/>
  <c r="CH56"/>
  <c r="CG56"/>
  <c r="CF56"/>
  <c r="CE56"/>
  <c r="CD56"/>
  <c r="CC56"/>
  <c r="CB56"/>
  <c r="CA56"/>
  <c r="BZ56"/>
  <c r="BY56"/>
  <c r="BX56"/>
  <c r="BW56"/>
  <c r="BV56"/>
  <c r="BU56"/>
  <c r="BT56"/>
  <c r="BS56"/>
  <c r="BR56"/>
  <c r="BQ56"/>
  <c r="BP56"/>
  <c r="BO56"/>
  <c r="K56"/>
  <c r="G56"/>
  <c r="O56" s="1"/>
  <c r="E56"/>
  <c r="F56" s="1"/>
  <c r="DT55"/>
  <c r="DS55"/>
  <c r="CJ55"/>
  <c r="CI55"/>
  <c r="CH55"/>
  <c r="CG55"/>
  <c r="CF55"/>
  <c r="CE55"/>
  <c r="CD55"/>
  <c r="CC55"/>
  <c r="CB55"/>
  <c r="CA55"/>
  <c r="BZ55"/>
  <c r="BY55"/>
  <c r="BX55"/>
  <c r="BW55"/>
  <c r="BV55"/>
  <c r="BU55"/>
  <c r="BT55"/>
  <c r="BS55"/>
  <c r="BR55"/>
  <c r="BQ55"/>
  <c r="BP55"/>
  <c r="BO55"/>
  <c r="V55" s="1"/>
  <c r="O55"/>
  <c r="N55"/>
  <c r="K55"/>
  <c r="G55"/>
  <c r="F55"/>
  <c r="DT54"/>
  <c r="DS54"/>
  <c r="CJ54"/>
  <c r="CI54"/>
  <c r="CH54"/>
  <c r="CG54"/>
  <c r="CF54"/>
  <c r="CE54"/>
  <c r="CD54"/>
  <c r="CC54"/>
  <c r="CB54"/>
  <c r="CA54"/>
  <c r="BZ54"/>
  <c r="BY54"/>
  <c r="BX54"/>
  <c r="BW54"/>
  <c r="BV54"/>
  <c r="BU54"/>
  <c r="BT54"/>
  <c r="BS54"/>
  <c r="BR54"/>
  <c r="BQ54"/>
  <c r="BP54"/>
  <c r="BO54"/>
  <c r="K54"/>
  <c r="G54"/>
  <c r="O54" s="1"/>
  <c r="E54"/>
  <c r="N54" s="1"/>
  <c r="DT53"/>
  <c r="DS53"/>
  <c r="CJ53"/>
  <c r="CI53"/>
  <c r="CH53"/>
  <c r="CG53"/>
  <c r="CF53"/>
  <c r="CE53"/>
  <c r="CD53"/>
  <c r="CC53"/>
  <c r="CB53"/>
  <c r="CA53"/>
  <c r="BZ53"/>
  <c r="BY53"/>
  <c r="BX53"/>
  <c r="BW53"/>
  <c r="BV53"/>
  <c r="BU53"/>
  <c r="BT53"/>
  <c r="BS53"/>
  <c r="BR53"/>
  <c r="BQ53"/>
  <c r="BP53"/>
  <c r="BO53"/>
  <c r="O53"/>
  <c r="N53"/>
  <c r="K53"/>
  <c r="G53"/>
  <c r="F53"/>
  <c r="DT52"/>
  <c r="DS52"/>
  <c r="CJ52"/>
  <c r="CI52"/>
  <c r="CH52"/>
  <c r="CG52"/>
  <c r="CF52"/>
  <c r="CE52"/>
  <c r="CD52"/>
  <c r="CC52"/>
  <c r="CB52"/>
  <c r="CA52"/>
  <c r="BZ52"/>
  <c r="BY52"/>
  <c r="BX52"/>
  <c r="BW52"/>
  <c r="BV52"/>
  <c r="BU52"/>
  <c r="BT52"/>
  <c r="BS52"/>
  <c r="BR52"/>
  <c r="BQ52"/>
  <c r="BP52"/>
  <c r="BO52"/>
  <c r="V52" s="1"/>
  <c r="O52"/>
  <c r="N52"/>
  <c r="K52"/>
  <c r="G52"/>
  <c r="F52"/>
  <c r="DT51"/>
  <c r="DS51"/>
  <c r="CJ51"/>
  <c r="CI51"/>
  <c r="CH51"/>
  <c r="CG51"/>
  <c r="CF51"/>
  <c r="CE51"/>
  <c r="CD51"/>
  <c r="CC51"/>
  <c r="CB51"/>
  <c r="CA51"/>
  <c r="BZ51"/>
  <c r="BY51"/>
  <c r="BX51"/>
  <c r="BW51"/>
  <c r="BV51"/>
  <c r="BU51"/>
  <c r="BT51"/>
  <c r="BS51"/>
  <c r="BR51"/>
  <c r="BQ51"/>
  <c r="BP51"/>
  <c r="BO51"/>
  <c r="O51"/>
  <c r="N51"/>
  <c r="K51"/>
  <c r="G51"/>
  <c r="F51"/>
  <c r="DT50"/>
  <c r="DS50"/>
  <c r="CJ50"/>
  <c r="CI50"/>
  <c r="CH50"/>
  <c r="CG50"/>
  <c r="CF50"/>
  <c r="CE50"/>
  <c r="CD50"/>
  <c r="CC50"/>
  <c r="CB50"/>
  <c r="CA50"/>
  <c r="BZ50"/>
  <c r="BY50"/>
  <c r="BX50"/>
  <c r="BW50"/>
  <c r="BV50"/>
  <c r="BU50"/>
  <c r="BT50"/>
  <c r="BS50"/>
  <c r="BR50"/>
  <c r="BQ50"/>
  <c r="BP50"/>
  <c r="BO50"/>
  <c r="V50" s="1"/>
  <c r="O50"/>
  <c r="N50"/>
  <c r="K50"/>
  <c r="G50"/>
  <c r="F50"/>
  <c r="DT49"/>
  <c r="DS49"/>
  <c r="CJ49"/>
  <c r="CI49"/>
  <c r="CH49"/>
  <c r="CG49"/>
  <c r="CF49"/>
  <c r="CE49"/>
  <c r="CD49"/>
  <c r="CC49"/>
  <c r="CB49"/>
  <c r="CA49"/>
  <c r="BZ49"/>
  <c r="BY49"/>
  <c r="BX49"/>
  <c r="BW49"/>
  <c r="BV49"/>
  <c r="BU49"/>
  <c r="BT49"/>
  <c r="BS49"/>
  <c r="BR49"/>
  <c r="BQ49"/>
  <c r="BP49"/>
  <c r="BO49"/>
  <c r="O49"/>
  <c r="N49"/>
  <c r="K49"/>
  <c r="G49"/>
  <c r="F49"/>
  <c r="DT48"/>
  <c r="DS48"/>
  <c r="CJ48"/>
  <c r="CI48"/>
  <c r="CH48"/>
  <c r="CG48"/>
  <c r="CF48"/>
  <c r="CE48"/>
  <c r="CD48"/>
  <c r="CC48"/>
  <c r="CB48"/>
  <c r="CA48"/>
  <c r="BZ48"/>
  <c r="BY48"/>
  <c r="BX48"/>
  <c r="BW48"/>
  <c r="BV48"/>
  <c r="BU48"/>
  <c r="BT48"/>
  <c r="BS48"/>
  <c r="BR48"/>
  <c r="BQ48"/>
  <c r="BP48"/>
  <c r="BO48"/>
  <c r="V48" s="1"/>
  <c r="N48"/>
  <c r="K48"/>
  <c r="G48"/>
  <c r="O48" s="1"/>
  <c r="F48"/>
  <c r="DT47"/>
  <c r="DS47"/>
  <c r="CJ47"/>
  <c r="CI47"/>
  <c r="CH47"/>
  <c r="CG47"/>
  <c r="CF47"/>
  <c r="CE47"/>
  <c r="CD47"/>
  <c r="CC47"/>
  <c r="CB47"/>
  <c r="CA47"/>
  <c r="BZ47"/>
  <c r="BY47"/>
  <c r="BX47"/>
  <c r="BW47"/>
  <c r="BV47"/>
  <c r="BU47"/>
  <c r="BT47"/>
  <c r="BS47"/>
  <c r="BR47"/>
  <c r="BQ47"/>
  <c r="BP47"/>
  <c r="BO47"/>
  <c r="K47"/>
  <c r="G47"/>
  <c r="O47" s="1"/>
  <c r="E47"/>
  <c r="F47" s="1"/>
  <c r="DT46"/>
  <c r="DS46"/>
  <c r="CJ46"/>
  <c r="CI46"/>
  <c r="CH46"/>
  <c r="CG46"/>
  <c r="CF46"/>
  <c r="CE46"/>
  <c r="CD46"/>
  <c r="CC46"/>
  <c r="CB46"/>
  <c r="CA46"/>
  <c r="BZ46"/>
  <c r="BY46"/>
  <c r="BX46"/>
  <c r="BW46"/>
  <c r="BV46"/>
  <c r="BU46"/>
  <c r="BT46"/>
  <c r="BS46"/>
  <c r="BR46"/>
  <c r="BQ46"/>
  <c r="BP46"/>
  <c r="BO46"/>
  <c r="O46"/>
  <c r="N46"/>
  <c r="K46"/>
  <c r="G46"/>
  <c r="F46"/>
  <c r="DT45"/>
  <c r="DS45"/>
  <c r="CJ45"/>
  <c r="CI45"/>
  <c r="CH45"/>
  <c r="CG45"/>
  <c r="CF45"/>
  <c r="CE45"/>
  <c r="CD45"/>
  <c r="CC45"/>
  <c r="CB45"/>
  <c r="CA45"/>
  <c r="BZ45"/>
  <c r="BY45"/>
  <c r="BX45"/>
  <c r="BW45"/>
  <c r="BV45"/>
  <c r="BU45"/>
  <c r="BT45"/>
  <c r="BS45"/>
  <c r="BR45"/>
  <c r="BQ45"/>
  <c r="BP45"/>
  <c r="BO45"/>
  <c r="O45"/>
  <c r="K45"/>
  <c r="G45"/>
  <c r="E45"/>
  <c r="N45" s="1"/>
  <c r="DT44"/>
  <c r="DS44"/>
  <c r="CJ44"/>
  <c r="CI44"/>
  <c r="CH44"/>
  <c r="CG44"/>
  <c r="CF44"/>
  <c r="CE44"/>
  <c r="CD44"/>
  <c r="CC44"/>
  <c r="CB44"/>
  <c r="CA44"/>
  <c r="BZ44"/>
  <c r="BY44"/>
  <c r="BX44"/>
  <c r="BW44"/>
  <c r="BV44"/>
  <c r="BU44"/>
  <c r="BT44"/>
  <c r="BS44"/>
  <c r="BR44"/>
  <c r="BQ44"/>
  <c r="BP44"/>
  <c r="BO44"/>
  <c r="K44"/>
  <c r="G44"/>
  <c r="O44" s="1"/>
  <c r="E44"/>
  <c r="N44" s="1"/>
  <c r="DT43"/>
  <c r="DS43"/>
  <c r="CJ43"/>
  <c r="CI43"/>
  <c r="CH43"/>
  <c r="CG43"/>
  <c r="CF43"/>
  <c r="CE43"/>
  <c r="CD43"/>
  <c r="CC43"/>
  <c r="CB43"/>
  <c r="CA43"/>
  <c r="BZ43"/>
  <c r="BY43"/>
  <c r="BX43"/>
  <c r="BW43"/>
  <c r="BV43"/>
  <c r="BU43"/>
  <c r="BT43"/>
  <c r="BS43"/>
  <c r="BR43"/>
  <c r="BQ43"/>
  <c r="BP43"/>
  <c r="BO43"/>
  <c r="O43"/>
  <c r="N43"/>
  <c r="K43"/>
  <c r="G43"/>
  <c r="F43"/>
  <c r="DT42"/>
  <c r="DS42"/>
  <c r="CJ42"/>
  <c r="CI42"/>
  <c r="CH42"/>
  <c r="CG42"/>
  <c r="CF42"/>
  <c r="CE42"/>
  <c r="CD42"/>
  <c r="CC42"/>
  <c r="CB42"/>
  <c r="CA42"/>
  <c r="BZ42"/>
  <c r="BY42"/>
  <c r="BX42"/>
  <c r="BW42"/>
  <c r="BV42"/>
  <c r="BU42"/>
  <c r="BT42"/>
  <c r="BS42"/>
  <c r="BR42"/>
  <c r="BQ42"/>
  <c r="BP42"/>
  <c r="BO42"/>
  <c r="V42" s="1"/>
  <c r="K42"/>
  <c r="G42"/>
  <c r="O42" s="1"/>
  <c r="E42"/>
  <c r="F42" s="1"/>
  <c r="DT41"/>
  <c r="DS41"/>
  <c r="CJ41"/>
  <c r="CI41"/>
  <c r="CH41"/>
  <c r="CG41"/>
  <c r="CF41"/>
  <c r="CE41"/>
  <c r="CD41"/>
  <c r="CC41"/>
  <c r="CB41"/>
  <c r="CA41"/>
  <c r="BZ41"/>
  <c r="BY41"/>
  <c r="BX41"/>
  <c r="BW41"/>
  <c r="BV41"/>
  <c r="BU41"/>
  <c r="BT41"/>
  <c r="BS41"/>
  <c r="BR41"/>
  <c r="BQ41"/>
  <c r="BP41"/>
  <c r="BO41"/>
  <c r="O41"/>
  <c r="N41"/>
  <c r="K41"/>
  <c r="G41"/>
  <c r="F41"/>
  <c r="DT40"/>
  <c r="DS40"/>
  <c r="CJ40"/>
  <c r="CI40"/>
  <c r="CH40"/>
  <c r="CG40"/>
  <c r="CF40"/>
  <c r="CE40"/>
  <c r="CD40"/>
  <c r="CC40"/>
  <c r="CB40"/>
  <c r="CA40"/>
  <c r="BZ40"/>
  <c r="BY40"/>
  <c r="BX40"/>
  <c r="BW40"/>
  <c r="BV40"/>
  <c r="BU40"/>
  <c r="BT40"/>
  <c r="BS40"/>
  <c r="BR40"/>
  <c r="BQ40"/>
  <c r="BP40"/>
  <c r="BO40"/>
  <c r="V40" s="1"/>
  <c r="K40"/>
  <c r="G40"/>
  <c r="O40" s="1"/>
  <c r="E40"/>
  <c r="N40" s="1"/>
  <c r="DT39"/>
  <c r="DS39"/>
  <c r="CJ39"/>
  <c r="CI39"/>
  <c r="CH39"/>
  <c r="CG39"/>
  <c r="CF39"/>
  <c r="CE39"/>
  <c r="CD39"/>
  <c r="CC39"/>
  <c r="CB39"/>
  <c r="CA39"/>
  <c r="BZ39"/>
  <c r="BY39"/>
  <c r="BX39"/>
  <c r="BW39"/>
  <c r="BV39"/>
  <c r="BU39"/>
  <c r="BT39"/>
  <c r="BS39"/>
  <c r="BR39"/>
  <c r="BQ39"/>
  <c r="BP39"/>
  <c r="V39" s="1"/>
  <c r="BO39"/>
  <c r="K39"/>
  <c r="G39"/>
  <c r="O39" s="1"/>
  <c r="E39"/>
  <c r="F39" s="1"/>
  <c r="DT38"/>
  <c r="DS38"/>
  <c r="CJ38"/>
  <c r="CI38"/>
  <c r="CH38"/>
  <c r="CG38"/>
  <c r="CF38"/>
  <c r="CE38"/>
  <c r="CD38"/>
  <c r="CC38"/>
  <c r="CB38"/>
  <c r="CA38"/>
  <c r="BZ38"/>
  <c r="BY38"/>
  <c r="BX38"/>
  <c r="BW38"/>
  <c r="BV38"/>
  <c r="BU38"/>
  <c r="BT38"/>
  <c r="BS38"/>
  <c r="BR38"/>
  <c r="BQ38"/>
  <c r="BP38"/>
  <c r="BO38"/>
  <c r="V38" s="1"/>
  <c r="O38"/>
  <c r="N38"/>
  <c r="K38"/>
  <c r="G38"/>
  <c r="F38"/>
  <c r="DT37"/>
  <c r="DS37"/>
  <c r="CJ37"/>
  <c r="CI37"/>
  <c r="CH37"/>
  <c r="CG37"/>
  <c r="CF37"/>
  <c r="CE37"/>
  <c r="CD37"/>
  <c r="CC37"/>
  <c r="CB37"/>
  <c r="CA37"/>
  <c r="BZ37"/>
  <c r="BY37"/>
  <c r="BX37"/>
  <c r="BW37"/>
  <c r="BV37"/>
  <c r="BU37"/>
  <c r="BT37"/>
  <c r="BS37"/>
  <c r="BR37"/>
  <c r="BQ37"/>
  <c r="BP37"/>
  <c r="BO37"/>
  <c r="O37"/>
  <c r="K37"/>
  <c r="G37"/>
  <c r="E37"/>
  <c r="N37" s="1"/>
  <c r="DT36"/>
  <c r="DS36"/>
  <c r="CJ36"/>
  <c r="CI36"/>
  <c r="CH36"/>
  <c r="CG36"/>
  <c r="CF36"/>
  <c r="CE36"/>
  <c r="CD36"/>
  <c r="CC36"/>
  <c r="CB36"/>
  <c r="CA36"/>
  <c r="BZ36"/>
  <c r="BY36"/>
  <c r="BX36"/>
  <c r="BW36"/>
  <c r="BV36"/>
  <c r="BU36"/>
  <c r="BT36"/>
  <c r="BS36"/>
  <c r="BR36"/>
  <c r="BQ36"/>
  <c r="BP36"/>
  <c r="BO36"/>
  <c r="V36"/>
  <c r="O36"/>
  <c r="K36"/>
  <c r="G36"/>
  <c r="E36"/>
  <c r="F36" s="1"/>
  <c r="DT35"/>
  <c r="DS35"/>
  <c r="CJ35"/>
  <c r="CI35"/>
  <c r="CH35"/>
  <c r="CG35"/>
  <c r="CF35"/>
  <c r="CE35"/>
  <c r="CD35"/>
  <c r="CC35"/>
  <c r="CB35"/>
  <c r="CA35"/>
  <c r="BZ35"/>
  <c r="BY35"/>
  <c r="BX35"/>
  <c r="BW35"/>
  <c r="BV35"/>
  <c r="BU35"/>
  <c r="BT35"/>
  <c r="BS35"/>
  <c r="BR35"/>
  <c r="BQ35"/>
  <c r="BP35"/>
  <c r="BO35"/>
  <c r="V35" s="1"/>
  <c r="O35"/>
  <c r="K35"/>
  <c r="G35"/>
  <c r="E35"/>
  <c r="N35" s="1"/>
  <c r="R35" s="1"/>
  <c r="U35" s="1"/>
  <c r="DT34"/>
  <c r="DS34"/>
  <c r="CJ34"/>
  <c r="CI34"/>
  <c r="CH34"/>
  <c r="CG34"/>
  <c r="CF34"/>
  <c r="CE34"/>
  <c r="CD34"/>
  <c r="CC34"/>
  <c r="CB34"/>
  <c r="CA34"/>
  <c r="BZ34"/>
  <c r="BY34"/>
  <c r="BX34"/>
  <c r="BW34"/>
  <c r="BV34"/>
  <c r="BU34"/>
  <c r="BT34"/>
  <c r="BS34"/>
  <c r="BR34"/>
  <c r="BQ34"/>
  <c r="BP34"/>
  <c r="BO34"/>
  <c r="O34"/>
  <c r="K34"/>
  <c r="G34"/>
  <c r="E34"/>
  <c r="F34" s="1"/>
  <c r="DT33"/>
  <c r="DS33"/>
  <c r="CJ33"/>
  <c r="CI33"/>
  <c r="CH33"/>
  <c r="CG33"/>
  <c r="CF33"/>
  <c r="CE33"/>
  <c r="CD33"/>
  <c r="CC33"/>
  <c r="CB33"/>
  <c r="CA33"/>
  <c r="BZ33"/>
  <c r="BY33"/>
  <c r="BX33"/>
  <c r="BW33"/>
  <c r="BV33"/>
  <c r="BU33"/>
  <c r="BT33"/>
  <c r="BS33"/>
  <c r="BR33"/>
  <c r="BQ33"/>
  <c r="BP33"/>
  <c r="BO33"/>
  <c r="O33"/>
  <c r="K33"/>
  <c r="G33"/>
  <c r="F33"/>
  <c r="E33"/>
  <c r="N33" s="1"/>
  <c r="R33" s="1"/>
  <c r="U33" s="1"/>
  <c r="DT32"/>
  <c r="DS32"/>
  <c r="CJ32"/>
  <c r="CI32"/>
  <c r="CH32"/>
  <c r="CG32"/>
  <c r="CF32"/>
  <c r="CE32"/>
  <c r="CD32"/>
  <c r="CC32"/>
  <c r="CB32"/>
  <c r="CA32"/>
  <c r="BZ32"/>
  <c r="BY32"/>
  <c r="BX32"/>
  <c r="BW32"/>
  <c r="BV32"/>
  <c r="BU32"/>
  <c r="BT32"/>
  <c r="BS32"/>
  <c r="BR32"/>
  <c r="BQ32"/>
  <c r="BP32"/>
  <c r="BO32"/>
  <c r="V32" s="1"/>
  <c r="K32"/>
  <c r="G32"/>
  <c r="O32" s="1"/>
  <c r="E32"/>
  <c r="F32" s="1"/>
  <c r="DT31"/>
  <c r="DS31"/>
  <c r="CJ31"/>
  <c r="CI31"/>
  <c r="CH31"/>
  <c r="CG31"/>
  <c r="CF31"/>
  <c r="CE31"/>
  <c r="CD31"/>
  <c r="CC31"/>
  <c r="CB31"/>
  <c r="CA31"/>
  <c r="BZ31"/>
  <c r="BY31"/>
  <c r="BX31"/>
  <c r="BW31"/>
  <c r="BV31"/>
  <c r="BU31"/>
  <c r="BT31"/>
  <c r="BS31"/>
  <c r="BR31"/>
  <c r="BQ31"/>
  <c r="BP31"/>
  <c r="BO31"/>
  <c r="K31"/>
  <c r="G31"/>
  <c r="O31" s="1"/>
  <c r="F31"/>
  <c r="E31"/>
  <c r="N31" s="1"/>
  <c r="DT30"/>
  <c r="DS30"/>
  <c r="CJ30"/>
  <c r="CI30"/>
  <c r="CH30"/>
  <c r="CG30"/>
  <c r="CF30"/>
  <c r="CE30"/>
  <c r="CD30"/>
  <c r="CC30"/>
  <c r="CB30"/>
  <c r="CA30"/>
  <c r="BZ30"/>
  <c r="BY30"/>
  <c r="BX30"/>
  <c r="BW30"/>
  <c r="BV30"/>
  <c r="BU30"/>
  <c r="BT30"/>
  <c r="BS30"/>
  <c r="BR30"/>
  <c r="BQ30"/>
  <c r="BP30"/>
  <c r="BO30"/>
  <c r="V30" s="1"/>
  <c r="K30"/>
  <c r="G30"/>
  <c r="O30" s="1"/>
  <c r="E30"/>
  <c r="F30" s="1"/>
  <c r="DT29"/>
  <c r="DS29"/>
  <c r="CJ29"/>
  <c r="CI29"/>
  <c r="CH29"/>
  <c r="CG29"/>
  <c r="CF29"/>
  <c r="CE29"/>
  <c r="CD29"/>
  <c r="CC29"/>
  <c r="CB29"/>
  <c r="CA29"/>
  <c r="BZ29"/>
  <c r="BY29"/>
  <c r="BX29"/>
  <c r="BW29"/>
  <c r="BV29"/>
  <c r="BU29"/>
  <c r="BT29"/>
  <c r="BS29"/>
  <c r="BR29"/>
  <c r="BQ29"/>
  <c r="BP29"/>
  <c r="BO29"/>
  <c r="O29"/>
  <c r="K29"/>
  <c r="G29"/>
  <c r="E29"/>
  <c r="N29" s="1"/>
  <c r="DT28"/>
  <c r="DS28"/>
  <c r="CJ28"/>
  <c r="CI28"/>
  <c r="CH28"/>
  <c r="CG28"/>
  <c r="CF28"/>
  <c r="CE28"/>
  <c r="CD28"/>
  <c r="CC28"/>
  <c r="CB28"/>
  <c r="CA28"/>
  <c r="BZ28"/>
  <c r="BY28"/>
  <c r="BX28"/>
  <c r="BW28"/>
  <c r="BV28"/>
  <c r="BU28"/>
  <c r="BT28"/>
  <c r="BS28"/>
  <c r="BR28"/>
  <c r="BQ28"/>
  <c r="BP28"/>
  <c r="BO28"/>
  <c r="O28"/>
  <c r="N28"/>
  <c r="K28"/>
  <c r="G28"/>
  <c r="F28"/>
  <c r="DT27"/>
  <c r="DS27"/>
  <c r="CJ27"/>
  <c r="CI27"/>
  <c r="CH27"/>
  <c r="CG27"/>
  <c r="CF27"/>
  <c r="CE27"/>
  <c r="CD27"/>
  <c r="CC27"/>
  <c r="CB27"/>
  <c r="CA27"/>
  <c r="BZ27"/>
  <c r="BY27"/>
  <c r="BX27"/>
  <c r="BW27"/>
  <c r="BV27"/>
  <c r="BU27"/>
  <c r="BT27"/>
  <c r="BS27"/>
  <c r="BR27"/>
  <c r="BQ27"/>
  <c r="BP27"/>
  <c r="BO27"/>
  <c r="V27" s="1"/>
  <c r="O27"/>
  <c r="K27"/>
  <c r="G27"/>
  <c r="E27"/>
  <c r="F27" s="1"/>
  <c r="DT26"/>
  <c r="DS26"/>
  <c r="CJ26"/>
  <c r="CI26"/>
  <c r="CH26"/>
  <c r="CG26"/>
  <c r="CF26"/>
  <c r="CE26"/>
  <c r="CD26"/>
  <c r="CC26"/>
  <c r="CB26"/>
  <c r="CA26"/>
  <c r="BZ26"/>
  <c r="BY26"/>
  <c r="BX26"/>
  <c r="BW26"/>
  <c r="BV26"/>
  <c r="BU26"/>
  <c r="BT26"/>
  <c r="BS26"/>
  <c r="BR26"/>
  <c r="BQ26"/>
  <c r="BP26"/>
  <c r="BO26"/>
  <c r="O26"/>
  <c r="K26"/>
  <c r="G26"/>
  <c r="E26"/>
  <c r="N26" s="1"/>
  <c r="DT25"/>
  <c r="DS25"/>
  <c r="CJ25"/>
  <c r="CI25"/>
  <c r="CH25"/>
  <c r="CG25"/>
  <c r="CF25"/>
  <c r="CE25"/>
  <c r="CD25"/>
  <c r="CC25"/>
  <c r="CB25"/>
  <c r="CA25"/>
  <c r="BZ25"/>
  <c r="BY25"/>
  <c r="BX25"/>
  <c r="BW25"/>
  <c r="BV25"/>
  <c r="BU25"/>
  <c r="BT25"/>
  <c r="BS25"/>
  <c r="BR25"/>
  <c r="BQ25"/>
  <c r="BP25"/>
  <c r="BO25"/>
  <c r="O25"/>
  <c r="N25"/>
  <c r="K25"/>
  <c r="G25"/>
  <c r="F25"/>
  <c r="DT24"/>
  <c r="DS24"/>
  <c r="CJ24"/>
  <c r="CI24"/>
  <c r="CH24"/>
  <c r="CG24"/>
  <c r="CF24"/>
  <c r="CE24"/>
  <c r="CD24"/>
  <c r="CC24"/>
  <c r="CB24"/>
  <c r="CA24"/>
  <c r="BZ24"/>
  <c r="BY24"/>
  <c r="BX24"/>
  <c r="BW24"/>
  <c r="BV24"/>
  <c r="BU24"/>
  <c r="BT24"/>
  <c r="BS24"/>
  <c r="BR24"/>
  <c r="BQ24"/>
  <c r="BP24"/>
  <c r="BO24"/>
  <c r="O24"/>
  <c r="K24"/>
  <c r="G24"/>
  <c r="E24"/>
  <c r="F24" s="1"/>
  <c r="DT23"/>
  <c r="DS23"/>
  <c r="CJ23"/>
  <c r="CI23"/>
  <c r="CH23"/>
  <c r="CG23"/>
  <c r="CF23"/>
  <c r="CE23"/>
  <c r="CD23"/>
  <c r="CC23"/>
  <c r="CB23"/>
  <c r="CA23"/>
  <c r="BZ23"/>
  <c r="BY23"/>
  <c r="BX23"/>
  <c r="BW23"/>
  <c r="BV23"/>
  <c r="BU23"/>
  <c r="BT23"/>
  <c r="BS23"/>
  <c r="BR23"/>
  <c r="BQ23"/>
  <c r="BP23"/>
  <c r="BO23"/>
  <c r="O23"/>
  <c r="N23"/>
  <c r="K23"/>
  <c r="G23"/>
  <c r="F23"/>
  <c r="DT22"/>
  <c r="DS22"/>
  <c r="CJ22"/>
  <c r="CI22"/>
  <c r="CH22"/>
  <c r="CG22"/>
  <c r="CF22"/>
  <c r="CE22"/>
  <c r="CD22"/>
  <c r="CC22"/>
  <c r="CB22"/>
  <c r="CA22"/>
  <c r="BZ22"/>
  <c r="BY22"/>
  <c r="BX22"/>
  <c r="BW22"/>
  <c r="BV22"/>
  <c r="BU22"/>
  <c r="BT22"/>
  <c r="BS22"/>
  <c r="BR22"/>
  <c r="BQ22"/>
  <c r="BP22"/>
  <c r="BO22"/>
  <c r="O22"/>
  <c r="N22"/>
  <c r="K22"/>
  <c r="G22"/>
  <c r="F22"/>
  <c r="DT21"/>
  <c r="DS21"/>
  <c r="CJ21"/>
  <c r="CI21"/>
  <c r="CH21"/>
  <c r="CG21"/>
  <c r="CF21"/>
  <c r="CE21"/>
  <c r="CD21"/>
  <c r="CC21"/>
  <c r="CB21"/>
  <c r="CA21"/>
  <c r="BZ21"/>
  <c r="BY21"/>
  <c r="BX21"/>
  <c r="BW21"/>
  <c r="BV21"/>
  <c r="BU21"/>
  <c r="BT21"/>
  <c r="BS21"/>
  <c r="BR21"/>
  <c r="BQ21"/>
  <c r="BP21"/>
  <c r="BO21"/>
  <c r="V21" s="1"/>
  <c r="N21"/>
  <c r="K21"/>
  <c r="G21"/>
  <c r="O21" s="1"/>
  <c r="F21"/>
  <c r="DT20"/>
  <c r="DS20"/>
  <c r="CJ20"/>
  <c r="CI20"/>
  <c r="CH20"/>
  <c r="CG20"/>
  <c r="CF20"/>
  <c r="CE20"/>
  <c r="CD20"/>
  <c r="CC20"/>
  <c r="CB20"/>
  <c r="CA20"/>
  <c r="BZ20"/>
  <c r="BY20"/>
  <c r="BX20"/>
  <c r="BW20"/>
  <c r="BV20"/>
  <c r="BU20"/>
  <c r="BT20"/>
  <c r="BS20"/>
  <c r="BR20"/>
  <c r="BQ20"/>
  <c r="BP20"/>
  <c r="BO20"/>
  <c r="V20" s="1"/>
  <c r="N20"/>
  <c r="K20"/>
  <c r="G20"/>
  <c r="O20" s="1"/>
  <c r="F20"/>
  <c r="DT19"/>
  <c r="DS19"/>
  <c r="CJ19"/>
  <c r="CI19"/>
  <c r="CH19"/>
  <c r="CG19"/>
  <c r="CF19"/>
  <c r="CE19"/>
  <c r="CD19"/>
  <c r="CC19"/>
  <c r="CB19"/>
  <c r="CA19"/>
  <c r="BZ19"/>
  <c r="BY19"/>
  <c r="BX19"/>
  <c r="BW19"/>
  <c r="BV19"/>
  <c r="BU19"/>
  <c r="BT19"/>
  <c r="BS19"/>
  <c r="BR19"/>
  <c r="BQ19"/>
  <c r="BP19"/>
  <c r="BO19"/>
  <c r="V19" s="1"/>
  <c r="O19"/>
  <c r="N19"/>
  <c r="K19"/>
  <c r="G19"/>
  <c r="F19"/>
  <c r="DT18"/>
  <c r="DS18"/>
  <c r="CJ18"/>
  <c r="CI18"/>
  <c r="CH18"/>
  <c r="CG18"/>
  <c r="CF18"/>
  <c r="CE18"/>
  <c r="CD18"/>
  <c r="CC18"/>
  <c r="CB18"/>
  <c r="CA18"/>
  <c r="BZ18"/>
  <c r="BY18"/>
  <c r="BX18"/>
  <c r="BW18"/>
  <c r="BV18"/>
  <c r="BU18"/>
  <c r="BT18"/>
  <c r="BS18"/>
  <c r="BR18"/>
  <c r="BQ18"/>
  <c r="BP18"/>
  <c r="BO18"/>
  <c r="V18" s="1"/>
  <c r="O18"/>
  <c r="N18"/>
  <c r="K18"/>
  <c r="G18"/>
  <c r="F18"/>
  <c r="DT17"/>
  <c r="DS17"/>
  <c r="CJ17"/>
  <c r="CI17"/>
  <c r="CH17"/>
  <c r="CG17"/>
  <c r="CF17"/>
  <c r="CE17"/>
  <c r="CD17"/>
  <c r="CC17"/>
  <c r="CB17"/>
  <c r="CA17"/>
  <c r="BZ17"/>
  <c r="BY17"/>
  <c r="BX17"/>
  <c r="BW17"/>
  <c r="BV17"/>
  <c r="BU17"/>
  <c r="BT17"/>
  <c r="BS17"/>
  <c r="BR17"/>
  <c r="BQ17"/>
  <c r="BP17"/>
  <c r="BO17"/>
  <c r="V17" s="1"/>
  <c r="O17"/>
  <c r="K17"/>
  <c r="G17"/>
  <c r="F17"/>
  <c r="E17"/>
  <c r="N17" s="1"/>
  <c r="R17" s="1"/>
  <c r="U17" s="1"/>
  <c r="DT16"/>
  <c r="DS16"/>
  <c r="CJ16"/>
  <c r="CI16"/>
  <c r="CH16"/>
  <c r="CG16"/>
  <c r="CF16"/>
  <c r="CE16"/>
  <c r="CD16"/>
  <c r="CC16"/>
  <c r="CB16"/>
  <c r="CA16"/>
  <c r="BZ16"/>
  <c r="BY16"/>
  <c r="BX16"/>
  <c r="BW16"/>
  <c r="BV16"/>
  <c r="BU16"/>
  <c r="BT16"/>
  <c r="BS16"/>
  <c r="BR16"/>
  <c r="BQ16"/>
  <c r="BP16"/>
  <c r="BO16"/>
  <c r="O16"/>
  <c r="N16"/>
  <c r="K16"/>
  <c r="G16"/>
  <c r="F16"/>
  <c r="DT15"/>
  <c r="DS15"/>
  <c r="CJ15"/>
  <c r="CI15"/>
  <c r="CH15"/>
  <c r="CG15"/>
  <c r="CF15"/>
  <c r="CE15"/>
  <c r="CD15"/>
  <c r="CC15"/>
  <c r="CB15"/>
  <c r="CA15"/>
  <c r="BZ15"/>
  <c r="BY15"/>
  <c r="BX15"/>
  <c r="BW15"/>
  <c r="BV15"/>
  <c r="BU15"/>
  <c r="BT15"/>
  <c r="BS15"/>
  <c r="BR15"/>
  <c r="BQ15"/>
  <c r="BP15"/>
  <c r="BO15"/>
  <c r="V15" s="1"/>
  <c r="K15"/>
  <c r="G15"/>
  <c r="O15" s="1"/>
  <c r="E15"/>
  <c r="N15" s="1"/>
  <c r="DT14"/>
  <c r="DS14"/>
  <c r="CJ14"/>
  <c r="CI14"/>
  <c r="CH14"/>
  <c r="CG14"/>
  <c r="CF14"/>
  <c r="CE14"/>
  <c r="CD14"/>
  <c r="CC14"/>
  <c r="CB14"/>
  <c r="CA14"/>
  <c r="BZ14"/>
  <c r="BY14"/>
  <c r="BX14"/>
  <c r="BW14"/>
  <c r="BV14"/>
  <c r="BU14"/>
  <c r="BT14"/>
  <c r="BS14"/>
  <c r="BR14"/>
  <c r="BQ14"/>
  <c r="BP14"/>
  <c r="BO14"/>
  <c r="K14"/>
  <c r="G14"/>
  <c r="O14" s="1"/>
  <c r="E14"/>
  <c r="N14" s="1"/>
  <c r="DT13"/>
  <c r="DS13"/>
  <c r="CJ13"/>
  <c r="CI13"/>
  <c r="CH13"/>
  <c r="CG13"/>
  <c r="CF13"/>
  <c r="CE13"/>
  <c r="CD13"/>
  <c r="CC13"/>
  <c r="CB13"/>
  <c r="CA13"/>
  <c r="BZ13"/>
  <c r="BY13"/>
  <c r="BX13"/>
  <c r="BW13"/>
  <c r="BV13"/>
  <c r="BU13"/>
  <c r="BT13"/>
  <c r="BS13"/>
  <c r="BR13"/>
  <c r="BQ13"/>
  <c r="BP13"/>
  <c r="BO13"/>
  <c r="K13"/>
  <c r="G13"/>
  <c r="O13" s="1"/>
  <c r="E13"/>
  <c r="N13" s="1"/>
  <c r="DT12"/>
  <c r="DS12"/>
  <c r="CJ12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K12"/>
  <c r="G12"/>
  <c r="O12" s="1"/>
  <c r="F12"/>
  <c r="E12"/>
  <c r="N12" s="1"/>
  <c r="DT11"/>
  <c r="DS11"/>
  <c r="CJ11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V11"/>
  <c r="K11"/>
  <c r="G11"/>
  <c r="O11" s="1"/>
  <c r="E11"/>
  <c r="N11" s="1"/>
  <c r="DT10"/>
  <c r="DS10"/>
  <c r="CJ10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O10"/>
  <c r="N10"/>
  <c r="K10"/>
  <c r="G10"/>
  <c r="F10"/>
  <c r="DT9"/>
  <c r="DS9"/>
  <c r="CJ9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V9" s="1"/>
  <c r="K9"/>
  <c r="G9"/>
  <c r="O9" s="1"/>
  <c r="E9"/>
  <c r="N9" s="1"/>
  <c r="DT8"/>
  <c r="DS8"/>
  <c r="CJ8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K8"/>
  <c r="G8"/>
  <c r="O8" s="1"/>
  <c r="E8"/>
  <c r="E74" s="1"/>
  <c r="DT7"/>
  <c r="DS7"/>
  <c r="CJ7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V7" s="1"/>
  <c r="O7"/>
  <c r="N7"/>
  <c r="K7"/>
  <c r="G7"/>
  <c r="F7"/>
  <c r="DT6"/>
  <c r="DS6"/>
  <c r="CJ6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O6"/>
  <c r="N6"/>
  <c r="K6"/>
  <c r="G6"/>
  <c r="F6"/>
  <c r="DT5"/>
  <c r="DS5"/>
  <c r="CJ5"/>
  <c r="CI5"/>
  <c r="CH5"/>
  <c r="CG5"/>
  <c r="CF5"/>
  <c r="CE5"/>
  <c r="CD5"/>
  <c r="CC5"/>
  <c r="CB5"/>
  <c r="CA5"/>
  <c r="BZ5"/>
  <c r="BY5"/>
  <c r="BX5"/>
  <c r="BW5"/>
  <c r="BV5"/>
  <c r="BU5"/>
  <c r="BT5"/>
  <c r="BS5"/>
  <c r="BQ5"/>
  <c r="BP5"/>
  <c r="O5"/>
  <c r="N5"/>
  <c r="K5"/>
  <c r="DT4"/>
  <c r="DS4"/>
  <c r="DT3"/>
  <c r="DS3"/>
  <c r="V47" l="1"/>
  <c r="V61"/>
  <c r="V63"/>
  <c r="V69"/>
  <c r="V16"/>
  <c r="V49"/>
  <c r="V51"/>
  <c r="BO5"/>
  <c r="V5" s="1"/>
  <c r="G5"/>
  <c r="F5"/>
  <c r="V13"/>
  <c r="V53"/>
  <c r="R5"/>
  <c r="V33"/>
  <c r="V65"/>
  <c r="V71"/>
  <c r="V23"/>
  <c r="R7"/>
  <c r="U7" s="1"/>
  <c r="R18"/>
  <c r="U18" s="1"/>
  <c r="CR22"/>
  <c r="R26"/>
  <c r="U26" s="1"/>
  <c r="R38"/>
  <c r="U38" s="1"/>
  <c r="R45"/>
  <c r="U45" s="1"/>
  <c r="V56"/>
  <c r="V58"/>
  <c r="V67"/>
  <c r="R72"/>
  <c r="U72" s="1"/>
  <c r="V8"/>
  <c r="V25"/>
  <c r="V28"/>
  <c r="R29"/>
  <c r="U29" s="1"/>
  <c r="V43"/>
  <c r="R55"/>
  <c r="U55" s="1"/>
  <c r="R16"/>
  <c r="U16" s="1"/>
  <c r="CN20"/>
  <c r="AB20" s="1"/>
  <c r="CR20"/>
  <c r="AJ20" s="1"/>
  <c r="V24"/>
  <c r="CM24"/>
  <c r="CQ24"/>
  <c r="CU25"/>
  <c r="V26"/>
  <c r="CN26"/>
  <c r="CR26"/>
  <c r="AJ26" s="1"/>
  <c r="R28"/>
  <c r="U28" s="1"/>
  <c r="F29"/>
  <c r="V29"/>
  <c r="V31"/>
  <c r="V34"/>
  <c r="CM34"/>
  <c r="CQ34"/>
  <c r="R37"/>
  <c r="U37" s="1"/>
  <c r="CU39"/>
  <c r="R58"/>
  <c r="U58" s="1"/>
  <c r="F60"/>
  <c r="R6"/>
  <c r="U6" s="1"/>
  <c r="V6"/>
  <c r="F9"/>
  <c r="V12"/>
  <c r="R13"/>
  <c r="U13" s="1"/>
  <c r="CN18"/>
  <c r="AB18" s="1"/>
  <c r="CR18"/>
  <c r="AJ18" s="1"/>
  <c r="CN22"/>
  <c r="CU24"/>
  <c r="AP24" s="1"/>
  <c r="CM25"/>
  <c r="CQ25"/>
  <c r="CU34"/>
  <c r="AP34" s="1"/>
  <c r="CN35"/>
  <c r="AB35" s="1"/>
  <c r="CR35"/>
  <c r="AJ35" s="1"/>
  <c r="CN38"/>
  <c r="AB38" s="1"/>
  <c r="CR38"/>
  <c r="AJ38" s="1"/>
  <c r="CM39"/>
  <c r="CQ39"/>
  <c r="CN40"/>
  <c r="AB40" s="1"/>
  <c r="CR40"/>
  <c r="AJ40" s="1"/>
  <c r="N42"/>
  <c r="V44"/>
  <c r="F45"/>
  <c r="V45"/>
  <c r="F72"/>
  <c r="CL6"/>
  <c r="CN6"/>
  <c r="CO6"/>
  <c r="CP6"/>
  <c r="CQ6"/>
  <c r="CR6"/>
  <c r="CS6"/>
  <c r="CT6"/>
  <c r="CU6"/>
  <c r="CM7"/>
  <c r="CM8"/>
  <c r="CO8"/>
  <c r="CQ8"/>
  <c r="CS8"/>
  <c r="CU8"/>
  <c r="CL9"/>
  <c r="CN9"/>
  <c r="CO9"/>
  <c r="CP9"/>
  <c r="CQ9"/>
  <c r="CR9"/>
  <c r="CS9"/>
  <c r="CT9"/>
  <c r="CU9"/>
  <c r="CM10"/>
  <c r="CM11"/>
  <c r="CO11"/>
  <c r="CQ11"/>
  <c r="CS11"/>
  <c r="CU11"/>
  <c r="CL12"/>
  <c r="CN12"/>
  <c r="CO12"/>
  <c r="CP12"/>
  <c r="CQ12"/>
  <c r="CR12"/>
  <c r="CS12"/>
  <c r="CT12"/>
  <c r="CU12"/>
  <c r="CL13"/>
  <c r="CN13"/>
  <c r="CP13"/>
  <c r="CR13"/>
  <c r="CT13"/>
  <c r="R14"/>
  <c r="U14" s="1"/>
  <c r="CM14"/>
  <c r="CM15"/>
  <c r="CO15"/>
  <c r="CQ15"/>
  <c r="CS15"/>
  <c r="CU15"/>
  <c r="CM16"/>
  <c r="CO16"/>
  <c r="CQ16"/>
  <c r="CS16"/>
  <c r="CU16"/>
  <c r="CL17"/>
  <c r="CN17"/>
  <c r="CP17"/>
  <c r="CR17"/>
  <c r="CT17"/>
  <c r="CM18"/>
  <c r="Z18" s="1"/>
  <c r="CL19"/>
  <c r="CN19"/>
  <c r="CP19"/>
  <c r="CR19"/>
  <c r="CT19"/>
  <c r="CM20"/>
  <c r="Z20" s="1"/>
  <c r="CL21"/>
  <c r="CN21"/>
  <c r="CP21"/>
  <c r="CR21"/>
  <c r="CT21"/>
  <c r="CM22"/>
  <c r="Z24"/>
  <c r="AH24"/>
  <c r="AP25"/>
  <c r="Z34"/>
  <c r="AH34"/>
  <c r="AP39"/>
  <c r="CL5"/>
  <c r="CO5"/>
  <c r="CQ5"/>
  <c r="CS5"/>
  <c r="CU5"/>
  <c r="CM6"/>
  <c r="CL7"/>
  <c r="CN7"/>
  <c r="CO7"/>
  <c r="CP7"/>
  <c r="CQ7"/>
  <c r="CR7"/>
  <c r="CS7"/>
  <c r="CT7"/>
  <c r="CU7"/>
  <c r="CL8"/>
  <c r="CN8"/>
  <c r="CP8"/>
  <c r="CR8"/>
  <c r="CT8"/>
  <c r="R9"/>
  <c r="U9" s="1"/>
  <c r="CM9"/>
  <c r="R10"/>
  <c r="U10" s="1"/>
  <c r="V10"/>
  <c r="CL10"/>
  <c r="CN10"/>
  <c r="CO10"/>
  <c r="CP10"/>
  <c r="CQ10"/>
  <c r="CR10"/>
  <c r="CS10"/>
  <c r="CT10"/>
  <c r="CU10"/>
  <c r="CL11"/>
  <c r="CN11"/>
  <c r="CP11"/>
  <c r="CR11"/>
  <c r="CT11"/>
  <c r="R12"/>
  <c r="U12" s="1"/>
  <c r="CM12"/>
  <c r="CM13"/>
  <c r="CO13"/>
  <c r="CQ13"/>
  <c r="CS13"/>
  <c r="CU13"/>
  <c r="F14"/>
  <c r="V14"/>
  <c r="CL14"/>
  <c r="CN14"/>
  <c r="CO14"/>
  <c r="CP14"/>
  <c r="CQ14"/>
  <c r="CR14"/>
  <c r="CS14"/>
  <c r="CT14"/>
  <c r="CU14"/>
  <c r="Y18"/>
  <c r="CL18"/>
  <c r="CP18"/>
  <c r="CT18"/>
  <c r="R20"/>
  <c r="U20" s="1"/>
  <c r="Y20" s="1"/>
  <c r="CL20"/>
  <c r="CP20"/>
  <c r="CT20"/>
  <c r="CL23"/>
  <c r="CN23"/>
  <c r="CP23"/>
  <c r="CR23"/>
  <c r="Z25"/>
  <c r="AH25"/>
  <c r="Z39"/>
  <c r="AH39"/>
  <c r="CT23"/>
  <c r="CO24"/>
  <c r="CS24"/>
  <c r="CO25"/>
  <c r="CS25"/>
  <c r="CL26"/>
  <c r="CP26"/>
  <c r="CT26"/>
  <c r="CM27"/>
  <c r="CO27"/>
  <c r="CQ27"/>
  <c r="CS27"/>
  <c r="CU27"/>
  <c r="CM28"/>
  <c r="CO28"/>
  <c r="CQ28"/>
  <c r="CS28"/>
  <c r="CU28"/>
  <c r="CL29"/>
  <c r="CN29"/>
  <c r="CP29"/>
  <c r="CR29"/>
  <c r="CT29"/>
  <c r="CM30"/>
  <c r="CO30"/>
  <c r="CQ30"/>
  <c r="CS30"/>
  <c r="CU30"/>
  <c r="CL31"/>
  <c r="CN31"/>
  <c r="CP31"/>
  <c r="CR31"/>
  <c r="CT31"/>
  <c r="CM32"/>
  <c r="CO32"/>
  <c r="CQ32"/>
  <c r="CS32"/>
  <c r="CU32"/>
  <c r="CL33"/>
  <c r="CN33"/>
  <c r="CP33"/>
  <c r="CR33"/>
  <c r="CT33"/>
  <c r="CO34"/>
  <c r="CS34"/>
  <c r="CL35"/>
  <c r="CP35"/>
  <c r="CT35"/>
  <c r="CM36"/>
  <c r="CO36"/>
  <c r="CQ36"/>
  <c r="CS36"/>
  <c r="CU36"/>
  <c r="F37"/>
  <c r="V37"/>
  <c r="CL37"/>
  <c r="CN37"/>
  <c r="CP37"/>
  <c r="CR37"/>
  <c r="CT37"/>
  <c r="CM38"/>
  <c r="Z38" s="1"/>
  <c r="CL39"/>
  <c r="X39" s="1"/>
  <c r="CN39"/>
  <c r="AB39" s="1"/>
  <c r="CP39"/>
  <c r="AF39" s="1"/>
  <c r="CR39"/>
  <c r="AJ39" s="1"/>
  <c r="CT39"/>
  <c r="AN39" s="1"/>
  <c r="F40"/>
  <c r="CM40"/>
  <c r="Z40" s="1"/>
  <c r="V41"/>
  <c r="CL41"/>
  <c r="CN41"/>
  <c r="CP41"/>
  <c r="CR41"/>
  <c r="CT41"/>
  <c r="CM42"/>
  <c r="CO42"/>
  <c r="CQ42"/>
  <c r="CS42"/>
  <c r="CU42"/>
  <c r="R43"/>
  <c r="U43" s="1"/>
  <c r="CM43"/>
  <c r="CO43"/>
  <c r="CQ43"/>
  <c r="CS43"/>
  <c r="CU43"/>
  <c r="F44"/>
  <c r="CL44"/>
  <c r="X44" s="1"/>
  <c r="CN44"/>
  <c r="AB44" s="1"/>
  <c r="CP44"/>
  <c r="AF44" s="1"/>
  <c r="CR44"/>
  <c r="AJ44" s="1"/>
  <c r="CT44"/>
  <c r="AN44" s="1"/>
  <c r="CM45"/>
  <c r="R46"/>
  <c r="U46" s="1"/>
  <c r="V46"/>
  <c r="CL46"/>
  <c r="CN46"/>
  <c r="CO46"/>
  <c r="CP46"/>
  <c r="CQ46"/>
  <c r="CR46"/>
  <c r="CS46"/>
  <c r="CT46"/>
  <c r="CU46"/>
  <c r="CL47"/>
  <c r="CN47"/>
  <c r="CP47"/>
  <c r="CR47"/>
  <c r="CT47"/>
  <c r="CM48"/>
  <c r="CO48"/>
  <c r="CQ48"/>
  <c r="CS48"/>
  <c r="CU48"/>
  <c r="R49"/>
  <c r="U49" s="1"/>
  <c r="CM49"/>
  <c r="CO49"/>
  <c r="CQ49"/>
  <c r="CS49"/>
  <c r="CU49"/>
  <c r="R50"/>
  <c r="U50" s="1"/>
  <c r="CM50"/>
  <c r="CO50"/>
  <c r="CQ50"/>
  <c r="CS50"/>
  <c r="CU50"/>
  <c r="R51"/>
  <c r="U51" s="1"/>
  <c r="CM51"/>
  <c r="CO51"/>
  <c r="CQ51"/>
  <c r="CS51"/>
  <c r="CU51"/>
  <c r="R52"/>
  <c r="U52" s="1"/>
  <c r="CM52"/>
  <c r="CO52"/>
  <c r="CQ52"/>
  <c r="CS52"/>
  <c r="CU52"/>
  <c r="R53"/>
  <c r="U53" s="1"/>
  <c r="CM53"/>
  <c r="CO53"/>
  <c r="CQ53"/>
  <c r="CS53"/>
  <c r="CU53"/>
  <c r="F54"/>
  <c r="V54"/>
  <c r="CL54"/>
  <c r="CN54"/>
  <c r="CO54"/>
  <c r="CP54"/>
  <c r="CQ54"/>
  <c r="CR54"/>
  <c r="CS54"/>
  <c r="CT54"/>
  <c r="CU54"/>
  <c r="CM55"/>
  <c r="CM56"/>
  <c r="CO56"/>
  <c r="CQ56"/>
  <c r="CS56"/>
  <c r="CU56"/>
  <c r="F57"/>
  <c r="V57"/>
  <c r="CL57"/>
  <c r="CN57"/>
  <c r="CO57"/>
  <c r="CP57"/>
  <c r="CQ57"/>
  <c r="CR57"/>
  <c r="CS57"/>
  <c r="CT57"/>
  <c r="CU57"/>
  <c r="CL59"/>
  <c r="CN59"/>
  <c r="CP59"/>
  <c r="CR59"/>
  <c r="CT59"/>
  <c r="R60"/>
  <c r="U60" s="1"/>
  <c r="CM60"/>
  <c r="R61"/>
  <c r="U61" s="1"/>
  <c r="CM61"/>
  <c r="R62"/>
  <c r="U62" s="1"/>
  <c r="CM62"/>
  <c r="R63"/>
  <c r="U63" s="1"/>
  <c r="CM63"/>
  <c r="R64"/>
  <c r="U64" s="1"/>
  <c r="CM64"/>
  <c r="R65"/>
  <c r="U65" s="1"/>
  <c r="CM65"/>
  <c r="R66"/>
  <c r="U66" s="1"/>
  <c r="CM66"/>
  <c r="CM67"/>
  <c r="CU67"/>
  <c r="F68"/>
  <c r="CM68"/>
  <c r="R69"/>
  <c r="U69" s="1"/>
  <c r="CM69"/>
  <c r="R70"/>
  <c r="U70" s="1"/>
  <c r="CM70"/>
  <c r="R71"/>
  <c r="U71" s="1"/>
  <c r="CM71"/>
  <c r="CL72"/>
  <c r="CN72"/>
  <c r="CO72"/>
  <c r="CP72"/>
  <c r="CQ72"/>
  <c r="CR72"/>
  <c r="CS72"/>
  <c r="CT72"/>
  <c r="CU72"/>
  <c r="R22"/>
  <c r="U22" s="1"/>
  <c r="Y22" s="1"/>
  <c r="V22"/>
  <c r="AJ22" s="1"/>
  <c r="CL22"/>
  <c r="CP22"/>
  <c r="CT22"/>
  <c r="N24"/>
  <c r="R24" s="1"/>
  <c r="U24" s="1"/>
  <c r="CL24"/>
  <c r="X24" s="1"/>
  <c r="CN24"/>
  <c r="AB24" s="1"/>
  <c r="CP24"/>
  <c r="AF24" s="1"/>
  <c r="CR24"/>
  <c r="AJ24" s="1"/>
  <c r="CT24"/>
  <c r="AN24" s="1"/>
  <c r="R25"/>
  <c r="U25" s="1"/>
  <c r="CL25"/>
  <c r="X25" s="1"/>
  <c r="CN25"/>
  <c r="AB25" s="1"/>
  <c r="CP25"/>
  <c r="AF25" s="1"/>
  <c r="CR25"/>
  <c r="AJ25" s="1"/>
  <c r="CT25"/>
  <c r="AN25" s="1"/>
  <c r="F26"/>
  <c r="CM26"/>
  <c r="Z26" s="1"/>
  <c r="N30"/>
  <c r="R30" s="1"/>
  <c r="U30" s="1"/>
  <c r="R31"/>
  <c r="U31" s="1"/>
  <c r="N32"/>
  <c r="R32" s="1"/>
  <c r="U32" s="1"/>
  <c r="N34"/>
  <c r="R34" s="1"/>
  <c r="U34" s="1"/>
  <c r="CL34"/>
  <c r="X34" s="1"/>
  <c r="CN34"/>
  <c r="AB34" s="1"/>
  <c r="CP34"/>
  <c r="AF34" s="1"/>
  <c r="CR34"/>
  <c r="AJ34" s="1"/>
  <c r="CT34"/>
  <c r="AN34" s="1"/>
  <c r="F35"/>
  <c r="CM35"/>
  <c r="Z35" s="1"/>
  <c r="Y38"/>
  <c r="CL38"/>
  <c r="CP38"/>
  <c r="CT38"/>
  <c r="CO39"/>
  <c r="CS39"/>
  <c r="R40"/>
  <c r="U40" s="1"/>
  <c r="Y40" s="1"/>
  <c r="CL40"/>
  <c r="CP40"/>
  <c r="CT40"/>
  <c r="R42"/>
  <c r="U42" s="1"/>
  <c r="R44"/>
  <c r="U44" s="1"/>
  <c r="CL45"/>
  <c r="CN45"/>
  <c r="CO45"/>
  <c r="CP45"/>
  <c r="CQ45"/>
  <c r="CR45"/>
  <c r="CS45"/>
  <c r="CT45"/>
  <c r="CU45"/>
  <c r="CM46"/>
  <c r="CM47"/>
  <c r="CO47"/>
  <c r="CQ47"/>
  <c r="CS47"/>
  <c r="CU47"/>
  <c r="CL48"/>
  <c r="CN48"/>
  <c r="CP48"/>
  <c r="CR48"/>
  <c r="CT48"/>
  <c r="CL49"/>
  <c r="CN49"/>
  <c r="CP49"/>
  <c r="CR49"/>
  <c r="CT49"/>
  <c r="CL50"/>
  <c r="CN50"/>
  <c r="CP50"/>
  <c r="CR50"/>
  <c r="CT50"/>
  <c r="CL51"/>
  <c r="CN51"/>
  <c r="CP51"/>
  <c r="CR51"/>
  <c r="CT51"/>
  <c r="CL52"/>
  <c r="CN52"/>
  <c r="CP52"/>
  <c r="CR52"/>
  <c r="CT52"/>
  <c r="CL53"/>
  <c r="CN53"/>
  <c r="CP53"/>
  <c r="CR53"/>
  <c r="CT53"/>
  <c r="R54"/>
  <c r="U54" s="1"/>
  <c r="CM54"/>
  <c r="CL55"/>
  <c r="CN55"/>
  <c r="CO55"/>
  <c r="CP55"/>
  <c r="CQ55"/>
  <c r="CR55"/>
  <c r="CS55"/>
  <c r="CT55"/>
  <c r="CU55"/>
  <c r="CL56"/>
  <c r="CN56"/>
  <c r="CP56"/>
  <c r="CR56"/>
  <c r="CT56"/>
  <c r="R57"/>
  <c r="U57" s="1"/>
  <c r="CM57"/>
  <c r="CM58"/>
  <c r="Z58" s="1"/>
  <c r="CM59"/>
  <c r="CO59"/>
  <c r="CQ59"/>
  <c r="CS59"/>
  <c r="CU59"/>
  <c r="CL60"/>
  <c r="CN60"/>
  <c r="CO60"/>
  <c r="CP60"/>
  <c r="CQ60"/>
  <c r="CR60"/>
  <c r="CS60"/>
  <c r="CT60"/>
  <c r="CU60"/>
  <c r="CL61"/>
  <c r="CN61"/>
  <c r="CO61"/>
  <c r="CP61"/>
  <c r="CQ61"/>
  <c r="CR61"/>
  <c r="CS61"/>
  <c r="CT61"/>
  <c r="CU61"/>
  <c r="CL62"/>
  <c r="CN62"/>
  <c r="CO62"/>
  <c r="CP62"/>
  <c r="CQ62"/>
  <c r="CR62"/>
  <c r="CS62"/>
  <c r="CT62"/>
  <c r="CU62"/>
  <c r="CL63"/>
  <c r="CN63"/>
  <c r="CO63"/>
  <c r="CP63"/>
  <c r="CQ63"/>
  <c r="CR63"/>
  <c r="CS63"/>
  <c r="CT63"/>
  <c r="CU63"/>
  <c r="CL64"/>
  <c r="CN64"/>
  <c r="CO64"/>
  <c r="CP64"/>
  <c r="CQ64"/>
  <c r="CR64"/>
  <c r="CS64"/>
  <c r="CT64"/>
  <c r="CU64"/>
  <c r="CL65"/>
  <c r="CN65"/>
  <c r="CO65"/>
  <c r="CP65"/>
  <c r="CQ65"/>
  <c r="CR65"/>
  <c r="CS65"/>
  <c r="CT65"/>
  <c r="CU65"/>
  <c r="CL66"/>
  <c r="CN66"/>
  <c r="CO66"/>
  <c r="CP66"/>
  <c r="CQ66"/>
  <c r="CR66"/>
  <c r="CS66"/>
  <c r="CT66"/>
  <c r="CU66"/>
  <c r="CL67"/>
  <c r="CN67"/>
  <c r="CO67"/>
  <c r="CP67"/>
  <c r="CQ67"/>
  <c r="CR67"/>
  <c r="CS67"/>
  <c r="CT67"/>
  <c r="R68"/>
  <c r="U68" s="1"/>
  <c r="CL68"/>
  <c r="CN68"/>
  <c r="CO68"/>
  <c r="CP68"/>
  <c r="CQ68"/>
  <c r="CR68"/>
  <c r="CS68"/>
  <c r="CT68"/>
  <c r="CU68"/>
  <c r="CL69"/>
  <c r="CN69"/>
  <c r="CO69"/>
  <c r="CP69"/>
  <c r="CQ69"/>
  <c r="CR69"/>
  <c r="CS69"/>
  <c r="CT69"/>
  <c r="CU69"/>
  <c r="CL70"/>
  <c r="CN70"/>
  <c r="CO70"/>
  <c r="CP70"/>
  <c r="CQ70"/>
  <c r="CR70"/>
  <c r="CS70"/>
  <c r="CT70"/>
  <c r="CU70"/>
  <c r="CL71"/>
  <c r="CN71"/>
  <c r="CO71"/>
  <c r="CP71"/>
  <c r="CQ71"/>
  <c r="CR71"/>
  <c r="CS71"/>
  <c r="CT71"/>
  <c r="CU71"/>
  <c r="CM72"/>
  <c r="Y6"/>
  <c r="Z6"/>
  <c r="W7"/>
  <c r="X7"/>
  <c r="AA7"/>
  <c r="AB7"/>
  <c r="AC7"/>
  <c r="AD7"/>
  <c r="AE7"/>
  <c r="AF7"/>
  <c r="AG7"/>
  <c r="AH7"/>
  <c r="AI7"/>
  <c r="AJ7"/>
  <c r="AK7"/>
  <c r="AL7"/>
  <c r="AM7"/>
  <c r="AN7"/>
  <c r="AO7"/>
  <c r="AP7"/>
  <c r="X8"/>
  <c r="AB8"/>
  <c r="AF8"/>
  <c r="AJ8"/>
  <c r="AN8"/>
  <c r="Y9"/>
  <c r="Z9"/>
  <c r="W10"/>
  <c r="X10"/>
  <c r="AA10"/>
  <c r="AB10"/>
  <c r="AC10"/>
  <c r="AD10"/>
  <c r="AE10"/>
  <c r="AF10"/>
  <c r="AG10"/>
  <c r="AH10"/>
  <c r="AI10"/>
  <c r="AJ10"/>
  <c r="AK10"/>
  <c r="AL10"/>
  <c r="AM10"/>
  <c r="AN10"/>
  <c r="AO10"/>
  <c r="AP10"/>
  <c r="X11"/>
  <c r="AB11"/>
  <c r="AF11"/>
  <c r="AJ11"/>
  <c r="AN11"/>
  <c r="Y12"/>
  <c r="Z12"/>
  <c r="Z13"/>
  <c r="Y13"/>
  <c r="AD13"/>
  <c r="AC13"/>
  <c r="AH13"/>
  <c r="AG13"/>
  <c r="AL13"/>
  <c r="AK13"/>
  <c r="AP13"/>
  <c r="AO13"/>
  <c r="W14"/>
  <c r="X14"/>
  <c r="AA14"/>
  <c r="AB14"/>
  <c r="AC14"/>
  <c r="AD14"/>
  <c r="AE14"/>
  <c r="AF14"/>
  <c r="AG14"/>
  <c r="AH14"/>
  <c r="AI14"/>
  <c r="AJ14"/>
  <c r="AK14"/>
  <c r="AL14"/>
  <c r="AM14"/>
  <c r="AN14"/>
  <c r="AO14"/>
  <c r="AP14"/>
  <c r="X18"/>
  <c r="W18"/>
  <c r="AF18"/>
  <c r="AE18"/>
  <c r="AN18"/>
  <c r="AM18"/>
  <c r="X20"/>
  <c r="W20"/>
  <c r="AF20"/>
  <c r="AE20"/>
  <c r="AN20"/>
  <c r="AM20"/>
  <c r="X22"/>
  <c r="W22"/>
  <c r="AF22"/>
  <c r="AE22"/>
  <c r="AN22"/>
  <c r="AM22"/>
  <c r="X38"/>
  <c r="W38"/>
  <c r="AF38"/>
  <c r="AE38"/>
  <c r="AN38"/>
  <c r="AM38"/>
  <c r="AD39"/>
  <c r="AL39"/>
  <c r="X40"/>
  <c r="W40"/>
  <c r="AF40"/>
  <c r="AE40"/>
  <c r="AN40"/>
  <c r="AM40"/>
  <c r="R11"/>
  <c r="U11" s="1"/>
  <c r="W11" s="1"/>
  <c r="R15"/>
  <c r="U15" s="1"/>
  <c r="W6"/>
  <c r="X6"/>
  <c r="AA6"/>
  <c r="AB6"/>
  <c r="AC6"/>
  <c r="AD6"/>
  <c r="AE6"/>
  <c r="AF6"/>
  <c r="AG6"/>
  <c r="AH6"/>
  <c r="AI6"/>
  <c r="AJ6"/>
  <c r="AK6"/>
  <c r="AL6"/>
  <c r="AM6"/>
  <c r="AN6"/>
  <c r="AO6"/>
  <c r="AP6"/>
  <c r="Y7"/>
  <c r="Z7"/>
  <c r="Z8"/>
  <c r="AD8"/>
  <c r="AH8"/>
  <c r="AL8"/>
  <c r="AP8"/>
  <c r="W9"/>
  <c r="X9"/>
  <c r="AA9"/>
  <c r="AB9"/>
  <c r="AC9"/>
  <c r="AD9"/>
  <c r="AE9"/>
  <c r="AF9"/>
  <c r="AG9"/>
  <c r="AH9"/>
  <c r="AI9"/>
  <c r="AJ9"/>
  <c r="AK9"/>
  <c r="AL9"/>
  <c r="AM9"/>
  <c r="AN9"/>
  <c r="AO9"/>
  <c r="AP9"/>
  <c r="Y10"/>
  <c r="Z10"/>
  <c r="Z11"/>
  <c r="Y11"/>
  <c r="AD11"/>
  <c r="AC11"/>
  <c r="AH11"/>
  <c r="AG11"/>
  <c r="AL11"/>
  <c r="AK11"/>
  <c r="AP11"/>
  <c r="AO11"/>
  <c r="W12"/>
  <c r="X12"/>
  <c r="AA12"/>
  <c r="AB12"/>
  <c r="AC12"/>
  <c r="AD12"/>
  <c r="AE12"/>
  <c r="AF12"/>
  <c r="AG12"/>
  <c r="AH12"/>
  <c r="AI12"/>
  <c r="AJ12"/>
  <c r="AK12"/>
  <c r="AL12"/>
  <c r="AM12"/>
  <c r="AN12"/>
  <c r="AO12"/>
  <c r="AP12"/>
  <c r="X13"/>
  <c r="W13"/>
  <c r="AB13"/>
  <c r="AA13"/>
  <c r="AF13"/>
  <c r="AE13"/>
  <c r="AJ13"/>
  <c r="AI13"/>
  <c r="AN13"/>
  <c r="AM13"/>
  <c r="Y14"/>
  <c r="Z14"/>
  <c r="Y15"/>
  <c r="Z15"/>
  <c r="AC15"/>
  <c r="AD15"/>
  <c r="AG15"/>
  <c r="AH15"/>
  <c r="AK15"/>
  <c r="AL15"/>
  <c r="AO15"/>
  <c r="AP15"/>
  <c r="Y16"/>
  <c r="Z16"/>
  <c r="AC16"/>
  <c r="AD16"/>
  <c r="AG16"/>
  <c r="AH16"/>
  <c r="AK16"/>
  <c r="AL16"/>
  <c r="AO16"/>
  <c r="AP16"/>
  <c r="X17"/>
  <c r="W17"/>
  <c r="AB17"/>
  <c r="AA17"/>
  <c r="AF17"/>
  <c r="AE17"/>
  <c r="AJ17"/>
  <c r="AI17"/>
  <c r="AN17"/>
  <c r="AM17"/>
  <c r="X19"/>
  <c r="AB19"/>
  <c r="AF19"/>
  <c r="AJ19"/>
  <c r="AN19"/>
  <c r="X21"/>
  <c r="AB21"/>
  <c r="AF21"/>
  <c r="AJ21"/>
  <c r="AN21"/>
  <c r="X23"/>
  <c r="AB23"/>
  <c r="AF23"/>
  <c r="AJ23"/>
  <c r="AN23"/>
  <c r="AC24"/>
  <c r="AD24"/>
  <c r="AK24"/>
  <c r="AL24"/>
  <c r="AC25"/>
  <c r="AD25"/>
  <c r="AK25"/>
  <c r="AL25"/>
  <c r="X26"/>
  <c r="W26"/>
  <c r="AF26"/>
  <c r="AE26"/>
  <c r="AN26"/>
  <c r="AM26"/>
  <c r="Z27"/>
  <c r="AD27"/>
  <c r="AH27"/>
  <c r="AL27"/>
  <c r="AP27"/>
  <c r="Y28"/>
  <c r="Z28"/>
  <c r="AC28"/>
  <c r="AD28"/>
  <c r="AG28"/>
  <c r="AH28"/>
  <c r="AK28"/>
  <c r="AL28"/>
  <c r="AO28"/>
  <c r="AP28"/>
  <c r="X29"/>
  <c r="W29"/>
  <c r="AB29"/>
  <c r="AA29"/>
  <c r="AF29"/>
  <c r="AE29"/>
  <c r="AJ29"/>
  <c r="AI29"/>
  <c r="AN29"/>
  <c r="AM29"/>
  <c r="Y30"/>
  <c r="Z30"/>
  <c r="AC30"/>
  <c r="AD30"/>
  <c r="AG30"/>
  <c r="AH30"/>
  <c r="AK30"/>
  <c r="AL30"/>
  <c r="AO30"/>
  <c r="AP30"/>
  <c r="X31"/>
  <c r="W31"/>
  <c r="AB31"/>
  <c r="AA31"/>
  <c r="AF31"/>
  <c r="AE31"/>
  <c r="AJ31"/>
  <c r="AI31"/>
  <c r="AN31"/>
  <c r="AM31"/>
  <c r="Y32"/>
  <c r="Z32"/>
  <c r="AC32"/>
  <c r="AD32"/>
  <c r="AG32"/>
  <c r="AH32"/>
  <c r="AK32"/>
  <c r="AL32"/>
  <c r="AO32"/>
  <c r="AP32"/>
  <c r="X33"/>
  <c r="W33"/>
  <c r="AB33"/>
  <c r="AA33"/>
  <c r="AF33"/>
  <c r="AE33"/>
  <c r="AJ33"/>
  <c r="AI33"/>
  <c r="AN33"/>
  <c r="AM33"/>
  <c r="AC34"/>
  <c r="AD34"/>
  <c r="AK34"/>
  <c r="AL34"/>
  <c r="X35"/>
  <c r="W35"/>
  <c r="AF35"/>
  <c r="AE35"/>
  <c r="AN35"/>
  <c r="AM35"/>
  <c r="Z36"/>
  <c r="AD36"/>
  <c r="AH36"/>
  <c r="AL36"/>
  <c r="AP36"/>
  <c r="X37"/>
  <c r="W37"/>
  <c r="AB37"/>
  <c r="AA37"/>
  <c r="AF37"/>
  <c r="AE37"/>
  <c r="AJ37"/>
  <c r="AI37"/>
  <c r="AN37"/>
  <c r="AM37"/>
  <c r="X41"/>
  <c r="AB41"/>
  <c r="AF41"/>
  <c r="AJ41"/>
  <c r="AN41"/>
  <c r="Y42"/>
  <c r="Z42"/>
  <c r="AC42"/>
  <c r="AD42"/>
  <c r="AG42"/>
  <c r="AH42"/>
  <c r="AK42"/>
  <c r="AL42"/>
  <c r="AO42"/>
  <c r="AP42"/>
  <c r="Y43"/>
  <c r="Z43"/>
  <c r="AC43"/>
  <c r="AD43"/>
  <c r="AG43"/>
  <c r="AH43"/>
  <c r="AK43"/>
  <c r="AL43"/>
  <c r="AO43"/>
  <c r="AP43"/>
  <c r="G74"/>
  <c r="F8"/>
  <c r="F11"/>
  <c r="F13"/>
  <c r="F15"/>
  <c r="CL15"/>
  <c r="CN15"/>
  <c r="CP15"/>
  <c r="CR15"/>
  <c r="CT15"/>
  <c r="CL16"/>
  <c r="CN16"/>
  <c r="CP16"/>
  <c r="CR16"/>
  <c r="CT16"/>
  <c r="CM17"/>
  <c r="AA18"/>
  <c r="AI18"/>
  <c r="CO18"/>
  <c r="CQ18"/>
  <c r="CS18"/>
  <c r="CU18"/>
  <c r="R19"/>
  <c r="U19" s="1"/>
  <c r="W19" s="1"/>
  <c r="CM19"/>
  <c r="AA20"/>
  <c r="AI20"/>
  <c r="CO20"/>
  <c r="CQ20"/>
  <c r="CS20"/>
  <c r="CU20"/>
  <c r="R21"/>
  <c r="U21" s="1"/>
  <c r="W21" s="1"/>
  <c r="CM21"/>
  <c r="AA22"/>
  <c r="AI22"/>
  <c r="CO22"/>
  <c r="CQ22"/>
  <c r="CS22"/>
  <c r="CU22"/>
  <c r="R23"/>
  <c r="U23" s="1"/>
  <c r="W23" s="1"/>
  <c r="CM23"/>
  <c r="AA26"/>
  <c r="AI26"/>
  <c r="CO26"/>
  <c r="CQ26"/>
  <c r="CS26"/>
  <c r="CU26"/>
  <c r="N27"/>
  <c r="R27" s="1"/>
  <c r="U27" s="1"/>
  <c r="Y27" s="1"/>
  <c r="CL27"/>
  <c r="CN27"/>
  <c r="CP27"/>
  <c r="CR27"/>
  <c r="CT27"/>
  <c r="CL28"/>
  <c r="CN28"/>
  <c r="CP28"/>
  <c r="CR28"/>
  <c r="CT28"/>
  <c r="CM29"/>
  <c r="CL30"/>
  <c r="CN30"/>
  <c r="CP30"/>
  <c r="CR30"/>
  <c r="CT30"/>
  <c r="CM31"/>
  <c r="CL32"/>
  <c r="CN32"/>
  <c r="CP32"/>
  <c r="CR32"/>
  <c r="CT32"/>
  <c r="CM33"/>
  <c r="AA35"/>
  <c r="AI35"/>
  <c r="CO35"/>
  <c r="CQ35"/>
  <c r="CS35"/>
  <c r="CU35"/>
  <c r="N36"/>
  <c r="R36" s="1"/>
  <c r="U36" s="1"/>
  <c r="Y36" s="1"/>
  <c r="CL36"/>
  <c r="CN36"/>
  <c r="CP36"/>
  <c r="CR36"/>
  <c r="CT36"/>
  <c r="CM37"/>
  <c r="AA38"/>
  <c r="AI38"/>
  <c r="CO38"/>
  <c r="CQ38"/>
  <c r="CS38"/>
  <c r="CU38"/>
  <c r="N39"/>
  <c r="R39" s="1"/>
  <c r="U39" s="1"/>
  <c r="AC39" s="1"/>
  <c r="AA40"/>
  <c r="AI40"/>
  <c r="CO40"/>
  <c r="CQ40"/>
  <c r="CS40"/>
  <c r="CU40"/>
  <c r="R41"/>
  <c r="U41" s="1"/>
  <c r="W41" s="1"/>
  <c r="CM41"/>
  <c r="CL42"/>
  <c r="CN42"/>
  <c r="CP42"/>
  <c r="CR42"/>
  <c r="CT42"/>
  <c r="CL43"/>
  <c r="CN43"/>
  <c r="CP43"/>
  <c r="CR43"/>
  <c r="CT43"/>
  <c r="N8"/>
  <c r="R8" s="1"/>
  <c r="U8" s="1"/>
  <c r="W8" s="1"/>
  <c r="CO17"/>
  <c r="CQ17"/>
  <c r="CS17"/>
  <c r="CU17"/>
  <c r="CO19"/>
  <c r="CQ19"/>
  <c r="CS19"/>
  <c r="CU19"/>
  <c r="CO21"/>
  <c r="CQ21"/>
  <c r="CS21"/>
  <c r="CU21"/>
  <c r="CO23"/>
  <c r="CQ23"/>
  <c r="CS23"/>
  <c r="CU23"/>
  <c r="W24"/>
  <c r="AA24"/>
  <c r="AE24"/>
  <c r="AI24"/>
  <c r="AM24"/>
  <c r="Y24"/>
  <c r="AG24"/>
  <c r="AO24"/>
  <c r="W25"/>
  <c r="AA25"/>
  <c r="AE25"/>
  <c r="AI25"/>
  <c r="AM25"/>
  <c r="Y25"/>
  <c r="AG25"/>
  <c r="AO25"/>
  <c r="CO29"/>
  <c r="CQ29"/>
  <c r="CS29"/>
  <c r="CU29"/>
  <c r="CO31"/>
  <c r="CQ31"/>
  <c r="CS31"/>
  <c r="CU31"/>
  <c r="CO33"/>
  <c r="CQ33"/>
  <c r="CS33"/>
  <c r="CU33"/>
  <c r="W34"/>
  <c r="AA34"/>
  <c r="AE34"/>
  <c r="AI34"/>
  <c r="AM34"/>
  <c r="Y34"/>
  <c r="AG34"/>
  <c r="AO34"/>
  <c r="CO37"/>
  <c r="CQ37"/>
  <c r="CS37"/>
  <c r="CU37"/>
  <c r="W39"/>
  <c r="AE39"/>
  <c r="AM39"/>
  <c r="AG39"/>
  <c r="CO41"/>
  <c r="CQ41"/>
  <c r="CS41"/>
  <c r="CU41"/>
  <c r="W44"/>
  <c r="AA44"/>
  <c r="AE44"/>
  <c r="AI44"/>
  <c r="X45"/>
  <c r="W45"/>
  <c r="AB45"/>
  <c r="AA45"/>
  <c r="AD45"/>
  <c r="AC45"/>
  <c r="AF45"/>
  <c r="AE45"/>
  <c r="AH45"/>
  <c r="AG45"/>
  <c r="AJ45"/>
  <c r="AI45"/>
  <c r="AL45"/>
  <c r="AK45"/>
  <c r="AN45"/>
  <c r="AM45"/>
  <c r="AP45"/>
  <c r="AO45"/>
  <c r="Z46"/>
  <c r="Y46"/>
  <c r="Z47"/>
  <c r="AD47"/>
  <c r="AH47"/>
  <c r="AL47"/>
  <c r="AP47"/>
  <c r="X48"/>
  <c r="AB48"/>
  <c r="AF48"/>
  <c r="AJ48"/>
  <c r="AN48"/>
  <c r="W49"/>
  <c r="X49"/>
  <c r="AA49"/>
  <c r="AB49"/>
  <c r="AE49"/>
  <c r="AF49"/>
  <c r="AI49"/>
  <c r="AJ49"/>
  <c r="AM49"/>
  <c r="AN49"/>
  <c r="W50"/>
  <c r="X50"/>
  <c r="AA50"/>
  <c r="AB50"/>
  <c r="AE50"/>
  <c r="AF50"/>
  <c r="AI50"/>
  <c r="AJ50"/>
  <c r="AM50"/>
  <c r="AN50"/>
  <c r="W51"/>
  <c r="X51"/>
  <c r="AA51"/>
  <c r="AB51"/>
  <c r="AE51"/>
  <c r="AF51"/>
  <c r="AI51"/>
  <c r="AJ51"/>
  <c r="AM51"/>
  <c r="AN51"/>
  <c r="W52"/>
  <c r="X52"/>
  <c r="AA52"/>
  <c r="AB52"/>
  <c r="AE52"/>
  <c r="AF52"/>
  <c r="AI52"/>
  <c r="AJ52"/>
  <c r="AM52"/>
  <c r="AN52"/>
  <c r="W53"/>
  <c r="X53"/>
  <c r="AA53"/>
  <c r="AB53"/>
  <c r="AE53"/>
  <c r="AF53"/>
  <c r="AI53"/>
  <c r="AJ53"/>
  <c r="AM53"/>
  <c r="AN53"/>
  <c r="Z54"/>
  <c r="Y54"/>
  <c r="X55"/>
  <c r="W55"/>
  <c r="AB55"/>
  <c r="AA55"/>
  <c r="AD55"/>
  <c r="AC55"/>
  <c r="AF55"/>
  <c r="AE55"/>
  <c r="AH55"/>
  <c r="AG55"/>
  <c r="AJ55"/>
  <c r="AI55"/>
  <c r="AL55"/>
  <c r="AK55"/>
  <c r="AN55"/>
  <c r="AM55"/>
  <c r="AP55"/>
  <c r="AO55"/>
  <c r="X56"/>
  <c r="AB56"/>
  <c r="AF56"/>
  <c r="AJ56"/>
  <c r="AN56"/>
  <c r="Z57"/>
  <c r="Y57"/>
  <c r="CM44"/>
  <c r="CO44"/>
  <c r="CQ44"/>
  <c r="CS44"/>
  <c r="CU44"/>
  <c r="R48"/>
  <c r="U48" s="1"/>
  <c r="W48" s="1"/>
  <c r="Z45"/>
  <c r="Y45"/>
  <c r="X46"/>
  <c r="W46"/>
  <c r="AB46"/>
  <c r="AA46"/>
  <c r="AD46"/>
  <c r="AC46"/>
  <c r="AF46"/>
  <c r="AE46"/>
  <c r="AH46"/>
  <c r="AG46"/>
  <c r="AJ46"/>
  <c r="AI46"/>
  <c r="AL46"/>
  <c r="AK46"/>
  <c r="AN46"/>
  <c r="AM46"/>
  <c r="AP46"/>
  <c r="AO46"/>
  <c r="X47"/>
  <c r="AB47"/>
  <c r="AF47"/>
  <c r="AJ47"/>
  <c r="AN47"/>
  <c r="Y48"/>
  <c r="Z48"/>
  <c r="AC48"/>
  <c r="AD48"/>
  <c r="AG48"/>
  <c r="AH48"/>
  <c r="AK48"/>
  <c r="AL48"/>
  <c r="AO48"/>
  <c r="AP48"/>
  <c r="Y49"/>
  <c r="Z49"/>
  <c r="AC49"/>
  <c r="AD49"/>
  <c r="AG49"/>
  <c r="AH49"/>
  <c r="AK49"/>
  <c r="AL49"/>
  <c r="AO49"/>
  <c r="AP49"/>
  <c r="Y50"/>
  <c r="Z50"/>
  <c r="AC50"/>
  <c r="AD50"/>
  <c r="AG50"/>
  <c r="AH50"/>
  <c r="AK50"/>
  <c r="AL50"/>
  <c r="AO50"/>
  <c r="AP50"/>
  <c r="Y51"/>
  <c r="Z51"/>
  <c r="AC51"/>
  <c r="AD51"/>
  <c r="AG51"/>
  <c r="AH51"/>
  <c r="AK51"/>
  <c r="AL51"/>
  <c r="AO51"/>
  <c r="AP51"/>
  <c r="Y52"/>
  <c r="Z52"/>
  <c r="AC52"/>
  <c r="AD52"/>
  <c r="AG52"/>
  <c r="AH52"/>
  <c r="AK52"/>
  <c r="AL52"/>
  <c r="AO52"/>
  <c r="AP52"/>
  <c r="Y53"/>
  <c r="Z53"/>
  <c r="AC53"/>
  <c r="AD53"/>
  <c r="AG53"/>
  <c r="AH53"/>
  <c r="AK53"/>
  <c r="AL53"/>
  <c r="AO53"/>
  <c r="AP53"/>
  <c r="X54"/>
  <c r="W54"/>
  <c r="AB54"/>
  <c r="AA54"/>
  <c r="AD54"/>
  <c r="AC54"/>
  <c r="AF54"/>
  <c r="AE54"/>
  <c r="AH54"/>
  <c r="AG54"/>
  <c r="AJ54"/>
  <c r="AI54"/>
  <c r="AL54"/>
  <c r="AK54"/>
  <c r="AN54"/>
  <c r="AM54"/>
  <c r="AP54"/>
  <c r="AO54"/>
  <c r="Z55"/>
  <c r="Y55"/>
  <c r="Z56"/>
  <c r="AD56"/>
  <c r="AH56"/>
  <c r="AL56"/>
  <c r="AP56"/>
  <c r="X57"/>
  <c r="W57"/>
  <c r="AB57"/>
  <c r="AA57"/>
  <c r="AD57"/>
  <c r="AC57"/>
  <c r="AF57"/>
  <c r="AE57"/>
  <c r="AH57"/>
  <c r="AG57"/>
  <c r="AJ57"/>
  <c r="AI57"/>
  <c r="AL57"/>
  <c r="AK57"/>
  <c r="AN57"/>
  <c r="AM57"/>
  <c r="AP57"/>
  <c r="AO57"/>
  <c r="AM44"/>
  <c r="Z59"/>
  <c r="AD59"/>
  <c r="AH59"/>
  <c r="AL59"/>
  <c r="AP59"/>
  <c r="W60"/>
  <c r="X60"/>
  <c r="AA60"/>
  <c r="AB60"/>
  <c r="AC60"/>
  <c r="AD60"/>
  <c r="AE60"/>
  <c r="AF60"/>
  <c r="AG60"/>
  <c r="AH60"/>
  <c r="AI60"/>
  <c r="AJ60"/>
  <c r="AK60"/>
  <c r="AL60"/>
  <c r="AM60"/>
  <c r="AN60"/>
  <c r="AO60"/>
  <c r="AP60"/>
  <c r="W61"/>
  <c r="X61"/>
  <c r="AA61"/>
  <c r="AB61"/>
  <c r="AC61"/>
  <c r="AD61"/>
  <c r="AE61"/>
  <c r="AF61"/>
  <c r="AG61"/>
  <c r="AH61"/>
  <c r="AI61"/>
  <c r="AJ61"/>
  <c r="AK61"/>
  <c r="AL61"/>
  <c r="AM61"/>
  <c r="AN61"/>
  <c r="AO61"/>
  <c r="AP61"/>
  <c r="W62"/>
  <c r="X62"/>
  <c r="AA62"/>
  <c r="AB62"/>
  <c r="AC62"/>
  <c r="AD62"/>
  <c r="AE62"/>
  <c r="AF62"/>
  <c r="AG62"/>
  <c r="AH62"/>
  <c r="AI62"/>
  <c r="AJ62"/>
  <c r="AK62"/>
  <c r="AL62"/>
  <c r="AM62"/>
  <c r="AN62"/>
  <c r="AO62"/>
  <c r="AP62"/>
  <c r="W63"/>
  <c r="X63"/>
  <c r="AA63"/>
  <c r="AB63"/>
  <c r="AC63"/>
  <c r="AD63"/>
  <c r="AE63"/>
  <c r="AF63"/>
  <c r="AG63"/>
  <c r="AH63"/>
  <c r="AI63"/>
  <c r="AJ63"/>
  <c r="AK63"/>
  <c r="AL63"/>
  <c r="AM63"/>
  <c r="AN63"/>
  <c r="AO63"/>
  <c r="AP63"/>
  <c r="W64"/>
  <c r="X64"/>
  <c r="AA64"/>
  <c r="AB64"/>
  <c r="AC64"/>
  <c r="AD64"/>
  <c r="AE64"/>
  <c r="AF64"/>
  <c r="AG64"/>
  <c r="AH64"/>
  <c r="AI64"/>
  <c r="AJ64"/>
  <c r="AK64"/>
  <c r="AL64"/>
  <c r="AM64"/>
  <c r="AN64"/>
  <c r="AO64"/>
  <c r="AP64"/>
  <c r="W65"/>
  <c r="X65"/>
  <c r="AA65"/>
  <c r="AB65"/>
  <c r="AC65"/>
  <c r="AD65"/>
  <c r="AE65"/>
  <c r="AF65"/>
  <c r="AG65"/>
  <c r="AH65"/>
  <c r="AI65"/>
  <c r="AJ65"/>
  <c r="AK65"/>
  <c r="AL65"/>
  <c r="AM65"/>
  <c r="AN65"/>
  <c r="AO65"/>
  <c r="AP65"/>
  <c r="W66"/>
  <c r="X66"/>
  <c r="AA66"/>
  <c r="AB66"/>
  <c r="AC66"/>
  <c r="AD66"/>
  <c r="AE66"/>
  <c r="AF66"/>
  <c r="AG66"/>
  <c r="AH66"/>
  <c r="AI66"/>
  <c r="AJ66"/>
  <c r="AK66"/>
  <c r="AL66"/>
  <c r="AM66"/>
  <c r="AN66"/>
  <c r="AO66"/>
  <c r="AP66"/>
  <c r="X67"/>
  <c r="W67"/>
  <c r="AB67"/>
  <c r="AA67"/>
  <c r="AD67"/>
  <c r="AC67"/>
  <c r="AF67"/>
  <c r="AE67"/>
  <c r="AH67"/>
  <c r="AG67"/>
  <c r="AJ67"/>
  <c r="AI67"/>
  <c r="AL67"/>
  <c r="AK67"/>
  <c r="AN67"/>
  <c r="AM67"/>
  <c r="W68"/>
  <c r="X68"/>
  <c r="AA68"/>
  <c r="AB68"/>
  <c r="AC68"/>
  <c r="AD68"/>
  <c r="AE68"/>
  <c r="AF68"/>
  <c r="AG68"/>
  <c r="AH68"/>
  <c r="AI68"/>
  <c r="AJ68"/>
  <c r="AK68"/>
  <c r="AL68"/>
  <c r="AM68"/>
  <c r="AN68"/>
  <c r="AO68"/>
  <c r="AP68"/>
  <c r="W69"/>
  <c r="X69"/>
  <c r="AA69"/>
  <c r="AB69"/>
  <c r="AC69"/>
  <c r="AD69"/>
  <c r="AE69"/>
  <c r="AF69"/>
  <c r="AG69"/>
  <c r="AH69"/>
  <c r="AI69"/>
  <c r="AJ69"/>
  <c r="AK69"/>
  <c r="AL69"/>
  <c r="AM69"/>
  <c r="AN69"/>
  <c r="AO69"/>
  <c r="AP69"/>
  <c r="W70"/>
  <c r="X70"/>
  <c r="AA70"/>
  <c r="AB70"/>
  <c r="AC70"/>
  <c r="AD70"/>
  <c r="AE70"/>
  <c r="AF70"/>
  <c r="AG70"/>
  <c r="AH70"/>
  <c r="AI70"/>
  <c r="AJ70"/>
  <c r="AK70"/>
  <c r="AL70"/>
  <c r="AM70"/>
  <c r="AN70"/>
  <c r="AO70"/>
  <c r="AP70"/>
  <c r="W71"/>
  <c r="X71"/>
  <c r="AA71"/>
  <c r="AB71"/>
  <c r="AC71"/>
  <c r="AD71"/>
  <c r="AE71"/>
  <c r="AF71"/>
  <c r="AG71"/>
  <c r="AH71"/>
  <c r="AI71"/>
  <c r="AJ71"/>
  <c r="AK71"/>
  <c r="AL71"/>
  <c r="AM71"/>
  <c r="AN71"/>
  <c r="AO71"/>
  <c r="AP71"/>
  <c r="Z72"/>
  <c r="Y72"/>
  <c r="N47"/>
  <c r="R47" s="1"/>
  <c r="U47" s="1"/>
  <c r="Y47" s="1"/>
  <c r="N56"/>
  <c r="R56" s="1"/>
  <c r="U56" s="1"/>
  <c r="W56" s="1"/>
  <c r="X59"/>
  <c r="AB59"/>
  <c r="AF59"/>
  <c r="AJ59"/>
  <c r="AN59"/>
  <c r="Y60"/>
  <c r="Z60"/>
  <c r="Y61"/>
  <c r="Z61"/>
  <c r="Y62"/>
  <c r="Z62"/>
  <c r="Y63"/>
  <c r="Z63"/>
  <c r="Y64"/>
  <c r="Z64"/>
  <c r="Y65"/>
  <c r="Z65"/>
  <c r="Y66"/>
  <c r="Z66"/>
  <c r="Z67"/>
  <c r="Y67"/>
  <c r="AP67"/>
  <c r="AO67"/>
  <c r="Y68"/>
  <c r="Z68"/>
  <c r="Y69"/>
  <c r="Z69"/>
  <c r="Y70"/>
  <c r="Z70"/>
  <c r="Y71"/>
  <c r="Z71"/>
  <c r="X72"/>
  <c r="W72"/>
  <c r="AB72"/>
  <c r="AA72"/>
  <c r="AD72"/>
  <c r="AC72"/>
  <c r="AF72"/>
  <c r="AE72"/>
  <c r="AH72"/>
  <c r="AG72"/>
  <c r="AJ72"/>
  <c r="AI72"/>
  <c r="AL72"/>
  <c r="AK72"/>
  <c r="AN72"/>
  <c r="AM72"/>
  <c r="AP72"/>
  <c r="AO72"/>
  <c r="CL58"/>
  <c r="CN58"/>
  <c r="CO58"/>
  <c r="CP58"/>
  <c r="CQ58"/>
  <c r="CR58"/>
  <c r="CS58"/>
  <c r="CT58"/>
  <c r="CU58"/>
  <c r="R59"/>
  <c r="U59" s="1"/>
  <c r="Y59" s="1"/>
  <c r="F59"/>
  <c r="F67"/>
  <c r="U5" l="1"/>
  <c r="R73"/>
  <c r="AK5"/>
  <c r="AC5"/>
  <c r="AO5"/>
  <c r="AG5"/>
  <c r="V75"/>
  <c r="X5"/>
  <c r="AD5"/>
  <c r="AH5"/>
  <c r="AL5"/>
  <c r="AP5"/>
  <c r="CT5"/>
  <c r="CR5"/>
  <c r="CP5"/>
  <c r="CN5"/>
  <c r="CM5"/>
  <c r="Y58"/>
  <c r="W5"/>
  <c r="AB26"/>
  <c r="AM48"/>
  <c r="AI48"/>
  <c r="AE48"/>
  <c r="AA48"/>
  <c r="AO39"/>
  <c r="Y39"/>
  <c r="AI39"/>
  <c r="AA39"/>
  <c r="Y35"/>
  <c r="AB22"/>
  <c r="Y26"/>
  <c r="Z22"/>
  <c r="AP58"/>
  <c r="AO58"/>
  <c r="AL58"/>
  <c r="AK58"/>
  <c r="AH58"/>
  <c r="AG58"/>
  <c r="AD58"/>
  <c r="AC58"/>
  <c r="X58"/>
  <c r="W58"/>
  <c r="AK44"/>
  <c r="AL44"/>
  <c r="AC44"/>
  <c r="AD44"/>
  <c r="AP41"/>
  <c r="AO41"/>
  <c r="AH41"/>
  <c r="AG41"/>
  <c r="AP37"/>
  <c r="AO37"/>
  <c r="AH37"/>
  <c r="AG37"/>
  <c r="AP33"/>
  <c r="AO33"/>
  <c r="AH33"/>
  <c r="AG33"/>
  <c r="AP31"/>
  <c r="AO31"/>
  <c r="AH31"/>
  <c r="AG31"/>
  <c r="AP29"/>
  <c r="AO29"/>
  <c r="AH29"/>
  <c r="AG29"/>
  <c r="AP23"/>
  <c r="AO23"/>
  <c r="AH23"/>
  <c r="AG23"/>
  <c r="AP21"/>
  <c r="AO21"/>
  <c r="AH21"/>
  <c r="AG21"/>
  <c r="AP19"/>
  <c r="AO19"/>
  <c r="AH19"/>
  <c r="AG19"/>
  <c r="AP17"/>
  <c r="AO17"/>
  <c r="AH17"/>
  <c r="AG17"/>
  <c r="AI43"/>
  <c r="AJ43"/>
  <c r="AA43"/>
  <c r="AB43"/>
  <c r="AM42"/>
  <c r="AN42"/>
  <c r="AE42"/>
  <c r="AF42"/>
  <c r="W42"/>
  <c r="X42"/>
  <c r="AL40"/>
  <c r="AK40"/>
  <c r="AD40"/>
  <c r="AC40"/>
  <c r="AP38"/>
  <c r="AO38"/>
  <c r="AH38"/>
  <c r="AG38"/>
  <c r="Z37"/>
  <c r="Y37"/>
  <c r="AI36"/>
  <c r="AJ36"/>
  <c r="AA36"/>
  <c r="AB36"/>
  <c r="AL35"/>
  <c r="AK35"/>
  <c r="AD35"/>
  <c r="AC35"/>
  <c r="AM32"/>
  <c r="AN32"/>
  <c r="AE32"/>
  <c r="AF32"/>
  <c r="W32"/>
  <c r="X32"/>
  <c r="AM30"/>
  <c r="AN30"/>
  <c r="AE30"/>
  <c r="AF30"/>
  <c r="W30"/>
  <c r="X30"/>
  <c r="AM28"/>
  <c r="AN28"/>
  <c r="AE28"/>
  <c r="AF28"/>
  <c r="W28"/>
  <c r="X28"/>
  <c r="AI27"/>
  <c r="AJ27"/>
  <c r="AA27"/>
  <c r="AB27"/>
  <c r="AL26"/>
  <c r="AK26"/>
  <c r="AD26"/>
  <c r="AC26"/>
  <c r="AL22"/>
  <c r="AK22"/>
  <c r="AD22"/>
  <c r="AC22"/>
  <c r="AL20"/>
  <c r="AK20"/>
  <c r="AD20"/>
  <c r="AC20"/>
  <c r="AL18"/>
  <c r="AK18"/>
  <c r="AD18"/>
  <c r="AC18"/>
  <c r="AM16"/>
  <c r="AN16"/>
  <c r="AE16"/>
  <c r="AF16"/>
  <c r="W16"/>
  <c r="X16"/>
  <c r="AI15"/>
  <c r="AJ15"/>
  <c r="AA15"/>
  <c r="AB15"/>
  <c r="AO36"/>
  <c r="AK36"/>
  <c r="AG36"/>
  <c r="AC36"/>
  <c r="AO27"/>
  <c r="AK27"/>
  <c r="AG27"/>
  <c r="AC27"/>
  <c r="AK39"/>
  <c r="AN58"/>
  <c r="AM58"/>
  <c r="AJ58"/>
  <c r="AI58"/>
  <c r="AF58"/>
  <c r="AE58"/>
  <c r="AB58"/>
  <c r="AA58"/>
  <c r="AO44"/>
  <c r="AP44"/>
  <c r="AG44"/>
  <c r="AH44"/>
  <c r="Y44"/>
  <c r="Z44"/>
  <c r="AL41"/>
  <c r="AK41"/>
  <c r="AD41"/>
  <c r="AC41"/>
  <c r="AL37"/>
  <c r="AK37"/>
  <c r="AD37"/>
  <c r="AC37"/>
  <c r="AL33"/>
  <c r="AK33"/>
  <c r="AD33"/>
  <c r="AC33"/>
  <c r="AL31"/>
  <c r="AK31"/>
  <c r="AD31"/>
  <c r="AC31"/>
  <c r="AL29"/>
  <c r="AK29"/>
  <c r="AD29"/>
  <c r="AC29"/>
  <c r="AL23"/>
  <c r="AK23"/>
  <c r="AD23"/>
  <c r="AC23"/>
  <c r="AL21"/>
  <c r="AK21"/>
  <c r="AD21"/>
  <c r="AC21"/>
  <c r="AL19"/>
  <c r="AK19"/>
  <c r="AD19"/>
  <c r="AC19"/>
  <c r="AL17"/>
  <c r="AK17"/>
  <c r="AD17"/>
  <c r="AC17"/>
  <c r="AM43"/>
  <c r="AN43"/>
  <c r="AE43"/>
  <c r="AF43"/>
  <c r="W43"/>
  <c r="X43"/>
  <c r="AI42"/>
  <c r="AJ42"/>
  <c r="AA42"/>
  <c r="AB42"/>
  <c r="Z41"/>
  <c r="Y41"/>
  <c r="AP40"/>
  <c r="AO40"/>
  <c r="AH40"/>
  <c r="AG40"/>
  <c r="AL38"/>
  <c r="AK38"/>
  <c r="AD38"/>
  <c r="AC38"/>
  <c r="AM36"/>
  <c r="AN36"/>
  <c r="AE36"/>
  <c r="AF36"/>
  <c r="W36"/>
  <c r="X36"/>
  <c r="AP35"/>
  <c r="AO35"/>
  <c r="AH35"/>
  <c r="AG35"/>
  <c r="Z33"/>
  <c r="Y33"/>
  <c r="AI32"/>
  <c r="AJ32"/>
  <c r="AA32"/>
  <c r="AB32"/>
  <c r="Z31"/>
  <c r="Y31"/>
  <c r="AI30"/>
  <c r="AJ30"/>
  <c r="AA30"/>
  <c r="AB30"/>
  <c r="Z29"/>
  <c r="Y29"/>
  <c r="AI28"/>
  <c r="AJ28"/>
  <c r="AA28"/>
  <c r="AB28"/>
  <c r="AM27"/>
  <c r="AN27"/>
  <c r="AE27"/>
  <c r="AF27"/>
  <c r="W27"/>
  <c r="X27"/>
  <c r="AP26"/>
  <c r="AO26"/>
  <c r="AH26"/>
  <c r="AG26"/>
  <c r="Z23"/>
  <c r="Y23"/>
  <c r="AP22"/>
  <c r="AO22"/>
  <c r="AH22"/>
  <c r="AG22"/>
  <c r="Z21"/>
  <c r="Y21"/>
  <c r="AP20"/>
  <c r="AO20"/>
  <c r="AH20"/>
  <c r="AG20"/>
  <c r="Z19"/>
  <c r="Y19"/>
  <c r="AP18"/>
  <c r="AO18"/>
  <c r="AH18"/>
  <c r="AG18"/>
  <c r="Z17"/>
  <c r="Y17"/>
  <c r="AI16"/>
  <c r="AJ16"/>
  <c r="AA16"/>
  <c r="AB16"/>
  <c r="AM15"/>
  <c r="AN15"/>
  <c r="AE15"/>
  <c r="AF15"/>
  <c r="W15"/>
  <c r="X15"/>
  <c r="AM59"/>
  <c r="AI59"/>
  <c r="AE59"/>
  <c r="AA59"/>
  <c r="W59"/>
  <c r="AO59"/>
  <c r="AK59"/>
  <c r="AG59"/>
  <c r="AC59"/>
  <c r="AO56"/>
  <c r="AK56"/>
  <c r="AG56"/>
  <c r="AC56"/>
  <c r="Y56"/>
  <c r="AM47"/>
  <c r="AI47"/>
  <c r="AE47"/>
  <c r="AA47"/>
  <c r="W47"/>
  <c r="AM56"/>
  <c r="AI56"/>
  <c r="AE56"/>
  <c r="AA56"/>
  <c r="AO47"/>
  <c r="AK47"/>
  <c r="AG47"/>
  <c r="AC47"/>
  <c r="AM41"/>
  <c r="AI41"/>
  <c r="AE41"/>
  <c r="AA41"/>
  <c r="AM23"/>
  <c r="AI23"/>
  <c r="AE23"/>
  <c r="AA23"/>
  <c r="AM21"/>
  <c r="AI21"/>
  <c r="AE21"/>
  <c r="AA21"/>
  <c r="AM19"/>
  <c r="AI19"/>
  <c r="AE19"/>
  <c r="AA19"/>
  <c r="AO8"/>
  <c r="AO75" s="1"/>
  <c r="D11" i="6" s="1"/>
  <c r="AK8" i="4"/>
  <c r="AK75" s="1"/>
  <c r="D9" i="6" s="1"/>
  <c r="AG8" i="4"/>
  <c r="AG75" s="1"/>
  <c r="D7" i="6" s="1"/>
  <c r="AC8" i="4"/>
  <c r="AC75" s="1"/>
  <c r="D5" i="6" s="1"/>
  <c r="Y8" i="4"/>
  <c r="AM11"/>
  <c r="AI11"/>
  <c r="AE11"/>
  <c r="AA11"/>
  <c r="AM8"/>
  <c r="AI8"/>
  <c r="AE8"/>
  <c r="AA8"/>
  <c r="AL75"/>
  <c r="AD75"/>
  <c r="F7" i="6" l="1"/>
  <c r="E7"/>
  <c r="F11"/>
  <c r="E11"/>
  <c r="E5"/>
  <c r="F5"/>
  <c r="E9"/>
  <c r="F9"/>
  <c r="U73" i="4"/>
  <c r="U75" s="1"/>
  <c r="V77" s="1"/>
  <c r="R89"/>
  <c r="AP75"/>
  <c r="AH75"/>
  <c r="X75"/>
  <c r="AA5"/>
  <c r="AB5"/>
  <c r="AB75" s="1"/>
  <c r="AI5"/>
  <c r="AI75" s="1"/>
  <c r="AJ5"/>
  <c r="AJ75" s="1"/>
  <c r="Z5"/>
  <c r="Z75" s="1"/>
  <c r="Y5"/>
  <c r="AE5"/>
  <c r="AE75" s="1"/>
  <c r="AF5"/>
  <c r="AF75" s="1"/>
  <c r="AM5"/>
  <c r="AN5"/>
  <c r="AN75" s="1"/>
  <c r="AA75"/>
  <c r="D4" i="6" s="1"/>
  <c r="Y75" i="4"/>
  <c r="D3" i="6" s="1"/>
  <c r="AM75" i="4"/>
  <c r="D10" i="6" s="1"/>
  <c r="W75" i="4"/>
  <c r="AD77"/>
  <c r="AH77"/>
  <c r="AL77"/>
  <c r="AP77"/>
  <c r="Z77"/>
  <c r="AB77" l="1"/>
  <c r="D8" i="6"/>
  <c r="AJ77" i="4"/>
  <c r="AF77"/>
  <c r="D6" i="6"/>
  <c r="F10"/>
  <c r="E10"/>
  <c r="X77" i="4"/>
  <c r="D2" i="6"/>
  <c r="AN77" i="4"/>
  <c r="E3" i="6"/>
  <c r="F3"/>
  <c r="F4"/>
  <c r="E4"/>
  <c r="D11" i="3"/>
  <c r="C11"/>
  <c r="F11" s="1"/>
  <c r="A11"/>
  <c r="D10"/>
  <c r="C10"/>
  <c r="F10" s="1"/>
  <c r="A10"/>
  <c r="D9"/>
  <c r="C9"/>
  <c r="F9" s="1"/>
  <c r="A9"/>
  <c r="D8"/>
  <c r="C8"/>
  <c r="F8" s="1"/>
  <c r="A8"/>
  <c r="D7"/>
  <c r="C7"/>
  <c r="F7" s="1"/>
  <c r="A7"/>
  <c r="D6"/>
  <c r="C6"/>
  <c r="F6" s="1"/>
  <c r="A6"/>
  <c r="D5"/>
  <c r="C5"/>
  <c r="F5" s="1"/>
  <c r="A5"/>
  <c r="D4"/>
  <c r="C4"/>
  <c r="F4" s="1"/>
  <c r="A4"/>
  <c r="D3"/>
  <c r="C3"/>
  <c r="F3" s="1"/>
  <c r="A3"/>
  <c r="E4"/>
  <c r="E5"/>
  <c r="E6"/>
  <c r="E7"/>
  <c r="E8"/>
  <c r="E9"/>
  <c r="E10"/>
  <c r="E11"/>
  <c r="D2"/>
  <c r="C2"/>
  <c r="E2" s="1"/>
  <c r="A2"/>
  <c r="G74" i="1"/>
  <c r="E74"/>
  <c r="AP77"/>
  <c r="AP76"/>
  <c r="AN77"/>
  <c r="AN76"/>
  <c r="AL77"/>
  <c r="AL76"/>
  <c r="AJ77"/>
  <c r="AJ76"/>
  <c r="AH77"/>
  <c r="AH76"/>
  <c r="AF77"/>
  <c r="AF76"/>
  <c r="AD77"/>
  <c r="AD76"/>
  <c r="AB77"/>
  <c r="AB76"/>
  <c r="Z77"/>
  <c r="Z76"/>
  <c r="X77"/>
  <c r="X76"/>
  <c r="V76"/>
  <c r="V77"/>
  <c r="BO72"/>
  <c r="BP72"/>
  <c r="BQ72"/>
  <c r="BR72"/>
  <c r="BS72"/>
  <c r="BT72"/>
  <c r="BU72"/>
  <c r="BV72"/>
  <c r="BW72"/>
  <c r="BX72"/>
  <c r="BY72"/>
  <c r="BZ72"/>
  <c r="CA72"/>
  <c r="CB72"/>
  <c r="CC72"/>
  <c r="CD72"/>
  <c r="CE72"/>
  <c r="CF72"/>
  <c r="CG72"/>
  <c r="CH72"/>
  <c r="CI72"/>
  <c r="CJ72"/>
  <c r="CL72"/>
  <c r="CM72"/>
  <c r="CN72"/>
  <c r="CO72"/>
  <c r="CP72"/>
  <c r="CQ72"/>
  <c r="CR72"/>
  <c r="CS72"/>
  <c r="CT72"/>
  <c r="CU72"/>
  <c r="CV72"/>
  <c r="CW72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5"/>
  <c r="V75" s="1"/>
  <c r="U75"/>
  <c r="U6"/>
  <c r="W6" s="1"/>
  <c r="X6"/>
  <c r="Z6"/>
  <c r="AB6"/>
  <c r="AD6"/>
  <c r="AF6"/>
  <c r="AH6"/>
  <c r="AJ6"/>
  <c r="AL6"/>
  <c r="AN6"/>
  <c r="AP6"/>
  <c r="U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U8"/>
  <c r="W8" s="1"/>
  <c r="X8"/>
  <c r="Z8"/>
  <c r="AB8"/>
  <c r="AD8"/>
  <c r="AF8"/>
  <c r="AG8"/>
  <c r="AH8"/>
  <c r="AI8"/>
  <c r="AJ8"/>
  <c r="AK8"/>
  <c r="AL8"/>
  <c r="AM8"/>
  <c r="AN8"/>
  <c r="AO8"/>
  <c r="AP8"/>
  <c r="U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U10"/>
  <c r="W10" s="1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U11"/>
  <c r="W11" s="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U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U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U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U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U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U17"/>
  <c r="W17" s="1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U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U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AP19"/>
  <c r="U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AP20"/>
  <c r="U21"/>
  <c r="W21" s="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U22"/>
  <c r="W22"/>
  <c r="X22"/>
  <c r="Y22"/>
  <c r="Z22"/>
  <c r="AA22"/>
  <c r="AB22"/>
  <c r="AC22"/>
  <c r="AD22"/>
  <c r="AE22"/>
  <c r="AF22"/>
  <c r="AG22"/>
  <c r="AH22"/>
  <c r="AI22"/>
  <c r="AJ22"/>
  <c r="AK22"/>
  <c r="AL22"/>
  <c r="AM22"/>
  <c r="AN22"/>
  <c r="AO22"/>
  <c r="AP22"/>
  <c r="U23"/>
  <c r="W23" s="1"/>
  <c r="X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U24"/>
  <c r="W24" s="1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U25"/>
  <c r="W25" s="1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U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AO26"/>
  <c r="AP26"/>
  <c r="U27"/>
  <c r="W27" s="1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U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U29"/>
  <c r="W29" s="1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AP29"/>
  <c r="U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AP30"/>
  <c r="U31"/>
  <c r="W31" s="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U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AP32"/>
  <c r="U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U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AO34"/>
  <c r="AP34"/>
  <c r="U35"/>
  <c r="W35" s="1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AO35"/>
  <c r="AP35"/>
  <c r="U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AO36"/>
  <c r="AP36"/>
  <c r="U37"/>
  <c r="W37" s="1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AO37"/>
  <c r="AP37"/>
  <c r="U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AO38"/>
  <c r="AP38"/>
  <c r="U39"/>
  <c r="W39" s="1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U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U41"/>
  <c r="W41" s="1"/>
  <c r="X41"/>
  <c r="Z41"/>
  <c r="AA41"/>
  <c r="AB41"/>
  <c r="AC41"/>
  <c r="AD41"/>
  <c r="AE41"/>
  <c r="AF41"/>
  <c r="AG41"/>
  <c r="AH41"/>
  <c r="AI41"/>
  <c r="AJ41"/>
  <c r="AK41"/>
  <c r="AL41"/>
  <c r="AM41"/>
  <c r="AN41"/>
  <c r="AO41"/>
  <c r="AP41"/>
  <c r="U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AO42"/>
  <c r="AP42"/>
  <c r="U43"/>
  <c r="W43" s="1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AP43"/>
  <c r="U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AO44"/>
  <c r="AP44"/>
  <c r="U45"/>
  <c r="W45" s="1"/>
  <c r="X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U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U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AP47"/>
  <c r="U48"/>
  <c r="W48"/>
  <c r="X48"/>
  <c r="Y48"/>
  <c r="Z48"/>
  <c r="AA48"/>
  <c r="AB48"/>
  <c r="AC48"/>
  <c r="AD48"/>
  <c r="AE48"/>
  <c r="AF48"/>
  <c r="AG48"/>
  <c r="AH48"/>
  <c r="AI48"/>
  <c r="AJ48"/>
  <c r="AK48"/>
  <c r="AL48"/>
  <c r="AM48"/>
  <c r="AN48"/>
  <c r="AO48"/>
  <c r="AP48"/>
  <c r="U49"/>
  <c r="W49"/>
  <c r="X49"/>
  <c r="Y49"/>
  <c r="Z49"/>
  <c r="AA49"/>
  <c r="AB49"/>
  <c r="AC49"/>
  <c r="AD49"/>
  <c r="AE49"/>
  <c r="AF49"/>
  <c r="AG49"/>
  <c r="AH49"/>
  <c r="AI49"/>
  <c r="AJ49"/>
  <c r="AK49"/>
  <c r="AL49"/>
  <c r="AM49"/>
  <c r="AN49"/>
  <c r="AO49"/>
  <c r="AP49"/>
  <c r="U50"/>
  <c r="W50" s="1"/>
  <c r="X50"/>
  <c r="Y50"/>
  <c r="Z50"/>
  <c r="AA50"/>
  <c r="AB50"/>
  <c r="AC50"/>
  <c r="AD50"/>
  <c r="AE50"/>
  <c r="AF50"/>
  <c r="AG50"/>
  <c r="AH50"/>
  <c r="AI50"/>
  <c r="AJ50"/>
  <c r="AK50"/>
  <c r="AL50"/>
  <c r="AM50"/>
  <c r="AN50"/>
  <c r="AO50"/>
  <c r="AP50"/>
  <c r="U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AP51"/>
  <c r="U52"/>
  <c r="W52" s="1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U53"/>
  <c r="W53"/>
  <c r="X53"/>
  <c r="Y53"/>
  <c r="Z53"/>
  <c r="AA53"/>
  <c r="AB53"/>
  <c r="AC53"/>
  <c r="AD53"/>
  <c r="AE53"/>
  <c r="AF53"/>
  <c r="AG53"/>
  <c r="AH53"/>
  <c r="AI53"/>
  <c r="AJ53"/>
  <c r="AK53"/>
  <c r="AL53"/>
  <c r="AM53"/>
  <c r="AN53"/>
  <c r="AO53"/>
  <c r="AP53"/>
  <c r="U54"/>
  <c r="W54" s="1"/>
  <c r="X54"/>
  <c r="Z54"/>
  <c r="AA54"/>
  <c r="AB54"/>
  <c r="AC54"/>
  <c r="AD54"/>
  <c r="AE54"/>
  <c r="AF54"/>
  <c r="AG54"/>
  <c r="AH54"/>
  <c r="AI54"/>
  <c r="AJ54"/>
  <c r="AK54"/>
  <c r="AL54"/>
  <c r="AM54"/>
  <c r="AN54"/>
  <c r="AO54"/>
  <c r="AP54"/>
  <c r="U55"/>
  <c r="W55"/>
  <c r="X55"/>
  <c r="Y55"/>
  <c r="Z55"/>
  <c r="AA55"/>
  <c r="AB55"/>
  <c r="AC55"/>
  <c r="AD55"/>
  <c r="AE55"/>
  <c r="AF55"/>
  <c r="AG55"/>
  <c r="AH55"/>
  <c r="AI55"/>
  <c r="AJ55"/>
  <c r="AK55"/>
  <c r="AL55"/>
  <c r="AM55"/>
  <c r="AN55"/>
  <c r="AO55"/>
  <c r="AP55"/>
  <c r="U56"/>
  <c r="W56" s="1"/>
  <c r="X56"/>
  <c r="Z56"/>
  <c r="AA56"/>
  <c r="AB56"/>
  <c r="AC56"/>
  <c r="AD56"/>
  <c r="AE56"/>
  <c r="AF56"/>
  <c r="AG56"/>
  <c r="AH56"/>
  <c r="AI56"/>
  <c r="AJ56"/>
  <c r="AK56"/>
  <c r="AL56"/>
  <c r="AM56"/>
  <c r="AN56"/>
  <c r="AO56"/>
  <c r="AP56"/>
  <c r="U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AO57"/>
  <c r="AP57"/>
  <c r="U58"/>
  <c r="W58" s="1"/>
  <c r="X58"/>
  <c r="Z58"/>
  <c r="AA58"/>
  <c r="AB58"/>
  <c r="AC58"/>
  <c r="AD58"/>
  <c r="AE58"/>
  <c r="AF58"/>
  <c r="AG58"/>
  <c r="AH58"/>
  <c r="AI58"/>
  <c r="AJ58"/>
  <c r="AK58"/>
  <c r="AL58"/>
  <c r="AM58"/>
  <c r="AN58"/>
  <c r="AO58"/>
  <c r="AP58"/>
  <c r="U59"/>
  <c r="W59"/>
  <c r="X59"/>
  <c r="Y59"/>
  <c r="Z59"/>
  <c r="AA59"/>
  <c r="AB59"/>
  <c r="AC59"/>
  <c r="AD59"/>
  <c r="AE59"/>
  <c r="AF59"/>
  <c r="AG59"/>
  <c r="AH59"/>
  <c r="AI59"/>
  <c r="AJ59"/>
  <c r="AK59"/>
  <c r="AL59"/>
  <c r="AM59"/>
  <c r="AN59"/>
  <c r="AO59"/>
  <c r="AP59"/>
  <c r="U60"/>
  <c r="W60" s="1"/>
  <c r="X60"/>
  <c r="Y60"/>
  <c r="Z60"/>
  <c r="AA60"/>
  <c r="AB60"/>
  <c r="AC60"/>
  <c r="AD60"/>
  <c r="AE60"/>
  <c r="AF60"/>
  <c r="AG60"/>
  <c r="AH60"/>
  <c r="AI60"/>
  <c r="AJ60"/>
  <c r="AK60"/>
  <c r="AL60"/>
  <c r="AM60"/>
  <c r="AN60"/>
  <c r="AO60"/>
  <c r="AP60"/>
  <c r="U61"/>
  <c r="W61"/>
  <c r="X61"/>
  <c r="Y61"/>
  <c r="Z61"/>
  <c r="AA61"/>
  <c r="AB61"/>
  <c r="AC61"/>
  <c r="AD61"/>
  <c r="AE61"/>
  <c r="AF61"/>
  <c r="AG61"/>
  <c r="AH61"/>
  <c r="AI61"/>
  <c r="AJ61"/>
  <c r="AK61"/>
  <c r="AL61"/>
  <c r="AM61"/>
  <c r="AN61"/>
  <c r="AO61"/>
  <c r="AP61"/>
  <c r="U62"/>
  <c r="W62" s="1"/>
  <c r="X62"/>
  <c r="Y62"/>
  <c r="Z62"/>
  <c r="AA62"/>
  <c r="AB62"/>
  <c r="AC62"/>
  <c r="AD62"/>
  <c r="AE62"/>
  <c r="AF62"/>
  <c r="AG62"/>
  <c r="AH62"/>
  <c r="AI62"/>
  <c r="AJ62"/>
  <c r="AK62"/>
  <c r="AL62"/>
  <c r="AM62"/>
  <c r="AN62"/>
  <c r="AO62"/>
  <c r="AP62"/>
  <c r="U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U64"/>
  <c r="W64" s="1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U65"/>
  <c r="W65"/>
  <c r="X65"/>
  <c r="Y65"/>
  <c r="Z65"/>
  <c r="AA65"/>
  <c r="AB65"/>
  <c r="AC65"/>
  <c r="AD65"/>
  <c r="AE65"/>
  <c r="AF65"/>
  <c r="AG65"/>
  <c r="AH65"/>
  <c r="AI65"/>
  <c r="AJ65"/>
  <c r="AK65"/>
  <c r="AL65"/>
  <c r="AM65"/>
  <c r="AN65"/>
  <c r="AO65"/>
  <c r="AP65"/>
  <c r="U66"/>
  <c r="W66"/>
  <c r="X66"/>
  <c r="Y66"/>
  <c r="Z66"/>
  <c r="AA66"/>
  <c r="AB66"/>
  <c r="AC66"/>
  <c r="AD66"/>
  <c r="AE66"/>
  <c r="AF66"/>
  <c r="AG66"/>
  <c r="AH66"/>
  <c r="AI66"/>
  <c r="AJ66"/>
  <c r="AK66"/>
  <c r="AL66"/>
  <c r="AM66"/>
  <c r="AN66"/>
  <c r="AO66"/>
  <c r="AP66"/>
  <c r="U67"/>
  <c r="W67"/>
  <c r="X67"/>
  <c r="Y67"/>
  <c r="Z67"/>
  <c r="AA67"/>
  <c r="AB67"/>
  <c r="AC67"/>
  <c r="AD67"/>
  <c r="AE67"/>
  <c r="AF67"/>
  <c r="AG67"/>
  <c r="AH67"/>
  <c r="AI67"/>
  <c r="AJ67"/>
  <c r="AK67"/>
  <c r="AL67"/>
  <c r="AM67"/>
  <c r="AN67"/>
  <c r="AO67"/>
  <c r="AP67"/>
  <c r="U68"/>
  <c r="W68" s="1"/>
  <c r="X68"/>
  <c r="Y68"/>
  <c r="Z68"/>
  <c r="AA68"/>
  <c r="AB68"/>
  <c r="AC68"/>
  <c r="AD68"/>
  <c r="AE68"/>
  <c r="AF68"/>
  <c r="AG68"/>
  <c r="AH68"/>
  <c r="AI68"/>
  <c r="AJ68"/>
  <c r="AK68"/>
  <c r="AL68"/>
  <c r="AM68"/>
  <c r="AN68"/>
  <c r="AO68"/>
  <c r="AP68"/>
  <c r="U69"/>
  <c r="W69"/>
  <c r="X69"/>
  <c r="Y69"/>
  <c r="Z69"/>
  <c r="AA69"/>
  <c r="AB69"/>
  <c r="AC69"/>
  <c r="AD69"/>
  <c r="AE69"/>
  <c r="AF69"/>
  <c r="AG69"/>
  <c r="AH69"/>
  <c r="AI69"/>
  <c r="AJ69"/>
  <c r="AK69"/>
  <c r="AL69"/>
  <c r="AM69"/>
  <c r="AN69"/>
  <c r="AO69"/>
  <c r="AP69"/>
  <c r="U70"/>
  <c r="W70" s="1"/>
  <c r="X70"/>
  <c r="Y70"/>
  <c r="Z70"/>
  <c r="AA70"/>
  <c r="AB70"/>
  <c r="AC70"/>
  <c r="AD70"/>
  <c r="AE70"/>
  <c r="AF70"/>
  <c r="AG70"/>
  <c r="AH70"/>
  <c r="AI70"/>
  <c r="AJ70"/>
  <c r="AK70"/>
  <c r="AL70"/>
  <c r="AM70"/>
  <c r="AN70"/>
  <c r="AO70"/>
  <c r="AP70"/>
  <c r="U71"/>
  <c r="W71"/>
  <c r="X71"/>
  <c r="Y71"/>
  <c r="Z71"/>
  <c r="AA71"/>
  <c r="AB71"/>
  <c r="AC71"/>
  <c r="AD71"/>
  <c r="AE71"/>
  <c r="AF71"/>
  <c r="AG71"/>
  <c r="AH71"/>
  <c r="AI71"/>
  <c r="AJ71"/>
  <c r="AK71"/>
  <c r="AL71"/>
  <c r="AM71"/>
  <c r="AN71"/>
  <c r="AO71"/>
  <c r="AP71"/>
  <c r="U72"/>
  <c r="W72" s="1"/>
  <c r="W75" s="1"/>
  <c r="X72"/>
  <c r="Z72"/>
  <c r="AA72"/>
  <c r="AA75" s="1"/>
  <c r="AB72"/>
  <c r="AC72"/>
  <c r="AC75" s="1"/>
  <c r="AD72"/>
  <c r="AE72"/>
  <c r="AE75" s="1"/>
  <c r="AF72"/>
  <c r="AG72"/>
  <c r="AG75" s="1"/>
  <c r="AH72"/>
  <c r="AI72"/>
  <c r="AI75" s="1"/>
  <c r="AJ72"/>
  <c r="AK72"/>
  <c r="AK75" s="1"/>
  <c r="AL72"/>
  <c r="AM72"/>
  <c r="AM75" s="1"/>
  <c r="AN72"/>
  <c r="AO72"/>
  <c r="AO75" s="1"/>
  <c r="AP72"/>
  <c r="AP5"/>
  <c r="AP75" s="1"/>
  <c r="AO5"/>
  <c r="AN5"/>
  <c r="AN75" s="1"/>
  <c r="AM5"/>
  <c r="AL5"/>
  <c r="AL75" s="1"/>
  <c r="AK5"/>
  <c r="AJ5"/>
  <c r="AJ75" s="1"/>
  <c r="AI5"/>
  <c r="AH5"/>
  <c r="AH75" s="1"/>
  <c r="AG5"/>
  <c r="AF5"/>
  <c r="AF75" s="1"/>
  <c r="AE5"/>
  <c r="AD5"/>
  <c r="AD75" s="1"/>
  <c r="AC5"/>
  <c r="AB5"/>
  <c r="AB75" s="1"/>
  <c r="AA5"/>
  <c r="Z5"/>
  <c r="Z75" s="1"/>
  <c r="Y5"/>
  <c r="X5"/>
  <c r="X75" s="1"/>
  <c r="W5"/>
  <c r="U5"/>
  <c r="N6"/>
  <c r="O6"/>
  <c r="R6" s="1"/>
  <c r="N7"/>
  <c r="O7"/>
  <c r="R7" s="1"/>
  <c r="N10"/>
  <c r="O10"/>
  <c r="R10" s="1"/>
  <c r="N16"/>
  <c r="O16"/>
  <c r="R16" s="1"/>
  <c r="O17"/>
  <c r="N18"/>
  <c r="O18"/>
  <c r="N19"/>
  <c r="O19"/>
  <c r="R19"/>
  <c r="N20"/>
  <c r="N21"/>
  <c r="N22"/>
  <c r="O22"/>
  <c r="N23"/>
  <c r="O23"/>
  <c r="R23"/>
  <c r="O24"/>
  <c r="N25"/>
  <c r="O25"/>
  <c r="R25" s="1"/>
  <c r="O26"/>
  <c r="O27"/>
  <c r="N28"/>
  <c r="O28"/>
  <c r="R28" s="1"/>
  <c r="O29"/>
  <c r="O33"/>
  <c r="O34"/>
  <c r="O35"/>
  <c r="O36"/>
  <c r="O37"/>
  <c r="N38"/>
  <c r="O38"/>
  <c r="N41"/>
  <c r="O41"/>
  <c r="R41" s="1"/>
  <c r="N43"/>
  <c r="O43"/>
  <c r="R43" s="1"/>
  <c r="O45"/>
  <c r="N46"/>
  <c r="O46"/>
  <c r="R46"/>
  <c r="N48"/>
  <c r="N49"/>
  <c r="O49"/>
  <c r="R49" s="1"/>
  <c r="N50"/>
  <c r="O50"/>
  <c r="R50" s="1"/>
  <c r="N51"/>
  <c r="O51"/>
  <c r="N52"/>
  <c r="O52"/>
  <c r="R52" s="1"/>
  <c r="N53"/>
  <c r="O53"/>
  <c r="R53" s="1"/>
  <c r="N55"/>
  <c r="O55"/>
  <c r="R55" s="1"/>
  <c r="N58"/>
  <c r="O58"/>
  <c r="R58" s="1"/>
  <c r="N61"/>
  <c r="O61"/>
  <c r="N62"/>
  <c r="O62"/>
  <c r="R62" s="1"/>
  <c r="N63"/>
  <c r="O63"/>
  <c r="R63" s="1"/>
  <c r="N64"/>
  <c r="O64"/>
  <c r="R64" s="1"/>
  <c r="N65"/>
  <c r="O65"/>
  <c r="R65" s="1"/>
  <c r="N66"/>
  <c r="O66"/>
  <c r="R66" s="1"/>
  <c r="N69"/>
  <c r="O69"/>
  <c r="N70"/>
  <c r="O70"/>
  <c r="R70"/>
  <c r="N71"/>
  <c r="O71"/>
  <c r="R71" s="1"/>
  <c r="R5"/>
  <c r="O5"/>
  <c r="G21"/>
  <c r="O21" s="1"/>
  <c r="R21" s="1"/>
  <c r="N5"/>
  <c r="G6"/>
  <c r="G7"/>
  <c r="G8"/>
  <c r="O8" s="1"/>
  <c r="G9"/>
  <c r="O9" s="1"/>
  <c r="G10"/>
  <c r="G11"/>
  <c r="O11" s="1"/>
  <c r="G12"/>
  <c r="O12" s="1"/>
  <c r="G13"/>
  <c r="O13" s="1"/>
  <c r="G14"/>
  <c r="O14" s="1"/>
  <c r="G15"/>
  <c r="O15" s="1"/>
  <c r="G16"/>
  <c r="G17"/>
  <c r="G18"/>
  <c r="G19"/>
  <c r="G20"/>
  <c r="O20" s="1"/>
  <c r="R20" s="1"/>
  <c r="G22"/>
  <c r="G23"/>
  <c r="G24"/>
  <c r="G25"/>
  <c r="G26"/>
  <c r="G27"/>
  <c r="G28"/>
  <c r="G29"/>
  <c r="G30"/>
  <c r="O30" s="1"/>
  <c r="G31"/>
  <c r="O31" s="1"/>
  <c r="G32"/>
  <c r="O32" s="1"/>
  <c r="G33"/>
  <c r="G34"/>
  <c r="G35"/>
  <c r="G36"/>
  <c r="G37"/>
  <c r="G38"/>
  <c r="G39"/>
  <c r="O39" s="1"/>
  <c r="G40"/>
  <c r="O40" s="1"/>
  <c r="G41"/>
  <c r="G42"/>
  <c r="O42" s="1"/>
  <c r="G43"/>
  <c r="G44"/>
  <c r="O44" s="1"/>
  <c r="G45"/>
  <c r="G46"/>
  <c r="G47"/>
  <c r="O47" s="1"/>
  <c r="G48"/>
  <c r="O48" s="1"/>
  <c r="R48" s="1"/>
  <c r="G49"/>
  <c r="G50"/>
  <c r="G51"/>
  <c r="G52"/>
  <c r="G53"/>
  <c r="G54"/>
  <c r="O54" s="1"/>
  <c r="G55"/>
  <c r="G56"/>
  <c r="O56" s="1"/>
  <c r="G57"/>
  <c r="O57" s="1"/>
  <c r="G58"/>
  <c r="G59"/>
  <c r="O59" s="1"/>
  <c r="G60"/>
  <c r="O60" s="1"/>
  <c r="G61"/>
  <c r="G62"/>
  <c r="G63"/>
  <c r="G64"/>
  <c r="G65"/>
  <c r="G66"/>
  <c r="G67"/>
  <c r="O67" s="1"/>
  <c r="G68"/>
  <c r="O68" s="1"/>
  <c r="G69"/>
  <c r="G70"/>
  <c r="G71"/>
  <c r="G72"/>
  <c r="O72" s="1"/>
  <c r="G5"/>
  <c r="F6"/>
  <c r="F7"/>
  <c r="F10"/>
  <c r="F16"/>
  <c r="F18"/>
  <c r="F19"/>
  <c r="F20"/>
  <c r="F21"/>
  <c r="F22"/>
  <c r="F23"/>
  <c r="F25"/>
  <c r="F28"/>
  <c r="F38"/>
  <c r="F41"/>
  <c r="F43"/>
  <c r="F46"/>
  <c r="F48"/>
  <c r="F49"/>
  <c r="F50"/>
  <c r="F51"/>
  <c r="F52"/>
  <c r="F53"/>
  <c r="F55"/>
  <c r="F58"/>
  <c r="F61"/>
  <c r="F62"/>
  <c r="F63"/>
  <c r="F64"/>
  <c r="F65"/>
  <c r="F66"/>
  <c r="F69"/>
  <c r="F70"/>
  <c r="F71"/>
  <c r="F5"/>
  <c r="E72"/>
  <c r="F72" s="1"/>
  <c r="E68"/>
  <c r="F68" s="1"/>
  <c r="E67"/>
  <c r="F67" s="1"/>
  <c r="E31"/>
  <c r="F31" s="1"/>
  <c r="E30"/>
  <c r="F30" s="1"/>
  <c r="E24"/>
  <c r="F24" s="1"/>
  <c r="E60"/>
  <c r="F60" s="1"/>
  <c r="E59"/>
  <c r="F59" s="1"/>
  <c r="E57"/>
  <c r="F57" s="1"/>
  <c r="E56"/>
  <c r="F56" s="1"/>
  <c r="E54"/>
  <c r="F54" s="1"/>
  <c r="E47"/>
  <c r="F47" s="1"/>
  <c r="E42"/>
  <c r="F42" s="1"/>
  <c r="E45"/>
  <c r="F45" s="1"/>
  <c r="E44"/>
  <c r="F44" s="1"/>
  <c r="E40"/>
  <c r="F40" s="1"/>
  <c r="E39"/>
  <c r="F39" s="1"/>
  <c r="E36"/>
  <c r="F36" s="1"/>
  <c r="E15"/>
  <c r="F15" s="1"/>
  <c r="E14"/>
  <c r="F14" s="1"/>
  <c r="E13"/>
  <c r="F13" s="1"/>
  <c r="E12"/>
  <c r="F12" s="1"/>
  <c r="E11"/>
  <c r="F11" s="1"/>
  <c r="E9"/>
  <c r="F9" s="1"/>
  <c r="E8"/>
  <c r="F8" s="1"/>
  <c r="E32"/>
  <c r="F32" s="1"/>
  <c r="E37"/>
  <c r="F37" s="1"/>
  <c r="E35"/>
  <c r="F35" s="1"/>
  <c r="E29"/>
  <c r="F29" s="1"/>
  <c r="E34"/>
  <c r="F34" s="1"/>
  <c r="E17"/>
  <c r="F17" s="1"/>
  <c r="E27"/>
  <c r="F27" s="1"/>
  <c r="E26"/>
  <c r="F26" s="1"/>
  <c r="E33"/>
  <c r="F33" s="1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5"/>
  <c r="F8" i="6" l="1"/>
  <c r="E8"/>
  <c r="F2"/>
  <c r="D13"/>
  <c r="E2"/>
  <c r="F6"/>
  <c r="E6"/>
  <c r="F2" i="3"/>
  <c r="E3"/>
  <c r="Y45" i="1"/>
  <c r="Y41"/>
  <c r="Y23"/>
  <c r="Y72"/>
  <c r="Y75" s="1"/>
  <c r="Y58"/>
  <c r="Y56"/>
  <c r="Y54"/>
  <c r="AE8"/>
  <c r="AC8"/>
  <c r="AA8"/>
  <c r="Y8"/>
  <c r="AO6"/>
  <c r="AM6"/>
  <c r="AK6"/>
  <c r="AI6"/>
  <c r="AG6"/>
  <c r="AE6"/>
  <c r="AC6"/>
  <c r="AA6"/>
  <c r="Y6"/>
  <c r="R40"/>
  <c r="R30"/>
  <c r="N72"/>
  <c r="R72" s="1"/>
  <c r="R69"/>
  <c r="N68"/>
  <c r="R68" s="1"/>
  <c r="N67"/>
  <c r="R67" s="1"/>
  <c r="N60"/>
  <c r="R60" s="1"/>
  <c r="R51"/>
  <c r="N45"/>
  <c r="R38"/>
  <c r="N37"/>
  <c r="R37" s="1"/>
  <c r="N36"/>
  <c r="R34"/>
  <c r="N33"/>
  <c r="R33" s="1"/>
  <c r="N32"/>
  <c r="R32" s="1"/>
  <c r="N29"/>
  <c r="R29" s="1"/>
  <c r="R26"/>
  <c r="N24"/>
  <c r="R22"/>
  <c r="R18"/>
  <c r="N17"/>
  <c r="R17" s="1"/>
  <c r="N15"/>
  <c r="R15" s="1"/>
  <c r="N14"/>
  <c r="R14" s="1"/>
  <c r="N11"/>
  <c r="R11" s="1"/>
  <c r="R61"/>
  <c r="N59"/>
  <c r="R59" s="1"/>
  <c r="N57"/>
  <c r="R57" s="1"/>
  <c r="N56"/>
  <c r="R56" s="1"/>
  <c r="N54"/>
  <c r="R54" s="1"/>
  <c r="N47"/>
  <c r="R47" s="1"/>
  <c r="R45"/>
  <c r="N44"/>
  <c r="R44" s="1"/>
  <c r="N42"/>
  <c r="R42" s="1"/>
  <c r="N40"/>
  <c r="N39"/>
  <c r="R39" s="1"/>
  <c r="R36"/>
  <c r="N35"/>
  <c r="R35" s="1"/>
  <c r="N34"/>
  <c r="N31"/>
  <c r="R31" s="1"/>
  <c r="N30"/>
  <c r="N27"/>
  <c r="R27" s="1"/>
  <c r="N26"/>
  <c r="R24"/>
  <c r="N13"/>
  <c r="R13" s="1"/>
  <c r="N12"/>
  <c r="R12" s="1"/>
  <c r="N9"/>
  <c r="R9" s="1"/>
  <c r="N8"/>
  <c r="R8" s="1"/>
  <c r="CV4" l="1"/>
  <c r="CW4"/>
  <c r="CV5"/>
  <c r="CW5"/>
  <c r="CV6"/>
  <c r="CW6"/>
  <c r="CV7"/>
  <c r="CW7"/>
  <c r="CV8"/>
  <c r="CW8"/>
  <c r="CV9"/>
  <c r="CW9"/>
  <c r="CV10"/>
  <c r="CW10"/>
  <c r="CV11"/>
  <c r="CW11"/>
  <c r="CV12"/>
  <c r="CW12"/>
  <c r="CV13"/>
  <c r="CW13"/>
  <c r="CV14"/>
  <c r="CW14"/>
  <c r="CV15"/>
  <c r="CW15"/>
  <c r="CV16"/>
  <c r="CW16"/>
  <c r="CV17"/>
  <c r="CW17"/>
  <c r="CV18"/>
  <c r="CW18"/>
  <c r="CV19"/>
  <c r="CW19"/>
  <c r="CV20"/>
  <c r="CW20"/>
  <c r="CV21"/>
  <c r="CW21"/>
  <c r="CV22"/>
  <c r="CW22"/>
  <c r="CV23"/>
  <c r="CW23"/>
  <c r="CV24"/>
  <c r="CW24"/>
  <c r="CV25"/>
  <c r="CW25"/>
  <c r="CV26"/>
  <c r="CW26"/>
  <c r="CV27"/>
  <c r="CW27"/>
  <c r="CV28"/>
  <c r="CW28"/>
  <c r="CV29"/>
  <c r="CW29"/>
  <c r="CV30"/>
  <c r="CW30"/>
  <c r="CV31"/>
  <c r="CW31"/>
  <c r="CV32"/>
  <c r="CW32"/>
  <c r="CV33"/>
  <c r="CW33"/>
  <c r="CV34"/>
  <c r="CW34"/>
  <c r="CV35"/>
  <c r="CW35"/>
  <c r="CV36"/>
  <c r="CW36"/>
  <c r="CV37"/>
  <c r="CW37"/>
  <c r="CV38"/>
  <c r="CW38"/>
  <c r="CV39"/>
  <c r="CW39"/>
  <c r="CV40"/>
  <c r="CW40"/>
  <c r="CV41"/>
  <c r="CW41"/>
  <c r="CV42"/>
  <c r="CW42"/>
  <c r="CV43"/>
  <c r="CW43"/>
  <c r="CV44"/>
  <c r="CW44"/>
  <c r="CV45"/>
  <c r="CW45"/>
  <c r="CV46"/>
  <c r="CW46"/>
  <c r="CV47"/>
  <c r="CW47"/>
  <c r="CV48"/>
  <c r="CW48"/>
  <c r="CV49"/>
  <c r="CW49"/>
  <c r="CV50"/>
  <c r="CW50"/>
  <c r="CV51"/>
  <c r="CW51"/>
  <c r="CV52"/>
  <c r="CW52"/>
  <c r="CV53"/>
  <c r="CW53"/>
  <c r="CV54"/>
  <c r="CW54"/>
  <c r="CV55"/>
  <c r="CW55"/>
  <c r="CV56"/>
  <c r="CW56"/>
  <c r="CV57"/>
  <c r="CW57"/>
  <c r="CV58"/>
  <c r="CW58"/>
  <c r="CV59"/>
  <c r="CW59"/>
  <c r="CV60"/>
  <c r="CW60"/>
  <c r="CV61"/>
  <c r="CW61"/>
  <c r="CV62"/>
  <c r="CW62"/>
  <c r="CV63"/>
  <c r="CW63"/>
  <c r="CV64"/>
  <c r="CW64"/>
  <c r="CV65"/>
  <c r="CW65"/>
  <c r="CV66"/>
  <c r="CW66"/>
  <c r="CV67"/>
  <c r="CW67"/>
  <c r="CV68"/>
  <c r="CW68"/>
  <c r="CV69"/>
  <c r="CW69"/>
  <c r="CV70"/>
  <c r="CW70"/>
  <c r="CV71"/>
  <c r="CW71"/>
  <c r="CW3"/>
  <c r="CV3"/>
  <c r="BO6"/>
  <c r="BP6"/>
  <c r="BO7"/>
  <c r="BP7"/>
  <c r="BO8"/>
  <c r="BP8"/>
  <c r="BO9"/>
  <c r="BP9"/>
  <c r="BO10"/>
  <c r="BP10"/>
  <c r="BO11"/>
  <c r="BP11"/>
  <c r="BO12"/>
  <c r="BP12"/>
  <c r="BO13"/>
  <c r="BP13"/>
  <c r="BO14"/>
  <c r="BP14"/>
  <c r="BO15"/>
  <c r="BP15"/>
  <c r="BO16"/>
  <c r="BP16"/>
  <c r="BO17"/>
  <c r="BP17"/>
  <c r="BO18"/>
  <c r="BP18"/>
  <c r="BO19"/>
  <c r="BP19"/>
  <c r="BO20"/>
  <c r="BP20"/>
  <c r="BO21"/>
  <c r="BP21"/>
  <c r="BO22"/>
  <c r="BP22"/>
  <c r="BO23"/>
  <c r="BP23"/>
  <c r="BO24"/>
  <c r="BP24"/>
  <c r="BO25"/>
  <c r="BP25"/>
  <c r="BO26"/>
  <c r="BP26"/>
  <c r="BO27"/>
  <c r="BP27"/>
  <c r="BO28"/>
  <c r="BP28"/>
  <c r="BO29"/>
  <c r="BP29"/>
  <c r="BO30"/>
  <c r="BP30"/>
  <c r="BO31"/>
  <c r="BP31"/>
  <c r="BO32"/>
  <c r="BP32"/>
  <c r="BO33"/>
  <c r="BP33"/>
  <c r="BO34"/>
  <c r="BP34"/>
  <c r="BO35"/>
  <c r="BP35"/>
  <c r="BO36"/>
  <c r="BP36"/>
  <c r="BO37"/>
  <c r="BP37"/>
  <c r="BO38"/>
  <c r="BP38"/>
  <c r="BO39"/>
  <c r="BP39"/>
  <c r="BO40"/>
  <c r="BP40"/>
  <c r="BO41"/>
  <c r="BP41"/>
  <c r="BO42"/>
  <c r="BP42"/>
  <c r="BO43"/>
  <c r="BP43"/>
  <c r="BO44"/>
  <c r="BP44"/>
  <c r="BO45"/>
  <c r="BP45"/>
  <c r="BO46"/>
  <c r="BP46"/>
  <c r="BO47"/>
  <c r="BP47"/>
  <c r="BO48"/>
  <c r="BP48"/>
  <c r="BO49"/>
  <c r="BP49"/>
  <c r="BO50"/>
  <c r="BP50"/>
  <c r="BO51"/>
  <c r="BP51"/>
  <c r="BO52"/>
  <c r="BP52"/>
  <c r="BO53"/>
  <c r="BP53"/>
  <c r="BO54"/>
  <c r="BP54"/>
  <c r="BO55"/>
  <c r="BP55"/>
  <c r="BO56"/>
  <c r="BP56"/>
  <c r="BO57"/>
  <c r="BP57"/>
  <c r="BO58"/>
  <c r="BP58"/>
  <c r="BO59"/>
  <c r="BP59"/>
  <c r="BO60"/>
  <c r="BP60"/>
  <c r="BO61"/>
  <c r="BP61"/>
  <c r="BO62"/>
  <c r="BP62"/>
  <c r="BO63"/>
  <c r="BP63"/>
  <c r="BO64"/>
  <c r="BP64"/>
  <c r="BO65"/>
  <c r="BP65"/>
  <c r="BO66"/>
  <c r="BP66"/>
  <c r="BO67"/>
  <c r="BP67"/>
  <c r="BO68"/>
  <c r="BP68"/>
  <c r="BO69"/>
  <c r="BP69"/>
  <c r="BO70"/>
  <c r="BP70"/>
  <c r="BO71"/>
  <c r="BP71"/>
  <c r="BP5"/>
  <c r="BO5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BQ7"/>
  <c r="BR7"/>
  <c r="BS7"/>
  <c r="BT7"/>
  <c r="BU7"/>
  <c r="BV7"/>
  <c r="BW7"/>
  <c r="BX7"/>
  <c r="BY7"/>
  <c r="BZ7"/>
  <c r="CA7"/>
  <c r="CB7"/>
  <c r="CC7"/>
  <c r="CD7"/>
  <c r="CE7"/>
  <c r="CF7"/>
  <c r="CG7"/>
  <c r="CH7"/>
  <c r="CI7"/>
  <c r="CJ7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BQ18"/>
  <c r="BR18"/>
  <c r="BS18"/>
  <c r="BT18"/>
  <c r="BU18"/>
  <c r="CN18" s="1"/>
  <c r="BV18"/>
  <c r="BW18"/>
  <c r="CO18" s="1"/>
  <c r="BX18"/>
  <c r="BY18"/>
  <c r="CP18" s="1"/>
  <c r="BZ18"/>
  <c r="CA18"/>
  <c r="CQ18" s="1"/>
  <c r="CB18"/>
  <c r="CC18"/>
  <c r="CR18" s="1"/>
  <c r="CD18"/>
  <c r="CE18"/>
  <c r="CS18" s="1"/>
  <c r="CF18"/>
  <c r="CG18"/>
  <c r="CT18" s="1"/>
  <c r="CH18"/>
  <c r="CI18"/>
  <c r="CU18" s="1"/>
  <c r="CJ18"/>
  <c r="BQ19"/>
  <c r="CL19" s="1"/>
  <c r="BR19"/>
  <c r="BS19"/>
  <c r="BT19"/>
  <c r="BU19"/>
  <c r="CN19" s="1"/>
  <c r="BV19"/>
  <c r="BW19"/>
  <c r="CO19" s="1"/>
  <c r="BX19"/>
  <c r="BY19"/>
  <c r="CP19" s="1"/>
  <c r="BZ19"/>
  <c r="CA19"/>
  <c r="CQ19" s="1"/>
  <c r="CB19"/>
  <c r="CC19"/>
  <c r="CR19" s="1"/>
  <c r="CD19"/>
  <c r="CE19"/>
  <c r="CS19" s="1"/>
  <c r="CF19"/>
  <c r="CG19"/>
  <c r="CT19" s="1"/>
  <c r="CH19"/>
  <c r="CI19"/>
  <c r="CU19" s="1"/>
  <c r="CJ19"/>
  <c r="BQ20"/>
  <c r="CL20" s="1"/>
  <c r="BR20"/>
  <c r="BS20"/>
  <c r="BT20"/>
  <c r="BU20"/>
  <c r="CN20" s="1"/>
  <c r="BV20"/>
  <c r="BW20"/>
  <c r="CO20" s="1"/>
  <c r="BX20"/>
  <c r="BY20"/>
  <c r="CP20" s="1"/>
  <c r="BZ20"/>
  <c r="CA20"/>
  <c r="CQ20" s="1"/>
  <c r="CB20"/>
  <c r="CC20"/>
  <c r="CR20" s="1"/>
  <c r="CD20"/>
  <c r="CE20"/>
  <c r="CS20" s="1"/>
  <c r="CF20"/>
  <c r="CG20"/>
  <c r="CT20" s="1"/>
  <c r="CH20"/>
  <c r="CI20"/>
  <c r="CU20" s="1"/>
  <c r="CJ20"/>
  <c r="BQ21"/>
  <c r="CL21" s="1"/>
  <c r="BR21"/>
  <c r="BS21"/>
  <c r="BT21"/>
  <c r="BU21"/>
  <c r="CN21" s="1"/>
  <c r="BV21"/>
  <c r="BW21"/>
  <c r="CO21" s="1"/>
  <c r="BX21"/>
  <c r="BY21"/>
  <c r="CP21" s="1"/>
  <c r="BZ21"/>
  <c r="CA21"/>
  <c r="CQ21" s="1"/>
  <c r="CB21"/>
  <c r="CC21"/>
  <c r="CR21" s="1"/>
  <c r="CD21"/>
  <c r="CE21"/>
  <c r="CS21" s="1"/>
  <c r="CF21"/>
  <c r="CG21"/>
  <c r="CT21" s="1"/>
  <c r="CH21"/>
  <c r="CI21"/>
  <c r="CU21" s="1"/>
  <c r="CJ21"/>
  <c r="BQ22"/>
  <c r="CL22" s="1"/>
  <c r="BR22"/>
  <c r="BS22"/>
  <c r="BT22"/>
  <c r="BU22"/>
  <c r="CN22" s="1"/>
  <c r="BV22"/>
  <c r="BW22"/>
  <c r="CO22" s="1"/>
  <c r="BX22"/>
  <c r="BY22"/>
  <c r="CP22" s="1"/>
  <c r="BZ22"/>
  <c r="CA22"/>
  <c r="CQ22" s="1"/>
  <c r="CB22"/>
  <c r="CC22"/>
  <c r="CR22" s="1"/>
  <c r="CD22"/>
  <c r="CE22"/>
  <c r="CS22" s="1"/>
  <c r="CF22"/>
  <c r="CG22"/>
  <c r="CT22" s="1"/>
  <c r="CH22"/>
  <c r="CI22"/>
  <c r="CU22" s="1"/>
  <c r="CJ22"/>
  <c r="BQ23"/>
  <c r="CL23" s="1"/>
  <c r="BR23"/>
  <c r="BS23"/>
  <c r="BT23"/>
  <c r="BU23"/>
  <c r="CN23" s="1"/>
  <c r="BV23"/>
  <c r="BW23"/>
  <c r="CO23" s="1"/>
  <c r="BX23"/>
  <c r="BY23"/>
  <c r="CP23" s="1"/>
  <c r="BZ23"/>
  <c r="CA23"/>
  <c r="CQ23" s="1"/>
  <c r="CB23"/>
  <c r="CC23"/>
  <c r="CR23" s="1"/>
  <c r="CD23"/>
  <c r="CE23"/>
  <c r="CS23" s="1"/>
  <c r="CF23"/>
  <c r="CG23"/>
  <c r="CT23" s="1"/>
  <c r="CH23"/>
  <c r="CI23"/>
  <c r="CU23" s="1"/>
  <c r="CJ23"/>
  <c r="BQ24"/>
  <c r="CL24" s="1"/>
  <c r="BR24"/>
  <c r="BS24"/>
  <c r="BT24"/>
  <c r="BU24"/>
  <c r="CN24" s="1"/>
  <c r="BV24"/>
  <c r="BW24"/>
  <c r="CO24" s="1"/>
  <c r="BX24"/>
  <c r="BY24"/>
  <c r="CP24" s="1"/>
  <c r="BZ24"/>
  <c r="CA24"/>
  <c r="CQ24" s="1"/>
  <c r="CB24"/>
  <c r="CC24"/>
  <c r="CR24" s="1"/>
  <c r="CD24"/>
  <c r="CE24"/>
  <c r="CS24" s="1"/>
  <c r="CF24"/>
  <c r="CG24"/>
  <c r="CT24" s="1"/>
  <c r="CH24"/>
  <c r="CI24"/>
  <c r="CU24" s="1"/>
  <c r="CJ24"/>
  <c r="BQ25"/>
  <c r="CL25" s="1"/>
  <c r="BR25"/>
  <c r="BS25"/>
  <c r="BT25"/>
  <c r="BU25"/>
  <c r="CN25" s="1"/>
  <c r="BV25"/>
  <c r="BW25"/>
  <c r="CO25" s="1"/>
  <c r="BX25"/>
  <c r="BY25"/>
  <c r="CP25" s="1"/>
  <c r="BZ25"/>
  <c r="CA25"/>
  <c r="CQ25" s="1"/>
  <c r="CB25"/>
  <c r="CC25"/>
  <c r="CR25" s="1"/>
  <c r="CD25"/>
  <c r="CE25"/>
  <c r="CS25" s="1"/>
  <c r="CF25"/>
  <c r="CG25"/>
  <c r="CT25" s="1"/>
  <c r="CH25"/>
  <c r="CI25"/>
  <c r="CU25" s="1"/>
  <c r="CJ25"/>
  <c r="BQ26"/>
  <c r="CL26" s="1"/>
  <c r="BR26"/>
  <c r="BS26"/>
  <c r="BT26"/>
  <c r="BU26"/>
  <c r="CN26" s="1"/>
  <c r="BV26"/>
  <c r="BW26"/>
  <c r="CO26" s="1"/>
  <c r="BX26"/>
  <c r="BY26"/>
  <c r="CP26" s="1"/>
  <c r="BZ26"/>
  <c r="CA26"/>
  <c r="CQ26" s="1"/>
  <c r="CB26"/>
  <c r="CC26"/>
  <c r="CR26" s="1"/>
  <c r="CD26"/>
  <c r="CE26"/>
  <c r="CS26" s="1"/>
  <c r="CF26"/>
  <c r="CG26"/>
  <c r="CT26" s="1"/>
  <c r="CH26"/>
  <c r="CI26"/>
  <c r="CU26" s="1"/>
  <c r="CJ26"/>
  <c r="BQ27"/>
  <c r="CL27" s="1"/>
  <c r="BR27"/>
  <c r="BS27"/>
  <c r="BT27"/>
  <c r="BU27"/>
  <c r="CN27" s="1"/>
  <c r="BV27"/>
  <c r="BW27"/>
  <c r="CO27" s="1"/>
  <c r="BX27"/>
  <c r="BY27"/>
  <c r="CP27" s="1"/>
  <c r="BZ27"/>
  <c r="CA27"/>
  <c r="CQ27" s="1"/>
  <c r="CB27"/>
  <c r="CC27"/>
  <c r="CR27" s="1"/>
  <c r="CD27"/>
  <c r="CE27"/>
  <c r="CS27" s="1"/>
  <c r="CF27"/>
  <c r="CG27"/>
  <c r="CT27" s="1"/>
  <c r="CH27"/>
  <c r="CI27"/>
  <c r="CU27" s="1"/>
  <c r="CJ27"/>
  <c r="BQ28"/>
  <c r="CL28" s="1"/>
  <c r="BR28"/>
  <c r="BS28"/>
  <c r="BT28"/>
  <c r="BU28"/>
  <c r="CN28" s="1"/>
  <c r="BV28"/>
  <c r="BW28"/>
  <c r="CO28" s="1"/>
  <c r="BX28"/>
  <c r="BY28"/>
  <c r="CP28" s="1"/>
  <c r="BZ28"/>
  <c r="CA28"/>
  <c r="CQ28" s="1"/>
  <c r="CB28"/>
  <c r="CC28"/>
  <c r="CR28" s="1"/>
  <c r="CD28"/>
  <c r="CE28"/>
  <c r="CS28" s="1"/>
  <c r="CF28"/>
  <c r="CG28"/>
  <c r="CT28" s="1"/>
  <c r="CH28"/>
  <c r="CI28"/>
  <c r="CU28" s="1"/>
  <c r="CJ28"/>
  <c r="BQ29"/>
  <c r="CL29" s="1"/>
  <c r="BR29"/>
  <c r="BS29"/>
  <c r="BT29"/>
  <c r="BU29"/>
  <c r="CN29" s="1"/>
  <c r="BV29"/>
  <c r="BW29"/>
  <c r="CO29" s="1"/>
  <c r="BX29"/>
  <c r="BY29"/>
  <c r="CP29" s="1"/>
  <c r="BZ29"/>
  <c r="CA29"/>
  <c r="CQ29" s="1"/>
  <c r="CB29"/>
  <c r="CC29"/>
  <c r="CR29" s="1"/>
  <c r="CD29"/>
  <c r="CE29"/>
  <c r="CS29" s="1"/>
  <c r="CF29"/>
  <c r="CG29"/>
  <c r="CT29" s="1"/>
  <c r="CH29"/>
  <c r="CI29"/>
  <c r="CU29" s="1"/>
  <c r="CJ29"/>
  <c r="BQ30"/>
  <c r="CL30" s="1"/>
  <c r="BR30"/>
  <c r="BS30"/>
  <c r="BT30"/>
  <c r="BU30"/>
  <c r="CN30" s="1"/>
  <c r="BV30"/>
  <c r="BW30"/>
  <c r="CO30" s="1"/>
  <c r="BX30"/>
  <c r="BY30"/>
  <c r="CP30" s="1"/>
  <c r="BZ30"/>
  <c r="CA30"/>
  <c r="CQ30" s="1"/>
  <c r="CB30"/>
  <c r="CC30"/>
  <c r="CR30" s="1"/>
  <c r="CD30"/>
  <c r="CE30"/>
  <c r="CS30" s="1"/>
  <c r="CF30"/>
  <c r="CG30"/>
  <c r="CT30" s="1"/>
  <c r="CH30"/>
  <c r="CI30"/>
  <c r="CU30" s="1"/>
  <c r="CJ30"/>
  <c r="BQ31"/>
  <c r="CL31" s="1"/>
  <c r="BR31"/>
  <c r="BS31"/>
  <c r="BT31"/>
  <c r="BU31"/>
  <c r="CN31" s="1"/>
  <c r="BV31"/>
  <c r="BW31"/>
  <c r="CO31" s="1"/>
  <c r="BX31"/>
  <c r="BY31"/>
  <c r="CP31" s="1"/>
  <c r="BZ31"/>
  <c r="CA31"/>
  <c r="CQ31" s="1"/>
  <c r="CB31"/>
  <c r="CC31"/>
  <c r="CR31" s="1"/>
  <c r="CD31"/>
  <c r="CE31"/>
  <c r="CS31" s="1"/>
  <c r="CF31"/>
  <c r="CG31"/>
  <c r="CT31" s="1"/>
  <c r="CH31"/>
  <c r="CI31"/>
  <c r="CU31" s="1"/>
  <c r="CJ31"/>
  <c r="BQ32"/>
  <c r="CL32" s="1"/>
  <c r="BR32"/>
  <c r="BS32"/>
  <c r="BT32"/>
  <c r="BU32"/>
  <c r="CN32" s="1"/>
  <c r="BV32"/>
  <c r="BW32"/>
  <c r="CO32" s="1"/>
  <c r="BX32"/>
  <c r="BY32"/>
  <c r="CP32" s="1"/>
  <c r="BZ32"/>
  <c r="CA32"/>
  <c r="CQ32" s="1"/>
  <c r="CB32"/>
  <c r="CC32"/>
  <c r="CR32" s="1"/>
  <c r="CD32"/>
  <c r="CE32"/>
  <c r="CS32" s="1"/>
  <c r="CF32"/>
  <c r="CG32"/>
  <c r="CT32" s="1"/>
  <c r="CH32"/>
  <c r="CI32"/>
  <c r="CU32" s="1"/>
  <c r="CJ32"/>
  <c r="BQ33"/>
  <c r="CL33" s="1"/>
  <c r="BR33"/>
  <c r="BS33"/>
  <c r="BT33"/>
  <c r="BU33"/>
  <c r="CN33" s="1"/>
  <c r="BV33"/>
  <c r="BW33"/>
  <c r="CO33" s="1"/>
  <c r="BX33"/>
  <c r="BY33"/>
  <c r="CP33" s="1"/>
  <c r="BZ33"/>
  <c r="CA33"/>
  <c r="CQ33" s="1"/>
  <c r="CB33"/>
  <c r="CC33"/>
  <c r="CR33" s="1"/>
  <c r="CD33"/>
  <c r="CE33"/>
  <c r="CS33" s="1"/>
  <c r="CF33"/>
  <c r="CG33"/>
  <c r="CT33" s="1"/>
  <c r="CH33"/>
  <c r="CI33"/>
  <c r="CU33" s="1"/>
  <c r="CJ33"/>
  <c r="BQ34"/>
  <c r="CL34" s="1"/>
  <c r="BR34"/>
  <c r="BS34"/>
  <c r="BT34"/>
  <c r="BU34"/>
  <c r="CN34" s="1"/>
  <c r="BV34"/>
  <c r="BW34"/>
  <c r="CO34" s="1"/>
  <c r="BX34"/>
  <c r="BY34"/>
  <c r="CP34" s="1"/>
  <c r="BZ34"/>
  <c r="CA34"/>
  <c r="CQ34" s="1"/>
  <c r="CB34"/>
  <c r="CC34"/>
  <c r="CR34" s="1"/>
  <c r="CD34"/>
  <c r="CE34"/>
  <c r="CS34" s="1"/>
  <c r="CF34"/>
  <c r="CG34"/>
  <c r="CT34" s="1"/>
  <c r="CH34"/>
  <c r="CI34"/>
  <c r="CU34" s="1"/>
  <c r="CJ34"/>
  <c r="BQ35"/>
  <c r="CL35" s="1"/>
  <c r="BR35"/>
  <c r="BS35"/>
  <c r="BT35"/>
  <c r="BU35"/>
  <c r="CN35" s="1"/>
  <c r="BV35"/>
  <c r="BW35"/>
  <c r="CO35" s="1"/>
  <c r="BX35"/>
  <c r="BY35"/>
  <c r="CP35" s="1"/>
  <c r="BZ35"/>
  <c r="CA35"/>
  <c r="CQ35" s="1"/>
  <c r="CB35"/>
  <c r="CC35"/>
  <c r="CR35" s="1"/>
  <c r="CD35"/>
  <c r="CE35"/>
  <c r="CS35" s="1"/>
  <c r="CF35"/>
  <c r="CG35"/>
  <c r="CT35" s="1"/>
  <c r="CH35"/>
  <c r="CI35"/>
  <c r="CU35" s="1"/>
  <c r="CJ35"/>
  <c r="BQ36"/>
  <c r="CL36" s="1"/>
  <c r="BR36"/>
  <c r="BS36"/>
  <c r="BT36"/>
  <c r="BU36"/>
  <c r="CN36" s="1"/>
  <c r="BV36"/>
  <c r="BW36"/>
  <c r="CO36" s="1"/>
  <c r="BX36"/>
  <c r="BY36"/>
  <c r="CP36" s="1"/>
  <c r="BZ36"/>
  <c r="CA36"/>
  <c r="CQ36" s="1"/>
  <c r="CB36"/>
  <c r="CC36"/>
  <c r="CR36" s="1"/>
  <c r="CD36"/>
  <c r="CE36"/>
  <c r="CS36" s="1"/>
  <c r="CF36"/>
  <c r="CG36"/>
  <c r="CT36" s="1"/>
  <c r="CH36"/>
  <c r="CI36"/>
  <c r="CU36" s="1"/>
  <c r="CJ36"/>
  <c r="BQ37"/>
  <c r="CL37" s="1"/>
  <c r="BR37"/>
  <c r="BS37"/>
  <c r="BT37"/>
  <c r="BU37"/>
  <c r="CN37" s="1"/>
  <c r="BV37"/>
  <c r="BW37"/>
  <c r="CO37" s="1"/>
  <c r="BX37"/>
  <c r="BY37"/>
  <c r="CP37" s="1"/>
  <c r="BZ37"/>
  <c r="CA37"/>
  <c r="CQ37" s="1"/>
  <c r="CB37"/>
  <c r="CC37"/>
  <c r="CR37" s="1"/>
  <c r="CD37"/>
  <c r="CE37"/>
  <c r="CS37" s="1"/>
  <c r="CF37"/>
  <c r="CG37"/>
  <c r="CT37" s="1"/>
  <c r="CH37"/>
  <c r="CI37"/>
  <c r="CU37" s="1"/>
  <c r="CJ37"/>
  <c r="BQ38"/>
  <c r="CL38" s="1"/>
  <c r="BR38"/>
  <c r="BS38"/>
  <c r="BT38"/>
  <c r="BU38"/>
  <c r="CN38" s="1"/>
  <c r="BV38"/>
  <c r="BW38"/>
  <c r="CO38" s="1"/>
  <c r="BX38"/>
  <c r="BY38"/>
  <c r="CP38" s="1"/>
  <c r="BZ38"/>
  <c r="CA38"/>
  <c r="CQ38" s="1"/>
  <c r="CB38"/>
  <c r="CC38"/>
  <c r="CR38" s="1"/>
  <c r="CD38"/>
  <c r="CE38"/>
  <c r="CS38" s="1"/>
  <c r="CF38"/>
  <c r="CG38"/>
  <c r="CT38" s="1"/>
  <c r="CH38"/>
  <c r="CI38"/>
  <c r="CU38" s="1"/>
  <c r="CJ38"/>
  <c r="BQ39"/>
  <c r="CL39" s="1"/>
  <c r="BR39"/>
  <c r="BS39"/>
  <c r="BT39"/>
  <c r="BU39"/>
  <c r="CN39" s="1"/>
  <c r="BV39"/>
  <c r="BW39"/>
  <c r="CO39" s="1"/>
  <c r="BX39"/>
  <c r="BY39"/>
  <c r="CP39" s="1"/>
  <c r="BZ39"/>
  <c r="CA39"/>
  <c r="CQ39" s="1"/>
  <c r="CB39"/>
  <c r="CC39"/>
  <c r="CR39" s="1"/>
  <c r="CD39"/>
  <c r="CE39"/>
  <c r="CS39" s="1"/>
  <c r="CF39"/>
  <c r="CG39"/>
  <c r="CT39" s="1"/>
  <c r="CH39"/>
  <c r="CI39"/>
  <c r="CU39" s="1"/>
  <c r="CJ39"/>
  <c r="BQ40"/>
  <c r="CL40" s="1"/>
  <c r="BR40"/>
  <c r="BS40"/>
  <c r="BT40"/>
  <c r="BU40"/>
  <c r="CN40" s="1"/>
  <c r="BV40"/>
  <c r="BW40"/>
  <c r="CO40" s="1"/>
  <c r="BX40"/>
  <c r="BY40"/>
  <c r="CP40" s="1"/>
  <c r="BZ40"/>
  <c r="CA40"/>
  <c r="CQ40" s="1"/>
  <c r="CB40"/>
  <c r="CC40"/>
  <c r="CR40" s="1"/>
  <c r="CD40"/>
  <c r="CE40"/>
  <c r="CS40" s="1"/>
  <c r="CF40"/>
  <c r="CG40"/>
  <c r="CT40" s="1"/>
  <c r="CH40"/>
  <c r="CI40"/>
  <c r="CU40" s="1"/>
  <c r="CJ40"/>
  <c r="BQ41"/>
  <c r="CL41" s="1"/>
  <c r="BR41"/>
  <c r="BS41"/>
  <c r="BT41"/>
  <c r="BU41"/>
  <c r="CN41" s="1"/>
  <c r="BV41"/>
  <c r="BW41"/>
  <c r="CO41" s="1"/>
  <c r="BX41"/>
  <c r="BY41"/>
  <c r="CP41" s="1"/>
  <c r="BZ41"/>
  <c r="CA41"/>
  <c r="CQ41" s="1"/>
  <c r="CB41"/>
  <c r="CC41"/>
  <c r="CR41" s="1"/>
  <c r="CD41"/>
  <c r="CE41"/>
  <c r="CS41" s="1"/>
  <c r="CF41"/>
  <c r="CG41"/>
  <c r="CT41" s="1"/>
  <c r="CH41"/>
  <c r="CI41"/>
  <c r="CU41" s="1"/>
  <c r="CJ41"/>
  <c r="BQ42"/>
  <c r="CL42" s="1"/>
  <c r="BR42"/>
  <c r="BS42"/>
  <c r="BT42"/>
  <c r="BU42"/>
  <c r="CN42" s="1"/>
  <c r="BV42"/>
  <c r="BW42"/>
  <c r="CO42" s="1"/>
  <c r="BX42"/>
  <c r="BY42"/>
  <c r="CP42" s="1"/>
  <c r="BZ42"/>
  <c r="CA42"/>
  <c r="CQ42" s="1"/>
  <c r="CB42"/>
  <c r="CC42"/>
  <c r="CR42" s="1"/>
  <c r="CD42"/>
  <c r="CE42"/>
  <c r="CS42" s="1"/>
  <c r="CF42"/>
  <c r="CG42"/>
  <c r="CT42" s="1"/>
  <c r="CH42"/>
  <c r="CI42"/>
  <c r="CU42" s="1"/>
  <c r="CJ42"/>
  <c r="BQ43"/>
  <c r="CL43" s="1"/>
  <c r="BR43"/>
  <c r="BS43"/>
  <c r="BT43"/>
  <c r="BU43"/>
  <c r="CN43" s="1"/>
  <c r="BV43"/>
  <c r="BW43"/>
  <c r="CO43" s="1"/>
  <c r="BX43"/>
  <c r="BY43"/>
  <c r="CP43" s="1"/>
  <c r="BZ43"/>
  <c r="CA43"/>
  <c r="CQ43" s="1"/>
  <c r="CB43"/>
  <c r="CC43"/>
  <c r="CR43" s="1"/>
  <c r="CD43"/>
  <c r="CE43"/>
  <c r="CS43" s="1"/>
  <c r="CF43"/>
  <c r="CG43"/>
  <c r="CT43" s="1"/>
  <c r="CH43"/>
  <c r="CI43"/>
  <c r="CU43" s="1"/>
  <c r="CJ43"/>
  <c r="BQ44"/>
  <c r="CL44" s="1"/>
  <c r="BR44"/>
  <c r="BS44"/>
  <c r="BT44"/>
  <c r="BU44"/>
  <c r="CN44" s="1"/>
  <c r="BV44"/>
  <c r="BW44"/>
  <c r="CO44" s="1"/>
  <c r="BX44"/>
  <c r="BY44"/>
  <c r="CP44" s="1"/>
  <c r="BZ44"/>
  <c r="CA44"/>
  <c r="CQ44" s="1"/>
  <c r="CB44"/>
  <c r="CC44"/>
  <c r="CR44" s="1"/>
  <c r="CD44"/>
  <c r="CE44"/>
  <c r="CS44" s="1"/>
  <c r="CF44"/>
  <c r="CG44"/>
  <c r="CT44" s="1"/>
  <c r="CH44"/>
  <c r="CI44"/>
  <c r="CU44" s="1"/>
  <c r="CJ44"/>
  <c r="BQ45"/>
  <c r="CL45" s="1"/>
  <c r="BR45"/>
  <c r="BS45"/>
  <c r="BT45"/>
  <c r="BU45"/>
  <c r="CN45" s="1"/>
  <c r="BV45"/>
  <c r="BW45"/>
  <c r="CO45" s="1"/>
  <c r="BX45"/>
  <c r="BY45"/>
  <c r="CP45" s="1"/>
  <c r="BZ45"/>
  <c r="CA45"/>
  <c r="CQ45" s="1"/>
  <c r="CB45"/>
  <c r="CC45"/>
  <c r="CR45" s="1"/>
  <c r="CD45"/>
  <c r="CE45"/>
  <c r="CS45" s="1"/>
  <c r="CF45"/>
  <c r="CG45"/>
  <c r="CT45" s="1"/>
  <c r="CH45"/>
  <c r="CI45"/>
  <c r="CU45" s="1"/>
  <c r="CJ45"/>
  <c r="BQ46"/>
  <c r="CL46" s="1"/>
  <c r="BR46"/>
  <c r="BS46"/>
  <c r="BT46"/>
  <c r="BU46"/>
  <c r="CN46" s="1"/>
  <c r="BV46"/>
  <c r="BW46"/>
  <c r="CO46" s="1"/>
  <c r="BX46"/>
  <c r="BY46"/>
  <c r="CP46" s="1"/>
  <c r="BZ46"/>
  <c r="CA46"/>
  <c r="CQ46" s="1"/>
  <c r="CB46"/>
  <c r="CC46"/>
  <c r="CR46" s="1"/>
  <c r="CD46"/>
  <c r="CE46"/>
  <c r="CS46" s="1"/>
  <c r="CF46"/>
  <c r="CG46"/>
  <c r="CT46" s="1"/>
  <c r="CH46"/>
  <c r="CI46"/>
  <c r="CU46" s="1"/>
  <c r="CJ46"/>
  <c r="BQ47"/>
  <c r="CL47" s="1"/>
  <c r="BR47"/>
  <c r="BS47"/>
  <c r="BT47"/>
  <c r="BU47"/>
  <c r="CN47" s="1"/>
  <c r="BV47"/>
  <c r="BW47"/>
  <c r="CO47" s="1"/>
  <c r="BX47"/>
  <c r="BY47"/>
  <c r="CP47" s="1"/>
  <c r="BZ47"/>
  <c r="CA47"/>
  <c r="CQ47" s="1"/>
  <c r="CB47"/>
  <c r="CC47"/>
  <c r="CR47" s="1"/>
  <c r="CD47"/>
  <c r="CE47"/>
  <c r="CS47" s="1"/>
  <c r="CF47"/>
  <c r="CG47"/>
  <c r="CT47" s="1"/>
  <c r="CH47"/>
  <c r="CI47"/>
  <c r="CU47" s="1"/>
  <c r="CJ47"/>
  <c r="BQ48"/>
  <c r="CL48" s="1"/>
  <c r="BR48"/>
  <c r="BS48"/>
  <c r="BT48"/>
  <c r="BU48"/>
  <c r="CN48" s="1"/>
  <c r="BV48"/>
  <c r="BW48"/>
  <c r="CO48" s="1"/>
  <c r="BX48"/>
  <c r="BY48"/>
  <c r="CP48" s="1"/>
  <c r="BZ48"/>
  <c r="CA48"/>
  <c r="CQ48" s="1"/>
  <c r="CB48"/>
  <c r="CC48"/>
  <c r="CR48" s="1"/>
  <c r="CD48"/>
  <c r="CE48"/>
  <c r="CS48" s="1"/>
  <c r="CF48"/>
  <c r="CG48"/>
  <c r="CT48" s="1"/>
  <c r="CH48"/>
  <c r="CI48"/>
  <c r="CU48" s="1"/>
  <c r="CJ48"/>
  <c r="BQ49"/>
  <c r="CL49" s="1"/>
  <c r="BR49"/>
  <c r="BS49"/>
  <c r="BT49"/>
  <c r="BU49"/>
  <c r="CN49" s="1"/>
  <c r="BV49"/>
  <c r="BW49"/>
  <c r="CO49" s="1"/>
  <c r="BX49"/>
  <c r="BY49"/>
  <c r="CP49" s="1"/>
  <c r="BZ49"/>
  <c r="CA49"/>
  <c r="CQ49" s="1"/>
  <c r="CB49"/>
  <c r="CC49"/>
  <c r="CR49" s="1"/>
  <c r="CD49"/>
  <c r="CE49"/>
  <c r="CS49" s="1"/>
  <c r="CF49"/>
  <c r="CG49"/>
  <c r="CT49" s="1"/>
  <c r="CH49"/>
  <c r="CI49"/>
  <c r="CU49" s="1"/>
  <c r="CJ49"/>
  <c r="BQ50"/>
  <c r="CL50" s="1"/>
  <c r="BR50"/>
  <c r="BS50"/>
  <c r="BT50"/>
  <c r="BU50"/>
  <c r="CN50" s="1"/>
  <c r="BV50"/>
  <c r="BW50"/>
  <c r="CO50" s="1"/>
  <c r="BX50"/>
  <c r="BY50"/>
  <c r="CP50" s="1"/>
  <c r="BZ50"/>
  <c r="CA50"/>
  <c r="CQ50" s="1"/>
  <c r="CB50"/>
  <c r="CC50"/>
  <c r="CR50" s="1"/>
  <c r="CD50"/>
  <c r="CE50"/>
  <c r="CS50" s="1"/>
  <c r="CF50"/>
  <c r="CG50"/>
  <c r="CT50" s="1"/>
  <c r="CH50"/>
  <c r="CI50"/>
  <c r="CU50" s="1"/>
  <c r="CJ50"/>
  <c r="BQ51"/>
  <c r="CL51" s="1"/>
  <c r="BR51"/>
  <c r="BS51"/>
  <c r="BT51"/>
  <c r="BU51"/>
  <c r="CN51" s="1"/>
  <c r="BV51"/>
  <c r="BW51"/>
  <c r="CO51" s="1"/>
  <c r="BX51"/>
  <c r="BY51"/>
  <c r="CP51" s="1"/>
  <c r="BZ51"/>
  <c r="CA51"/>
  <c r="CQ51" s="1"/>
  <c r="CB51"/>
  <c r="CC51"/>
  <c r="CR51" s="1"/>
  <c r="CD51"/>
  <c r="CE51"/>
  <c r="CS51" s="1"/>
  <c r="CF51"/>
  <c r="CG51"/>
  <c r="CT51" s="1"/>
  <c r="CH51"/>
  <c r="CI51"/>
  <c r="CU51" s="1"/>
  <c r="CJ51"/>
  <c r="BQ52"/>
  <c r="CL52" s="1"/>
  <c r="BR52"/>
  <c r="BS52"/>
  <c r="BT52"/>
  <c r="BU52"/>
  <c r="CN52" s="1"/>
  <c r="BV52"/>
  <c r="BW52"/>
  <c r="CO52" s="1"/>
  <c r="BX52"/>
  <c r="BY52"/>
  <c r="CP52" s="1"/>
  <c r="BZ52"/>
  <c r="CA52"/>
  <c r="CQ52" s="1"/>
  <c r="CB52"/>
  <c r="CC52"/>
  <c r="CR52" s="1"/>
  <c r="CD52"/>
  <c r="CE52"/>
  <c r="CS52" s="1"/>
  <c r="CF52"/>
  <c r="CG52"/>
  <c r="CT52" s="1"/>
  <c r="CH52"/>
  <c r="CI52"/>
  <c r="CU52" s="1"/>
  <c r="CJ52"/>
  <c r="BQ53"/>
  <c r="CL53" s="1"/>
  <c r="BR53"/>
  <c r="BS53"/>
  <c r="BT53"/>
  <c r="BU53"/>
  <c r="CN53" s="1"/>
  <c r="BV53"/>
  <c r="BW53"/>
  <c r="CO53" s="1"/>
  <c r="BX53"/>
  <c r="BY53"/>
  <c r="CP53" s="1"/>
  <c r="BZ53"/>
  <c r="CA53"/>
  <c r="CQ53" s="1"/>
  <c r="CB53"/>
  <c r="CC53"/>
  <c r="CR53" s="1"/>
  <c r="CD53"/>
  <c r="CE53"/>
  <c r="CS53" s="1"/>
  <c r="CF53"/>
  <c r="CG53"/>
  <c r="CT53" s="1"/>
  <c r="CH53"/>
  <c r="CI53"/>
  <c r="CU53" s="1"/>
  <c r="CJ53"/>
  <c r="BQ54"/>
  <c r="CL54" s="1"/>
  <c r="BR54"/>
  <c r="BS54"/>
  <c r="BT54"/>
  <c r="BU54"/>
  <c r="CN54" s="1"/>
  <c r="BV54"/>
  <c r="BW54"/>
  <c r="CO54" s="1"/>
  <c r="BX54"/>
  <c r="BY54"/>
  <c r="CP54" s="1"/>
  <c r="BZ54"/>
  <c r="CA54"/>
  <c r="CQ54" s="1"/>
  <c r="CB54"/>
  <c r="CC54"/>
  <c r="CR54" s="1"/>
  <c r="CD54"/>
  <c r="CE54"/>
  <c r="CS54" s="1"/>
  <c r="CF54"/>
  <c r="CG54"/>
  <c r="CT54" s="1"/>
  <c r="CH54"/>
  <c r="CI54"/>
  <c r="CU54" s="1"/>
  <c r="CJ54"/>
  <c r="BQ55"/>
  <c r="CL55" s="1"/>
  <c r="BR55"/>
  <c r="BS55"/>
  <c r="BT55"/>
  <c r="BU55"/>
  <c r="CN55" s="1"/>
  <c r="BV55"/>
  <c r="BW55"/>
  <c r="CO55" s="1"/>
  <c r="BX55"/>
  <c r="BY55"/>
  <c r="CP55" s="1"/>
  <c r="BZ55"/>
  <c r="CA55"/>
  <c r="CQ55" s="1"/>
  <c r="CB55"/>
  <c r="CC55"/>
  <c r="CR55" s="1"/>
  <c r="CD55"/>
  <c r="CE55"/>
  <c r="CS55" s="1"/>
  <c r="CF55"/>
  <c r="CG55"/>
  <c r="CT55" s="1"/>
  <c r="CH55"/>
  <c r="CI55"/>
  <c r="CU55" s="1"/>
  <c r="CJ55"/>
  <c r="BQ56"/>
  <c r="CL56" s="1"/>
  <c r="BR56"/>
  <c r="BS56"/>
  <c r="BT56"/>
  <c r="BU56"/>
  <c r="CN56" s="1"/>
  <c r="BV56"/>
  <c r="BW56"/>
  <c r="CO56" s="1"/>
  <c r="BX56"/>
  <c r="BY56"/>
  <c r="CP56" s="1"/>
  <c r="BZ56"/>
  <c r="CA56"/>
  <c r="CQ56" s="1"/>
  <c r="CB56"/>
  <c r="CC56"/>
  <c r="CR56" s="1"/>
  <c r="CD56"/>
  <c r="CE56"/>
  <c r="CS56" s="1"/>
  <c r="CF56"/>
  <c r="CG56"/>
  <c r="CT56" s="1"/>
  <c r="CH56"/>
  <c r="CI56"/>
  <c r="CU56" s="1"/>
  <c r="CJ56"/>
  <c r="BQ57"/>
  <c r="CL57" s="1"/>
  <c r="BR57"/>
  <c r="BS57"/>
  <c r="BT57"/>
  <c r="BU57"/>
  <c r="CN57" s="1"/>
  <c r="BV57"/>
  <c r="BW57"/>
  <c r="CO57" s="1"/>
  <c r="BX57"/>
  <c r="BY57"/>
  <c r="CP57" s="1"/>
  <c r="BZ57"/>
  <c r="CA57"/>
  <c r="CQ57" s="1"/>
  <c r="CB57"/>
  <c r="CC57"/>
  <c r="CR57" s="1"/>
  <c r="CD57"/>
  <c r="CE57"/>
  <c r="CS57" s="1"/>
  <c r="CF57"/>
  <c r="CG57"/>
  <c r="CT57" s="1"/>
  <c r="CH57"/>
  <c r="CI57"/>
  <c r="CU57" s="1"/>
  <c r="CJ57"/>
  <c r="BQ58"/>
  <c r="CL58" s="1"/>
  <c r="BR58"/>
  <c r="BS58"/>
  <c r="BT58"/>
  <c r="BU58"/>
  <c r="CN58" s="1"/>
  <c r="BV58"/>
  <c r="BW58"/>
  <c r="CO58" s="1"/>
  <c r="BX58"/>
  <c r="BY58"/>
  <c r="CP58" s="1"/>
  <c r="BZ58"/>
  <c r="CA58"/>
  <c r="CQ58" s="1"/>
  <c r="CB58"/>
  <c r="CC58"/>
  <c r="CR58" s="1"/>
  <c r="CD58"/>
  <c r="CE58"/>
  <c r="CS58" s="1"/>
  <c r="CF58"/>
  <c r="CG58"/>
  <c r="CT58" s="1"/>
  <c r="CH58"/>
  <c r="CI58"/>
  <c r="CU58" s="1"/>
  <c r="CJ58"/>
  <c r="BQ59"/>
  <c r="CL59" s="1"/>
  <c r="BR59"/>
  <c r="BS59"/>
  <c r="BT59"/>
  <c r="BU59"/>
  <c r="CN59" s="1"/>
  <c r="BV59"/>
  <c r="BW59"/>
  <c r="CO59" s="1"/>
  <c r="BX59"/>
  <c r="BY59"/>
  <c r="CP59" s="1"/>
  <c r="BZ59"/>
  <c r="CA59"/>
  <c r="CQ59" s="1"/>
  <c r="CB59"/>
  <c r="CC59"/>
  <c r="CR59" s="1"/>
  <c r="CD59"/>
  <c r="CE59"/>
  <c r="CS59" s="1"/>
  <c r="CF59"/>
  <c r="CG59"/>
  <c r="CT59" s="1"/>
  <c r="CH59"/>
  <c r="CI59"/>
  <c r="CU59" s="1"/>
  <c r="CJ59"/>
  <c r="BQ60"/>
  <c r="CL60" s="1"/>
  <c r="BR60"/>
  <c r="BS60"/>
  <c r="BT60"/>
  <c r="BU60"/>
  <c r="CN60" s="1"/>
  <c r="BV60"/>
  <c r="BW60"/>
  <c r="CO60" s="1"/>
  <c r="BX60"/>
  <c r="BY60"/>
  <c r="CP60" s="1"/>
  <c r="BZ60"/>
  <c r="CA60"/>
  <c r="CQ60" s="1"/>
  <c r="CB60"/>
  <c r="CC60"/>
  <c r="CR60" s="1"/>
  <c r="CD60"/>
  <c r="CE60"/>
  <c r="CS60" s="1"/>
  <c r="CF60"/>
  <c r="CG60"/>
  <c r="CT60" s="1"/>
  <c r="CH60"/>
  <c r="CI60"/>
  <c r="CU60" s="1"/>
  <c r="CJ60"/>
  <c r="BQ61"/>
  <c r="CL61" s="1"/>
  <c r="BR61"/>
  <c r="BS61"/>
  <c r="BT61"/>
  <c r="BU61"/>
  <c r="CN61" s="1"/>
  <c r="BV61"/>
  <c r="BW61"/>
  <c r="CO61" s="1"/>
  <c r="BX61"/>
  <c r="BY61"/>
  <c r="CP61" s="1"/>
  <c r="BZ61"/>
  <c r="CA61"/>
  <c r="CQ61" s="1"/>
  <c r="CB61"/>
  <c r="CC61"/>
  <c r="CR61" s="1"/>
  <c r="CD61"/>
  <c r="CE61"/>
  <c r="CS61" s="1"/>
  <c r="CF61"/>
  <c r="CG61"/>
  <c r="CT61" s="1"/>
  <c r="CH61"/>
  <c r="CI61"/>
  <c r="CU61" s="1"/>
  <c r="CJ61"/>
  <c r="BQ62"/>
  <c r="CL62" s="1"/>
  <c r="BR62"/>
  <c r="BS62"/>
  <c r="BT62"/>
  <c r="BU62"/>
  <c r="CN62" s="1"/>
  <c r="BV62"/>
  <c r="BW62"/>
  <c r="CO62" s="1"/>
  <c r="BX62"/>
  <c r="BY62"/>
  <c r="CP62" s="1"/>
  <c r="BZ62"/>
  <c r="CA62"/>
  <c r="CQ62" s="1"/>
  <c r="CB62"/>
  <c r="CC62"/>
  <c r="CR62" s="1"/>
  <c r="CD62"/>
  <c r="CE62"/>
  <c r="CS62" s="1"/>
  <c r="CF62"/>
  <c r="CG62"/>
  <c r="CT62" s="1"/>
  <c r="CH62"/>
  <c r="CI62"/>
  <c r="CU62" s="1"/>
  <c r="CJ62"/>
  <c r="BQ63"/>
  <c r="CL63" s="1"/>
  <c r="BR63"/>
  <c r="BS63"/>
  <c r="BT63"/>
  <c r="BU63"/>
  <c r="CN63" s="1"/>
  <c r="BV63"/>
  <c r="BW63"/>
  <c r="CO63" s="1"/>
  <c r="BX63"/>
  <c r="BY63"/>
  <c r="CP63" s="1"/>
  <c r="BZ63"/>
  <c r="CA63"/>
  <c r="CQ63" s="1"/>
  <c r="CB63"/>
  <c r="CC63"/>
  <c r="CR63" s="1"/>
  <c r="CD63"/>
  <c r="CE63"/>
  <c r="CS63" s="1"/>
  <c r="CF63"/>
  <c r="CG63"/>
  <c r="CT63" s="1"/>
  <c r="CH63"/>
  <c r="CI63"/>
  <c r="CU63" s="1"/>
  <c r="CJ63"/>
  <c r="BQ64"/>
  <c r="CL64" s="1"/>
  <c r="BR64"/>
  <c r="BS64"/>
  <c r="BT64"/>
  <c r="BU64"/>
  <c r="CN64" s="1"/>
  <c r="BV64"/>
  <c r="BW64"/>
  <c r="CO64" s="1"/>
  <c r="BX64"/>
  <c r="BY64"/>
  <c r="CP64" s="1"/>
  <c r="BZ64"/>
  <c r="CA64"/>
  <c r="CQ64" s="1"/>
  <c r="CB64"/>
  <c r="CC64"/>
  <c r="CR64" s="1"/>
  <c r="CD64"/>
  <c r="CE64"/>
  <c r="CS64" s="1"/>
  <c r="CF64"/>
  <c r="CG64"/>
  <c r="CT64" s="1"/>
  <c r="CH64"/>
  <c r="CI64"/>
  <c r="CU64" s="1"/>
  <c r="CJ64"/>
  <c r="BQ65"/>
  <c r="CL65" s="1"/>
  <c r="BR65"/>
  <c r="BS65"/>
  <c r="BT65"/>
  <c r="BU65"/>
  <c r="CN65" s="1"/>
  <c r="BV65"/>
  <c r="BW65"/>
  <c r="CO65" s="1"/>
  <c r="BX65"/>
  <c r="BY65"/>
  <c r="CP65" s="1"/>
  <c r="BZ65"/>
  <c r="CA65"/>
  <c r="CQ65" s="1"/>
  <c r="CB65"/>
  <c r="CC65"/>
  <c r="CR65" s="1"/>
  <c r="CD65"/>
  <c r="CE65"/>
  <c r="CS65" s="1"/>
  <c r="CF65"/>
  <c r="CG65"/>
  <c r="CT65" s="1"/>
  <c r="CH65"/>
  <c r="CI65"/>
  <c r="CU65" s="1"/>
  <c r="CJ65"/>
  <c r="BQ66"/>
  <c r="CL66" s="1"/>
  <c r="BR66"/>
  <c r="BS66"/>
  <c r="BT66"/>
  <c r="BU66"/>
  <c r="CN66" s="1"/>
  <c r="BV66"/>
  <c r="BW66"/>
  <c r="CO66" s="1"/>
  <c r="BX66"/>
  <c r="BY66"/>
  <c r="CP66" s="1"/>
  <c r="BZ66"/>
  <c r="CA66"/>
  <c r="CQ66" s="1"/>
  <c r="CB66"/>
  <c r="CC66"/>
  <c r="CR66" s="1"/>
  <c r="CD66"/>
  <c r="CE66"/>
  <c r="CS66" s="1"/>
  <c r="CF66"/>
  <c r="CG66"/>
  <c r="CT66" s="1"/>
  <c r="CH66"/>
  <c r="CI66"/>
  <c r="CU66" s="1"/>
  <c r="CJ66"/>
  <c r="BQ67"/>
  <c r="CL67" s="1"/>
  <c r="BR67"/>
  <c r="BS67"/>
  <c r="BT67"/>
  <c r="BU67"/>
  <c r="CN67" s="1"/>
  <c r="BV67"/>
  <c r="BW67"/>
  <c r="CO67" s="1"/>
  <c r="BX67"/>
  <c r="BY67"/>
  <c r="CP67" s="1"/>
  <c r="BZ67"/>
  <c r="CA67"/>
  <c r="CQ67" s="1"/>
  <c r="CB67"/>
  <c r="CC67"/>
  <c r="CR67" s="1"/>
  <c r="CD67"/>
  <c r="CE67"/>
  <c r="CS67" s="1"/>
  <c r="CF67"/>
  <c r="CG67"/>
  <c r="CT67" s="1"/>
  <c r="CH67"/>
  <c r="CI67"/>
  <c r="CU67" s="1"/>
  <c r="CJ67"/>
  <c r="BQ68"/>
  <c r="CL68" s="1"/>
  <c r="BR68"/>
  <c r="BS68"/>
  <c r="BT68"/>
  <c r="BU68"/>
  <c r="CN68" s="1"/>
  <c r="BV68"/>
  <c r="BW68"/>
  <c r="CO68" s="1"/>
  <c r="BX68"/>
  <c r="BY68"/>
  <c r="CP68" s="1"/>
  <c r="BZ68"/>
  <c r="CA68"/>
  <c r="CQ68" s="1"/>
  <c r="CB68"/>
  <c r="CC68"/>
  <c r="CR68" s="1"/>
  <c r="CD68"/>
  <c r="CE68"/>
  <c r="CS68" s="1"/>
  <c r="CF68"/>
  <c r="CG68"/>
  <c r="CT68" s="1"/>
  <c r="CH68"/>
  <c r="CI68"/>
  <c r="CU68" s="1"/>
  <c r="CJ68"/>
  <c r="BQ69"/>
  <c r="CL69" s="1"/>
  <c r="BR69"/>
  <c r="BS69"/>
  <c r="BT69"/>
  <c r="BU69"/>
  <c r="CN69" s="1"/>
  <c r="BV69"/>
  <c r="BW69"/>
  <c r="CO69" s="1"/>
  <c r="BX69"/>
  <c r="BY69"/>
  <c r="CP69" s="1"/>
  <c r="BZ69"/>
  <c r="CA69"/>
  <c r="CQ69" s="1"/>
  <c r="CB69"/>
  <c r="CC69"/>
  <c r="CR69" s="1"/>
  <c r="CD69"/>
  <c r="CE69"/>
  <c r="CS69" s="1"/>
  <c r="CF69"/>
  <c r="CG69"/>
  <c r="CT69" s="1"/>
  <c r="CH69"/>
  <c r="CI69"/>
  <c r="CU69" s="1"/>
  <c r="CJ69"/>
  <c r="BQ70"/>
  <c r="CL70" s="1"/>
  <c r="BR70"/>
  <c r="BS70"/>
  <c r="BT70"/>
  <c r="BU70"/>
  <c r="CN70" s="1"/>
  <c r="BV70"/>
  <c r="BW70"/>
  <c r="CO70" s="1"/>
  <c r="BX70"/>
  <c r="BY70"/>
  <c r="CP70" s="1"/>
  <c r="BZ70"/>
  <c r="CA70"/>
  <c r="CQ70" s="1"/>
  <c r="CB70"/>
  <c r="CC70"/>
  <c r="CR70" s="1"/>
  <c r="CD70"/>
  <c r="CE70"/>
  <c r="CS70" s="1"/>
  <c r="CF70"/>
  <c r="CG70"/>
  <c r="CT70" s="1"/>
  <c r="CH70"/>
  <c r="CI70"/>
  <c r="CU70" s="1"/>
  <c r="CJ70"/>
  <c r="BQ71"/>
  <c r="CL71" s="1"/>
  <c r="BR71"/>
  <c r="BS71"/>
  <c r="BT71"/>
  <c r="BU71"/>
  <c r="CN71" s="1"/>
  <c r="BV71"/>
  <c r="BW71"/>
  <c r="CO71" s="1"/>
  <c r="BX71"/>
  <c r="BY71"/>
  <c r="CP71" s="1"/>
  <c r="BZ71"/>
  <c r="CA71"/>
  <c r="CQ71" s="1"/>
  <c r="CB71"/>
  <c r="CC71"/>
  <c r="CR71" s="1"/>
  <c r="CD71"/>
  <c r="CE71"/>
  <c r="CS71" s="1"/>
  <c r="CF71"/>
  <c r="CG71"/>
  <c r="CT71" s="1"/>
  <c r="CH71"/>
  <c r="CI71"/>
  <c r="CU71" s="1"/>
  <c r="CJ71"/>
  <c r="CJ5"/>
  <c r="CI5"/>
  <c r="CH5"/>
  <c r="CG5"/>
  <c r="CF5"/>
  <c r="CE5"/>
  <c r="CD5"/>
  <c r="CC5"/>
  <c r="CB5"/>
  <c r="CA5"/>
  <c r="BZ5"/>
  <c r="BY5"/>
  <c r="BX5"/>
  <c r="BW5"/>
  <c r="BV5"/>
  <c r="BU5"/>
  <c r="BT5"/>
  <c r="CM5" s="1"/>
  <c r="BS5"/>
  <c r="BR5"/>
  <c r="BQ5"/>
  <c r="CL18" l="1"/>
  <c r="CU17"/>
  <c r="CT17"/>
  <c r="CS17"/>
  <c r="CR17"/>
  <c r="CQ17"/>
  <c r="CP17"/>
  <c r="CO17"/>
  <c r="CN17"/>
  <c r="CL17"/>
  <c r="CU16"/>
  <c r="CT16"/>
  <c r="CS16"/>
  <c r="CR16"/>
  <c r="CQ16"/>
  <c r="CP16"/>
  <c r="CO16"/>
  <c r="CN16"/>
  <c r="CL16"/>
  <c r="CU15"/>
  <c r="CT15"/>
  <c r="CS15"/>
  <c r="CR15"/>
  <c r="CQ15"/>
  <c r="CP15"/>
  <c r="CO15"/>
  <c r="CN15"/>
  <c r="CL15"/>
  <c r="CU14"/>
  <c r="CT14"/>
  <c r="CS14"/>
  <c r="CR14"/>
  <c r="CQ14"/>
  <c r="CP14"/>
  <c r="CO14"/>
  <c r="CN14"/>
  <c r="CL14"/>
  <c r="CU13"/>
  <c r="CT13"/>
  <c r="CS13"/>
  <c r="CR13"/>
  <c r="CQ13"/>
  <c r="CP13"/>
  <c r="CO13"/>
  <c r="CN13"/>
  <c r="CL13"/>
  <c r="CU12"/>
  <c r="CT12"/>
  <c r="CS12"/>
  <c r="CR12"/>
  <c r="CQ12"/>
  <c r="CP12"/>
  <c r="CO12"/>
  <c r="CN12"/>
  <c r="CL12"/>
  <c r="CU11"/>
  <c r="CT11"/>
  <c r="CS11"/>
  <c r="CR11"/>
  <c r="CQ11"/>
  <c r="CP11"/>
  <c r="CO11"/>
  <c r="CN11"/>
  <c r="CL11"/>
  <c r="CU10"/>
  <c r="CT10"/>
  <c r="CS10"/>
  <c r="CR10"/>
  <c r="CQ10"/>
  <c r="CP10"/>
  <c r="CO10"/>
  <c r="CN10"/>
  <c r="CL10"/>
  <c r="CU9"/>
  <c r="CT9"/>
  <c r="CS9"/>
  <c r="CR9"/>
  <c r="CQ9"/>
  <c r="CP9"/>
  <c r="CO9"/>
  <c r="CN9"/>
  <c r="CL9"/>
  <c r="CU8"/>
  <c r="CT8"/>
  <c r="CS8"/>
  <c r="CR8"/>
  <c r="CQ8"/>
  <c r="CP8"/>
  <c r="CO8"/>
  <c r="CN8"/>
  <c r="CL8"/>
  <c r="CU7"/>
  <c r="CT7"/>
  <c r="CS7"/>
  <c r="CR7"/>
  <c r="CQ7"/>
  <c r="CP7"/>
  <c r="CO7"/>
  <c r="CN7"/>
  <c r="CL7"/>
  <c r="CU6"/>
  <c r="CT6"/>
  <c r="CS6"/>
  <c r="CR6"/>
  <c r="CQ6"/>
  <c r="CP6"/>
  <c r="CO6"/>
  <c r="CN6"/>
  <c r="CL6"/>
  <c r="CL5"/>
  <c r="CN5"/>
  <c r="CO5"/>
  <c r="CP5"/>
  <c r="CQ5"/>
  <c r="CR5"/>
  <c r="CS5"/>
  <c r="CT5"/>
  <c r="CU5"/>
  <c r="CM71"/>
  <c r="CM70"/>
  <c r="CM69"/>
  <c r="CM68"/>
  <c r="CM67"/>
  <c r="CM66"/>
  <c r="CM65"/>
  <c r="CM64"/>
  <c r="CM63"/>
  <c r="CM62"/>
  <c r="CM61"/>
  <c r="CM60"/>
  <c r="CM59"/>
  <c r="CM58"/>
  <c r="CM57"/>
  <c r="CM56"/>
  <c r="CM55"/>
  <c r="CM54"/>
  <c r="CM53"/>
  <c r="CM52"/>
  <c r="CM51"/>
  <c r="CM50"/>
  <c r="CM49"/>
  <c r="CM48"/>
  <c r="CM47"/>
  <c r="CM46"/>
  <c r="CM45"/>
  <c r="CM44"/>
  <c r="CM43"/>
  <c r="CM42"/>
  <c r="CM41"/>
  <c r="CM40"/>
  <c r="CM39"/>
  <c r="CM38"/>
  <c r="CM37"/>
  <c r="CM36"/>
  <c r="CM35"/>
  <c r="CM34"/>
  <c r="CM33"/>
  <c r="CM32"/>
  <c r="CM31"/>
  <c r="CM30"/>
  <c r="CM29"/>
  <c r="CM28"/>
  <c r="CM27"/>
  <c r="CM26"/>
  <c r="CM25"/>
  <c r="CM24"/>
  <c r="CM23"/>
  <c r="CM22"/>
  <c r="CM21"/>
  <c r="CM20"/>
  <c r="CM19"/>
  <c r="CM18"/>
  <c r="CM17"/>
  <c r="CM16"/>
  <c r="CM15"/>
  <c r="CM14"/>
  <c r="CM13"/>
  <c r="CM12"/>
  <c r="CM11"/>
  <c r="CM10"/>
  <c r="CM9"/>
  <c r="CM8"/>
  <c r="CM7"/>
  <c r="CM6"/>
  <c r="Y335" i="2" l="1"/>
  <c r="X335"/>
  <c r="W335"/>
  <c r="V335"/>
  <c r="U335"/>
  <c r="T335"/>
  <c r="S335"/>
  <c r="R335"/>
  <c r="Q335"/>
  <c r="P335"/>
  <c r="O335"/>
  <c r="N335"/>
  <c r="M335"/>
  <c r="L335"/>
  <c r="K335"/>
  <c r="J335"/>
  <c r="I335"/>
  <c r="H335"/>
  <c r="G335"/>
  <c r="F335"/>
  <c r="Y334"/>
  <c r="X334"/>
  <c r="W334"/>
  <c r="V334"/>
  <c r="U334"/>
  <c r="T334"/>
  <c r="S334"/>
  <c r="R334"/>
  <c r="Q334"/>
  <c r="P334"/>
  <c r="O334"/>
  <c r="N334"/>
  <c r="M334"/>
  <c r="L334"/>
  <c r="K334"/>
  <c r="J334"/>
  <c r="I334"/>
  <c r="H334"/>
  <c r="G334"/>
  <c r="F334"/>
  <c r="Y333"/>
  <c r="X333"/>
  <c r="W333"/>
  <c r="V333"/>
  <c r="U333"/>
  <c r="T333"/>
  <c r="S333"/>
  <c r="R333"/>
  <c r="Q333"/>
  <c r="P333"/>
  <c r="O333"/>
  <c r="N333"/>
  <c r="M333"/>
  <c r="L333"/>
  <c r="K333"/>
  <c r="J333"/>
  <c r="I333"/>
  <c r="H333"/>
  <c r="G333"/>
  <c r="F333"/>
  <c r="Y332"/>
  <c r="X332"/>
  <c r="W332"/>
  <c r="V332"/>
  <c r="U332"/>
  <c r="T332"/>
  <c r="S332"/>
  <c r="R332"/>
  <c r="Q332"/>
  <c r="P332"/>
  <c r="O332"/>
  <c r="N332"/>
  <c r="M332"/>
  <c r="L332"/>
  <c r="K332"/>
  <c r="J332"/>
  <c r="I332"/>
  <c r="H332"/>
  <c r="G332"/>
  <c r="F332"/>
  <c r="Y331"/>
  <c r="X331"/>
  <c r="W331"/>
  <c r="V331"/>
  <c r="U331"/>
  <c r="T331"/>
  <c r="S331"/>
  <c r="R331"/>
  <c r="Q331"/>
  <c r="P331"/>
  <c r="O331"/>
  <c r="N331"/>
  <c r="M331"/>
  <c r="L331"/>
  <c r="K331"/>
  <c r="J331"/>
  <c r="I331"/>
  <c r="H331"/>
  <c r="G331"/>
  <c r="F331"/>
  <c r="Y330"/>
  <c r="X330"/>
  <c r="W330"/>
  <c r="V330"/>
  <c r="U330"/>
  <c r="T330"/>
  <c r="S330"/>
  <c r="R330"/>
  <c r="Q330"/>
  <c r="P330"/>
  <c r="O330"/>
  <c r="N330"/>
  <c r="M330"/>
  <c r="L330"/>
  <c r="K330"/>
  <c r="J330"/>
  <c r="I330"/>
  <c r="H330"/>
  <c r="G330"/>
  <c r="F330"/>
  <c r="Y329"/>
  <c r="X329"/>
  <c r="W329"/>
  <c r="V329"/>
  <c r="U329"/>
  <c r="T329"/>
  <c r="S329"/>
  <c r="R329"/>
  <c r="Q329"/>
  <c r="P329"/>
  <c r="O329"/>
  <c r="N329"/>
  <c r="M329"/>
  <c r="L329"/>
  <c r="K329"/>
  <c r="J329"/>
  <c r="I329"/>
  <c r="H329"/>
  <c r="G329"/>
  <c r="F329"/>
  <c r="Y328"/>
  <c r="X328"/>
  <c r="W328"/>
  <c r="V328"/>
  <c r="U328"/>
  <c r="T328"/>
  <c r="S328"/>
  <c r="R328"/>
  <c r="Q328"/>
  <c r="P328"/>
  <c r="O328"/>
  <c r="N328"/>
  <c r="M328"/>
  <c r="L328"/>
  <c r="K328"/>
  <c r="J328"/>
  <c r="I328"/>
  <c r="H328"/>
  <c r="G328"/>
  <c r="F328"/>
  <c r="Y327"/>
  <c r="X327"/>
  <c r="W327"/>
  <c r="V327"/>
  <c r="U327"/>
  <c r="T327"/>
  <c r="S327"/>
  <c r="R327"/>
  <c r="Q327"/>
  <c r="P327"/>
  <c r="O327"/>
  <c r="N327"/>
  <c r="M327"/>
  <c r="L327"/>
  <c r="K327"/>
  <c r="J327"/>
  <c r="I327"/>
  <c r="H327"/>
  <c r="G327"/>
  <c r="F327"/>
  <c r="Y326"/>
  <c r="X326"/>
  <c r="W326"/>
  <c r="V326"/>
  <c r="U326"/>
  <c r="T326"/>
  <c r="S326"/>
  <c r="R326"/>
  <c r="Q326"/>
  <c r="P326"/>
  <c r="O326"/>
  <c r="N326"/>
  <c r="M326"/>
  <c r="L326"/>
  <c r="K326"/>
  <c r="J326"/>
  <c r="I326"/>
  <c r="H326"/>
  <c r="G326"/>
  <c r="F326"/>
  <c r="Y325"/>
  <c r="X325"/>
  <c r="W325"/>
  <c r="V325"/>
  <c r="U325"/>
  <c r="T325"/>
  <c r="S325"/>
  <c r="R325"/>
  <c r="Q325"/>
  <c r="P325"/>
  <c r="O325"/>
  <c r="N325"/>
  <c r="M325"/>
  <c r="L325"/>
  <c r="K325"/>
  <c r="J325"/>
  <c r="I325"/>
  <c r="H325"/>
  <c r="G325"/>
  <c r="F325"/>
  <c r="Y324"/>
  <c r="X324"/>
  <c r="W324"/>
  <c r="V324"/>
  <c r="U324"/>
  <c r="T324"/>
  <c r="S324"/>
  <c r="R324"/>
  <c r="Q324"/>
  <c r="P324"/>
  <c r="O324"/>
  <c r="N324"/>
  <c r="M324"/>
  <c r="L324"/>
  <c r="K324"/>
  <c r="J324"/>
  <c r="I324"/>
  <c r="H324"/>
  <c r="G324"/>
  <c r="F324"/>
  <c r="Y323"/>
  <c r="X323"/>
  <c r="W323"/>
  <c r="V323"/>
  <c r="U323"/>
  <c r="T323"/>
  <c r="S323"/>
  <c r="R323"/>
  <c r="Q323"/>
  <c r="P323"/>
  <c r="O323"/>
  <c r="N323"/>
  <c r="M323"/>
  <c r="L323"/>
  <c r="K323"/>
  <c r="J323"/>
  <c r="I323"/>
  <c r="H323"/>
  <c r="G323"/>
  <c r="F323"/>
  <c r="Y322"/>
  <c r="X322"/>
  <c r="W322"/>
  <c r="V322"/>
  <c r="U322"/>
  <c r="T322"/>
  <c r="S322"/>
  <c r="R322"/>
  <c r="Q322"/>
  <c r="P322"/>
  <c r="O322"/>
  <c r="N322"/>
  <c r="M322"/>
  <c r="L322"/>
  <c r="K322"/>
  <c r="J322"/>
  <c r="I322"/>
  <c r="H322"/>
  <c r="G322"/>
  <c r="F322"/>
  <c r="Y321"/>
  <c r="X321"/>
  <c r="W321"/>
  <c r="V321"/>
  <c r="U321"/>
  <c r="T321"/>
  <c r="S321"/>
  <c r="R321"/>
  <c r="Q321"/>
  <c r="P321"/>
  <c r="O321"/>
  <c r="N321"/>
  <c r="M321"/>
  <c r="L321"/>
  <c r="K321"/>
  <c r="J321"/>
  <c r="I321"/>
  <c r="H321"/>
  <c r="G321"/>
  <c r="F321"/>
  <c r="Y320"/>
  <c r="X320"/>
  <c r="W320"/>
  <c r="V320"/>
  <c r="U320"/>
  <c r="T320"/>
  <c r="S320"/>
  <c r="R320"/>
  <c r="Q320"/>
  <c r="P320"/>
  <c r="O320"/>
  <c r="N320"/>
  <c r="M320"/>
  <c r="L320"/>
  <c r="K320"/>
  <c r="J320"/>
  <c r="I320"/>
  <c r="H320"/>
  <c r="G320"/>
  <c r="F320"/>
  <c r="Y319"/>
  <c r="X319"/>
  <c r="W319"/>
  <c r="V319"/>
  <c r="U319"/>
  <c r="T319"/>
  <c r="S319"/>
  <c r="R319"/>
  <c r="Q319"/>
  <c r="P319"/>
  <c r="O319"/>
  <c r="N319"/>
  <c r="M319"/>
  <c r="L319"/>
  <c r="K319"/>
  <c r="J319"/>
  <c r="I319"/>
  <c r="H319"/>
  <c r="G319"/>
  <c r="F319"/>
  <c r="Y318"/>
  <c r="X318"/>
  <c r="W318"/>
  <c r="V318"/>
  <c r="U318"/>
  <c r="T318"/>
  <c r="S318"/>
  <c r="R318"/>
  <c r="Q318"/>
  <c r="P318"/>
  <c r="O318"/>
  <c r="N318"/>
  <c r="M318"/>
  <c r="L318"/>
  <c r="K318"/>
  <c r="J318"/>
  <c r="I318"/>
  <c r="H318"/>
  <c r="G318"/>
  <c r="F318"/>
  <c r="Y317"/>
  <c r="X317"/>
  <c r="W317"/>
  <c r="V317"/>
  <c r="U317"/>
  <c r="T317"/>
  <c r="S317"/>
  <c r="R317"/>
  <c r="Q317"/>
  <c r="P317"/>
  <c r="O317"/>
  <c r="N317"/>
  <c r="M317"/>
  <c r="L317"/>
  <c r="K317"/>
  <c r="J317"/>
  <c r="I317"/>
  <c r="H317"/>
  <c r="G317"/>
  <c r="F317"/>
  <c r="Y316"/>
  <c r="X316"/>
  <c r="W316"/>
  <c r="V316"/>
  <c r="U316"/>
  <c r="T316"/>
  <c r="S316"/>
  <c r="R316"/>
  <c r="Q316"/>
  <c r="P316"/>
  <c r="O316"/>
  <c r="N316"/>
  <c r="M316"/>
  <c r="L316"/>
  <c r="K316"/>
  <c r="J316"/>
  <c r="I316"/>
  <c r="H316"/>
  <c r="G316"/>
  <c r="F316"/>
  <c r="Y315"/>
  <c r="X315"/>
  <c r="W315"/>
  <c r="V315"/>
  <c r="U315"/>
  <c r="T315"/>
  <c r="S315"/>
  <c r="R315"/>
  <c r="Q315"/>
  <c r="P315"/>
  <c r="O315"/>
  <c r="N315"/>
  <c r="M315"/>
  <c r="L315"/>
  <c r="K315"/>
  <c r="J315"/>
  <c r="I315"/>
  <c r="H315"/>
  <c r="G315"/>
  <c r="F315"/>
  <c r="Y314"/>
  <c r="X314"/>
  <c r="W314"/>
  <c r="V314"/>
  <c r="U314"/>
  <c r="T314"/>
  <c r="S314"/>
  <c r="R314"/>
  <c r="Q314"/>
  <c r="P314"/>
  <c r="O314"/>
  <c r="N314"/>
  <c r="M314"/>
  <c r="L314"/>
  <c r="K314"/>
  <c r="J314"/>
  <c r="I314"/>
  <c r="H314"/>
  <c r="G314"/>
  <c r="F314"/>
  <c r="Y313"/>
  <c r="X313"/>
  <c r="W313"/>
  <c r="V313"/>
  <c r="U313"/>
  <c r="T313"/>
  <c r="S313"/>
  <c r="R313"/>
  <c r="Q313"/>
  <c r="P313"/>
  <c r="O313"/>
  <c r="N313"/>
  <c r="M313"/>
  <c r="L313"/>
  <c r="K313"/>
  <c r="J313"/>
  <c r="I313"/>
  <c r="H313"/>
  <c r="G313"/>
  <c r="F313"/>
  <c r="Y312"/>
  <c r="X312"/>
  <c r="W312"/>
  <c r="V312"/>
  <c r="U312"/>
  <c r="T312"/>
  <c r="S312"/>
  <c r="R312"/>
  <c r="Q312"/>
  <c r="P312"/>
  <c r="O312"/>
  <c r="N312"/>
  <c r="M312"/>
  <c r="L312"/>
  <c r="K312"/>
  <c r="J312"/>
  <c r="I312"/>
  <c r="H312"/>
  <c r="G312"/>
  <c r="F312"/>
  <c r="Y311"/>
  <c r="X311"/>
  <c r="W311"/>
  <c r="V311"/>
  <c r="U311"/>
  <c r="T311"/>
  <c r="S311"/>
  <c r="R311"/>
  <c r="Q311"/>
  <c r="P311"/>
  <c r="O311"/>
  <c r="N311"/>
  <c r="M311"/>
  <c r="L311"/>
  <c r="K311"/>
  <c r="J311"/>
  <c r="I311"/>
  <c r="H311"/>
  <c r="G311"/>
  <c r="F311"/>
  <c r="Y310"/>
  <c r="X310"/>
  <c r="W310"/>
  <c r="V310"/>
  <c r="U310"/>
  <c r="T310"/>
  <c r="S310"/>
  <c r="R310"/>
  <c r="Q310"/>
  <c r="P310"/>
  <c r="O310"/>
  <c r="N310"/>
  <c r="M310"/>
  <c r="L310"/>
  <c r="K310"/>
  <c r="J310"/>
  <c r="I310"/>
  <c r="H310"/>
  <c r="G310"/>
  <c r="F310"/>
  <c r="Y309"/>
  <c r="X309"/>
  <c r="W309"/>
  <c r="V309"/>
  <c r="U309"/>
  <c r="T309"/>
  <c r="S309"/>
  <c r="R309"/>
  <c r="Q309"/>
  <c r="P309"/>
  <c r="O309"/>
  <c r="N309"/>
  <c r="M309"/>
  <c r="L309"/>
  <c r="K309"/>
  <c r="J309"/>
  <c r="I309"/>
  <c r="H309"/>
  <c r="G309"/>
  <c r="F309"/>
  <c r="Y308"/>
  <c r="X308"/>
  <c r="W308"/>
  <c r="V308"/>
  <c r="U308"/>
  <c r="T308"/>
  <c r="S308"/>
  <c r="R308"/>
  <c r="Q308"/>
  <c r="P308"/>
  <c r="O308"/>
  <c r="N308"/>
  <c r="M308"/>
  <c r="L308"/>
  <c r="K308"/>
  <c r="J308"/>
  <c r="I308"/>
  <c r="H308"/>
  <c r="G308"/>
  <c r="F308"/>
  <c r="Y307"/>
  <c r="X307"/>
  <c r="W307"/>
  <c r="V307"/>
  <c r="U307"/>
  <c r="T307"/>
  <c r="S307"/>
  <c r="R307"/>
  <c r="Q307"/>
  <c r="P307"/>
  <c r="O307"/>
  <c r="N307"/>
  <c r="M307"/>
  <c r="L307"/>
  <c r="K307"/>
  <c r="J307"/>
  <c r="I307"/>
  <c r="H307"/>
  <c r="G307"/>
  <c r="F307"/>
  <c r="Y306"/>
  <c r="X306"/>
  <c r="W306"/>
  <c r="V306"/>
  <c r="U306"/>
  <c r="T306"/>
  <c r="S306"/>
  <c r="R306"/>
  <c r="Q306"/>
  <c r="P306"/>
  <c r="O306"/>
  <c r="N306"/>
  <c r="M306"/>
  <c r="L306"/>
  <c r="K306"/>
  <c r="J306"/>
  <c r="I306"/>
  <c r="H306"/>
  <c r="G306"/>
  <c r="F306"/>
  <c r="Y305"/>
  <c r="X305"/>
  <c r="W305"/>
  <c r="V305"/>
  <c r="U305"/>
  <c r="T305"/>
  <c r="S305"/>
  <c r="R305"/>
  <c r="Q305"/>
  <c r="P305"/>
  <c r="O305"/>
  <c r="N305"/>
  <c r="M305"/>
  <c r="L305"/>
  <c r="K305"/>
  <c r="J305"/>
  <c r="I305"/>
  <c r="H305"/>
  <c r="G305"/>
  <c r="F305"/>
  <c r="Y304"/>
  <c r="X304"/>
  <c r="W304"/>
  <c r="V304"/>
  <c r="U304"/>
  <c r="T304"/>
  <c r="S304"/>
  <c r="R304"/>
  <c r="Q304"/>
  <c r="P304"/>
  <c r="O304"/>
  <c r="N304"/>
  <c r="M304"/>
  <c r="L304"/>
  <c r="K304"/>
  <c r="J304"/>
  <c r="I304"/>
  <c r="H304"/>
  <c r="G304"/>
  <c r="F304"/>
  <c r="Y303"/>
  <c r="X303"/>
  <c r="W303"/>
  <c r="V303"/>
  <c r="U303"/>
  <c r="T303"/>
  <c r="S303"/>
  <c r="R303"/>
  <c r="Q303"/>
  <c r="P303"/>
  <c r="O303"/>
  <c r="N303"/>
  <c r="M303"/>
  <c r="L303"/>
  <c r="K303"/>
  <c r="J303"/>
  <c r="I303"/>
  <c r="H303"/>
  <c r="G303"/>
  <c r="F303"/>
  <c r="Y302"/>
  <c r="X302"/>
  <c r="W302"/>
  <c r="V302"/>
  <c r="U302"/>
  <c r="T302"/>
  <c r="S302"/>
  <c r="R302"/>
  <c r="Q302"/>
  <c r="P302"/>
  <c r="O302"/>
  <c r="N302"/>
  <c r="M302"/>
  <c r="L302"/>
  <c r="K302"/>
  <c r="J302"/>
  <c r="I302"/>
  <c r="H302"/>
  <c r="G302"/>
  <c r="F302"/>
  <c r="Y301"/>
  <c r="X301"/>
  <c r="W301"/>
  <c r="V301"/>
  <c r="U301"/>
  <c r="T301"/>
  <c r="S301"/>
  <c r="R301"/>
  <c r="Q301"/>
  <c r="P301"/>
  <c r="O301"/>
  <c r="N301"/>
  <c r="M301"/>
  <c r="L301"/>
  <c r="K301"/>
  <c r="J301"/>
  <c r="I301"/>
  <c r="H301"/>
  <c r="G301"/>
  <c r="F301"/>
  <c r="Y300"/>
  <c r="X300"/>
  <c r="W300"/>
  <c r="V300"/>
  <c r="U300"/>
  <c r="T300"/>
  <c r="S300"/>
  <c r="R300"/>
  <c r="Q300"/>
  <c r="P300"/>
  <c r="O300"/>
  <c r="N300"/>
  <c r="M300"/>
  <c r="L300"/>
  <c r="K300"/>
  <c r="J300"/>
  <c r="I300"/>
  <c r="H300"/>
  <c r="G300"/>
  <c r="F300"/>
  <c r="Y299"/>
  <c r="X299"/>
  <c r="W299"/>
  <c r="V299"/>
  <c r="U299"/>
  <c r="T299"/>
  <c r="S299"/>
  <c r="R299"/>
  <c r="Q299"/>
  <c r="P299"/>
  <c r="O299"/>
  <c r="N299"/>
  <c r="M299"/>
  <c r="L299"/>
  <c r="K299"/>
  <c r="J299"/>
  <c r="I299"/>
  <c r="H299"/>
  <c r="G299"/>
  <c r="F299"/>
  <c r="Y298"/>
  <c r="X298"/>
  <c r="W298"/>
  <c r="V298"/>
  <c r="U298"/>
  <c r="T298"/>
  <c r="S298"/>
  <c r="R298"/>
  <c r="Q298"/>
  <c r="P298"/>
  <c r="O298"/>
  <c r="N298"/>
  <c r="M298"/>
  <c r="L298"/>
  <c r="K298"/>
  <c r="J298"/>
  <c r="I298"/>
  <c r="H298"/>
  <c r="G298"/>
  <c r="F298"/>
  <c r="Y297"/>
  <c r="X297"/>
  <c r="W297"/>
  <c r="V297"/>
  <c r="U297"/>
  <c r="T297"/>
  <c r="S297"/>
  <c r="R297"/>
  <c r="Q297"/>
  <c r="P297"/>
  <c r="O297"/>
  <c r="N297"/>
  <c r="M297"/>
  <c r="L297"/>
  <c r="K297"/>
  <c r="J297"/>
  <c r="I297"/>
  <c r="H297"/>
  <c r="G297"/>
  <c r="F297"/>
  <c r="Y296"/>
  <c r="X296"/>
  <c r="W296"/>
  <c r="V296"/>
  <c r="U296"/>
  <c r="T296"/>
  <c r="S296"/>
  <c r="R296"/>
  <c r="Q296"/>
  <c r="P296"/>
  <c r="O296"/>
  <c r="N296"/>
  <c r="M296"/>
  <c r="L296"/>
  <c r="K296"/>
  <c r="J296"/>
  <c r="I296"/>
  <c r="H296"/>
  <c r="G296"/>
  <c r="F296"/>
  <c r="Y295"/>
  <c r="X295"/>
  <c r="W295"/>
  <c r="V295"/>
  <c r="U295"/>
  <c r="T295"/>
  <c r="S295"/>
  <c r="R295"/>
  <c r="Q295"/>
  <c r="P295"/>
  <c r="O295"/>
  <c r="N295"/>
  <c r="M295"/>
  <c r="L295"/>
  <c r="K295"/>
  <c r="J295"/>
  <c r="I295"/>
  <c r="H295"/>
  <c r="G295"/>
  <c r="F295"/>
  <c r="Y294"/>
  <c r="X294"/>
  <c r="W294"/>
  <c r="V294"/>
  <c r="U294"/>
  <c r="T294"/>
  <c r="S294"/>
  <c r="R294"/>
  <c r="Q294"/>
  <c r="P294"/>
  <c r="O294"/>
  <c r="N294"/>
  <c r="M294"/>
  <c r="L294"/>
  <c r="K294"/>
  <c r="J294"/>
  <c r="I294"/>
  <c r="H294"/>
  <c r="G294"/>
  <c r="F294"/>
  <c r="Y293"/>
  <c r="X293"/>
  <c r="W293"/>
  <c r="V293"/>
  <c r="U293"/>
  <c r="T293"/>
  <c r="S293"/>
  <c r="R293"/>
  <c r="Q293"/>
  <c r="P293"/>
  <c r="O293"/>
  <c r="N293"/>
  <c r="M293"/>
  <c r="L293"/>
  <c r="K293"/>
  <c r="J293"/>
  <c r="I293"/>
  <c r="H293"/>
  <c r="G293"/>
  <c r="F293"/>
  <c r="Y292"/>
  <c r="X292"/>
  <c r="W292"/>
  <c r="V292"/>
  <c r="U292"/>
  <c r="T292"/>
  <c r="S292"/>
  <c r="R292"/>
  <c r="Q292"/>
  <c r="P292"/>
  <c r="O292"/>
  <c r="N292"/>
  <c r="M292"/>
  <c r="L292"/>
  <c r="K292"/>
  <c r="J292"/>
  <c r="I292"/>
  <c r="H292"/>
  <c r="G292"/>
  <c r="F292"/>
  <c r="Y291"/>
  <c r="X291"/>
  <c r="W291"/>
  <c r="V291"/>
  <c r="U291"/>
  <c r="T291"/>
  <c r="S291"/>
  <c r="R291"/>
  <c r="Q291"/>
  <c r="P291"/>
  <c r="O291"/>
  <c r="N291"/>
  <c r="M291"/>
  <c r="L291"/>
  <c r="K291"/>
  <c r="J291"/>
  <c r="I291"/>
  <c r="H291"/>
  <c r="G291"/>
  <c r="F291"/>
  <c r="Y290"/>
  <c r="X290"/>
  <c r="W290"/>
  <c r="V290"/>
  <c r="U290"/>
  <c r="T290"/>
  <c r="S290"/>
  <c r="R290"/>
  <c r="Q290"/>
  <c r="P290"/>
  <c r="O290"/>
  <c r="N290"/>
  <c r="M290"/>
  <c r="L290"/>
  <c r="K290"/>
  <c r="J290"/>
  <c r="I290"/>
  <c r="H290"/>
  <c r="G290"/>
  <c r="F290"/>
  <c r="Y289"/>
  <c r="X289"/>
  <c r="W289"/>
  <c r="V289"/>
  <c r="U289"/>
  <c r="T289"/>
  <c r="S289"/>
  <c r="R289"/>
  <c r="Q289"/>
  <c r="P289"/>
  <c r="O289"/>
  <c r="N289"/>
  <c r="M289"/>
  <c r="L289"/>
  <c r="K289"/>
  <c r="J289"/>
  <c r="I289"/>
  <c r="H289"/>
  <c r="G289"/>
  <c r="F289"/>
  <c r="Y288"/>
  <c r="X288"/>
  <c r="W288"/>
  <c r="V288"/>
  <c r="U288"/>
  <c r="T288"/>
  <c r="S288"/>
  <c r="R288"/>
  <c r="Q288"/>
  <c r="P288"/>
  <c r="O288"/>
  <c r="N288"/>
  <c r="M288"/>
  <c r="L288"/>
  <c r="K288"/>
  <c r="J288"/>
  <c r="I288"/>
  <c r="H288"/>
  <c r="G288"/>
  <c r="F288"/>
  <c r="Y287"/>
  <c r="X287"/>
  <c r="W287"/>
  <c r="V287"/>
  <c r="U287"/>
  <c r="T287"/>
  <c r="S287"/>
  <c r="R287"/>
  <c r="Q287"/>
  <c r="P287"/>
  <c r="O287"/>
  <c r="N287"/>
  <c r="M287"/>
  <c r="L287"/>
  <c r="K287"/>
  <c r="J287"/>
  <c r="I287"/>
  <c r="H287"/>
  <c r="G287"/>
  <c r="F287"/>
  <c r="Y286"/>
  <c r="X286"/>
  <c r="W286"/>
  <c r="V286"/>
  <c r="U286"/>
  <c r="T286"/>
  <c r="S286"/>
  <c r="R286"/>
  <c r="Q286"/>
  <c r="P286"/>
  <c r="O286"/>
  <c r="N286"/>
  <c r="M286"/>
  <c r="L286"/>
  <c r="K286"/>
  <c r="J286"/>
  <c r="I286"/>
  <c r="H286"/>
  <c r="G286"/>
  <c r="F286"/>
  <c r="Y285"/>
  <c r="X285"/>
  <c r="W285"/>
  <c r="V285"/>
  <c r="U285"/>
  <c r="T285"/>
  <c r="S285"/>
  <c r="R285"/>
  <c r="Q285"/>
  <c r="P285"/>
  <c r="O285"/>
  <c r="N285"/>
  <c r="M285"/>
  <c r="L285"/>
  <c r="K285"/>
  <c r="J285"/>
  <c r="I285"/>
  <c r="H285"/>
  <c r="G285"/>
  <c r="F285"/>
  <c r="Y284"/>
  <c r="X284"/>
  <c r="W284"/>
  <c r="V284"/>
  <c r="U284"/>
  <c r="T284"/>
  <c r="S284"/>
  <c r="R284"/>
  <c r="Q284"/>
  <c r="P284"/>
  <c r="O284"/>
  <c r="N284"/>
  <c r="M284"/>
  <c r="L284"/>
  <c r="K284"/>
  <c r="J284"/>
  <c r="I284"/>
  <c r="H284"/>
  <c r="G284"/>
  <c r="F284"/>
  <c r="Y283"/>
  <c r="X283"/>
  <c r="W283"/>
  <c r="V283"/>
  <c r="U283"/>
  <c r="T283"/>
  <c r="S283"/>
  <c r="R283"/>
  <c r="Q283"/>
  <c r="P283"/>
  <c r="O283"/>
  <c r="N283"/>
  <c r="M283"/>
  <c r="L283"/>
  <c r="K283"/>
  <c r="J283"/>
  <c r="I283"/>
  <c r="H283"/>
  <c r="G283"/>
  <c r="F283"/>
  <c r="Y282"/>
  <c r="X282"/>
  <c r="W282"/>
  <c r="V282"/>
  <c r="U282"/>
  <c r="T282"/>
  <c r="S282"/>
  <c r="R282"/>
  <c r="Q282"/>
  <c r="P282"/>
  <c r="O282"/>
  <c r="N282"/>
  <c r="M282"/>
  <c r="L282"/>
  <c r="K282"/>
  <c r="J282"/>
  <c r="I282"/>
  <c r="H282"/>
  <c r="G282"/>
  <c r="F282"/>
  <c r="Y281"/>
  <c r="X281"/>
  <c r="W281"/>
  <c r="V281"/>
  <c r="U281"/>
  <c r="T281"/>
  <c r="S281"/>
  <c r="R281"/>
  <c r="Q281"/>
  <c r="P281"/>
  <c r="O281"/>
  <c r="N281"/>
  <c r="M281"/>
  <c r="L281"/>
  <c r="K281"/>
  <c r="J281"/>
  <c r="I281"/>
  <c r="H281"/>
  <c r="G281"/>
  <c r="F281"/>
  <c r="Y280"/>
  <c r="X280"/>
  <c r="W280"/>
  <c r="V280"/>
  <c r="U280"/>
  <c r="T280"/>
  <c r="S280"/>
  <c r="R280"/>
  <c r="Q280"/>
  <c r="P280"/>
  <c r="O280"/>
  <c r="N280"/>
  <c r="M280"/>
  <c r="L280"/>
  <c r="K280"/>
  <c r="J280"/>
  <c r="I280"/>
  <c r="H280"/>
  <c r="G280"/>
  <c r="F280"/>
  <c r="Y279"/>
  <c r="X279"/>
  <c r="W279"/>
  <c r="V279"/>
  <c r="U279"/>
  <c r="T279"/>
  <c r="S279"/>
  <c r="R279"/>
  <c r="Q279"/>
  <c r="P279"/>
  <c r="O279"/>
  <c r="N279"/>
  <c r="M279"/>
  <c r="L279"/>
  <c r="K279"/>
  <c r="J279"/>
  <c r="I279"/>
  <c r="H279"/>
  <c r="G279"/>
  <c r="F279"/>
  <c r="Y278"/>
  <c r="X278"/>
  <c r="W278"/>
  <c r="V278"/>
  <c r="U278"/>
  <c r="T278"/>
  <c r="S278"/>
  <c r="R278"/>
  <c r="Q278"/>
  <c r="P278"/>
  <c r="O278"/>
  <c r="N278"/>
  <c r="M278"/>
  <c r="L278"/>
  <c r="K278"/>
  <c r="J278"/>
  <c r="I278"/>
  <c r="H278"/>
  <c r="G278"/>
  <c r="F278"/>
  <c r="Y277"/>
  <c r="X277"/>
  <c r="W277"/>
  <c r="V277"/>
  <c r="U277"/>
  <c r="T277"/>
  <c r="S277"/>
  <c r="R277"/>
  <c r="Q277"/>
  <c r="P277"/>
  <c r="O277"/>
  <c r="N277"/>
  <c r="M277"/>
  <c r="L277"/>
  <c r="K277"/>
  <c r="J277"/>
  <c r="I277"/>
  <c r="H277"/>
  <c r="G277"/>
  <c r="F277"/>
  <c r="Y276"/>
  <c r="X276"/>
  <c r="W276"/>
  <c r="V276"/>
  <c r="U276"/>
  <c r="T276"/>
  <c r="S276"/>
  <c r="R276"/>
  <c r="Q276"/>
  <c r="P276"/>
  <c r="O276"/>
  <c r="N276"/>
  <c r="M276"/>
  <c r="L276"/>
  <c r="K276"/>
  <c r="J276"/>
  <c r="I276"/>
  <c r="H276"/>
  <c r="G276"/>
  <c r="F276"/>
  <c r="Y275"/>
  <c r="X275"/>
  <c r="W275"/>
  <c r="V275"/>
  <c r="U275"/>
  <c r="T275"/>
  <c r="S275"/>
  <c r="R275"/>
  <c r="Q275"/>
  <c r="P275"/>
  <c r="O275"/>
  <c r="N275"/>
  <c r="M275"/>
  <c r="L275"/>
  <c r="K275"/>
  <c r="J275"/>
  <c r="I275"/>
  <c r="H275"/>
  <c r="G275"/>
  <c r="F275"/>
  <c r="Y274"/>
  <c r="X274"/>
  <c r="W274"/>
  <c r="V274"/>
  <c r="U274"/>
  <c r="T274"/>
  <c r="S274"/>
  <c r="R274"/>
  <c r="Q274"/>
  <c r="P274"/>
  <c r="O274"/>
  <c r="N274"/>
  <c r="M274"/>
  <c r="L274"/>
  <c r="K274"/>
  <c r="J274"/>
  <c r="I274"/>
  <c r="H274"/>
  <c r="G274"/>
  <c r="F274"/>
  <c r="Y273"/>
  <c r="X273"/>
  <c r="W273"/>
  <c r="V273"/>
  <c r="U273"/>
  <c r="T273"/>
  <c r="S273"/>
  <c r="R273"/>
  <c r="Q273"/>
  <c r="P273"/>
  <c r="O273"/>
  <c r="N273"/>
  <c r="M273"/>
  <c r="L273"/>
  <c r="K273"/>
  <c r="J273"/>
  <c r="I273"/>
  <c r="H273"/>
  <c r="G273"/>
  <c r="F273"/>
  <c r="Y272"/>
  <c r="X272"/>
  <c r="W272"/>
  <c r="V272"/>
  <c r="U272"/>
  <c r="T272"/>
  <c r="S272"/>
  <c r="R272"/>
  <c r="Q272"/>
  <c r="P272"/>
  <c r="O272"/>
  <c r="N272"/>
  <c r="M272"/>
  <c r="L272"/>
  <c r="K272"/>
  <c r="J272"/>
  <c r="I272"/>
  <c r="H272"/>
  <c r="G272"/>
  <c r="F272"/>
  <c r="Y271"/>
  <c r="X271"/>
  <c r="W271"/>
  <c r="V271"/>
  <c r="U271"/>
  <c r="T271"/>
  <c r="S271"/>
  <c r="R271"/>
  <c r="Q271"/>
  <c r="P271"/>
  <c r="O271"/>
  <c r="N271"/>
  <c r="M271"/>
  <c r="L271"/>
  <c r="K271"/>
  <c r="J271"/>
  <c r="I271"/>
  <c r="H271"/>
  <c r="G271"/>
  <c r="F271"/>
  <c r="Y270"/>
  <c r="X270"/>
  <c r="W270"/>
  <c r="V270"/>
  <c r="U270"/>
  <c r="T270"/>
  <c r="S270"/>
  <c r="R270"/>
  <c r="Q270"/>
  <c r="P270"/>
  <c r="O270"/>
  <c r="N270"/>
  <c r="M270"/>
  <c r="L270"/>
  <c r="K270"/>
  <c r="J270"/>
  <c r="I270"/>
  <c r="H270"/>
  <c r="G270"/>
  <c r="F270"/>
  <c r="Y269"/>
  <c r="X269"/>
  <c r="W269"/>
  <c r="V269"/>
  <c r="U269"/>
  <c r="T269"/>
  <c r="S269"/>
  <c r="R269"/>
  <c r="Q269"/>
  <c r="P269"/>
  <c r="O269"/>
  <c r="N269"/>
  <c r="M269"/>
  <c r="L269"/>
  <c r="K269"/>
  <c r="J269"/>
  <c r="I269"/>
  <c r="H269"/>
  <c r="G269"/>
  <c r="F269"/>
  <c r="Y268"/>
  <c r="X268"/>
  <c r="W268"/>
  <c r="V268"/>
  <c r="U268"/>
  <c r="T268"/>
  <c r="S268"/>
  <c r="R268"/>
  <c r="Q268"/>
  <c r="P268"/>
  <c r="O268"/>
  <c r="N268"/>
  <c r="M268"/>
  <c r="L268"/>
  <c r="K268"/>
  <c r="J268"/>
  <c r="I268"/>
  <c r="H268"/>
  <c r="G268"/>
  <c r="F268"/>
  <c r="Y267"/>
  <c r="X267"/>
  <c r="W267"/>
  <c r="V267"/>
  <c r="U267"/>
  <c r="T267"/>
  <c r="S267"/>
  <c r="R267"/>
  <c r="Q267"/>
  <c r="P267"/>
  <c r="O267"/>
  <c r="N267"/>
  <c r="M267"/>
  <c r="L267"/>
  <c r="K267"/>
  <c r="J267"/>
  <c r="I267"/>
  <c r="H267"/>
  <c r="G267"/>
  <c r="F267"/>
  <c r="Y266"/>
  <c r="X266"/>
  <c r="W266"/>
  <c r="V266"/>
  <c r="U266"/>
  <c r="T266"/>
  <c r="S266"/>
  <c r="R266"/>
  <c r="Q266"/>
  <c r="P266"/>
  <c r="O266"/>
  <c r="N266"/>
  <c r="M266"/>
  <c r="L266"/>
  <c r="K266"/>
  <c r="J266"/>
  <c r="I266"/>
  <c r="H266"/>
  <c r="G266"/>
  <c r="F266"/>
  <c r="Y265"/>
  <c r="X265"/>
  <c r="W265"/>
  <c r="V265"/>
  <c r="U265"/>
  <c r="T265"/>
  <c r="S265"/>
  <c r="R265"/>
  <c r="Q265"/>
  <c r="P265"/>
  <c r="O265"/>
  <c r="N265"/>
  <c r="M265"/>
  <c r="L265"/>
  <c r="K265"/>
  <c r="J265"/>
  <c r="I265"/>
  <c r="H265"/>
  <c r="G265"/>
  <c r="F265"/>
  <c r="Y264"/>
  <c r="X264"/>
  <c r="W264"/>
  <c r="V264"/>
  <c r="U264"/>
  <c r="T264"/>
  <c r="S264"/>
  <c r="R264"/>
  <c r="Q264"/>
  <c r="P264"/>
  <c r="O264"/>
  <c r="N264"/>
  <c r="M264"/>
  <c r="L264"/>
  <c r="K264"/>
  <c r="J264"/>
  <c r="I264"/>
  <c r="H264"/>
  <c r="G264"/>
  <c r="F264"/>
  <c r="Y263"/>
  <c r="X263"/>
  <c r="W263"/>
  <c r="V263"/>
  <c r="U263"/>
  <c r="T263"/>
  <c r="S263"/>
  <c r="R263"/>
  <c r="Q263"/>
  <c r="P263"/>
  <c r="O263"/>
  <c r="N263"/>
  <c r="M263"/>
  <c r="L263"/>
  <c r="K263"/>
  <c r="J263"/>
  <c r="I263"/>
  <c r="H263"/>
  <c r="G263"/>
  <c r="F263"/>
  <c r="Y262"/>
  <c r="X262"/>
  <c r="W262"/>
  <c r="V262"/>
  <c r="U262"/>
  <c r="T262"/>
  <c r="S262"/>
  <c r="R262"/>
  <c r="Q262"/>
  <c r="P262"/>
  <c r="O262"/>
  <c r="N262"/>
  <c r="M262"/>
  <c r="L262"/>
  <c r="K262"/>
  <c r="J262"/>
  <c r="I262"/>
  <c r="H262"/>
  <c r="G262"/>
  <c r="F262"/>
  <c r="Y261"/>
  <c r="X261"/>
  <c r="W261"/>
  <c r="V261"/>
  <c r="U261"/>
  <c r="T261"/>
  <c r="S261"/>
  <c r="R261"/>
  <c r="Q261"/>
  <c r="P261"/>
  <c r="O261"/>
  <c r="N261"/>
  <c r="M261"/>
  <c r="L261"/>
  <c r="K261"/>
  <c r="J261"/>
  <c r="I261"/>
  <c r="H261"/>
  <c r="G261"/>
  <c r="F261"/>
  <c r="Y260"/>
  <c r="X260"/>
  <c r="W260"/>
  <c r="V260"/>
  <c r="U260"/>
  <c r="T260"/>
  <c r="S260"/>
  <c r="R260"/>
  <c r="Q260"/>
  <c r="P260"/>
  <c r="O260"/>
  <c r="N260"/>
  <c r="M260"/>
  <c r="L260"/>
  <c r="K260"/>
  <c r="J260"/>
  <c r="I260"/>
  <c r="H260"/>
  <c r="G260"/>
  <c r="F260"/>
  <c r="Y259"/>
  <c r="X259"/>
  <c r="W259"/>
  <c r="V259"/>
  <c r="U259"/>
  <c r="T259"/>
  <c r="S259"/>
  <c r="R259"/>
  <c r="Q259"/>
  <c r="P259"/>
  <c r="O259"/>
  <c r="N259"/>
  <c r="M259"/>
  <c r="L259"/>
  <c r="K259"/>
  <c r="J259"/>
  <c r="I259"/>
  <c r="H259"/>
  <c r="G259"/>
  <c r="F259"/>
  <c r="Y258"/>
  <c r="X258"/>
  <c r="W258"/>
  <c r="V258"/>
  <c r="U258"/>
  <c r="T258"/>
  <c r="S258"/>
  <c r="R258"/>
  <c r="Q258"/>
  <c r="P258"/>
  <c r="O258"/>
  <c r="N258"/>
  <c r="M258"/>
  <c r="L258"/>
  <c r="K258"/>
  <c r="J258"/>
  <c r="I258"/>
  <c r="H258"/>
  <c r="G258"/>
  <c r="F258"/>
  <c r="Y257"/>
  <c r="X257"/>
  <c r="W257"/>
  <c r="V257"/>
  <c r="U257"/>
  <c r="T257"/>
  <c r="S257"/>
  <c r="R257"/>
  <c r="Q257"/>
  <c r="P257"/>
  <c r="O257"/>
  <c r="N257"/>
  <c r="M257"/>
  <c r="L257"/>
  <c r="K257"/>
  <c r="J257"/>
  <c r="I257"/>
  <c r="H257"/>
  <c r="G257"/>
  <c r="F257"/>
  <c r="Y256"/>
  <c r="X256"/>
  <c r="W256"/>
  <c r="V256"/>
  <c r="U256"/>
  <c r="T256"/>
  <c r="S256"/>
  <c r="R256"/>
  <c r="Q256"/>
  <c r="P256"/>
  <c r="O256"/>
  <c r="N256"/>
  <c r="M256"/>
  <c r="L256"/>
  <c r="K256"/>
  <c r="J256"/>
  <c r="I256"/>
  <c r="H256"/>
  <c r="G256"/>
  <c r="F256"/>
  <c r="Y255"/>
  <c r="X255"/>
  <c r="W255"/>
  <c r="V255"/>
  <c r="U255"/>
  <c r="T255"/>
  <c r="S255"/>
  <c r="R255"/>
  <c r="Q255"/>
  <c r="P255"/>
  <c r="O255"/>
  <c r="N255"/>
  <c r="M255"/>
  <c r="L255"/>
  <c r="K255"/>
  <c r="J255"/>
  <c r="I255"/>
  <c r="H255"/>
  <c r="G255"/>
  <c r="F255"/>
  <c r="Y254"/>
  <c r="X254"/>
  <c r="W254"/>
  <c r="V254"/>
  <c r="U254"/>
  <c r="T254"/>
  <c r="S254"/>
  <c r="R254"/>
  <c r="Q254"/>
  <c r="P254"/>
  <c r="O254"/>
  <c r="N254"/>
  <c r="M254"/>
  <c r="L254"/>
  <c r="K254"/>
  <c r="J254"/>
  <c r="I254"/>
  <c r="H254"/>
  <c r="G254"/>
  <c r="F254"/>
  <c r="Y253"/>
  <c r="X253"/>
  <c r="W253"/>
  <c r="V253"/>
  <c r="U253"/>
  <c r="T253"/>
  <c r="S253"/>
  <c r="R253"/>
  <c r="Q253"/>
  <c r="P253"/>
  <c r="O253"/>
  <c r="N253"/>
  <c r="M253"/>
  <c r="L253"/>
  <c r="K253"/>
  <c r="J253"/>
  <c r="I253"/>
  <c r="H253"/>
  <c r="G253"/>
  <c r="F253"/>
  <c r="Y252"/>
  <c r="X252"/>
  <c r="W252"/>
  <c r="V252"/>
  <c r="U252"/>
  <c r="T252"/>
  <c r="S252"/>
  <c r="R252"/>
  <c r="Q252"/>
  <c r="P252"/>
  <c r="O252"/>
  <c r="N252"/>
  <c r="M252"/>
  <c r="L252"/>
  <c r="K252"/>
  <c r="J252"/>
  <c r="I252"/>
  <c r="H252"/>
  <c r="G252"/>
  <c r="F252"/>
  <c r="Y251"/>
  <c r="X251"/>
  <c r="W251"/>
  <c r="V251"/>
  <c r="U251"/>
  <c r="T251"/>
  <c r="S251"/>
  <c r="R251"/>
  <c r="Q251"/>
  <c r="P251"/>
  <c r="O251"/>
  <c r="N251"/>
  <c r="M251"/>
  <c r="L251"/>
  <c r="K251"/>
  <c r="J251"/>
  <c r="I251"/>
  <c r="H251"/>
  <c r="G251"/>
  <c r="F251"/>
  <c r="Y250"/>
  <c r="X250"/>
  <c r="W250"/>
  <c r="V250"/>
  <c r="U250"/>
  <c r="T250"/>
  <c r="S250"/>
  <c r="R250"/>
  <c r="Q250"/>
  <c r="P250"/>
  <c r="O250"/>
  <c r="N250"/>
  <c r="M250"/>
  <c r="L250"/>
  <c r="K250"/>
  <c r="J250"/>
  <c r="I250"/>
  <c r="H250"/>
  <c r="G250"/>
  <c r="F250"/>
  <c r="Y249"/>
  <c r="X249"/>
  <c r="W249"/>
  <c r="V249"/>
  <c r="U249"/>
  <c r="T249"/>
  <c r="S249"/>
  <c r="R249"/>
  <c r="Q249"/>
  <c r="P249"/>
  <c r="O249"/>
  <c r="N249"/>
  <c r="M249"/>
  <c r="L249"/>
  <c r="K249"/>
  <c r="J249"/>
  <c r="I249"/>
  <c r="H249"/>
  <c r="G249"/>
  <c r="F249"/>
  <c r="Y248"/>
  <c r="X248"/>
  <c r="W248"/>
  <c r="V248"/>
  <c r="U248"/>
  <c r="T248"/>
  <c r="S248"/>
  <c r="R248"/>
  <c r="Q248"/>
  <c r="P248"/>
  <c r="O248"/>
  <c r="N248"/>
  <c r="M248"/>
  <c r="L248"/>
  <c r="K248"/>
  <c r="J248"/>
  <c r="I248"/>
  <c r="H248"/>
  <c r="G248"/>
  <c r="F248"/>
  <c r="Y247"/>
  <c r="X247"/>
  <c r="W247"/>
  <c r="V247"/>
  <c r="U247"/>
  <c r="T247"/>
  <c r="S247"/>
  <c r="R247"/>
  <c r="Q247"/>
  <c r="P247"/>
  <c r="O247"/>
  <c r="N247"/>
  <c r="M247"/>
  <c r="L247"/>
  <c r="K247"/>
  <c r="J247"/>
  <c r="I247"/>
  <c r="H247"/>
  <c r="G247"/>
  <c r="F247"/>
  <c r="Y246"/>
  <c r="X246"/>
  <c r="W246"/>
  <c r="V246"/>
  <c r="U246"/>
  <c r="T246"/>
  <c r="S246"/>
  <c r="R246"/>
  <c r="Q246"/>
  <c r="P246"/>
  <c r="O246"/>
  <c r="N246"/>
  <c r="M246"/>
  <c r="L246"/>
  <c r="K246"/>
  <c r="J246"/>
  <c r="I246"/>
  <c r="H246"/>
  <c r="G246"/>
  <c r="F246"/>
  <c r="Y245"/>
  <c r="X245"/>
  <c r="W245"/>
  <c r="V245"/>
  <c r="U245"/>
  <c r="T245"/>
  <c r="S245"/>
  <c r="R245"/>
  <c r="Q245"/>
  <c r="P245"/>
  <c r="O245"/>
  <c r="N245"/>
  <c r="M245"/>
  <c r="L245"/>
  <c r="K245"/>
  <c r="J245"/>
  <c r="I245"/>
  <c r="H245"/>
  <c r="G245"/>
  <c r="F245"/>
  <c r="Y244"/>
  <c r="X244"/>
  <c r="W244"/>
  <c r="V244"/>
  <c r="U244"/>
  <c r="T244"/>
  <c r="S244"/>
  <c r="R244"/>
  <c r="Q244"/>
  <c r="P244"/>
  <c r="O244"/>
  <c r="N244"/>
  <c r="M244"/>
  <c r="L244"/>
  <c r="K244"/>
  <c r="J244"/>
  <c r="I244"/>
  <c r="H244"/>
  <c r="G244"/>
  <c r="F244"/>
  <c r="Y243"/>
  <c r="X243"/>
  <c r="W243"/>
  <c r="V243"/>
  <c r="U243"/>
  <c r="T243"/>
  <c r="S243"/>
  <c r="R243"/>
  <c r="Q243"/>
  <c r="P243"/>
  <c r="O243"/>
  <c r="N243"/>
  <c r="M243"/>
  <c r="L243"/>
  <c r="K243"/>
  <c r="J243"/>
  <c r="I243"/>
  <c r="H243"/>
  <c r="G243"/>
  <c r="F243"/>
  <c r="Y242"/>
  <c r="X242"/>
  <c r="W242"/>
  <c r="V242"/>
  <c r="U242"/>
  <c r="T242"/>
  <c r="S242"/>
  <c r="R242"/>
  <c r="Q242"/>
  <c r="P242"/>
  <c r="O242"/>
  <c r="N242"/>
  <c r="M242"/>
  <c r="L242"/>
  <c r="K242"/>
  <c r="J242"/>
  <c r="I242"/>
  <c r="H242"/>
  <c r="G242"/>
  <c r="F242"/>
  <c r="Y241"/>
  <c r="X241"/>
  <c r="W241"/>
  <c r="V241"/>
  <c r="U241"/>
  <c r="T241"/>
  <c r="S241"/>
  <c r="R241"/>
  <c r="Q241"/>
  <c r="P241"/>
  <c r="O241"/>
  <c r="N241"/>
  <c r="M241"/>
  <c r="L241"/>
  <c r="K241"/>
  <c r="J241"/>
  <c r="I241"/>
  <c r="H241"/>
  <c r="G241"/>
  <c r="F241"/>
  <c r="Y240"/>
  <c r="X240"/>
  <c r="W240"/>
  <c r="V240"/>
  <c r="U240"/>
  <c r="T240"/>
  <c r="S240"/>
  <c r="R240"/>
  <c r="Q240"/>
  <c r="P240"/>
  <c r="O240"/>
  <c r="N240"/>
  <c r="M240"/>
  <c r="L240"/>
  <c r="K240"/>
  <c r="J240"/>
  <c r="I240"/>
  <c r="H240"/>
  <c r="G240"/>
  <c r="F240"/>
  <c r="Y239"/>
  <c r="X239"/>
  <c r="W239"/>
  <c r="V239"/>
  <c r="U239"/>
  <c r="T239"/>
  <c r="S239"/>
  <c r="R239"/>
  <c r="Q239"/>
  <c r="P239"/>
  <c r="O239"/>
  <c r="N239"/>
  <c r="M239"/>
  <c r="L239"/>
  <c r="K239"/>
  <c r="J239"/>
  <c r="I239"/>
  <c r="H239"/>
  <c r="G239"/>
  <c r="F239"/>
  <c r="Y238"/>
  <c r="X238"/>
  <c r="W238"/>
  <c r="V238"/>
  <c r="U238"/>
  <c r="T238"/>
  <c r="S238"/>
  <c r="R238"/>
  <c r="Q238"/>
  <c r="P238"/>
  <c r="O238"/>
  <c r="N238"/>
  <c r="M238"/>
  <c r="L238"/>
  <c r="K238"/>
  <c r="J238"/>
  <c r="I238"/>
  <c r="H238"/>
  <c r="G238"/>
  <c r="F238"/>
  <c r="Y237"/>
  <c r="X237"/>
  <c r="W237"/>
  <c r="V237"/>
  <c r="U237"/>
  <c r="T237"/>
  <c r="S237"/>
  <c r="R237"/>
  <c r="Q237"/>
  <c r="P237"/>
  <c r="O237"/>
  <c r="N237"/>
  <c r="M237"/>
  <c r="L237"/>
  <c r="K237"/>
  <c r="J237"/>
  <c r="I237"/>
  <c r="H237"/>
  <c r="G237"/>
  <c r="F237"/>
  <c r="Y236"/>
  <c r="X236"/>
  <c r="W236"/>
  <c r="V236"/>
  <c r="U236"/>
  <c r="T236"/>
  <c r="S236"/>
  <c r="R236"/>
  <c r="Q236"/>
  <c r="P236"/>
  <c r="O236"/>
  <c r="N236"/>
  <c r="M236"/>
  <c r="L236"/>
  <c r="K236"/>
  <c r="J236"/>
  <c r="I236"/>
  <c r="H236"/>
  <c r="G236"/>
  <c r="F236"/>
  <c r="Y235"/>
  <c r="X235"/>
  <c r="W235"/>
  <c r="V235"/>
  <c r="U235"/>
  <c r="T235"/>
  <c r="S235"/>
  <c r="R235"/>
  <c r="Q235"/>
  <c r="P235"/>
  <c r="O235"/>
  <c r="N235"/>
  <c r="M235"/>
  <c r="L235"/>
  <c r="K235"/>
  <c r="J235"/>
  <c r="I235"/>
  <c r="H235"/>
  <c r="G235"/>
  <c r="F235"/>
  <c r="Y234"/>
  <c r="X234"/>
  <c r="W234"/>
  <c r="V234"/>
  <c r="U234"/>
  <c r="T234"/>
  <c r="S234"/>
  <c r="R234"/>
  <c r="Q234"/>
  <c r="P234"/>
  <c r="O234"/>
  <c r="N234"/>
  <c r="M234"/>
  <c r="L234"/>
  <c r="K234"/>
  <c r="J234"/>
  <c r="I234"/>
  <c r="H234"/>
  <c r="G234"/>
  <c r="F234"/>
  <c r="Y233"/>
  <c r="X233"/>
  <c r="W233"/>
  <c r="V233"/>
  <c r="U233"/>
  <c r="T233"/>
  <c r="S233"/>
  <c r="R233"/>
  <c r="Q233"/>
  <c r="P233"/>
  <c r="O233"/>
  <c r="N233"/>
  <c r="M233"/>
  <c r="L233"/>
  <c r="K233"/>
  <c r="J233"/>
  <c r="I233"/>
  <c r="H233"/>
  <c r="G233"/>
  <c r="F233"/>
  <c r="Y232"/>
  <c r="X232"/>
  <c r="W232"/>
  <c r="V232"/>
  <c r="U232"/>
  <c r="T232"/>
  <c r="S232"/>
  <c r="R232"/>
  <c r="Q232"/>
  <c r="P232"/>
  <c r="O232"/>
  <c r="N232"/>
  <c r="M232"/>
  <c r="L232"/>
  <c r="K232"/>
  <c r="J232"/>
  <c r="I232"/>
  <c r="H232"/>
  <c r="G232"/>
  <c r="F232"/>
  <c r="Y231"/>
  <c r="X231"/>
  <c r="W231"/>
  <c r="V231"/>
  <c r="U231"/>
  <c r="T231"/>
  <c r="S231"/>
  <c r="R231"/>
  <c r="Q231"/>
  <c r="P231"/>
  <c r="O231"/>
  <c r="N231"/>
  <c r="M231"/>
  <c r="L231"/>
  <c r="K231"/>
  <c r="J231"/>
  <c r="I231"/>
  <c r="H231"/>
  <c r="G231"/>
  <c r="F231"/>
  <c r="Y230"/>
  <c r="X230"/>
  <c r="W230"/>
  <c r="V230"/>
  <c r="U230"/>
  <c r="T230"/>
  <c r="S230"/>
  <c r="R230"/>
  <c r="Q230"/>
  <c r="P230"/>
  <c r="O230"/>
  <c r="N230"/>
  <c r="M230"/>
  <c r="L230"/>
  <c r="K230"/>
  <c r="J230"/>
  <c r="I230"/>
  <c r="H230"/>
  <c r="G230"/>
  <c r="F230"/>
  <c r="Y229"/>
  <c r="X229"/>
  <c r="W229"/>
  <c r="V229"/>
  <c r="U229"/>
  <c r="T229"/>
  <c r="S229"/>
  <c r="R229"/>
  <c r="Q229"/>
  <c r="P229"/>
  <c r="O229"/>
  <c r="N229"/>
  <c r="M229"/>
  <c r="L229"/>
  <c r="K229"/>
  <c r="J229"/>
  <c r="I229"/>
  <c r="H229"/>
  <c r="G229"/>
  <c r="F229"/>
  <c r="Y228"/>
  <c r="X228"/>
  <c r="W228"/>
  <c r="V228"/>
  <c r="U228"/>
  <c r="T228"/>
  <c r="S228"/>
  <c r="R228"/>
  <c r="Q228"/>
  <c r="P228"/>
  <c r="O228"/>
  <c r="N228"/>
  <c r="M228"/>
  <c r="L228"/>
  <c r="K228"/>
  <c r="J228"/>
  <c r="I228"/>
  <c r="H228"/>
  <c r="G228"/>
  <c r="F228"/>
  <c r="Y227"/>
  <c r="X227"/>
  <c r="W227"/>
  <c r="V227"/>
  <c r="U227"/>
  <c r="T227"/>
  <c r="S227"/>
  <c r="R227"/>
  <c r="Q227"/>
  <c r="P227"/>
  <c r="O227"/>
  <c r="N227"/>
  <c r="M227"/>
  <c r="L227"/>
  <c r="K227"/>
  <c r="J227"/>
  <c r="I227"/>
  <c r="H227"/>
  <c r="G227"/>
  <c r="F227"/>
  <c r="Y226"/>
  <c r="X226"/>
  <c r="W226"/>
  <c r="V226"/>
  <c r="U226"/>
  <c r="T226"/>
  <c r="S226"/>
  <c r="R226"/>
  <c r="Q226"/>
  <c r="P226"/>
  <c r="O226"/>
  <c r="N226"/>
  <c r="M226"/>
  <c r="L226"/>
  <c r="K226"/>
  <c r="J226"/>
  <c r="I226"/>
  <c r="H226"/>
  <c r="G226"/>
  <c r="F226"/>
  <c r="Y225"/>
  <c r="X225"/>
  <c r="W225"/>
  <c r="V225"/>
  <c r="U225"/>
  <c r="T225"/>
  <c r="S225"/>
  <c r="R225"/>
  <c r="Q225"/>
  <c r="P225"/>
  <c r="O225"/>
  <c r="N225"/>
  <c r="M225"/>
  <c r="L225"/>
  <c r="K225"/>
  <c r="J225"/>
  <c r="I225"/>
  <c r="H225"/>
  <c r="G225"/>
  <c r="F225"/>
  <c r="Y224"/>
  <c r="X224"/>
  <c r="W224"/>
  <c r="V224"/>
  <c r="U224"/>
  <c r="T224"/>
  <c r="S224"/>
  <c r="R224"/>
  <c r="Q224"/>
  <c r="P224"/>
  <c r="O224"/>
  <c r="N224"/>
  <c r="M224"/>
  <c r="L224"/>
  <c r="K224"/>
  <c r="J224"/>
  <c r="I224"/>
  <c r="H224"/>
  <c r="G224"/>
  <c r="F224"/>
  <c r="Y223"/>
  <c r="X223"/>
  <c r="W223"/>
  <c r="V223"/>
  <c r="U223"/>
  <c r="T223"/>
  <c r="S223"/>
  <c r="R223"/>
  <c r="Q223"/>
  <c r="P223"/>
  <c r="O223"/>
  <c r="N223"/>
  <c r="M223"/>
  <c r="L223"/>
  <c r="K223"/>
  <c r="J223"/>
  <c r="I223"/>
  <c r="H223"/>
  <c r="G223"/>
  <c r="F223"/>
  <c r="Y222"/>
  <c r="X222"/>
  <c r="W222"/>
  <c r="V222"/>
  <c r="U222"/>
  <c r="T222"/>
  <c r="S222"/>
  <c r="R222"/>
  <c r="Q222"/>
  <c r="P222"/>
  <c r="O222"/>
  <c r="N222"/>
  <c r="M222"/>
  <c r="L222"/>
  <c r="K222"/>
  <c r="J222"/>
  <c r="I222"/>
  <c r="H222"/>
  <c r="G222"/>
  <c r="F222"/>
  <c r="Y221"/>
  <c r="X221"/>
  <c r="W221"/>
  <c r="V221"/>
  <c r="U221"/>
  <c r="T221"/>
  <c r="S221"/>
  <c r="R221"/>
  <c r="Q221"/>
  <c r="P221"/>
  <c r="O221"/>
  <c r="N221"/>
  <c r="M221"/>
  <c r="L221"/>
  <c r="K221"/>
  <c r="J221"/>
  <c r="I221"/>
  <c r="H221"/>
  <c r="G221"/>
  <c r="F221"/>
  <c r="Y220"/>
  <c r="X220"/>
  <c r="W220"/>
  <c r="V220"/>
  <c r="U220"/>
  <c r="T220"/>
  <c r="S220"/>
  <c r="R220"/>
  <c r="Q220"/>
  <c r="P220"/>
  <c r="O220"/>
  <c r="N220"/>
  <c r="M220"/>
  <c r="L220"/>
  <c r="K220"/>
  <c r="J220"/>
  <c r="I220"/>
  <c r="H220"/>
  <c r="G220"/>
  <c r="F220"/>
  <c r="Y219"/>
  <c r="X219"/>
  <c r="W219"/>
  <c r="V219"/>
  <c r="U219"/>
  <c r="T219"/>
  <c r="S219"/>
  <c r="R219"/>
  <c r="Q219"/>
  <c r="P219"/>
  <c r="O219"/>
  <c r="N219"/>
  <c r="M219"/>
  <c r="L219"/>
  <c r="K219"/>
  <c r="J219"/>
  <c r="I219"/>
  <c r="H219"/>
  <c r="G219"/>
  <c r="F219"/>
  <c r="Y218"/>
  <c r="X218"/>
  <c r="W218"/>
  <c r="V218"/>
  <c r="U218"/>
  <c r="T218"/>
  <c r="S218"/>
  <c r="R218"/>
  <c r="Q218"/>
  <c r="P218"/>
  <c r="O218"/>
  <c r="N218"/>
  <c r="M218"/>
  <c r="L218"/>
  <c r="K218"/>
  <c r="J218"/>
  <c r="I218"/>
  <c r="H218"/>
  <c r="G218"/>
  <c r="F218"/>
  <c r="Y217"/>
  <c r="X217"/>
  <c r="W217"/>
  <c r="V217"/>
  <c r="U217"/>
  <c r="T217"/>
  <c r="S217"/>
  <c r="R217"/>
  <c r="Q217"/>
  <c r="P217"/>
  <c r="O217"/>
  <c r="N217"/>
  <c r="M217"/>
  <c r="L217"/>
  <c r="K217"/>
  <c r="J217"/>
  <c r="I217"/>
  <c r="H217"/>
  <c r="G217"/>
  <c r="F217"/>
  <c r="Y216"/>
  <c r="X216"/>
  <c r="W216"/>
  <c r="V216"/>
  <c r="U216"/>
  <c r="T216"/>
  <c r="S216"/>
  <c r="R216"/>
  <c r="Q216"/>
  <c r="P216"/>
  <c r="O216"/>
  <c r="N216"/>
  <c r="M216"/>
  <c r="L216"/>
  <c r="K216"/>
  <c r="J216"/>
  <c r="I216"/>
  <c r="H216"/>
  <c r="G216"/>
  <c r="F216"/>
  <c r="Y215"/>
  <c r="X215"/>
  <c r="W215"/>
  <c r="V215"/>
  <c r="U215"/>
  <c r="T215"/>
  <c r="S215"/>
  <c r="R215"/>
  <c r="Q215"/>
  <c r="P215"/>
  <c r="O215"/>
  <c r="N215"/>
  <c r="M215"/>
  <c r="L215"/>
  <c r="K215"/>
  <c r="J215"/>
  <c r="I215"/>
  <c r="H215"/>
  <c r="G215"/>
  <c r="F215"/>
  <c r="Y214"/>
  <c r="X214"/>
  <c r="W214"/>
  <c r="V214"/>
  <c r="U214"/>
  <c r="T214"/>
  <c r="S214"/>
  <c r="R214"/>
  <c r="Q214"/>
  <c r="P214"/>
  <c r="O214"/>
  <c r="N214"/>
  <c r="M214"/>
  <c r="L214"/>
  <c r="K214"/>
  <c r="J214"/>
  <c r="I214"/>
  <c r="H214"/>
  <c r="G214"/>
  <c r="F214"/>
  <c r="Y213"/>
  <c r="X213"/>
  <c r="W213"/>
  <c r="V213"/>
  <c r="U213"/>
  <c r="T213"/>
  <c r="S213"/>
  <c r="R213"/>
  <c r="Q213"/>
  <c r="P213"/>
  <c r="O213"/>
  <c r="N213"/>
  <c r="M213"/>
  <c r="L213"/>
  <c r="K213"/>
  <c r="J213"/>
  <c r="I213"/>
  <c r="H213"/>
  <c r="G213"/>
  <c r="F213"/>
  <c r="Y212"/>
  <c r="X212"/>
  <c r="W212"/>
  <c r="V212"/>
  <c r="U212"/>
  <c r="T212"/>
  <c r="S212"/>
  <c r="R212"/>
  <c r="Q212"/>
  <c r="P212"/>
  <c r="O212"/>
  <c r="N212"/>
  <c r="M212"/>
  <c r="L212"/>
  <c r="K212"/>
  <c r="J212"/>
  <c r="I212"/>
  <c r="H212"/>
  <c r="G212"/>
  <c r="F212"/>
  <c r="Y211"/>
  <c r="X211"/>
  <c r="W211"/>
  <c r="V211"/>
  <c r="U211"/>
  <c r="T211"/>
  <c r="S211"/>
  <c r="R211"/>
  <c r="Q211"/>
  <c r="P211"/>
  <c r="O211"/>
  <c r="N211"/>
  <c r="M211"/>
  <c r="L211"/>
  <c r="K211"/>
  <c r="J211"/>
  <c r="I211"/>
  <c r="H211"/>
  <c r="G211"/>
  <c r="F211"/>
  <c r="Y210"/>
  <c r="X210"/>
  <c r="W210"/>
  <c r="V210"/>
  <c r="U210"/>
  <c r="T210"/>
  <c r="S210"/>
  <c r="R210"/>
  <c r="Q210"/>
  <c r="P210"/>
  <c r="O210"/>
  <c r="N210"/>
  <c r="M210"/>
  <c r="L210"/>
  <c r="K210"/>
  <c r="J210"/>
  <c r="I210"/>
  <c r="H210"/>
  <c r="G210"/>
  <c r="F210"/>
  <c r="Y209"/>
  <c r="X209"/>
  <c r="W209"/>
  <c r="V209"/>
  <c r="U209"/>
  <c r="T209"/>
  <c r="S209"/>
  <c r="R209"/>
  <c r="Q209"/>
  <c r="P209"/>
  <c r="O209"/>
  <c r="N209"/>
  <c r="M209"/>
  <c r="L209"/>
  <c r="K209"/>
  <c r="J209"/>
  <c r="I209"/>
  <c r="H209"/>
  <c r="G209"/>
  <c r="F209"/>
  <c r="Y208"/>
  <c r="X208"/>
  <c r="W208"/>
  <c r="V208"/>
  <c r="U208"/>
  <c r="T208"/>
  <c r="S208"/>
  <c r="R208"/>
  <c r="Q208"/>
  <c r="P208"/>
  <c r="O208"/>
  <c r="N208"/>
  <c r="M208"/>
  <c r="L208"/>
  <c r="K208"/>
  <c r="J208"/>
  <c r="I208"/>
  <c r="H208"/>
  <c r="G208"/>
  <c r="F208"/>
  <c r="Y207"/>
  <c r="X207"/>
  <c r="W207"/>
  <c r="V207"/>
  <c r="U207"/>
  <c r="T207"/>
  <c r="S207"/>
  <c r="R207"/>
  <c r="Q207"/>
  <c r="P207"/>
  <c r="O207"/>
  <c r="N207"/>
  <c r="M207"/>
  <c r="L207"/>
  <c r="K207"/>
  <c r="J207"/>
  <c r="I207"/>
  <c r="H207"/>
  <c r="G207"/>
  <c r="F207"/>
  <c r="Y206"/>
  <c r="X206"/>
  <c r="W206"/>
  <c r="V206"/>
  <c r="U206"/>
  <c r="T206"/>
  <c r="S206"/>
  <c r="R206"/>
  <c r="Q206"/>
  <c r="P206"/>
  <c r="O206"/>
  <c r="N206"/>
  <c r="M206"/>
  <c r="L206"/>
  <c r="K206"/>
  <c r="J206"/>
  <c r="I206"/>
  <c r="H206"/>
  <c r="G206"/>
  <c r="F206"/>
  <c r="Y205"/>
  <c r="X205"/>
  <c r="W205"/>
  <c r="V205"/>
  <c r="U205"/>
  <c r="T205"/>
  <c r="S205"/>
  <c r="R205"/>
  <c r="Q205"/>
  <c r="P205"/>
  <c r="O205"/>
  <c r="N205"/>
  <c r="M205"/>
  <c r="L205"/>
  <c r="K205"/>
  <c r="J205"/>
  <c r="I205"/>
  <c r="H205"/>
  <c r="G205"/>
  <c r="F205"/>
  <c r="Y204"/>
  <c r="X204"/>
  <c r="W204"/>
  <c r="V204"/>
  <c r="U204"/>
  <c r="T204"/>
  <c r="S204"/>
  <c r="R204"/>
  <c r="Q204"/>
  <c r="P204"/>
  <c r="O204"/>
  <c r="N204"/>
  <c r="M204"/>
  <c r="L204"/>
  <c r="K204"/>
  <c r="J204"/>
  <c r="I204"/>
  <c r="H204"/>
  <c r="G204"/>
  <c r="F204"/>
  <c r="Y203"/>
  <c r="X203"/>
  <c r="W203"/>
  <c r="V203"/>
  <c r="U203"/>
  <c r="T203"/>
  <c r="S203"/>
  <c r="R203"/>
  <c r="Q203"/>
  <c r="P203"/>
  <c r="O203"/>
  <c r="N203"/>
  <c r="M203"/>
  <c r="L203"/>
  <c r="K203"/>
  <c r="J203"/>
  <c r="I203"/>
  <c r="H203"/>
  <c r="G203"/>
  <c r="F203"/>
  <c r="Y202"/>
  <c r="X202"/>
  <c r="W202"/>
  <c r="V202"/>
  <c r="U202"/>
  <c r="T202"/>
  <c r="S202"/>
  <c r="R202"/>
  <c r="Q202"/>
  <c r="P202"/>
  <c r="O202"/>
  <c r="N202"/>
  <c r="M202"/>
  <c r="L202"/>
  <c r="K202"/>
  <c r="J202"/>
  <c r="I202"/>
  <c r="H202"/>
  <c r="G202"/>
  <c r="F202"/>
  <c r="Y201"/>
  <c r="X201"/>
  <c r="W201"/>
  <c r="V201"/>
  <c r="U201"/>
  <c r="T201"/>
  <c r="S201"/>
  <c r="R201"/>
  <c r="Q201"/>
  <c r="P201"/>
  <c r="O201"/>
  <c r="N201"/>
  <c r="M201"/>
  <c r="L201"/>
  <c r="K201"/>
  <c r="J201"/>
  <c r="I201"/>
  <c r="H201"/>
  <c r="G201"/>
  <c r="F201"/>
  <c r="Y200"/>
  <c r="X200"/>
  <c r="W200"/>
  <c r="V200"/>
  <c r="U200"/>
  <c r="T200"/>
  <c r="S200"/>
  <c r="R200"/>
  <c r="Q200"/>
  <c r="P200"/>
  <c r="O200"/>
  <c r="N200"/>
  <c r="M200"/>
  <c r="L200"/>
  <c r="K200"/>
  <c r="J200"/>
  <c r="I200"/>
  <c r="H200"/>
  <c r="G200"/>
  <c r="F200"/>
  <c r="Y199"/>
  <c r="X199"/>
  <c r="W199"/>
  <c r="V199"/>
  <c r="U199"/>
  <c r="T199"/>
  <c r="S199"/>
  <c r="R199"/>
  <c r="Q199"/>
  <c r="P199"/>
  <c r="O199"/>
  <c r="N199"/>
  <c r="M199"/>
  <c r="L199"/>
  <c r="K199"/>
  <c r="J199"/>
  <c r="I199"/>
  <c r="H199"/>
  <c r="G199"/>
  <c r="F199"/>
  <c r="Y198"/>
  <c r="X198"/>
  <c r="W198"/>
  <c r="V198"/>
  <c r="U198"/>
  <c r="T198"/>
  <c r="S198"/>
  <c r="R198"/>
  <c r="Q198"/>
  <c r="P198"/>
  <c r="O198"/>
  <c r="N198"/>
  <c r="M198"/>
  <c r="L198"/>
  <c r="K198"/>
  <c r="J198"/>
  <c r="I198"/>
  <c r="H198"/>
  <c r="G198"/>
  <c r="F198"/>
  <c r="Y197"/>
  <c r="X197"/>
  <c r="W197"/>
  <c r="V197"/>
  <c r="U197"/>
  <c r="T197"/>
  <c r="S197"/>
  <c r="R197"/>
  <c r="Q197"/>
  <c r="P197"/>
  <c r="O197"/>
  <c r="N197"/>
  <c r="M197"/>
  <c r="L197"/>
  <c r="K197"/>
  <c r="J197"/>
  <c r="I197"/>
  <c r="H197"/>
  <c r="G197"/>
  <c r="F197"/>
  <c r="Y196"/>
  <c r="X196"/>
  <c r="W196"/>
  <c r="V196"/>
  <c r="U196"/>
  <c r="T196"/>
  <c r="S196"/>
  <c r="R196"/>
  <c r="Q196"/>
  <c r="P196"/>
  <c r="O196"/>
  <c r="N196"/>
  <c r="M196"/>
  <c r="L196"/>
  <c r="K196"/>
  <c r="J196"/>
  <c r="I196"/>
  <c r="H196"/>
  <c r="G196"/>
  <c r="F196"/>
  <c r="Y195"/>
  <c r="X195"/>
  <c r="W195"/>
  <c r="V195"/>
  <c r="U195"/>
  <c r="T195"/>
  <c r="S195"/>
  <c r="R195"/>
  <c r="Q195"/>
  <c r="P195"/>
  <c r="O195"/>
  <c r="N195"/>
  <c r="M195"/>
  <c r="L195"/>
  <c r="K195"/>
  <c r="J195"/>
  <c r="I195"/>
  <c r="H195"/>
  <c r="G195"/>
  <c r="F195"/>
  <c r="Y194"/>
  <c r="X194"/>
  <c r="W194"/>
  <c r="V194"/>
  <c r="U194"/>
  <c r="T194"/>
  <c r="S194"/>
  <c r="R194"/>
  <c r="Q194"/>
  <c r="P194"/>
  <c r="O194"/>
  <c r="N194"/>
  <c r="M194"/>
  <c r="L194"/>
  <c r="K194"/>
  <c r="J194"/>
  <c r="I194"/>
  <c r="H194"/>
  <c r="G194"/>
  <c r="F194"/>
  <c r="Y193"/>
  <c r="X193"/>
  <c r="W193"/>
  <c r="V193"/>
  <c r="U193"/>
  <c r="T193"/>
  <c r="S193"/>
  <c r="R193"/>
  <c r="Q193"/>
  <c r="P193"/>
  <c r="O193"/>
  <c r="N193"/>
  <c r="M193"/>
  <c r="L193"/>
  <c r="K193"/>
  <c r="J193"/>
  <c r="I193"/>
  <c r="H193"/>
  <c r="G193"/>
  <c r="F193"/>
  <c r="Y192"/>
  <c r="X192"/>
  <c r="W192"/>
  <c r="V192"/>
  <c r="U192"/>
  <c r="T192"/>
  <c r="S192"/>
  <c r="R192"/>
  <c r="Q192"/>
  <c r="P192"/>
  <c r="O192"/>
  <c r="N192"/>
  <c r="M192"/>
  <c r="L192"/>
  <c r="K192"/>
  <c r="J192"/>
  <c r="I192"/>
  <c r="H192"/>
  <c r="G192"/>
  <c r="F192"/>
  <c r="Y191"/>
  <c r="X191"/>
  <c r="W191"/>
  <c r="V191"/>
  <c r="U191"/>
  <c r="T191"/>
  <c r="S191"/>
  <c r="R191"/>
  <c r="Q191"/>
  <c r="P191"/>
  <c r="O191"/>
  <c r="N191"/>
  <c r="M191"/>
  <c r="L191"/>
  <c r="K191"/>
  <c r="J191"/>
  <c r="I191"/>
  <c r="H191"/>
  <c r="G191"/>
  <c r="F191"/>
  <c r="Y190"/>
  <c r="X190"/>
  <c r="W190"/>
  <c r="V190"/>
  <c r="U190"/>
  <c r="T190"/>
  <c r="S190"/>
  <c r="R190"/>
  <c r="Q190"/>
  <c r="P190"/>
  <c r="O190"/>
  <c r="N190"/>
  <c r="M190"/>
  <c r="L190"/>
  <c r="K190"/>
  <c r="J190"/>
  <c r="I190"/>
  <c r="H190"/>
  <c r="G190"/>
  <c r="F190"/>
  <c r="Y189"/>
  <c r="X189"/>
  <c r="W189"/>
  <c r="V189"/>
  <c r="U189"/>
  <c r="T189"/>
  <c r="S189"/>
  <c r="R189"/>
  <c r="Q189"/>
  <c r="P189"/>
  <c r="O189"/>
  <c r="N189"/>
  <c r="M189"/>
  <c r="L189"/>
  <c r="K189"/>
  <c r="J189"/>
  <c r="I189"/>
  <c r="H189"/>
  <c r="G189"/>
  <c r="F189"/>
  <c r="Y188"/>
  <c r="X188"/>
  <c r="W188"/>
  <c r="V188"/>
  <c r="U188"/>
  <c r="T188"/>
  <c r="S188"/>
  <c r="R188"/>
  <c r="Q188"/>
  <c r="P188"/>
  <c r="O188"/>
  <c r="N188"/>
  <c r="M188"/>
  <c r="L188"/>
  <c r="K188"/>
  <c r="J188"/>
  <c r="I188"/>
  <c r="H188"/>
  <c r="G188"/>
  <c r="F188"/>
  <c r="Y187"/>
  <c r="X187"/>
  <c r="W187"/>
  <c r="V187"/>
  <c r="U187"/>
  <c r="T187"/>
  <c r="S187"/>
  <c r="R187"/>
  <c r="Q187"/>
  <c r="P187"/>
  <c r="O187"/>
  <c r="N187"/>
  <c r="M187"/>
  <c r="L187"/>
  <c r="K187"/>
  <c r="J187"/>
  <c r="I187"/>
  <c r="H187"/>
  <c r="G187"/>
  <c r="F187"/>
  <c r="Y186"/>
  <c r="X186"/>
  <c r="W186"/>
  <c r="V186"/>
  <c r="U186"/>
  <c r="T186"/>
  <c r="S186"/>
  <c r="R186"/>
  <c r="Q186"/>
  <c r="P186"/>
  <c r="O186"/>
  <c r="N186"/>
  <c r="M186"/>
  <c r="L186"/>
  <c r="K186"/>
  <c r="J186"/>
  <c r="I186"/>
  <c r="H186"/>
  <c r="G186"/>
  <c r="F186"/>
  <c r="Y185"/>
  <c r="X185"/>
  <c r="W185"/>
  <c r="V185"/>
  <c r="U185"/>
  <c r="T185"/>
  <c r="S185"/>
  <c r="R185"/>
  <c r="Q185"/>
  <c r="P185"/>
  <c r="O185"/>
  <c r="N185"/>
  <c r="M185"/>
  <c r="L185"/>
  <c r="K185"/>
  <c r="J185"/>
  <c r="I185"/>
  <c r="H185"/>
  <c r="G185"/>
  <c r="F185"/>
  <c r="Y184"/>
  <c r="X184"/>
  <c r="W184"/>
  <c r="V184"/>
  <c r="U184"/>
  <c r="T184"/>
  <c r="S184"/>
  <c r="R184"/>
  <c r="Q184"/>
  <c r="P184"/>
  <c r="O184"/>
  <c r="N184"/>
  <c r="M184"/>
  <c r="L184"/>
  <c r="K184"/>
  <c r="J184"/>
  <c r="I184"/>
  <c r="H184"/>
  <c r="G184"/>
  <c r="F184"/>
  <c r="Y183"/>
  <c r="X183"/>
  <c r="W183"/>
  <c r="V183"/>
  <c r="U183"/>
  <c r="T183"/>
  <c r="S183"/>
  <c r="R183"/>
  <c r="Q183"/>
  <c r="P183"/>
  <c r="O183"/>
  <c r="N183"/>
  <c r="M183"/>
  <c r="L183"/>
  <c r="K183"/>
  <c r="J183"/>
  <c r="I183"/>
  <c r="H183"/>
  <c r="G183"/>
  <c r="F183"/>
  <c r="Y182"/>
  <c r="X182"/>
  <c r="W182"/>
  <c r="V182"/>
  <c r="U182"/>
  <c r="T182"/>
  <c r="S182"/>
  <c r="R182"/>
  <c r="Q182"/>
  <c r="P182"/>
  <c r="O182"/>
  <c r="N182"/>
  <c r="M182"/>
  <c r="L182"/>
  <c r="K182"/>
  <c r="J182"/>
  <c r="I182"/>
  <c r="H182"/>
  <c r="G182"/>
  <c r="F182"/>
  <c r="Y181"/>
  <c r="X181"/>
  <c r="W181"/>
  <c r="V181"/>
  <c r="U181"/>
  <c r="T181"/>
  <c r="S181"/>
  <c r="R181"/>
  <c r="Q181"/>
  <c r="P181"/>
  <c r="O181"/>
  <c r="N181"/>
  <c r="M181"/>
  <c r="L181"/>
  <c r="K181"/>
  <c r="J181"/>
  <c r="I181"/>
  <c r="H181"/>
  <c r="G181"/>
  <c r="F181"/>
  <c r="Y180"/>
  <c r="X180"/>
  <c r="W180"/>
  <c r="V180"/>
  <c r="U180"/>
  <c r="T180"/>
  <c r="S180"/>
  <c r="R180"/>
  <c r="Q180"/>
  <c r="P180"/>
  <c r="O180"/>
  <c r="N180"/>
  <c r="M180"/>
  <c r="L180"/>
  <c r="K180"/>
  <c r="J180"/>
  <c r="I180"/>
  <c r="H180"/>
  <c r="G180"/>
  <c r="F180"/>
  <c r="Y179"/>
  <c r="X179"/>
  <c r="W179"/>
  <c r="V179"/>
  <c r="U179"/>
  <c r="T179"/>
  <c r="S179"/>
  <c r="R179"/>
  <c r="Q179"/>
  <c r="P179"/>
  <c r="O179"/>
  <c r="N179"/>
  <c r="M179"/>
  <c r="L179"/>
  <c r="K179"/>
  <c r="J179"/>
  <c r="I179"/>
  <c r="H179"/>
  <c r="G179"/>
  <c r="F179"/>
  <c r="Y178"/>
  <c r="X178"/>
  <c r="W178"/>
  <c r="V178"/>
  <c r="U178"/>
  <c r="T178"/>
  <c r="S178"/>
  <c r="R178"/>
  <c r="Q178"/>
  <c r="P178"/>
  <c r="O178"/>
  <c r="N178"/>
  <c r="M178"/>
  <c r="L178"/>
  <c r="K178"/>
  <c r="J178"/>
  <c r="I178"/>
  <c r="H178"/>
  <c r="G178"/>
  <c r="F178"/>
  <c r="Y177"/>
  <c r="X177"/>
  <c r="W177"/>
  <c r="V177"/>
  <c r="U177"/>
  <c r="T177"/>
  <c r="S177"/>
  <c r="R177"/>
  <c r="Q177"/>
  <c r="P177"/>
  <c r="O177"/>
  <c r="N177"/>
  <c r="M177"/>
  <c r="L177"/>
  <c r="K177"/>
  <c r="J177"/>
  <c r="I177"/>
  <c r="H177"/>
  <c r="G177"/>
  <c r="F177"/>
  <c r="Y176"/>
  <c r="X176"/>
  <c r="W176"/>
  <c r="V176"/>
  <c r="U176"/>
  <c r="T176"/>
  <c r="S176"/>
  <c r="R176"/>
  <c r="Q176"/>
  <c r="P176"/>
  <c r="O176"/>
  <c r="N176"/>
  <c r="M176"/>
  <c r="L176"/>
  <c r="K176"/>
  <c r="J176"/>
  <c r="I176"/>
  <c r="H176"/>
  <c r="G176"/>
  <c r="F176"/>
  <c r="Y175"/>
  <c r="X175"/>
  <c r="W175"/>
  <c r="V175"/>
  <c r="U175"/>
  <c r="T175"/>
  <c r="S175"/>
  <c r="R175"/>
  <c r="Q175"/>
  <c r="P175"/>
  <c r="O175"/>
  <c r="N175"/>
  <c r="M175"/>
  <c r="L175"/>
  <c r="K175"/>
  <c r="J175"/>
  <c r="I175"/>
  <c r="H175"/>
  <c r="G175"/>
  <c r="F175"/>
  <c r="Y174"/>
  <c r="X174"/>
  <c r="W174"/>
  <c r="V174"/>
  <c r="U174"/>
  <c r="T174"/>
  <c r="S174"/>
  <c r="R174"/>
  <c r="Q174"/>
  <c r="P174"/>
  <c r="O174"/>
  <c r="N174"/>
  <c r="M174"/>
  <c r="L174"/>
  <c r="K174"/>
  <c r="J174"/>
  <c r="I174"/>
  <c r="H174"/>
  <c r="G174"/>
  <c r="F174"/>
  <c r="Y173"/>
  <c r="X173"/>
  <c r="W173"/>
  <c r="V173"/>
  <c r="U173"/>
  <c r="T173"/>
  <c r="S173"/>
  <c r="R173"/>
  <c r="Q173"/>
  <c r="P173"/>
  <c r="O173"/>
  <c r="N173"/>
  <c r="M173"/>
  <c r="L173"/>
  <c r="K173"/>
  <c r="J173"/>
  <c r="I173"/>
  <c r="H173"/>
  <c r="G173"/>
  <c r="F173"/>
  <c r="Y172"/>
  <c r="X172"/>
  <c r="W172"/>
  <c r="V172"/>
  <c r="U172"/>
  <c r="T172"/>
  <c r="S172"/>
  <c r="R172"/>
  <c r="Q172"/>
  <c r="P172"/>
  <c r="O172"/>
  <c r="N172"/>
  <c r="M172"/>
  <c r="L172"/>
  <c r="K172"/>
  <c r="J172"/>
  <c r="I172"/>
  <c r="H172"/>
  <c r="G172"/>
  <c r="F172"/>
  <c r="Y171"/>
  <c r="X171"/>
  <c r="W171"/>
  <c r="V171"/>
  <c r="U171"/>
  <c r="T171"/>
  <c r="S171"/>
  <c r="R171"/>
  <c r="Q171"/>
  <c r="P171"/>
  <c r="O171"/>
  <c r="N171"/>
  <c r="M171"/>
  <c r="L171"/>
  <c r="K171"/>
  <c r="J171"/>
  <c r="I171"/>
  <c r="H171"/>
  <c r="G171"/>
  <c r="F171"/>
  <c r="Y170"/>
  <c r="X170"/>
  <c r="W170"/>
  <c r="V170"/>
  <c r="U170"/>
  <c r="T170"/>
  <c r="S170"/>
  <c r="R170"/>
  <c r="Q170"/>
  <c r="P170"/>
  <c r="O170"/>
  <c r="N170"/>
  <c r="M170"/>
  <c r="L170"/>
  <c r="K170"/>
  <c r="J170"/>
  <c r="I170"/>
  <c r="H170"/>
  <c r="G170"/>
  <c r="F170"/>
  <c r="Y169"/>
  <c r="X169"/>
  <c r="W169"/>
  <c r="V169"/>
  <c r="U169"/>
  <c r="T169"/>
  <c r="S169"/>
  <c r="R169"/>
  <c r="Q169"/>
  <c r="P169"/>
  <c r="O169"/>
  <c r="N169"/>
  <c r="M169"/>
  <c r="L169"/>
  <c r="K169"/>
  <c r="J169"/>
  <c r="I169"/>
  <c r="H169"/>
  <c r="G169"/>
  <c r="F169"/>
  <c r="Y168"/>
  <c r="X168"/>
  <c r="W168"/>
  <c r="V168"/>
  <c r="U168"/>
  <c r="T168"/>
  <c r="S168"/>
  <c r="R168"/>
  <c r="Q168"/>
  <c r="P168"/>
  <c r="O168"/>
  <c r="N168"/>
  <c r="M168"/>
  <c r="L168"/>
  <c r="K168"/>
  <c r="J168"/>
  <c r="I168"/>
  <c r="H168"/>
  <c r="G168"/>
  <c r="F168"/>
  <c r="Y167"/>
  <c r="X167"/>
  <c r="W167"/>
  <c r="V167"/>
  <c r="U167"/>
  <c r="T167"/>
  <c r="S167"/>
  <c r="R167"/>
  <c r="Q167"/>
  <c r="P167"/>
  <c r="O167"/>
  <c r="N167"/>
  <c r="M167"/>
  <c r="L167"/>
  <c r="K167"/>
  <c r="J167"/>
  <c r="I167"/>
  <c r="H167"/>
  <c r="G167"/>
  <c r="F167"/>
  <c r="Y166"/>
  <c r="X166"/>
  <c r="W166"/>
  <c r="V166"/>
  <c r="U166"/>
  <c r="T166"/>
  <c r="S166"/>
  <c r="R166"/>
  <c r="Q166"/>
  <c r="P166"/>
  <c r="O166"/>
  <c r="N166"/>
  <c r="M166"/>
  <c r="L166"/>
  <c r="K166"/>
  <c r="J166"/>
  <c r="I166"/>
  <c r="H166"/>
  <c r="G166"/>
  <c r="F166"/>
  <c r="Y165"/>
  <c r="X165"/>
  <c r="W165"/>
  <c r="V165"/>
  <c r="U165"/>
  <c r="T165"/>
  <c r="S165"/>
  <c r="R165"/>
  <c r="Q165"/>
  <c r="P165"/>
  <c r="O165"/>
  <c r="N165"/>
  <c r="M165"/>
  <c r="L165"/>
  <c r="K165"/>
  <c r="J165"/>
  <c r="I165"/>
  <c r="H165"/>
  <c r="G165"/>
  <c r="F165"/>
  <c r="Y164"/>
  <c r="X164"/>
  <c r="W164"/>
  <c r="V164"/>
  <c r="U164"/>
  <c r="T164"/>
  <c r="S164"/>
  <c r="R164"/>
  <c r="Q164"/>
  <c r="P164"/>
  <c r="O164"/>
  <c r="N164"/>
  <c r="M164"/>
  <c r="L164"/>
  <c r="K164"/>
  <c r="J164"/>
  <c r="I164"/>
  <c r="H164"/>
  <c r="G164"/>
  <c r="F164"/>
  <c r="Y163"/>
  <c r="X163"/>
  <c r="W163"/>
  <c r="V163"/>
  <c r="U163"/>
  <c r="T163"/>
  <c r="S163"/>
  <c r="R163"/>
  <c r="Q163"/>
  <c r="P163"/>
  <c r="O163"/>
  <c r="N163"/>
  <c r="M163"/>
  <c r="L163"/>
  <c r="K163"/>
  <c r="J163"/>
  <c r="I163"/>
  <c r="H163"/>
  <c r="G163"/>
  <c r="F163"/>
  <c r="Y162"/>
  <c r="X162"/>
  <c r="W162"/>
  <c r="V162"/>
  <c r="U162"/>
  <c r="T162"/>
  <c r="S162"/>
  <c r="R162"/>
  <c r="Q162"/>
  <c r="P162"/>
  <c r="O162"/>
  <c r="N162"/>
  <c r="M162"/>
  <c r="L162"/>
  <c r="K162"/>
  <c r="J162"/>
  <c r="I162"/>
  <c r="H162"/>
  <c r="G162"/>
  <c r="F162"/>
  <c r="Y161"/>
  <c r="X161"/>
  <c r="W161"/>
  <c r="V161"/>
  <c r="U161"/>
  <c r="T161"/>
  <c r="S161"/>
  <c r="R161"/>
  <c r="Q161"/>
  <c r="P161"/>
  <c r="O161"/>
  <c r="N161"/>
  <c r="M161"/>
  <c r="L161"/>
  <c r="K161"/>
  <c r="J161"/>
  <c r="I161"/>
  <c r="H161"/>
  <c r="G161"/>
  <c r="F161"/>
  <c r="Y160"/>
  <c r="X160"/>
  <c r="W160"/>
  <c r="V160"/>
  <c r="U160"/>
  <c r="T160"/>
  <c r="S160"/>
  <c r="R160"/>
  <c r="Q160"/>
  <c r="P160"/>
  <c r="O160"/>
  <c r="N160"/>
  <c r="M160"/>
  <c r="L160"/>
  <c r="K160"/>
  <c r="J160"/>
  <c r="I160"/>
  <c r="H160"/>
  <c r="G160"/>
  <c r="F160"/>
  <c r="Y159"/>
  <c r="X159"/>
  <c r="W159"/>
  <c r="V159"/>
  <c r="U159"/>
  <c r="T159"/>
  <c r="S159"/>
  <c r="R159"/>
  <c r="Q159"/>
  <c r="P159"/>
  <c r="O159"/>
  <c r="N159"/>
  <c r="M159"/>
  <c r="L159"/>
  <c r="K159"/>
  <c r="J159"/>
  <c r="I159"/>
  <c r="H159"/>
  <c r="G159"/>
  <c r="F159"/>
  <c r="Y158"/>
  <c r="X158"/>
  <c r="W158"/>
  <c r="V158"/>
  <c r="U158"/>
  <c r="T158"/>
  <c r="S158"/>
  <c r="R158"/>
  <c r="Q158"/>
  <c r="P158"/>
  <c r="O158"/>
  <c r="N158"/>
  <c r="M158"/>
  <c r="L158"/>
  <c r="K158"/>
  <c r="J158"/>
  <c r="I158"/>
  <c r="H158"/>
  <c r="G158"/>
  <c r="F158"/>
  <c r="Y157"/>
  <c r="X157"/>
  <c r="W157"/>
  <c r="V157"/>
  <c r="U157"/>
  <c r="T157"/>
  <c r="S157"/>
  <c r="R157"/>
  <c r="Q157"/>
  <c r="P157"/>
  <c r="O157"/>
  <c r="N157"/>
  <c r="M157"/>
  <c r="L157"/>
  <c r="K157"/>
  <c r="J157"/>
  <c r="I157"/>
  <c r="H157"/>
  <c r="G157"/>
  <c r="F157"/>
  <c r="Y156"/>
  <c r="X156"/>
  <c r="W156"/>
  <c r="V156"/>
  <c r="U156"/>
  <c r="T156"/>
  <c r="S156"/>
  <c r="R156"/>
  <c r="Q156"/>
  <c r="P156"/>
  <c r="O156"/>
  <c r="N156"/>
  <c r="M156"/>
  <c r="L156"/>
  <c r="K156"/>
  <c r="J156"/>
  <c r="I156"/>
  <c r="H156"/>
  <c r="G156"/>
  <c r="F156"/>
  <c r="Y155"/>
  <c r="X155"/>
  <c r="W155"/>
  <c r="V155"/>
  <c r="U155"/>
  <c r="T155"/>
  <c r="S155"/>
  <c r="R155"/>
  <c r="Q155"/>
  <c r="P155"/>
  <c r="O155"/>
  <c r="N155"/>
  <c r="M155"/>
  <c r="L155"/>
  <c r="K155"/>
  <c r="J155"/>
  <c r="I155"/>
  <c r="H155"/>
  <c r="G155"/>
  <c r="F155"/>
  <c r="Y154"/>
  <c r="X154"/>
  <c r="W154"/>
  <c r="V154"/>
  <c r="U154"/>
  <c r="T154"/>
  <c r="S154"/>
  <c r="R154"/>
  <c r="Q154"/>
  <c r="P154"/>
  <c r="O154"/>
  <c r="N154"/>
  <c r="M154"/>
  <c r="L154"/>
  <c r="K154"/>
  <c r="J154"/>
  <c r="I154"/>
  <c r="H154"/>
  <c r="G154"/>
  <c r="F154"/>
  <c r="Y153"/>
  <c r="X153"/>
  <c r="W153"/>
  <c r="V153"/>
  <c r="U153"/>
  <c r="T153"/>
  <c r="S153"/>
  <c r="R153"/>
  <c r="Q153"/>
  <c r="P153"/>
  <c r="O153"/>
  <c r="N153"/>
  <c r="M153"/>
  <c r="L153"/>
  <c r="K153"/>
  <c r="J153"/>
  <c r="I153"/>
  <c r="H153"/>
  <c r="G153"/>
  <c r="F153"/>
  <c r="Y152"/>
  <c r="X152"/>
  <c r="W152"/>
  <c r="V152"/>
  <c r="U152"/>
  <c r="T152"/>
  <c r="S152"/>
  <c r="R152"/>
  <c r="Q152"/>
  <c r="P152"/>
  <c r="O152"/>
  <c r="N152"/>
  <c r="M152"/>
  <c r="L152"/>
  <c r="K152"/>
  <c r="J152"/>
  <c r="I152"/>
  <c r="H152"/>
  <c r="G152"/>
  <c r="F152"/>
  <c r="Y151"/>
  <c r="X151"/>
  <c r="W151"/>
  <c r="V151"/>
  <c r="U151"/>
  <c r="T151"/>
  <c r="S151"/>
  <c r="R151"/>
  <c r="Q151"/>
  <c r="P151"/>
  <c r="O151"/>
  <c r="N151"/>
  <c r="M151"/>
  <c r="L151"/>
  <c r="K151"/>
  <c r="J151"/>
  <c r="I151"/>
  <c r="H151"/>
  <c r="G151"/>
  <c r="F151"/>
  <c r="Y150"/>
  <c r="X150"/>
  <c r="W150"/>
  <c r="V150"/>
  <c r="U150"/>
  <c r="T150"/>
  <c r="S150"/>
  <c r="R150"/>
  <c r="Q150"/>
  <c r="P150"/>
  <c r="O150"/>
  <c r="N150"/>
  <c r="M150"/>
  <c r="L150"/>
  <c r="K150"/>
  <c r="J150"/>
  <c r="I150"/>
  <c r="H150"/>
  <c r="G150"/>
  <c r="F150"/>
  <c r="Y149"/>
  <c r="X149"/>
  <c r="W149"/>
  <c r="V149"/>
  <c r="U149"/>
  <c r="T149"/>
  <c r="S149"/>
  <c r="R149"/>
  <c r="Q149"/>
  <c r="P149"/>
  <c r="O149"/>
  <c r="N149"/>
  <c r="M149"/>
  <c r="L149"/>
  <c r="K149"/>
  <c r="J149"/>
  <c r="I149"/>
  <c r="H149"/>
  <c r="G149"/>
  <c r="F149"/>
  <c r="Y148"/>
  <c r="X148"/>
  <c r="W148"/>
  <c r="V148"/>
  <c r="U148"/>
  <c r="T148"/>
  <c r="S148"/>
  <c r="R148"/>
  <c r="Q148"/>
  <c r="P148"/>
  <c r="O148"/>
  <c r="N148"/>
  <c r="M148"/>
  <c r="L148"/>
  <c r="K148"/>
  <c r="J148"/>
  <c r="I148"/>
  <c r="H148"/>
  <c r="G148"/>
  <c r="F148"/>
  <c r="Y147"/>
  <c r="X147"/>
  <c r="W147"/>
  <c r="V147"/>
  <c r="U147"/>
  <c r="T147"/>
  <c r="S147"/>
  <c r="R147"/>
  <c r="Q147"/>
  <c r="P147"/>
  <c r="O147"/>
  <c r="N147"/>
  <c r="M147"/>
  <c r="L147"/>
  <c r="K147"/>
  <c r="J147"/>
  <c r="I147"/>
  <c r="H147"/>
  <c r="G147"/>
  <c r="F147"/>
  <c r="Y146"/>
  <c r="X146"/>
  <c r="W146"/>
  <c r="V146"/>
  <c r="U146"/>
  <c r="T146"/>
  <c r="S146"/>
  <c r="R146"/>
  <c r="Q146"/>
  <c r="P146"/>
  <c r="O146"/>
  <c r="N146"/>
  <c r="M146"/>
  <c r="L146"/>
  <c r="K146"/>
  <c r="J146"/>
  <c r="I146"/>
  <c r="H146"/>
  <c r="G146"/>
  <c r="F146"/>
  <c r="Y145"/>
  <c r="X145"/>
  <c r="W145"/>
  <c r="V145"/>
  <c r="U145"/>
  <c r="T145"/>
  <c r="S145"/>
  <c r="R145"/>
  <c r="Q145"/>
  <c r="P145"/>
  <c r="O145"/>
  <c r="N145"/>
  <c r="M145"/>
  <c r="L145"/>
  <c r="K145"/>
  <c r="J145"/>
  <c r="I145"/>
  <c r="H145"/>
  <c r="G145"/>
  <c r="F145"/>
  <c r="Y144"/>
  <c r="X144"/>
  <c r="W144"/>
  <c r="V144"/>
  <c r="U144"/>
  <c r="T144"/>
  <c r="S144"/>
  <c r="R144"/>
  <c r="Q144"/>
  <c r="P144"/>
  <c r="O144"/>
  <c r="N144"/>
  <c r="M144"/>
  <c r="L144"/>
  <c r="K144"/>
  <c r="J144"/>
  <c r="I144"/>
  <c r="H144"/>
  <c r="G144"/>
  <c r="F144"/>
  <c r="Y143"/>
  <c r="X143"/>
  <c r="W143"/>
  <c r="V143"/>
  <c r="U143"/>
  <c r="T143"/>
  <c r="S143"/>
  <c r="R143"/>
  <c r="Q143"/>
  <c r="P143"/>
  <c r="O143"/>
  <c r="N143"/>
  <c r="M143"/>
  <c r="L143"/>
  <c r="K143"/>
  <c r="J143"/>
  <c r="I143"/>
  <c r="H143"/>
  <c r="G143"/>
  <c r="F143"/>
  <c r="Y142"/>
  <c r="X142"/>
  <c r="W142"/>
  <c r="V142"/>
  <c r="U142"/>
  <c r="T142"/>
  <c r="S142"/>
  <c r="R142"/>
  <c r="Q142"/>
  <c r="P142"/>
  <c r="O142"/>
  <c r="N142"/>
  <c r="M142"/>
  <c r="L142"/>
  <c r="K142"/>
  <c r="J142"/>
  <c r="I142"/>
  <c r="H142"/>
  <c r="G142"/>
  <c r="F142"/>
  <c r="Y141"/>
  <c r="X141"/>
  <c r="W141"/>
  <c r="V141"/>
  <c r="U141"/>
  <c r="T141"/>
  <c r="S141"/>
  <c r="R141"/>
  <c r="Q141"/>
  <c r="P141"/>
  <c r="O141"/>
  <c r="N141"/>
  <c r="M141"/>
  <c r="L141"/>
  <c r="K141"/>
  <c r="J141"/>
  <c r="I141"/>
  <c r="H141"/>
  <c r="G141"/>
  <c r="F141"/>
  <c r="Y140"/>
  <c r="X140"/>
  <c r="W140"/>
  <c r="V140"/>
  <c r="U140"/>
  <c r="T140"/>
  <c r="S140"/>
  <c r="R140"/>
  <c r="Q140"/>
  <c r="P140"/>
  <c r="O140"/>
  <c r="N140"/>
  <c r="M140"/>
  <c r="L140"/>
  <c r="K140"/>
  <c r="J140"/>
  <c r="I140"/>
  <c r="H140"/>
  <c r="G140"/>
  <c r="F140"/>
  <c r="Y139"/>
  <c r="X139"/>
  <c r="W139"/>
  <c r="V139"/>
  <c r="U139"/>
  <c r="T139"/>
  <c r="S139"/>
  <c r="R139"/>
  <c r="Q139"/>
  <c r="P139"/>
  <c r="O139"/>
  <c r="N139"/>
  <c r="M139"/>
  <c r="L139"/>
  <c r="K139"/>
  <c r="J139"/>
  <c r="I139"/>
  <c r="H139"/>
  <c r="G139"/>
  <c r="F139"/>
  <c r="Y138"/>
  <c r="X138"/>
  <c r="W138"/>
  <c r="V138"/>
  <c r="U138"/>
  <c r="T138"/>
  <c r="S138"/>
  <c r="R138"/>
  <c r="Q138"/>
  <c r="P138"/>
  <c r="O138"/>
  <c r="N138"/>
  <c r="M138"/>
  <c r="L138"/>
  <c r="K138"/>
  <c r="J138"/>
  <c r="I138"/>
  <c r="H138"/>
  <c r="G138"/>
  <c r="F138"/>
  <c r="Y137"/>
  <c r="X137"/>
  <c r="W137"/>
  <c r="V137"/>
  <c r="U137"/>
  <c r="T137"/>
  <c r="S137"/>
  <c r="R137"/>
  <c r="Q137"/>
  <c r="P137"/>
  <c r="O137"/>
  <c r="N137"/>
  <c r="M137"/>
  <c r="L137"/>
  <c r="K137"/>
  <c r="J137"/>
  <c r="I137"/>
  <c r="H137"/>
  <c r="G137"/>
  <c r="F137"/>
  <c r="Y136"/>
  <c r="X136"/>
  <c r="W136"/>
  <c r="V136"/>
  <c r="U136"/>
  <c r="T136"/>
  <c r="S136"/>
  <c r="R136"/>
  <c r="Q136"/>
  <c r="P136"/>
  <c r="O136"/>
  <c r="N136"/>
  <c r="M136"/>
  <c r="L136"/>
  <c r="K136"/>
  <c r="J136"/>
  <c r="I136"/>
  <c r="H136"/>
  <c r="G136"/>
  <c r="F136"/>
  <c r="Y135"/>
  <c r="X135"/>
  <c r="W135"/>
  <c r="V135"/>
  <c r="U135"/>
  <c r="T135"/>
  <c r="S135"/>
  <c r="R135"/>
  <c r="Q135"/>
  <c r="P135"/>
  <c r="O135"/>
  <c r="N135"/>
  <c r="M135"/>
  <c r="L135"/>
  <c r="K135"/>
  <c r="J135"/>
  <c r="I135"/>
  <c r="H135"/>
  <c r="G135"/>
  <c r="F135"/>
  <c r="Y134"/>
  <c r="X134"/>
  <c r="W134"/>
  <c r="V134"/>
  <c r="U134"/>
  <c r="T134"/>
  <c r="S134"/>
  <c r="R134"/>
  <c r="Q134"/>
  <c r="P134"/>
  <c r="O134"/>
  <c r="N134"/>
  <c r="M134"/>
  <c r="L134"/>
  <c r="K134"/>
  <c r="J134"/>
  <c r="I134"/>
  <c r="H134"/>
  <c r="G134"/>
  <c r="F134"/>
  <c r="Y133"/>
  <c r="X133"/>
  <c r="W133"/>
  <c r="V133"/>
  <c r="U133"/>
  <c r="T133"/>
  <c r="S133"/>
  <c r="R133"/>
  <c r="Q133"/>
  <c r="P133"/>
  <c r="O133"/>
  <c r="N133"/>
  <c r="M133"/>
  <c r="L133"/>
  <c r="K133"/>
  <c r="J133"/>
  <c r="I133"/>
  <c r="H133"/>
  <c r="G133"/>
  <c r="F133"/>
  <c r="Y132"/>
  <c r="X132"/>
  <c r="W132"/>
  <c r="V132"/>
  <c r="U132"/>
  <c r="T132"/>
  <c r="S132"/>
  <c r="R132"/>
  <c r="Q132"/>
  <c r="P132"/>
  <c r="O132"/>
  <c r="N132"/>
  <c r="M132"/>
  <c r="L132"/>
  <c r="K132"/>
  <c r="J132"/>
  <c r="I132"/>
  <c r="H132"/>
  <c r="G132"/>
  <c r="F132"/>
  <c r="Y131"/>
  <c r="X131"/>
  <c r="W131"/>
  <c r="V131"/>
  <c r="U131"/>
  <c r="T131"/>
  <c r="S131"/>
  <c r="R131"/>
  <c r="Q131"/>
  <c r="P131"/>
  <c r="O131"/>
  <c r="N131"/>
  <c r="M131"/>
  <c r="L131"/>
  <c r="K131"/>
  <c r="J131"/>
  <c r="I131"/>
  <c r="H131"/>
  <c r="G131"/>
  <c r="F131"/>
  <c r="Y130"/>
  <c r="X130"/>
  <c r="W130"/>
  <c r="V130"/>
  <c r="U130"/>
  <c r="T130"/>
  <c r="S130"/>
  <c r="R130"/>
  <c r="Q130"/>
  <c r="P130"/>
  <c r="O130"/>
  <c r="N130"/>
  <c r="M130"/>
  <c r="L130"/>
  <c r="K130"/>
  <c r="J130"/>
  <c r="I130"/>
  <c r="H130"/>
  <c r="G130"/>
  <c r="F130"/>
  <c r="Y129"/>
  <c r="X129"/>
  <c r="W129"/>
  <c r="V129"/>
  <c r="U129"/>
  <c r="T129"/>
  <c r="S129"/>
  <c r="R129"/>
  <c r="Q129"/>
  <c r="P129"/>
  <c r="O129"/>
  <c r="N129"/>
  <c r="M129"/>
  <c r="L129"/>
  <c r="K129"/>
  <c r="J129"/>
  <c r="I129"/>
  <c r="H129"/>
  <c r="G129"/>
  <c r="F129"/>
  <c r="Y128"/>
  <c r="X128"/>
  <c r="W128"/>
  <c r="V128"/>
  <c r="U128"/>
  <c r="T128"/>
  <c r="S128"/>
  <c r="R128"/>
  <c r="Q128"/>
  <c r="P128"/>
  <c r="O128"/>
  <c r="N128"/>
  <c r="M128"/>
  <c r="L128"/>
  <c r="K128"/>
  <c r="J128"/>
  <c r="I128"/>
  <c r="H128"/>
  <c r="G128"/>
  <c r="F128"/>
  <c r="Y127"/>
  <c r="X127"/>
  <c r="W127"/>
  <c r="V127"/>
  <c r="U127"/>
  <c r="T127"/>
  <c r="S127"/>
  <c r="R127"/>
  <c r="Q127"/>
  <c r="P127"/>
  <c r="O127"/>
  <c r="N127"/>
  <c r="M127"/>
  <c r="L127"/>
  <c r="K127"/>
  <c r="J127"/>
  <c r="I127"/>
  <c r="H127"/>
  <c r="G127"/>
  <c r="F127"/>
  <c r="Y126"/>
  <c r="X126"/>
  <c r="W126"/>
  <c r="V126"/>
  <c r="U126"/>
  <c r="T126"/>
  <c r="S126"/>
  <c r="R126"/>
  <c r="Q126"/>
  <c r="P126"/>
  <c r="O126"/>
  <c r="N126"/>
  <c r="M126"/>
  <c r="L126"/>
  <c r="K126"/>
  <c r="J126"/>
  <c r="I126"/>
  <c r="H126"/>
  <c r="G126"/>
  <c r="F126"/>
  <c r="Y125"/>
  <c r="X125"/>
  <c r="W125"/>
  <c r="V125"/>
  <c r="U125"/>
  <c r="T125"/>
  <c r="S125"/>
  <c r="R125"/>
  <c r="Q125"/>
  <c r="P125"/>
  <c r="O125"/>
  <c r="N125"/>
  <c r="M125"/>
  <c r="L125"/>
  <c r="K125"/>
  <c r="J125"/>
  <c r="I125"/>
  <c r="H125"/>
  <c r="G125"/>
  <c r="F125"/>
  <c r="Y124"/>
  <c r="X124"/>
  <c r="W124"/>
  <c r="V124"/>
  <c r="U124"/>
  <c r="T124"/>
  <c r="S124"/>
  <c r="R124"/>
  <c r="Q124"/>
  <c r="P124"/>
  <c r="O124"/>
  <c r="N124"/>
  <c r="M124"/>
  <c r="L124"/>
  <c r="K124"/>
  <c r="J124"/>
  <c r="I124"/>
  <c r="H124"/>
  <c r="G124"/>
  <c r="F124"/>
  <c r="Y123"/>
  <c r="X123"/>
  <c r="W123"/>
  <c r="V123"/>
  <c r="U123"/>
  <c r="T123"/>
  <c r="S123"/>
  <c r="R123"/>
  <c r="Q123"/>
  <c r="P123"/>
  <c r="O123"/>
  <c r="N123"/>
  <c r="M123"/>
  <c r="L123"/>
  <c r="K123"/>
  <c r="J123"/>
  <c r="I123"/>
  <c r="H123"/>
  <c r="G123"/>
  <c r="F123"/>
  <c r="Y122"/>
  <c r="X122"/>
  <c r="W122"/>
  <c r="V122"/>
  <c r="U122"/>
  <c r="T122"/>
  <c r="S122"/>
  <c r="R122"/>
  <c r="Q122"/>
  <c r="P122"/>
  <c r="O122"/>
  <c r="N122"/>
  <c r="M122"/>
  <c r="L122"/>
  <c r="K122"/>
  <c r="J122"/>
  <c r="I122"/>
  <c r="H122"/>
  <c r="G122"/>
  <c r="F122"/>
  <c r="Y121"/>
  <c r="X121"/>
  <c r="W121"/>
  <c r="V121"/>
  <c r="U121"/>
  <c r="T121"/>
  <c r="S121"/>
  <c r="R121"/>
  <c r="Q121"/>
  <c r="P121"/>
  <c r="O121"/>
  <c r="N121"/>
  <c r="M121"/>
  <c r="L121"/>
  <c r="K121"/>
  <c r="J121"/>
  <c r="I121"/>
  <c r="H121"/>
  <c r="G121"/>
  <c r="F121"/>
  <c r="Y120"/>
  <c r="X120"/>
  <c r="W120"/>
  <c r="V120"/>
  <c r="U120"/>
  <c r="T120"/>
  <c r="S120"/>
  <c r="R120"/>
  <c r="Q120"/>
  <c r="P120"/>
  <c r="O120"/>
  <c r="N120"/>
  <c r="M120"/>
  <c r="L120"/>
  <c r="K120"/>
  <c r="J120"/>
  <c r="I120"/>
  <c r="H120"/>
  <c r="G120"/>
  <c r="F120"/>
  <c r="Y119"/>
  <c r="X119"/>
  <c r="W119"/>
  <c r="V119"/>
  <c r="U119"/>
  <c r="T119"/>
  <c r="S119"/>
  <c r="R119"/>
  <c r="Q119"/>
  <c r="P119"/>
  <c r="O119"/>
  <c r="N119"/>
  <c r="M119"/>
  <c r="L119"/>
  <c r="K119"/>
  <c r="J119"/>
  <c r="I119"/>
  <c r="H119"/>
  <c r="G119"/>
  <c r="F119"/>
  <c r="Y118"/>
  <c r="X118"/>
  <c r="W118"/>
  <c r="V118"/>
  <c r="U118"/>
  <c r="T118"/>
  <c r="S118"/>
  <c r="R118"/>
  <c r="Q118"/>
  <c r="P118"/>
  <c r="O118"/>
  <c r="N118"/>
  <c r="M118"/>
  <c r="L118"/>
  <c r="K118"/>
  <c r="J118"/>
  <c r="I118"/>
  <c r="H118"/>
  <c r="G118"/>
  <c r="F118"/>
  <c r="Y117"/>
  <c r="X117"/>
  <c r="W117"/>
  <c r="V117"/>
  <c r="U117"/>
  <c r="T117"/>
  <c r="S117"/>
  <c r="R117"/>
  <c r="Q117"/>
  <c r="P117"/>
  <c r="O117"/>
  <c r="N117"/>
  <c r="M117"/>
  <c r="L117"/>
  <c r="K117"/>
  <c r="J117"/>
  <c r="I117"/>
  <c r="H117"/>
  <c r="G117"/>
  <c r="F117"/>
  <c r="Y116"/>
  <c r="X116"/>
  <c r="W116"/>
  <c r="V116"/>
  <c r="U116"/>
  <c r="T116"/>
  <c r="S116"/>
  <c r="R116"/>
  <c r="Q116"/>
  <c r="P116"/>
  <c r="O116"/>
  <c r="N116"/>
  <c r="M116"/>
  <c r="L116"/>
  <c r="K116"/>
  <c r="J116"/>
  <c r="I116"/>
  <c r="H116"/>
  <c r="G116"/>
  <c r="F116"/>
  <c r="Y115"/>
  <c r="X115"/>
  <c r="W115"/>
  <c r="V115"/>
  <c r="U115"/>
  <c r="T115"/>
  <c r="S115"/>
  <c r="R115"/>
  <c r="Q115"/>
  <c r="P115"/>
  <c r="O115"/>
  <c r="N115"/>
  <c r="M115"/>
  <c r="L115"/>
  <c r="K115"/>
  <c r="J115"/>
  <c r="I115"/>
  <c r="H115"/>
  <c r="G115"/>
  <c r="F115"/>
  <c r="Y114"/>
  <c r="X114"/>
  <c r="W114"/>
  <c r="V114"/>
  <c r="U114"/>
  <c r="T114"/>
  <c r="S114"/>
  <c r="R114"/>
  <c r="Q114"/>
  <c r="P114"/>
  <c r="O114"/>
  <c r="N114"/>
  <c r="M114"/>
  <c r="L114"/>
  <c r="K114"/>
  <c r="J114"/>
  <c r="I114"/>
  <c r="H114"/>
  <c r="G114"/>
  <c r="F114"/>
  <c r="Y113"/>
  <c r="X113"/>
  <c r="W113"/>
  <c r="V113"/>
  <c r="U113"/>
  <c r="T113"/>
  <c r="S113"/>
  <c r="R113"/>
  <c r="Q113"/>
  <c r="P113"/>
  <c r="O113"/>
  <c r="N113"/>
  <c r="M113"/>
  <c r="L113"/>
  <c r="K113"/>
  <c r="J113"/>
  <c r="I113"/>
  <c r="H113"/>
  <c r="G113"/>
  <c r="F113"/>
  <c r="Y112"/>
  <c r="X112"/>
  <c r="W112"/>
  <c r="V112"/>
  <c r="U112"/>
  <c r="T112"/>
  <c r="S112"/>
  <c r="R112"/>
  <c r="Q112"/>
  <c r="P112"/>
  <c r="O112"/>
  <c r="N112"/>
  <c r="M112"/>
  <c r="L112"/>
  <c r="K112"/>
  <c r="J112"/>
  <c r="I112"/>
  <c r="H112"/>
  <c r="G112"/>
  <c r="F112"/>
  <c r="Y111"/>
  <c r="X111"/>
  <c r="W111"/>
  <c r="V111"/>
  <c r="U111"/>
  <c r="T111"/>
  <c r="S111"/>
  <c r="R111"/>
  <c r="Q111"/>
  <c r="P111"/>
  <c r="O111"/>
  <c r="N111"/>
  <c r="M111"/>
  <c r="L111"/>
  <c r="K111"/>
  <c r="J111"/>
  <c r="I111"/>
  <c r="H111"/>
  <c r="G111"/>
  <c r="F111"/>
  <c r="Y110"/>
  <c r="X110"/>
  <c r="W110"/>
  <c r="V110"/>
  <c r="U110"/>
  <c r="T110"/>
  <c r="S110"/>
  <c r="R110"/>
  <c r="Q110"/>
  <c r="P110"/>
  <c r="O110"/>
  <c r="N110"/>
  <c r="M110"/>
  <c r="L110"/>
  <c r="K110"/>
  <c r="J110"/>
  <c r="I110"/>
  <c r="H110"/>
  <c r="G110"/>
  <c r="F110"/>
  <c r="Y109"/>
  <c r="X109"/>
  <c r="W109"/>
  <c r="V109"/>
  <c r="U109"/>
  <c r="T109"/>
  <c r="S109"/>
  <c r="R109"/>
  <c r="Q109"/>
  <c r="P109"/>
  <c r="O109"/>
  <c r="N109"/>
  <c r="M109"/>
  <c r="L109"/>
  <c r="K109"/>
  <c r="J109"/>
  <c r="I109"/>
  <c r="H109"/>
  <c r="G109"/>
  <c r="F109"/>
  <c r="Y108"/>
  <c r="X108"/>
  <c r="W108"/>
  <c r="V108"/>
  <c r="U108"/>
  <c r="T108"/>
  <c r="S108"/>
  <c r="R108"/>
  <c r="Q108"/>
  <c r="P108"/>
  <c r="O108"/>
  <c r="N108"/>
  <c r="M108"/>
  <c r="L108"/>
  <c r="K108"/>
  <c r="J108"/>
  <c r="I108"/>
  <c r="H108"/>
  <c r="G108"/>
  <c r="F108"/>
  <c r="Y107"/>
  <c r="X107"/>
  <c r="W107"/>
  <c r="V107"/>
  <c r="U107"/>
  <c r="T107"/>
  <c r="S107"/>
  <c r="R107"/>
  <c r="Q107"/>
  <c r="P107"/>
  <c r="O107"/>
  <c r="N107"/>
  <c r="M107"/>
  <c r="L107"/>
  <c r="K107"/>
  <c r="J107"/>
  <c r="I107"/>
  <c r="H107"/>
  <c r="G107"/>
  <c r="F107"/>
  <c r="Y106"/>
  <c r="X106"/>
  <c r="W106"/>
  <c r="V106"/>
  <c r="U106"/>
  <c r="T106"/>
  <c r="S106"/>
  <c r="R106"/>
  <c r="Q106"/>
  <c r="P106"/>
  <c r="O106"/>
  <c r="N106"/>
  <c r="M106"/>
  <c r="L106"/>
  <c r="K106"/>
  <c r="J106"/>
  <c r="I106"/>
  <c r="H106"/>
  <c r="G106"/>
  <c r="F106"/>
  <c r="Y105"/>
  <c r="X105"/>
  <c r="W105"/>
  <c r="V105"/>
  <c r="U105"/>
  <c r="T105"/>
  <c r="S105"/>
  <c r="R105"/>
  <c r="Q105"/>
  <c r="P105"/>
  <c r="O105"/>
  <c r="N105"/>
  <c r="M105"/>
  <c r="L105"/>
  <c r="K105"/>
  <c r="J105"/>
  <c r="I105"/>
  <c r="H105"/>
  <c r="G105"/>
  <c r="F105"/>
  <c r="Y104"/>
  <c r="X104"/>
  <c r="W104"/>
  <c r="V104"/>
  <c r="U104"/>
  <c r="T104"/>
  <c r="S104"/>
  <c r="R104"/>
  <c r="Q104"/>
  <c r="P104"/>
  <c r="O104"/>
  <c r="N104"/>
  <c r="M104"/>
  <c r="L104"/>
  <c r="K104"/>
  <c r="J104"/>
  <c r="I104"/>
  <c r="H104"/>
  <c r="G104"/>
  <c r="F104"/>
  <c r="Y103"/>
  <c r="X103"/>
  <c r="W103"/>
  <c r="V103"/>
  <c r="U103"/>
  <c r="T103"/>
  <c r="S103"/>
  <c r="R103"/>
  <c r="Q103"/>
  <c r="P103"/>
  <c r="O103"/>
  <c r="N103"/>
  <c r="M103"/>
  <c r="L103"/>
  <c r="K103"/>
  <c r="J103"/>
  <c r="I103"/>
  <c r="H103"/>
  <c r="G103"/>
  <c r="F103"/>
  <c r="Y102"/>
  <c r="X102"/>
  <c r="W102"/>
  <c r="V102"/>
  <c r="U102"/>
  <c r="T102"/>
  <c r="S102"/>
  <c r="R102"/>
  <c r="Q102"/>
  <c r="P102"/>
  <c r="O102"/>
  <c r="N102"/>
  <c r="M102"/>
  <c r="L102"/>
  <c r="K102"/>
  <c r="J102"/>
  <c r="I102"/>
  <c r="H102"/>
  <c r="G102"/>
  <c r="F102"/>
  <c r="Y101"/>
  <c r="X101"/>
  <c r="W101"/>
  <c r="V101"/>
  <c r="U101"/>
  <c r="T101"/>
  <c r="S101"/>
  <c r="R101"/>
  <c r="Q101"/>
  <c r="P101"/>
  <c r="O101"/>
  <c r="N101"/>
  <c r="M101"/>
  <c r="L101"/>
  <c r="K101"/>
  <c r="J101"/>
  <c r="I101"/>
  <c r="H101"/>
  <c r="G101"/>
  <c r="F101"/>
  <c r="Y100"/>
  <c r="X100"/>
  <c r="W100"/>
  <c r="V100"/>
  <c r="U100"/>
  <c r="T100"/>
  <c r="S100"/>
  <c r="R100"/>
  <c r="Q100"/>
  <c r="P100"/>
  <c r="O100"/>
  <c r="N100"/>
  <c r="M100"/>
  <c r="L100"/>
  <c r="K100"/>
  <c r="J100"/>
  <c r="I100"/>
  <c r="H100"/>
  <c r="G100"/>
  <c r="F100"/>
  <c r="Y99"/>
  <c r="X99"/>
  <c r="W99"/>
  <c r="V99"/>
  <c r="U99"/>
  <c r="T99"/>
  <c r="S99"/>
  <c r="R99"/>
  <c r="Q99"/>
  <c r="P99"/>
  <c r="O99"/>
  <c r="N99"/>
  <c r="M99"/>
  <c r="L99"/>
  <c r="K99"/>
  <c r="J99"/>
  <c r="I99"/>
  <c r="H99"/>
  <c r="G99"/>
  <c r="F99"/>
  <c r="Y98"/>
  <c r="X98"/>
  <c r="W98"/>
  <c r="V98"/>
  <c r="U98"/>
  <c r="T98"/>
  <c r="S98"/>
  <c r="R98"/>
  <c r="Q98"/>
  <c r="P98"/>
  <c r="O98"/>
  <c r="N98"/>
  <c r="M98"/>
  <c r="L98"/>
  <c r="K98"/>
  <c r="J98"/>
  <c r="I98"/>
  <c r="H98"/>
  <c r="G98"/>
  <c r="F98"/>
  <c r="Y97"/>
  <c r="X97"/>
  <c r="W97"/>
  <c r="V97"/>
  <c r="U97"/>
  <c r="T97"/>
  <c r="S97"/>
  <c r="R97"/>
  <c r="Q97"/>
  <c r="P97"/>
  <c r="O97"/>
  <c r="N97"/>
  <c r="M97"/>
  <c r="L97"/>
  <c r="K97"/>
  <c r="J97"/>
  <c r="I97"/>
  <c r="H97"/>
  <c r="G97"/>
  <c r="F97"/>
  <c r="Y96"/>
  <c r="X96"/>
  <c r="W96"/>
  <c r="V96"/>
  <c r="U96"/>
  <c r="T96"/>
  <c r="S96"/>
  <c r="R96"/>
  <c r="Q96"/>
  <c r="P96"/>
  <c r="O96"/>
  <c r="N96"/>
  <c r="M96"/>
  <c r="L96"/>
  <c r="K96"/>
  <c r="J96"/>
  <c r="I96"/>
  <c r="H96"/>
  <c r="G96"/>
  <c r="F96"/>
  <c r="Y95"/>
  <c r="X95"/>
  <c r="W95"/>
  <c r="V95"/>
  <c r="U95"/>
  <c r="T95"/>
  <c r="S95"/>
  <c r="R95"/>
  <c r="Q95"/>
  <c r="P95"/>
  <c r="O95"/>
  <c r="N95"/>
  <c r="M95"/>
  <c r="L95"/>
  <c r="K95"/>
  <c r="J95"/>
  <c r="I95"/>
  <c r="H95"/>
  <c r="G95"/>
  <c r="F95"/>
  <c r="Y94"/>
  <c r="X94"/>
  <c r="W94"/>
  <c r="V94"/>
  <c r="U94"/>
  <c r="T94"/>
  <c r="S94"/>
  <c r="R94"/>
  <c r="Q94"/>
  <c r="P94"/>
  <c r="O94"/>
  <c r="N94"/>
  <c r="M94"/>
  <c r="L94"/>
  <c r="K94"/>
  <c r="J94"/>
  <c r="I94"/>
  <c r="H94"/>
  <c r="G94"/>
  <c r="F94"/>
  <c r="Y93"/>
  <c r="X93"/>
  <c r="W93"/>
  <c r="V93"/>
  <c r="U93"/>
  <c r="T93"/>
  <c r="S93"/>
  <c r="R93"/>
  <c r="Q93"/>
  <c r="P93"/>
  <c r="O93"/>
  <c r="N93"/>
  <c r="M93"/>
  <c r="L93"/>
  <c r="K93"/>
  <c r="J93"/>
  <c r="I93"/>
  <c r="H93"/>
  <c r="G93"/>
  <c r="F93"/>
  <c r="Y92"/>
  <c r="X92"/>
  <c r="W92"/>
  <c r="V92"/>
  <c r="U92"/>
  <c r="T92"/>
  <c r="S92"/>
  <c r="R92"/>
  <c r="Q92"/>
  <c r="P92"/>
  <c r="O92"/>
  <c r="N92"/>
  <c r="M92"/>
  <c r="L92"/>
  <c r="K92"/>
  <c r="J92"/>
  <c r="I92"/>
  <c r="H92"/>
  <c r="G92"/>
  <c r="F92"/>
  <c r="Y91"/>
  <c r="X91"/>
  <c r="W91"/>
  <c r="V91"/>
  <c r="U91"/>
  <c r="T91"/>
  <c r="S91"/>
  <c r="R91"/>
  <c r="Q91"/>
  <c r="P91"/>
  <c r="O91"/>
  <c r="N91"/>
  <c r="M91"/>
  <c r="L91"/>
  <c r="K91"/>
  <c r="J91"/>
  <c r="I91"/>
  <c r="H91"/>
  <c r="G91"/>
  <c r="F91"/>
  <c r="Y90"/>
  <c r="X90"/>
  <c r="W90"/>
  <c r="V90"/>
  <c r="U90"/>
  <c r="T90"/>
  <c r="S90"/>
  <c r="R90"/>
  <c r="Q90"/>
  <c r="P90"/>
  <c r="O90"/>
  <c r="N90"/>
  <c r="M90"/>
  <c r="L90"/>
  <c r="K90"/>
  <c r="J90"/>
  <c r="I90"/>
  <c r="H90"/>
  <c r="G90"/>
  <c r="F90"/>
  <c r="Y89"/>
  <c r="X89"/>
  <c r="W89"/>
  <c r="V89"/>
  <c r="U89"/>
  <c r="T89"/>
  <c r="S89"/>
  <c r="R89"/>
  <c r="Q89"/>
  <c r="P89"/>
  <c r="O89"/>
  <c r="N89"/>
  <c r="M89"/>
  <c r="L89"/>
  <c r="K89"/>
  <c r="J89"/>
  <c r="I89"/>
  <c r="H89"/>
  <c r="G89"/>
  <c r="F89"/>
  <c r="Y88"/>
  <c r="X88"/>
  <c r="W88"/>
  <c r="V88"/>
  <c r="U88"/>
  <c r="T88"/>
  <c r="S88"/>
  <c r="R88"/>
  <c r="Q88"/>
  <c r="P88"/>
  <c r="O88"/>
  <c r="N88"/>
  <c r="M88"/>
  <c r="L88"/>
  <c r="K88"/>
  <c r="J88"/>
  <c r="I88"/>
  <c r="H88"/>
  <c r="G88"/>
  <c r="F88"/>
  <c r="Y87"/>
  <c r="X87"/>
  <c r="W87"/>
  <c r="V87"/>
  <c r="U87"/>
  <c r="T87"/>
  <c r="S87"/>
  <c r="R87"/>
  <c r="Q87"/>
  <c r="P87"/>
  <c r="O87"/>
  <c r="N87"/>
  <c r="M87"/>
  <c r="L87"/>
  <c r="K87"/>
  <c r="J87"/>
  <c r="I87"/>
  <c r="H87"/>
  <c r="G87"/>
  <c r="F87"/>
  <c r="Y86"/>
  <c r="X86"/>
  <c r="W86"/>
  <c r="V86"/>
  <c r="U86"/>
  <c r="T86"/>
  <c r="S86"/>
  <c r="R86"/>
  <c r="Q86"/>
  <c r="P86"/>
  <c r="O86"/>
  <c r="N86"/>
  <c r="M86"/>
  <c r="L86"/>
  <c r="K86"/>
  <c r="J86"/>
  <c r="I86"/>
  <c r="H86"/>
  <c r="G86"/>
  <c r="F86"/>
  <c r="Y85"/>
  <c r="X85"/>
  <c r="W85"/>
  <c r="V85"/>
  <c r="U85"/>
  <c r="T85"/>
  <c r="S85"/>
  <c r="R85"/>
  <c r="Q85"/>
  <c r="P85"/>
  <c r="O85"/>
  <c r="N85"/>
  <c r="M85"/>
  <c r="L85"/>
  <c r="K85"/>
  <c r="J85"/>
  <c r="I85"/>
  <c r="H85"/>
  <c r="G85"/>
  <c r="F85"/>
  <c r="Y84"/>
  <c r="X84"/>
  <c r="W84"/>
  <c r="V84"/>
  <c r="U84"/>
  <c r="T84"/>
  <c r="S84"/>
  <c r="R84"/>
  <c r="Q84"/>
  <c r="P84"/>
  <c r="O84"/>
  <c r="N84"/>
  <c r="M84"/>
  <c r="L84"/>
  <c r="K84"/>
  <c r="J84"/>
  <c r="I84"/>
  <c r="H84"/>
  <c r="G84"/>
  <c r="F84"/>
  <c r="Y83"/>
  <c r="X83"/>
  <c r="W83"/>
  <c r="V83"/>
  <c r="U83"/>
  <c r="T83"/>
  <c r="S83"/>
  <c r="R83"/>
  <c r="Q83"/>
  <c r="P83"/>
  <c r="O83"/>
  <c r="N83"/>
  <c r="M83"/>
  <c r="L83"/>
  <c r="K83"/>
  <c r="J83"/>
  <c r="I83"/>
  <c r="H83"/>
  <c r="G83"/>
  <c r="F83"/>
  <c r="Y82"/>
  <c r="X82"/>
  <c r="W82"/>
  <c r="V82"/>
  <c r="U82"/>
  <c r="T82"/>
  <c r="S82"/>
  <c r="R82"/>
  <c r="Q82"/>
  <c r="P82"/>
  <c r="O82"/>
  <c r="N82"/>
  <c r="M82"/>
  <c r="L82"/>
  <c r="K82"/>
  <c r="J82"/>
  <c r="I82"/>
  <c r="H82"/>
  <c r="G82"/>
  <c r="F82"/>
  <c r="Y81"/>
  <c r="X81"/>
  <c r="W81"/>
  <c r="V81"/>
  <c r="U81"/>
  <c r="T81"/>
  <c r="S81"/>
  <c r="R81"/>
  <c r="Q81"/>
  <c r="P81"/>
  <c r="O81"/>
  <c r="N81"/>
  <c r="M81"/>
  <c r="L81"/>
  <c r="K81"/>
  <c r="J81"/>
  <c r="I81"/>
  <c r="H81"/>
  <c r="G81"/>
  <c r="F81"/>
  <c r="Y80"/>
  <c r="X80"/>
  <c r="W80"/>
  <c r="V80"/>
  <c r="U80"/>
  <c r="T80"/>
  <c r="S80"/>
  <c r="R80"/>
  <c r="Q80"/>
  <c r="P80"/>
  <c r="O80"/>
  <c r="N80"/>
  <c r="M80"/>
  <c r="L80"/>
  <c r="K80"/>
  <c r="J80"/>
  <c r="I80"/>
  <c r="H80"/>
  <c r="G80"/>
  <c r="F80"/>
  <c r="Y79"/>
  <c r="X79"/>
  <c r="W79"/>
  <c r="V79"/>
  <c r="U79"/>
  <c r="T79"/>
  <c r="S79"/>
  <c r="R79"/>
  <c r="Q79"/>
  <c r="P79"/>
  <c r="O79"/>
  <c r="N79"/>
  <c r="M79"/>
  <c r="L79"/>
  <c r="K79"/>
  <c r="J79"/>
  <c r="I79"/>
  <c r="H79"/>
  <c r="G79"/>
  <c r="F79"/>
  <c r="Y78"/>
  <c r="X78"/>
  <c r="W78"/>
  <c r="V78"/>
  <c r="U78"/>
  <c r="T78"/>
  <c r="S78"/>
  <c r="R78"/>
  <c r="Q78"/>
  <c r="P78"/>
  <c r="O78"/>
  <c r="N78"/>
  <c r="M78"/>
  <c r="L78"/>
  <c r="K78"/>
  <c r="J78"/>
  <c r="I78"/>
  <c r="H78"/>
  <c r="G78"/>
  <c r="F78"/>
  <c r="Y77"/>
  <c r="X77"/>
  <c r="W77"/>
  <c r="V77"/>
  <c r="U77"/>
  <c r="T77"/>
  <c r="S77"/>
  <c r="R77"/>
  <c r="Q77"/>
  <c r="P77"/>
  <c r="O77"/>
  <c r="N77"/>
  <c r="M77"/>
  <c r="L77"/>
  <c r="K77"/>
  <c r="J77"/>
  <c r="I77"/>
  <c r="H77"/>
  <c r="G77"/>
  <c r="F77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Y75"/>
  <c r="X75"/>
  <c r="W75"/>
  <c r="V75"/>
  <c r="U75"/>
  <c r="T75"/>
  <c r="S75"/>
  <c r="R75"/>
  <c r="Q75"/>
  <c r="P75"/>
  <c r="O75"/>
  <c r="N75"/>
  <c r="M75"/>
  <c r="L75"/>
  <c r="K75"/>
  <c r="J75"/>
  <c r="I75"/>
  <c r="H75"/>
  <c r="G75"/>
  <c r="F75"/>
  <c r="Y74"/>
  <c r="X74"/>
  <c r="W74"/>
  <c r="V74"/>
  <c r="U74"/>
  <c r="T74"/>
  <c r="S74"/>
  <c r="R74"/>
  <c r="Q74"/>
  <c r="P74"/>
  <c r="O74"/>
  <c r="N74"/>
  <c r="M74"/>
  <c r="L74"/>
  <c r="K74"/>
  <c r="J74"/>
  <c r="I74"/>
  <c r="H74"/>
  <c r="G74"/>
  <c r="F74"/>
  <c r="Y73"/>
  <c r="X73"/>
  <c r="W73"/>
  <c r="V73"/>
  <c r="U73"/>
  <c r="T73"/>
  <c r="S73"/>
  <c r="R73"/>
  <c r="Q73"/>
  <c r="P73"/>
  <c r="O73"/>
  <c r="N73"/>
  <c r="M73"/>
  <c r="L73"/>
  <c r="K73"/>
  <c r="J73"/>
  <c r="I73"/>
  <c r="H73"/>
  <c r="G73"/>
  <c r="F73"/>
  <c r="Y72"/>
  <c r="X72"/>
  <c r="W72"/>
  <c r="V72"/>
  <c r="U72"/>
  <c r="T72"/>
  <c r="S72"/>
  <c r="R72"/>
  <c r="Q72"/>
  <c r="P72"/>
  <c r="O72"/>
  <c r="N72"/>
  <c r="M72"/>
  <c r="L72"/>
  <c r="K72"/>
  <c r="J72"/>
  <c r="I72"/>
  <c r="H72"/>
  <c r="G72"/>
  <c r="F72"/>
  <c r="Y71"/>
  <c r="X71"/>
  <c r="W71"/>
  <c r="V71"/>
  <c r="U71"/>
  <c r="T71"/>
  <c r="S71"/>
  <c r="R71"/>
  <c r="Q71"/>
  <c r="P71"/>
  <c r="O71"/>
  <c r="N71"/>
  <c r="M71"/>
  <c r="L71"/>
  <c r="K71"/>
  <c r="J71"/>
  <c r="I71"/>
  <c r="H71"/>
  <c r="G71"/>
  <c r="F71"/>
  <c r="Y70"/>
  <c r="X70"/>
  <c r="W70"/>
  <c r="V70"/>
  <c r="U70"/>
  <c r="T70"/>
  <c r="S70"/>
  <c r="R70"/>
  <c r="Q70"/>
  <c r="P70"/>
  <c r="O70"/>
  <c r="N70"/>
  <c r="M70"/>
  <c r="L70"/>
  <c r="K70"/>
  <c r="J70"/>
  <c r="I70"/>
  <c r="H70"/>
  <c r="G70"/>
  <c r="F70"/>
  <c r="Y69"/>
  <c r="X69"/>
  <c r="W69"/>
  <c r="V69"/>
  <c r="U69"/>
  <c r="T69"/>
  <c r="S69"/>
  <c r="R69"/>
  <c r="Q69"/>
  <c r="P69"/>
  <c r="O69"/>
  <c r="N69"/>
  <c r="M69"/>
  <c r="L69"/>
  <c r="K69"/>
  <c r="J69"/>
  <c r="I69"/>
  <c r="H69"/>
  <c r="G69"/>
  <c r="F69"/>
  <c r="Y68"/>
  <c r="X68"/>
  <c r="W68"/>
  <c r="V68"/>
  <c r="U68"/>
  <c r="T68"/>
  <c r="S68"/>
  <c r="R68"/>
  <c r="Q68"/>
  <c r="P68"/>
  <c r="O68"/>
  <c r="N68"/>
  <c r="M68"/>
  <c r="L68"/>
  <c r="K68"/>
  <c r="J68"/>
  <c r="I68"/>
  <c r="H68"/>
  <c r="G68"/>
  <c r="F68"/>
  <c r="Y67"/>
  <c r="X67"/>
  <c r="W67"/>
  <c r="V67"/>
  <c r="U67"/>
  <c r="T67"/>
  <c r="S67"/>
  <c r="R67"/>
  <c r="Q67"/>
  <c r="P67"/>
  <c r="O67"/>
  <c r="N67"/>
  <c r="M67"/>
  <c r="L67"/>
  <c r="K67"/>
  <c r="J67"/>
  <c r="I67"/>
  <c r="H67"/>
  <c r="G67"/>
  <c r="F67"/>
  <c r="Y66"/>
  <c r="X66"/>
  <c r="W66"/>
  <c r="V66"/>
  <c r="U66"/>
  <c r="T66"/>
  <c r="S66"/>
  <c r="R66"/>
  <c r="Q66"/>
  <c r="P66"/>
  <c r="O66"/>
  <c r="N66"/>
  <c r="M66"/>
  <c r="L66"/>
  <c r="K66"/>
  <c r="J66"/>
  <c r="I66"/>
  <c r="H66"/>
  <c r="G66"/>
  <c r="F66"/>
  <c r="Y65"/>
  <c r="X65"/>
  <c r="W65"/>
  <c r="V65"/>
  <c r="U65"/>
  <c r="T65"/>
  <c r="S65"/>
  <c r="R65"/>
  <c r="Q65"/>
  <c r="P65"/>
  <c r="O65"/>
  <c r="N65"/>
  <c r="M65"/>
  <c r="L65"/>
  <c r="K65"/>
  <c r="J65"/>
  <c r="I65"/>
  <c r="H65"/>
  <c r="G65"/>
  <c r="F65"/>
  <c r="Y64"/>
  <c r="X64"/>
  <c r="W64"/>
  <c r="V64"/>
  <c r="U64"/>
  <c r="T64"/>
  <c r="S64"/>
  <c r="R64"/>
  <c r="Q64"/>
  <c r="P64"/>
  <c r="O64"/>
  <c r="N64"/>
  <c r="M64"/>
  <c r="L64"/>
  <c r="K64"/>
  <c r="J64"/>
  <c r="I64"/>
  <c r="H64"/>
  <c r="G64"/>
  <c r="F64"/>
  <c r="Y63"/>
  <c r="X63"/>
  <c r="W63"/>
  <c r="V63"/>
  <c r="U63"/>
  <c r="T63"/>
  <c r="S63"/>
  <c r="R63"/>
  <c r="Q63"/>
  <c r="P63"/>
  <c r="O63"/>
  <c r="N63"/>
  <c r="M63"/>
  <c r="L63"/>
  <c r="K63"/>
  <c r="J63"/>
  <c r="I63"/>
  <c r="H63"/>
  <c r="G63"/>
  <c r="F63"/>
  <c r="Y62"/>
  <c r="X62"/>
  <c r="W62"/>
  <c r="V62"/>
  <c r="U62"/>
  <c r="T62"/>
  <c r="S62"/>
  <c r="R62"/>
  <c r="Q62"/>
  <c r="P62"/>
  <c r="O62"/>
  <c r="N62"/>
  <c r="M62"/>
  <c r="L62"/>
  <c r="K62"/>
  <c r="J62"/>
  <c r="I62"/>
  <c r="H62"/>
  <c r="G62"/>
  <c r="F62"/>
  <c r="Y61"/>
  <c r="X61"/>
  <c r="W61"/>
  <c r="V61"/>
  <c r="U61"/>
  <c r="T61"/>
  <c r="S61"/>
  <c r="R61"/>
  <c r="Q61"/>
  <c r="P61"/>
  <c r="O61"/>
  <c r="N61"/>
  <c r="M61"/>
  <c r="L61"/>
  <c r="K61"/>
  <c r="J61"/>
  <c r="I61"/>
  <c r="H61"/>
  <c r="G61"/>
  <c r="F61"/>
  <c r="Y60"/>
  <c r="X60"/>
  <c r="W60"/>
  <c r="V60"/>
  <c r="U60"/>
  <c r="T60"/>
  <c r="S60"/>
  <c r="R60"/>
  <c r="Q60"/>
  <c r="P60"/>
  <c r="O60"/>
  <c r="N60"/>
  <c r="M60"/>
  <c r="L60"/>
  <c r="K60"/>
  <c r="J60"/>
  <c r="I60"/>
  <c r="H60"/>
  <c r="G60"/>
  <c r="F60"/>
  <c r="Y59"/>
  <c r="X59"/>
  <c r="W59"/>
  <c r="V59"/>
  <c r="U59"/>
  <c r="T59"/>
  <c r="S59"/>
  <c r="R59"/>
  <c r="Q59"/>
  <c r="P59"/>
  <c r="O59"/>
  <c r="N59"/>
  <c r="M59"/>
  <c r="L59"/>
  <c r="K59"/>
  <c r="J59"/>
  <c r="I59"/>
  <c r="H59"/>
  <c r="G59"/>
  <c r="F59"/>
  <c r="Y58"/>
  <c r="X58"/>
  <c r="W58"/>
  <c r="V58"/>
  <c r="U58"/>
  <c r="T58"/>
  <c r="S58"/>
  <c r="R58"/>
  <c r="Q58"/>
  <c r="P58"/>
  <c r="O58"/>
  <c r="N58"/>
  <c r="M58"/>
  <c r="L58"/>
  <c r="K58"/>
  <c r="J58"/>
  <c r="I58"/>
  <c r="H58"/>
  <c r="G58"/>
  <c r="F58"/>
  <c r="Y57"/>
  <c r="X57"/>
  <c r="W57"/>
  <c r="V57"/>
  <c r="U57"/>
  <c r="T57"/>
  <c r="S57"/>
  <c r="R57"/>
  <c r="Q57"/>
  <c r="P57"/>
  <c r="O57"/>
  <c r="N57"/>
  <c r="M57"/>
  <c r="L57"/>
  <c r="K57"/>
  <c r="J57"/>
  <c r="I57"/>
  <c r="H57"/>
  <c r="G57"/>
  <c r="F57"/>
  <c r="Y56"/>
  <c r="X56"/>
  <c r="W56"/>
  <c r="V56"/>
  <c r="U56"/>
  <c r="T56"/>
  <c r="S56"/>
  <c r="R56"/>
  <c r="Q56"/>
  <c r="P56"/>
  <c r="O56"/>
  <c r="N56"/>
  <c r="M56"/>
  <c r="L56"/>
  <c r="K56"/>
  <c r="J56"/>
  <c r="I56"/>
  <c r="H56"/>
  <c r="G56"/>
  <c r="F56"/>
  <c r="Y55"/>
  <c r="X55"/>
  <c r="W55"/>
  <c r="V55"/>
  <c r="U55"/>
  <c r="T55"/>
  <c r="S55"/>
  <c r="R55"/>
  <c r="Q55"/>
  <c r="P55"/>
  <c r="O55"/>
  <c r="N55"/>
  <c r="M55"/>
  <c r="L55"/>
  <c r="K55"/>
  <c r="J55"/>
  <c r="I55"/>
  <c r="H55"/>
  <c r="G55"/>
  <c r="F55"/>
  <c r="Y54"/>
  <c r="X54"/>
  <c r="W54"/>
  <c r="V54"/>
  <c r="U54"/>
  <c r="T54"/>
  <c r="S54"/>
  <c r="R54"/>
  <c r="Q54"/>
  <c r="P54"/>
  <c r="O54"/>
  <c r="N54"/>
  <c r="M54"/>
  <c r="L54"/>
  <c r="K54"/>
  <c r="J54"/>
  <c r="I54"/>
  <c r="H54"/>
  <c r="G54"/>
  <c r="F54"/>
  <c r="Y53"/>
  <c r="X53"/>
  <c r="W53"/>
  <c r="V53"/>
  <c r="U53"/>
  <c r="T53"/>
  <c r="S53"/>
  <c r="R53"/>
  <c r="Q53"/>
  <c r="P53"/>
  <c r="O53"/>
  <c r="N53"/>
  <c r="M53"/>
  <c r="L53"/>
  <c r="K53"/>
  <c r="J53"/>
  <c r="I53"/>
  <c r="H53"/>
  <c r="G53"/>
  <c r="F53"/>
  <c r="Y52"/>
  <c r="X52"/>
  <c r="W52"/>
  <c r="V52"/>
  <c r="U52"/>
  <c r="T52"/>
  <c r="S52"/>
  <c r="R52"/>
  <c r="Q52"/>
  <c r="P52"/>
  <c r="O52"/>
  <c r="N52"/>
  <c r="M52"/>
  <c r="L52"/>
  <c r="K52"/>
  <c r="J52"/>
  <c r="I52"/>
  <c r="H52"/>
  <c r="G52"/>
  <c r="F52"/>
  <c r="Y51"/>
  <c r="X51"/>
  <c r="W51"/>
  <c r="V51"/>
  <c r="U51"/>
  <c r="T51"/>
  <c r="S51"/>
  <c r="R51"/>
  <c r="Q51"/>
  <c r="P51"/>
  <c r="O51"/>
  <c r="N51"/>
  <c r="M51"/>
  <c r="L51"/>
  <c r="K51"/>
  <c r="J51"/>
  <c r="I51"/>
  <c r="H51"/>
  <c r="G51"/>
  <c r="F51"/>
  <c r="Y50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F50"/>
  <c r="Y49"/>
  <c r="X49"/>
  <c r="W49"/>
  <c r="V49"/>
  <c r="U49"/>
  <c r="T49"/>
  <c r="S49"/>
  <c r="R49"/>
  <c r="Q49"/>
  <c r="P49"/>
  <c r="O49"/>
  <c r="N49"/>
  <c r="M49"/>
  <c r="L49"/>
  <c r="K49"/>
  <c r="J49"/>
  <c r="I49"/>
  <c r="H49"/>
  <c r="G49"/>
  <c r="F49"/>
  <c r="Y48"/>
  <c r="X48"/>
  <c r="W48"/>
  <c r="V48"/>
  <c r="U48"/>
  <c r="T48"/>
  <c r="S48"/>
  <c r="R48"/>
  <c r="Q48"/>
  <c r="P48"/>
  <c r="O48"/>
  <c r="N48"/>
  <c r="M48"/>
  <c r="L48"/>
  <c r="K48"/>
  <c r="J48"/>
  <c r="I48"/>
  <c r="H48"/>
  <c r="G48"/>
  <c r="F48"/>
  <c r="Y47"/>
  <c r="X47"/>
  <c r="W47"/>
  <c r="V47"/>
  <c r="U47"/>
  <c r="T47"/>
  <c r="S47"/>
  <c r="R47"/>
  <c r="Q47"/>
  <c r="P47"/>
  <c r="O47"/>
  <c r="N47"/>
  <c r="M47"/>
  <c r="L47"/>
  <c r="K47"/>
  <c r="J47"/>
  <c r="I47"/>
  <c r="H47"/>
  <c r="G47"/>
  <c r="F47"/>
  <c r="Y46"/>
  <c r="X46"/>
  <c r="W46"/>
  <c r="V46"/>
  <c r="U46"/>
  <c r="T46"/>
  <c r="S46"/>
  <c r="R46"/>
  <c r="Q46"/>
  <c r="P46"/>
  <c r="O46"/>
  <c r="N46"/>
  <c r="M46"/>
  <c r="L46"/>
  <c r="K46"/>
  <c r="J46"/>
  <c r="I46"/>
  <c r="H46"/>
  <c r="G46"/>
  <c r="F46"/>
  <c r="Y45"/>
  <c r="X45"/>
  <c r="W45"/>
  <c r="V45"/>
  <c r="U45"/>
  <c r="T45"/>
  <c r="S45"/>
  <c r="R45"/>
  <c r="Q45"/>
  <c r="P45"/>
  <c r="O45"/>
  <c r="N45"/>
  <c r="M45"/>
  <c r="L45"/>
  <c r="K45"/>
  <c r="J45"/>
  <c r="I45"/>
  <c r="H45"/>
  <c r="G45"/>
  <c r="F45"/>
  <c r="Y44"/>
  <c r="X44"/>
  <c r="W44"/>
  <c r="V44"/>
  <c r="U44"/>
  <c r="T44"/>
  <c r="S44"/>
  <c r="R44"/>
  <c r="Q44"/>
  <c r="P44"/>
  <c r="O44"/>
  <c r="N44"/>
  <c r="M44"/>
  <c r="L44"/>
  <c r="K44"/>
  <c r="J44"/>
  <c r="I44"/>
  <c r="H44"/>
  <c r="G44"/>
  <c r="F44"/>
  <c r="Y43"/>
  <c r="X43"/>
  <c r="W43"/>
  <c r="V43"/>
  <c r="U43"/>
  <c r="T43"/>
  <c r="S43"/>
  <c r="R43"/>
  <c r="Q43"/>
  <c r="P43"/>
  <c r="O43"/>
  <c r="N43"/>
  <c r="M43"/>
  <c r="L43"/>
  <c r="K43"/>
  <c r="J43"/>
  <c r="I43"/>
  <c r="H43"/>
  <c r="G43"/>
  <c r="F43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Y41"/>
  <c r="X41"/>
  <c r="W41"/>
  <c r="V41"/>
  <c r="U41"/>
  <c r="T41"/>
  <c r="S41"/>
  <c r="R41"/>
  <c r="Q41"/>
  <c r="P41"/>
  <c r="O41"/>
  <c r="N41"/>
  <c r="M41"/>
  <c r="L41"/>
  <c r="K41"/>
  <c r="J41"/>
  <c r="I41"/>
  <c r="H41"/>
  <c r="G41"/>
  <c r="F41"/>
  <c r="Y40"/>
  <c r="X40"/>
  <c r="W40"/>
  <c r="V40"/>
  <c r="U40"/>
  <c r="T40"/>
  <c r="S40"/>
  <c r="R40"/>
  <c r="Q40"/>
  <c r="P40"/>
  <c r="O40"/>
  <c r="N40"/>
  <c r="M40"/>
  <c r="L40"/>
  <c r="K40"/>
  <c r="J40"/>
  <c r="I40"/>
  <c r="H40"/>
  <c r="G40"/>
  <c r="F40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AA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F28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BE79" i="1"/>
  <c r="BD79"/>
  <c r="BE78"/>
  <c r="BD78"/>
  <c r="BE77"/>
  <c r="BD77"/>
  <c r="BE76"/>
  <c r="BD76"/>
  <c r="BE75"/>
  <c r="BD75"/>
  <c r="BE74"/>
  <c r="BD74"/>
  <c r="BE73"/>
  <c r="BD73"/>
  <c r="AT73"/>
  <c r="AU73"/>
  <c r="AV73"/>
  <c r="AW73"/>
  <c r="AX73"/>
  <c r="AY73"/>
  <c r="AZ73"/>
  <c r="BA73"/>
  <c r="BB73"/>
  <c r="BC73"/>
  <c r="BF73"/>
  <c r="BG73"/>
  <c r="BH73"/>
  <c r="BI73"/>
  <c r="BJ73"/>
  <c r="BK73"/>
  <c r="BL73"/>
  <c r="BM73"/>
  <c r="AT74"/>
  <c r="AU74"/>
  <c r="AV74"/>
  <c r="AW74"/>
  <c r="AX74"/>
  <c r="AY74"/>
  <c r="AZ74"/>
  <c r="BA74"/>
  <c r="BB74"/>
  <c r="BC74"/>
  <c r="BF74"/>
  <c r="BG74"/>
  <c r="BH74"/>
  <c r="BI74"/>
  <c r="BJ74"/>
  <c r="BK74"/>
  <c r="BL74"/>
  <c r="BM74"/>
  <c r="AT75"/>
  <c r="AU75"/>
  <c r="AV75"/>
  <c r="AW75"/>
  <c r="AX75"/>
  <c r="AY75"/>
  <c r="AZ75"/>
  <c r="BA75"/>
  <c r="BB75"/>
  <c r="BC75"/>
  <c r="BF75"/>
  <c r="BG75"/>
  <c r="BH75"/>
  <c r="BI75"/>
  <c r="BJ75"/>
  <c r="BK75"/>
  <c r="BL75"/>
  <c r="BM75"/>
  <c r="AT76"/>
  <c r="AU76"/>
  <c r="AV76"/>
  <c r="AW76"/>
  <c r="AX76"/>
  <c r="AY76"/>
  <c r="AZ76"/>
  <c r="BA76"/>
  <c r="BB76"/>
  <c r="BC76"/>
  <c r="BF76"/>
  <c r="BG76"/>
  <c r="BH76"/>
  <c r="BI76"/>
  <c r="BJ76"/>
  <c r="BK76"/>
  <c r="BL76"/>
  <c r="BM76"/>
  <c r="AT77"/>
  <c r="AU77"/>
  <c r="AV77"/>
  <c r="AW77"/>
  <c r="AX77"/>
  <c r="AY77"/>
  <c r="AZ77"/>
  <c r="BA77"/>
  <c r="BB77"/>
  <c r="BC77"/>
  <c r="BF77"/>
  <c r="BG77"/>
  <c r="BH77"/>
  <c r="BI77"/>
  <c r="BJ77"/>
  <c r="BK77"/>
  <c r="BL77"/>
  <c r="BM77"/>
  <c r="AT78"/>
  <c r="AU78"/>
  <c r="AV78"/>
  <c r="AW78"/>
  <c r="AX78"/>
  <c r="AY78"/>
  <c r="AZ78"/>
  <c r="BA78"/>
  <c r="BB78"/>
  <c r="BC78"/>
  <c r="BF78"/>
  <c r="BG78"/>
  <c r="BH78"/>
  <c r="BI78"/>
  <c r="BJ78"/>
  <c r="BK78"/>
  <c r="BL78"/>
  <c r="BM78"/>
  <c r="AT79"/>
  <c r="AU79"/>
  <c r="AV79"/>
  <c r="AW79"/>
  <c r="AX79"/>
  <c r="AY79"/>
  <c r="AZ79"/>
  <c r="BA79"/>
  <c r="BB79"/>
  <c r="BC79"/>
  <c r="BF79"/>
  <c r="BG79"/>
  <c r="BH79"/>
  <c r="BI79"/>
  <c r="BJ79"/>
  <c r="BK79"/>
  <c r="BL79"/>
  <c r="BM79"/>
</calcChain>
</file>

<file path=xl/sharedStrings.xml><?xml version="1.0" encoding="utf-8"?>
<sst xmlns="http://schemas.openxmlformats.org/spreadsheetml/2006/main" count="4002" uniqueCount="400">
  <si>
    <t>LW08 - Utdata ur ÅR-databasen</t>
  </si>
  <si>
    <t>Kurs</t>
  </si>
  <si>
    <t>Kursbenämning</t>
  </si>
  <si>
    <t>Inriktning</t>
  </si>
  <si>
    <t>HSTK</t>
  </si>
  <si>
    <t>HPRK</t>
  </si>
  <si>
    <t/>
  </si>
  <si>
    <t>LBDA17</t>
  </si>
  <si>
    <t>Bild</t>
  </si>
  <si>
    <t>ALLM</t>
  </si>
  <si>
    <t>FRIT</t>
  </si>
  <si>
    <t>FÖFÖ</t>
  </si>
  <si>
    <t>LBNA18</t>
  </si>
  <si>
    <t>Barn lär om natur och teknik</t>
  </si>
  <si>
    <t>LCEB19</t>
  </si>
  <si>
    <t>Learning 2 - Intercultural Encounters</t>
  </si>
  <si>
    <t>SENG</t>
  </si>
  <si>
    <t>SHIS</t>
  </si>
  <si>
    <t>SREL</t>
  </si>
  <si>
    <t>SSAM</t>
  </si>
  <si>
    <t>SSVL</t>
  </si>
  <si>
    <t>LDFC27</t>
  </si>
  <si>
    <t>Lärande 3 - didaktiska perspektiv</t>
  </si>
  <si>
    <t>LDRA17</t>
  </si>
  <si>
    <t>Pedagogiskt Drama</t>
  </si>
  <si>
    <t>LEAA18</t>
  </si>
  <si>
    <t>Engelska, 1-30 hp</t>
  </si>
  <si>
    <t>TNAT</t>
  </si>
  <si>
    <t>LEAB17</t>
  </si>
  <si>
    <t>Engelska, 31-60 hp</t>
  </si>
  <si>
    <t>LEAC28</t>
  </si>
  <si>
    <t>Engelska, 61-90 hp</t>
  </si>
  <si>
    <t>LEXC27</t>
  </si>
  <si>
    <t>Lärande 3 - examensarbete</t>
  </si>
  <si>
    <t>SMAT</t>
  </si>
  <si>
    <t>LFIA18</t>
  </si>
  <si>
    <t>Förskolans innehåll och arbetssätt</t>
  </si>
  <si>
    <t>LFPA18</t>
  </si>
  <si>
    <t>Fritidspedagogik</t>
  </si>
  <si>
    <t>LGMB10</t>
  </si>
  <si>
    <t>Lärande 2 - globala miljö- och överlevnadsfrågor</t>
  </si>
  <si>
    <t>LGMB17</t>
  </si>
  <si>
    <t>LGSB19</t>
  </si>
  <si>
    <t>Learning 2 - Global Environmental and Survival Issues</t>
  </si>
  <si>
    <t>LHIA18</t>
  </si>
  <si>
    <t>Historia, 1-30 hp</t>
  </si>
  <si>
    <t>LHIB17</t>
  </si>
  <si>
    <t>Historia, 31-60 hp</t>
  </si>
  <si>
    <t>LHSC28</t>
  </si>
  <si>
    <t>Historia, 61-90 hp</t>
  </si>
  <si>
    <t>LIDA17</t>
  </si>
  <si>
    <t>Idrott, lek och hälsa</t>
  </si>
  <si>
    <t>LIEA18</t>
  </si>
  <si>
    <t>Innovativt estetiskt lärande</t>
  </si>
  <si>
    <t>LILB17</t>
  </si>
  <si>
    <t>Interaktion och ledarskap</t>
  </si>
  <si>
    <t>LKKC27</t>
  </si>
  <si>
    <t>Lärande 3 - konflikter och konflikthantering</t>
  </si>
  <si>
    <t>LKMB10</t>
  </si>
  <si>
    <t>Lärande 2 - kulturmöten</t>
  </si>
  <si>
    <t>LKMB17</t>
  </si>
  <si>
    <t>LLFB17</t>
  </si>
  <si>
    <t>Förskoleklassens innehåll och arbetssätt</t>
  </si>
  <si>
    <t>LLKB18</t>
  </si>
  <si>
    <t>Livskunskap</t>
  </si>
  <si>
    <t>LLMB17</t>
  </si>
  <si>
    <t>Läs-, skriv- och matematiklärande</t>
  </si>
  <si>
    <t>LLSA18</t>
  </si>
  <si>
    <t>Läs-, skriv- och matematiklärande (specialisering)</t>
  </si>
  <si>
    <t>LLUA17</t>
  </si>
  <si>
    <t>Lärande I  - Lärande och utveckling</t>
  </si>
  <si>
    <t>LLÄA17</t>
  </si>
  <si>
    <t>Lärande I - skola och lärarroll</t>
  </si>
  <si>
    <t>LMDB17</t>
  </si>
  <si>
    <t>Matematik med didaktisk inriktning, 31-60 hp</t>
  </si>
  <si>
    <t>LMDC28</t>
  </si>
  <si>
    <t>Matematik med didaktisk inriktning, 61-90 hp</t>
  </si>
  <si>
    <t>LMSA17</t>
  </si>
  <si>
    <t>Musik</t>
  </si>
  <si>
    <t>LMSA19</t>
  </si>
  <si>
    <t>Matematik med didaktisk inriktning, för lärare med inriktning mot senare år, 1-30 hp</t>
  </si>
  <si>
    <t>LMTA19</t>
  </si>
  <si>
    <t>Matematik med didaktisk inriktning, för lärare med inriktning mot tidigare år, 1-30 hp</t>
  </si>
  <si>
    <t>LNAB17</t>
  </si>
  <si>
    <t>Natur och miljö</t>
  </si>
  <si>
    <t>LNLA18</t>
  </si>
  <si>
    <t>Naturen som lärande miljö</t>
  </si>
  <si>
    <t>LNLB18</t>
  </si>
  <si>
    <t>LNTA18</t>
  </si>
  <si>
    <t>Natur, teknik och rörelse</t>
  </si>
  <si>
    <t>LNTB17</t>
  </si>
  <si>
    <t>Natur, hälsa och teknik</t>
  </si>
  <si>
    <t>LNVA18</t>
  </si>
  <si>
    <t>Naturvetenskap 1</t>
  </si>
  <si>
    <t>LREA18</t>
  </si>
  <si>
    <t>Religionsvetenskap, 1-30 hp</t>
  </si>
  <si>
    <t>LREB17</t>
  </si>
  <si>
    <t>Religionsvetenskap, 31-60 hp</t>
  </si>
  <si>
    <t>LREC28</t>
  </si>
  <si>
    <t>Religionsvetenskap, 61-90 hp</t>
  </si>
  <si>
    <t>LSDA18</t>
  </si>
  <si>
    <t>Språkdidaktik</t>
  </si>
  <si>
    <t>LSEB17</t>
  </si>
  <si>
    <t>Specialpedagogik, sociala, emotionella och kognitiva olikheter och behov</t>
  </si>
  <si>
    <t>LSGB17</t>
  </si>
  <si>
    <t>Samhällsvetenskapens grunder</t>
  </si>
  <si>
    <t>LSHA18</t>
  </si>
  <si>
    <t>Samhällskunskap, 1-30 hp</t>
  </si>
  <si>
    <t>LSKB17</t>
  </si>
  <si>
    <t>Samhällskunskap, 31-60 hp</t>
  </si>
  <si>
    <t>LSKC28</t>
  </si>
  <si>
    <t>Samhällskunskap, 61-90 hp</t>
  </si>
  <si>
    <t>LSKD28</t>
  </si>
  <si>
    <t>Samhällskunskap, 91-120 hp</t>
  </si>
  <si>
    <t>LSMC27</t>
  </si>
  <si>
    <t>Lärande 3 - läraren i dialog</t>
  </si>
  <si>
    <t>LSNB19</t>
  </si>
  <si>
    <t>Learning 2 - Special Needs Education</t>
  </si>
  <si>
    <t>LSQB10</t>
  </si>
  <si>
    <t>Lärande 2 - specialpedagogik</t>
  </si>
  <si>
    <t>LSQB17</t>
  </si>
  <si>
    <t>LSTA18</t>
  </si>
  <si>
    <t>Svenska för tidiga skolår</t>
  </si>
  <si>
    <t>LSVA18</t>
  </si>
  <si>
    <t>Svenska språket och litteraturen, 1-30 hp</t>
  </si>
  <si>
    <t>LSVB17</t>
  </si>
  <si>
    <t>Svenska språket och litteraturen, 31-60 hp</t>
  </si>
  <si>
    <t>LSVC28</t>
  </si>
  <si>
    <t>Svenska språket och litteraturen, 61-90 hp</t>
  </si>
  <si>
    <t>LSVD28</t>
  </si>
  <si>
    <t>Svenska språket och litteraturen, 91-120 hp</t>
  </si>
  <si>
    <t>LTEA18</t>
  </si>
  <si>
    <t>Människa, natur och samhälle som tema i tidigare år</t>
  </si>
  <si>
    <t>LTEB18</t>
  </si>
  <si>
    <t>LTKA18</t>
  </si>
  <si>
    <t>Teknik, 1-15 hp</t>
  </si>
  <si>
    <t>LUMB17</t>
  </si>
  <si>
    <t>Den utforskande människan</t>
  </si>
  <si>
    <t>LVFA17</t>
  </si>
  <si>
    <t>Kompletterande inriktnings-VFU II</t>
  </si>
  <si>
    <t>LVFC27</t>
  </si>
  <si>
    <t>Lärande 3 - verksamhetsförlagd utbildning (VFU)</t>
  </si>
  <si>
    <t>LVMC27</t>
  </si>
  <si>
    <t>Lärande 3 - vetenskapliga metoder</t>
  </si>
  <si>
    <t>LVUA17</t>
  </si>
  <si>
    <t>Kompletterande inriktnings-VFU I</t>
  </si>
  <si>
    <t>LYIB17</t>
  </si>
  <si>
    <t>Yrkesidentifikation</t>
  </si>
  <si>
    <t>YYYYYY</t>
  </si>
  <si>
    <t>Totalt</t>
  </si>
  <si>
    <t>Medelintäkt/stud</t>
  </si>
  <si>
    <t>HST/HPR</t>
  </si>
  <si>
    <t>Pengar</t>
  </si>
  <si>
    <t>Andel</t>
  </si>
  <si>
    <t>Hp</t>
  </si>
  <si>
    <t>Varav</t>
  </si>
  <si>
    <t>VFU</t>
  </si>
  <si>
    <t>Barn lär om teknik, HT-10</t>
  </si>
  <si>
    <t>Bild, HT-10</t>
  </si>
  <si>
    <t>Den utforskande människan, Ht-10</t>
  </si>
  <si>
    <t>Didaktiska perspektiv, HT-10</t>
  </si>
  <si>
    <t>Didaktiska perspektiv, VT-10</t>
  </si>
  <si>
    <t>Engelska 1-30 Hp, VT-10</t>
  </si>
  <si>
    <t>Engelska 61-90 Hp, 61-90 Hp</t>
  </si>
  <si>
    <t>Engelska, 31-60 Hp, HT-10</t>
  </si>
  <si>
    <t>Examensarbete, HT-10</t>
  </si>
  <si>
    <t>Examensarbete, VT-10</t>
  </si>
  <si>
    <t>Fritidspedagogik, VT-10</t>
  </si>
  <si>
    <t>Förskolans innehåll och arbetssätt, VT-10</t>
  </si>
  <si>
    <t>Förskoleklassens innehåll och arbetssätt, HT-10</t>
  </si>
  <si>
    <t>Global Environmental and Survival Issues (CIRT), Vt-10</t>
  </si>
  <si>
    <t>Globala miljö- och överlevnadsfrågfor, cd, VT-10</t>
  </si>
  <si>
    <t>Globala miljö- och överlevnadsfrågor, ab, VT-10</t>
  </si>
  <si>
    <t>Globala miljö- och överlevnadsfrågor, HT-10</t>
  </si>
  <si>
    <t>Historia 1-30 HP, VT-10</t>
  </si>
  <si>
    <t>Historia 31-60 Hp, HT-10</t>
  </si>
  <si>
    <t>Historia 61-90 Hp, 61-90 Hp, Ht-10</t>
  </si>
  <si>
    <t>Idrott, lek och hälsa, 30 Hp, Ht-10</t>
  </si>
  <si>
    <t>Idrott, lek och hälsa, VT-10</t>
  </si>
  <si>
    <t>Innovativt estetiskt lärande, VT-10</t>
  </si>
  <si>
    <t>Interaktion och ledarskap, HT-10</t>
  </si>
  <si>
    <t>Intercultural Encounters (CIRT), VT-10</t>
  </si>
  <si>
    <t>Konflikter och konfikthantering, HT-10</t>
  </si>
  <si>
    <t>Konflikter och konflikthantering, VT-10</t>
  </si>
  <si>
    <t>Konflikter och konflikthantering, VT-10 (L-progr.)</t>
  </si>
  <si>
    <t>Kulturmöten, AB, VT-10</t>
  </si>
  <si>
    <t>Kulturmöten, CD, VT-10</t>
  </si>
  <si>
    <t>Kulturmöten, Ht-10</t>
  </si>
  <si>
    <t>Livskunskap, VT-10</t>
  </si>
  <si>
    <t>Lärande och utveckling, HT-10</t>
  </si>
  <si>
    <t>Lärande, skola och lärarroll, HT-10</t>
  </si>
  <si>
    <t>Läraren i dialog, HT-10</t>
  </si>
  <si>
    <t>Läraren i dialog, VT-10</t>
  </si>
  <si>
    <t>Läs-, skriv - och matematiklärande, HT-10</t>
  </si>
  <si>
    <t>Läs-skriv-ma-lärande (spec.), VT-10</t>
  </si>
  <si>
    <t>Matematik med didaktisk inriktning, 1-30 Hp, VT-10</t>
  </si>
  <si>
    <t>Matematik med didaktisk inriktning, 31-60 Hp, HT-10</t>
  </si>
  <si>
    <t>Matematik med didaktisk inriktning, 61-90 Hp, HT-10</t>
  </si>
  <si>
    <t>Musik, HT-10</t>
  </si>
  <si>
    <t>Människa, natur och samhälle som tema, VT-10</t>
  </si>
  <si>
    <t>Natur och miljö, HT-10</t>
  </si>
  <si>
    <t>Natur, hälsa och teknik, HT-10</t>
  </si>
  <si>
    <t>Natur, teknik och rörelse, VT-10</t>
  </si>
  <si>
    <t>Naturen som lärande miljö, VT-10</t>
  </si>
  <si>
    <t>Naturvetenskap 1, VT-10</t>
  </si>
  <si>
    <t>Pedagogiskt drama, HT-10</t>
  </si>
  <si>
    <t>Religionsvetenskap, 1-30 Hp, VT-10</t>
  </si>
  <si>
    <t>Religionsvetenskap, 31-60 Hp, Ht-10</t>
  </si>
  <si>
    <t>Religionsvetenskap, 61-90 Hp, Ht-10</t>
  </si>
  <si>
    <t>Resurs: Röst- och talvård</t>
  </si>
  <si>
    <t>Resurs: Röst- och talvård, VT-10</t>
  </si>
  <si>
    <t>Samhällskunskap, 1-30 Hp, VT-10</t>
  </si>
  <si>
    <t>Samhällskunskap, 31-60 Hp, Ht-10</t>
  </si>
  <si>
    <t>Samhällskunskap, 61-90 Hp, HT-10</t>
  </si>
  <si>
    <t>Samhällskunskap, 91-120 Hp, VT-10</t>
  </si>
  <si>
    <t>Special Needs Education (CIRT), VT-10</t>
  </si>
  <si>
    <t>Specialpedagogik, AB, VT-10</t>
  </si>
  <si>
    <t>Specialpedagogik, CD, VT-10</t>
  </si>
  <si>
    <t>Specialpedagogik, HT-10</t>
  </si>
  <si>
    <t>SPP- soc/emot/kogn. olikheter och behov, Ht-10</t>
  </si>
  <si>
    <t>Språkdidaktik, VT-10</t>
  </si>
  <si>
    <t>Svenska för tidiga skolår, VT-10</t>
  </si>
  <si>
    <t>Svenska Spr/litt, 61-90 Hp, HT-10</t>
  </si>
  <si>
    <t>Svenska språket och litteraturen, 1-30 Hp, VT-10</t>
  </si>
  <si>
    <t>Svenska språket och litteraturen, 31-60 HP, Ht-10</t>
  </si>
  <si>
    <t>Svenska språket och litteraturen, 91-120 Hp, VT-09</t>
  </si>
  <si>
    <t>Teknik, HT-10</t>
  </si>
  <si>
    <t>Vetenskapliga metoder, HT-10</t>
  </si>
  <si>
    <t>Vetenskapliga metoder, VT-10</t>
  </si>
  <si>
    <t>VFU - Didaktiska perspektiv, HT-10</t>
  </si>
  <si>
    <t>VFU - Didaktiska perspektiv, VT-10</t>
  </si>
  <si>
    <t>VFU - Engelska 1-30 Hp, VT-10</t>
  </si>
  <si>
    <t>VFU - Engelska 31-60 Hp, HT-10</t>
  </si>
  <si>
    <t>VFU - Fritidspedagogik, VT-10</t>
  </si>
  <si>
    <t>VFU - Förskolans innehåll och arbetssätt, VT-10</t>
  </si>
  <si>
    <t>VFU - Förskoleklassens innehåll och arbetssätt, HT-10</t>
  </si>
  <si>
    <t>VFU - Historia, 1-30 Hp, VT-10</t>
  </si>
  <si>
    <t>VFU - Historia, 31-60 Hp, HT-10</t>
  </si>
  <si>
    <t>VFU - Lärande 3, VT-10</t>
  </si>
  <si>
    <t>VFU - Lärande, skola och lärarroll, HT-10</t>
  </si>
  <si>
    <t>VFU - Läs-, skriv- och matematiklärande, HT-10</t>
  </si>
  <si>
    <t>VFU - Matematik med didaktisk inriktning, 1-30 Hp, VT-10</t>
  </si>
  <si>
    <t>VFU - Matematik med didaktisk inriktning, 31-60 Hp, HT-10</t>
  </si>
  <si>
    <t>VFU - Människa, natur och samhälle som tema, VT-10</t>
  </si>
  <si>
    <t>VFU - Naturvetenskap 1, VT-10</t>
  </si>
  <si>
    <t>VFU - Religionsvetenskap, 1-30 Hp, VT-10</t>
  </si>
  <si>
    <t>VFU - Religionsvetenskap, 31-60 Hp, HT-10</t>
  </si>
  <si>
    <t>VFU - Samhällskunskap, 1-30 Hp, VT-10</t>
  </si>
  <si>
    <t>VFU - Samhällskunskap, 31-60 Hp, HT-10</t>
  </si>
  <si>
    <t>VFU - Special Needs Education (CIRT), VT-10</t>
  </si>
  <si>
    <t>VFU - Specialpedagogik, HT-10</t>
  </si>
  <si>
    <t>VFU - Svenska språket och litteraturen, 1-30 Hp, Vt-10</t>
  </si>
  <si>
    <t>VFU - Svenska språket och litteraturen, 31-60 Hp, HT-10</t>
  </si>
  <si>
    <t>VFU - Yrkesidentifikation, HT-10</t>
  </si>
  <si>
    <t>VFU (Lärande 3), Ht-10</t>
  </si>
  <si>
    <t>VFU Specialpedagogik, a-d, VT-10</t>
  </si>
  <si>
    <t>Yrkesidentifikation, HT-10</t>
  </si>
  <si>
    <t>Aktivitet</t>
  </si>
  <si>
    <t>Resurs inkl dublett</t>
  </si>
  <si>
    <t>Koll</t>
  </si>
  <si>
    <t>AF-resurs</t>
  </si>
  <si>
    <t>Lärande 3 - didaktiska perspektiv (ht+vt??)</t>
  </si>
  <si>
    <t>Lärande 2 - globala miljö- och överlevnadsfrågor (vt?)</t>
  </si>
  <si>
    <t xml:space="preserve">Lärande 2 - globala miljö- och överlevnadsfrågor (ht?) </t>
  </si>
  <si>
    <t>Idrott, lek och hälsa (ht+vt?)</t>
  </si>
  <si>
    <t>Lärande 2 - kulturmöten (vt?)</t>
  </si>
  <si>
    <t>Lärande 2 - kulturmöten (ht?)</t>
  </si>
  <si>
    <t>Resurs</t>
  </si>
  <si>
    <t>per HST</t>
  </si>
  <si>
    <t>Stud</t>
  </si>
  <si>
    <t>(fr HST)</t>
  </si>
  <si>
    <t>Lärande 2 - specialpedagogik (ht?)</t>
  </si>
  <si>
    <t>Lärande 2 - specialpedagogik (vt?)</t>
  </si>
  <si>
    <t>AF-dgr</t>
  </si>
  <si>
    <t>Kostnader</t>
  </si>
  <si>
    <t>extern</t>
  </si>
  <si>
    <t>Total</t>
  </si>
  <si>
    <t>kostnad</t>
  </si>
  <si>
    <t>Kostnad och intäkt per inriktning</t>
  </si>
  <si>
    <t>Kostnad</t>
  </si>
  <si>
    <t>Intäkt</t>
  </si>
  <si>
    <t>Summa</t>
  </si>
  <si>
    <t>per inriktning:</t>
  </si>
  <si>
    <t>Intäkt/kostnad:</t>
  </si>
  <si>
    <t>inkl VFU</t>
  </si>
  <si>
    <t>Total utlagd resurs:</t>
  </si>
  <si>
    <t>Tidigare år, allmän</t>
  </si>
  <si>
    <t>Fritidshem</t>
  </si>
  <si>
    <t>Förskollärare</t>
  </si>
  <si>
    <t>Sena Engelska</t>
  </si>
  <si>
    <t>Sena Historia</t>
  </si>
  <si>
    <t>Sena Matematik</t>
  </si>
  <si>
    <t>Sena Religion</t>
  </si>
  <si>
    <t>Sena Samhäll</t>
  </si>
  <si>
    <t>Sena Svenska</t>
  </si>
  <si>
    <t>Tidigare år, natur</t>
  </si>
  <si>
    <t>Intäkt/ kostnad</t>
  </si>
  <si>
    <t>Täcknings-bidrag</t>
  </si>
  <si>
    <t>TISA</t>
  </si>
  <si>
    <t>NATI</t>
  </si>
  <si>
    <t>FRHE</t>
  </si>
  <si>
    <t>FSKA</t>
  </si>
  <si>
    <t>SESA</t>
  </si>
  <si>
    <t>HISA</t>
  </si>
  <si>
    <t>SEMA</t>
  </si>
  <si>
    <t>SESP</t>
  </si>
  <si>
    <t>SENA</t>
  </si>
  <si>
    <t>SEME</t>
  </si>
  <si>
    <t>NASE</t>
  </si>
  <si>
    <t>OPEN</t>
  </si>
  <si>
    <t>LDFC04</t>
  </si>
  <si>
    <t>LETA17</t>
  </si>
  <si>
    <t>Engelska för  grundskolans tidigare år</t>
  </si>
  <si>
    <t>LETA04</t>
  </si>
  <si>
    <t>Engelska för tidiga skolår, 1-20 poäng</t>
  </si>
  <si>
    <t>LLAE1A</t>
  </si>
  <si>
    <t>Engelska under de första skolåren</t>
  </si>
  <si>
    <t>LEAB04</t>
  </si>
  <si>
    <t>Engelska, 21-40 poäng</t>
  </si>
  <si>
    <t>LGSENC</t>
  </si>
  <si>
    <t>Engelska, 41-60 poäng</t>
  </si>
  <si>
    <t>LEAC17</t>
  </si>
  <si>
    <t>LEXC03</t>
  </si>
  <si>
    <t>LGMB04</t>
  </si>
  <si>
    <t>LHIA04</t>
  </si>
  <si>
    <t>Historia, 1-20 poäng</t>
  </si>
  <si>
    <t>LHIB04</t>
  </si>
  <si>
    <t>Historia, 21-40 poäng</t>
  </si>
  <si>
    <t>LHIC04</t>
  </si>
  <si>
    <t>Historia, 41-60 poäng</t>
  </si>
  <si>
    <t>LHSC17</t>
  </si>
  <si>
    <t>LIDA04</t>
  </si>
  <si>
    <t>Idrott, lek och hälsa, 1-20 poäng</t>
  </si>
  <si>
    <t>LKKC05</t>
  </si>
  <si>
    <t>LDFC28</t>
  </si>
  <si>
    <t>Lärande 3 - didaktiska frågeställningar</t>
  </si>
  <si>
    <t>LLOU02</t>
  </si>
  <si>
    <t>LLUA04</t>
  </si>
  <si>
    <t>LMDC17</t>
  </si>
  <si>
    <t>LMAA03</t>
  </si>
  <si>
    <t>Matematik, 1-20 poäng</t>
  </si>
  <si>
    <t>LMAB03</t>
  </si>
  <si>
    <t>Matematik, 21-40 poäng</t>
  </si>
  <si>
    <t>LMEB04</t>
  </si>
  <si>
    <t>Medie- och kommunikationsvetenskap med didaktisk inriktning, 21-40 poäng</t>
  </si>
  <si>
    <t>LLTE1A</t>
  </si>
  <si>
    <t>LNAA04</t>
  </si>
  <si>
    <t>LLNL1A</t>
  </si>
  <si>
    <t>LREA04</t>
  </si>
  <si>
    <t>Religionsvetenskap, 1-20 poäng</t>
  </si>
  <si>
    <t>LREA07</t>
  </si>
  <si>
    <t>LREB04</t>
  </si>
  <si>
    <t>Religionsvetenskap, 21-40 poäng</t>
  </si>
  <si>
    <t>LSKC03</t>
  </si>
  <si>
    <t>Samhällskunskap, 41-60 poäng</t>
  </si>
  <si>
    <t>LSKD05</t>
  </si>
  <si>
    <t>Samhällskunskap, 61-80 poäng</t>
  </si>
  <si>
    <t>LSKC17</t>
  </si>
  <si>
    <t>LSPB03</t>
  </si>
  <si>
    <t>LSEB04</t>
  </si>
  <si>
    <t>Specialpedagogik, Sociala, emotionella och kognitiva olikheter och behov</t>
  </si>
  <si>
    <t>LSDA05</t>
  </si>
  <si>
    <t>LSVA04</t>
  </si>
  <si>
    <t>Svenska språket och litteraturen, 1-20 poäng</t>
  </si>
  <si>
    <t>LSVC17</t>
  </si>
  <si>
    <t>LVFC03</t>
  </si>
  <si>
    <t>Verksamhetsförlagd utbildning</t>
  </si>
  <si>
    <t>HST/HPR LGLÄR</t>
  </si>
  <si>
    <t>HST/HPR LARUT</t>
  </si>
  <si>
    <t>Lärande 3 - Examensarbete</t>
  </si>
  <si>
    <t>Lärande 2 - Globala miljö- och överlevnadsfrågor</t>
  </si>
  <si>
    <t>Lärande 3 - Konflikter och konflikthantering</t>
  </si>
  <si>
    <t>Lärande 3 - Didaktiska frågeställningar</t>
  </si>
  <si>
    <t>Lärande 1 - Lärande och utveckling</t>
  </si>
  <si>
    <t>Lärande 2 - Specialpedagogik, 10 poäng</t>
  </si>
  <si>
    <t>HST/HPR LARUT hopklumpat i LGLÄR-kurser</t>
  </si>
  <si>
    <t>HST/HPR summerat LGLÄR+LARUT</t>
  </si>
  <si>
    <t>BSK:</t>
  </si>
  <si>
    <t>Övriga speciella</t>
  </si>
  <si>
    <t>lärarutbildningar:</t>
  </si>
  <si>
    <t>ca: 0.5*BSK</t>
  </si>
  <si>
    <t>Ur AGRESSO:</t>
  </si>
  <si>
    <t>AU</t>
  </si>
  <si>
    <t>Dgr övriga kurser</t>
  </si>
  <si>
    <t>Fri resurs AU</t>
  </si>
  <si>
    <t>VFU internt</t>
  </si>
  <si>
    <t>VFU externt</t>
  </si>
  <si>
    <t>VFU resor</t>
  </si>
  <si>
    <t>Handledardagar</t>
  </si>
  <si>
    <t>Utv-medel 1</t>
  </si>
  <si>
    <t>Utv-medel 2</t>
  </si>
  <si>
    <t>Utv-medel 3</t>
  </si>
  <si>
    <t>Utlagt enligt BeAn:</t>
  </si>
  <si>
    <t>Diff:</t>
  </si>
  <si>
    <t>Diff kr:</t>
  </si>
  <si>
    <t>Röst &amp; tal</t>
  </si>
  <si>
    <t>Utv-medel</t>
  </si>
  <si>
    <t>resor</t>
  </si>
  <si>
    <t>Fakturor</t>
  </si>
  <si>
    <t>till kurser: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</si>
</sst>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0.0%"/>
    <numFmt numFmtId="166" formatCode="0.0"/>
  </numFmts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26"/>
      <name val="Arial"/>
      <family val="2"/>
    </font>
    <font>
      <sz val="18"/>
      <name val="Arial"/>
      <family val="2"/>
    </font>
    <font>
      <b/>
      <sz val="2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  <xf numFmtId="164" fontId="1" fillId="0" borderId="0" xfId="0" applyNumberFormat="1" applyFont="1"/>
    <xf numFmtId="3" fontId="0" fillId="0" borderId="0" xfId="0" applyNumberFormat="1"/>
    <xf numFmtId="0" fontId="3" fillId="2" borderId="0" xfId="0" applyFont="1" applyFill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3" fillId="3" borderId="0" xfId="0" applyFont="1" applyFill="1" applyAlignment="1">
      <alignment horizontal="center"/>
    </xf>
    <xf numFmtId="0" fontId="0" fillId="3" borderId="0" xfId="0" applyFill="1"/>
    <xf numFmtId="3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0" fontId="2" fillId="5" borderId="0" xfId="0" applyFont="1" applyFill="1"/>
    <xf numFmtId="165" fontId="0" fillId="5" borderId="0" xfId="0" applyNumberForma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1" fillId="7" borderId="1" xfId="0" applyFont="1" applyFill="1" applyBorder="1"/>
    <xf numFmtId="0" fontId="0" fillId="7" borderId="1" xfId="0" applyFill="1" applyBorder="1"/>
    <xf numFmtId="0" fontId="2" fillId="7" borderId="1" xfId="0" applyFont="1" applyFill="1" applyBorder="1"/>
    <xf numFmtId="0" fontId="1" fillId="7" borderId="0" xfId="0" applyFont="1" applyFill="1" applyBorder="1"/>
    <xf numFmtId="166" fontId="0" fillId="6" borderId="0" xfId="0" applyNumberFormat="1" applyFill="1"/>
    <xf numFmtId="1" fontId="0" fillId="6" borderId="0" xfId="0" applyNumberFormat="1" applyFill="1"/>
    <xf numFmtId="0" fontId="4" fillId="8" borderId="0" xfId="0" applyFont="1" applyFill="1"/>
    <xf numFmtId="3" fontId="0" fillId="9" borderId="0" xfId="0" applyNumberFormat="1" applyFill="1"/>
    <xf numFmtId="0" fontId="4" fillId="9" borderId="0" xfId="0" applyFont="1" applyFill="1"/>
    <xf numFmtId="0" fontId="1" fillId="7" borderId="3" xfId="0" applyFont="1" applyFill="1" applyBorder="1"/>
    <xf numFmtId="0" fontId="1" fillId="7" borderId="2" xfId="0" applyFont="1" applyFill="1" applyBorder="1"/>
    <xf numFmtId="3" fontId="0" fillId="9" borderId="2" xfId="0" applyNumberFormat="1" applyFill="1" applyBorder="1"/>
    <xf numFmtId="0" fontId="0" fillId="0" borderId="2" xfId="0" applyBorder="1"/>
    <xf numFmtId="3" fontId="0" fillId="0" borderId="2" xfId="0" applyNumberFormat="1" applyBorder="1"/>
    <xf numFmtId="0" fontId="2" fillId="0" borderId="2" xfId="0" applyFont="1" applyBorder="1"/>
    <xf numFmtId="166" fontId="0" fillId="0" borderId="0" xfId="0" applyNumberFormat="1"/>
    <xf numFmtId="3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 applyBorder="1"/>
    <xf numFmtId="0" fontId="5" fillId="0" borderId="0" xfId="0" applyFont="1" applyAlignment="1">
      <alignment horizontal="center"/>
    </xf>
    <xf numFmtId="0" fontId="0" fillId="10" borderId="0" xfId="0" applyFill="1"/>
    <xf numFmtId="0" fontId="0" fillId="10" borderId="0" xfId="0" applyFill="1" applyBorder="1"/>
    <xf numFmtId="2" fontId="0" fillId="10" borderId="0" xfId="0" applyNumberFormat="1" applyFill="1"/>
    <xf numFmtId="3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'Inriktningar - bara LGLÄR'!$E$1</c:f>
              <c:strCache>
                <c:ptCount val="1"/>
                <c:pt idx="0">
                  <c:v>Intäkt/ kostnad</c:v>
                </c:pt>
              </c:strCache>
            </c:strRef>
          </c:tx>
          <c:cat>
            <c:strRef>
              <c:f>'Inriktningar - bara LGLÄR'!$B$2:$B$11</c:f>
              <c:strCache>
                <c:ptCount val="10"/>
                <c:pt idx="0">
                  <c:v>Tidigare år, allmän</c:v>
                </c:pt>
                <c:pt idx="1">
                  <c:v>Fritidshem</c:v>
                </c:pt>
                <c:pt idx="2">
                  <c:v>Förskollärare</c:v>
                </c:pt>
                <c:pt idx="3">
                  <c:v>Sena Engelska</c:v>
                </c:pt>
                <c:pt idx="4">
                  <c:v>Sena Historia</c:v>
                </c:pt>
                <c:pt idx="5">
                  <c:v>Sena Matematik</c:v>
                </c:pt>
                <c:pt idx="6">
                  <c:v>Sena Religion</c:v>
                </c:pt>
                <c:pt idx="7">
                  <c:v>Sena Samhäll</c:v>
                </c:pt>
                <c:pt idx="8">
                  <c:v>Sena Svenska</c:v>
                </c:pt>
                <c:pt idx="9">
                  <c:v>Tidigare år, natur</c:v>
                </c:pt>
              </c:strCache>
            </c:strRef>
          </c:cat>
          <c:val>
            <c:numRef>
              <c:f>'Inriktningar - bara LGLÄR'!$E$2:$E$11</c:f>
              <c:numCache>
                <c:formatCode>0.0</c:formatCode>
                <c:ptCount val="10"/>
                <c:pt idx="0">
                  <c:v>2.1793778130907615</c:v>
                </c:pt>
                <c:pt idx="1">
                  <c:v>2.3360916701957439</c:v>
                </c:pt>
                <c:pt idx="2">
                  <c:v>2.7396503488543256</c:v>
                </c:pt>
                <c:pt idx="3">
                  <c:v>1.3169886909186979</c:v>
                </c:pt>
                <c:pt idx="4">
                  <c:v>1.6751174661261732</c:v>
                </c:pt>
                <c:pt idx="5">
                  <c:v>1.9550221934398333</c:v>
                </c:pt>
                <c:pt idx="6">
                  <c:v>1.6083492609206378</c:v>
                </c:pt>
                <c:pt idx="7">
                  <c:v>1.2743778479025172</c:v>
                </c:pt>
                <c:pt idx="8">
                  <c:v>1.492293374106924</c:v>
                </c:pt>
                <c:pt idx="9">
                  <c:v>2.0417221143231941</c:v>
                </c:pt>
              </c:numCache>
            </c:numRef>
          </c:val>
        </c:ser>
        <c:axId val="136335360"/>
        <c:axId val="136337280"/>
      </c:barChart>
      <c:catAx>
        <c:axId val="136335360"/>
        <c:scaling>
          <c:orientation val="minMax"/>
        </c:scaling>
        <c:axPos val="l"/>
        <c:tickLblPos val="nextTo"/>
        <c:crossAx val="136337280"/>
        <c:crosses val="autoZero"/>
        <c:auto val="1"/>
        <c:lblAlgn val="ctr"/>
        <c:lblOffset val="100"/>
      </c:catAx>
      <c:valAx>
        <c:axId val="136337280"/>
        <c:scaling>
          <c:orientation val="minMax"/>
        </c:scaling>
        <c:axPos val="b"/>
        <c:majorGridlines/>
        <c:numFmt formatCode="0.0" sourceLinked="1"/>
        <c:tickLblPos val="nextTo"/>
        <c:crossAx val="1363353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'Inriktningar - bara LGLÄR'!$F$1</c:f>
              <c:strCache>
                <c:ptCount val="1"/>
                <c:pt idx="0">
                  <c:v>Täcknings-bidrag</c:v>
                </c:pt>
              </c:strCache>
            </c:strRef>
          </c:tx>
          <c:cat>
            <c:strRef>
              <c:f>'Inriktningar - bara LGLÄR'!$B$2:$B$11</c:f>
              <c:strCache>
                <c:ptCount val="10"/>
                <c:pt idx="0">
                  <c:v>Tidigare år, allmän</c:v>
                </c:pt>
                <c:pt idx="1">
                  <c:v>Fritidshem</c:v>
                </c:pt>
                <c:pt idx="2">
                  <c:v>Förskollärare</c:v>
                </c:pt>
                <c:pt idx="3">
                  <c:v>Sena Engelska</c:v>
                </c:pt>
                <c:pt idx="4">
                  <c:v>Sena Historia</c:v>
                </c:pt>
                <c:pt idx="5">
                  <c:v>Sena Matematik</c:v>
                </c:pt>
                <c:pt idx="6">
                  <c:v>Sena Religion</c:v>
                </c:pt>
                <c:pt idx="7">
                  <c:v>Sena Samhäll</c:v>
                </c:pt>
                <c:pt idx="8">
                  <c:v>Sena Svenska</c:v>
                </c:pt>
                <c:pt idx="9">
                  <c:v>Tidigare år, natur</c:v>
                </c:pt>
              </c:strCache>
            </c:strRef>
          </c:cat>
          <c:val>
            <c:numRef>
              <c:f>'Inriktningar - bara LGLÄR'!$F$2:$F$11</c:f>
              <c:numCache>
                <c:formatCode>#,##0</c:formatCode>
                <c:ptCount val="10"/>
                <c:pt idx="0">
                  <c:v>4102648.7256331057</c:v>
                </c:pt>
                <c:pt idx="1">
                  <c:v>4285260.3393179812</c:v>
                </c:pt>
                <c:pt idx="2">
                  <c:v>11980692.891818708</c:v>
                </c:pt>
                <c:pt idx="3">
                  <c:v>606000.06287831487</c:v>
                </c:pt>
                <c:pt idx="4">
                  <c:v>1230348.3242154829</c:v>
                </c:pt>
                <c:pt idx="5">
                  <c:v>1055897.2185821715</c:v>
                </c:pt>
                <c:pt idx="6">
                  <c:v>997896.85539026069</c:v>
                </c:pt>
                <c:pt idx="7">
                  <c:v>403306.84167083981</c:v>
                </c:pt>
                <c:pt idx="8">
                  <c:v>918676.57358154748</c:v>
                </c:pt>
                <c:pt idx="9">
                  <c:v>1022288.8963034668</c:v>
                </c:pt>
              </c:numCache>
            </c:numRef>
          </c:val>
        </c:ser>
        <c:axId val="143344000"/>
        <c:axId val="143346688"/>
      </c:barChart>
      <c:catAx>
        <c:axId val="143344000"/>
        <c:scaling>
          <c:orientation val="minMax"/>
        </c:scaling>
        <c:axPos val="l"/>
        <c:tickLblPos val="nextTo"/>
        <c:crossAx val="143346688"/>
        <c:crosses val="autoZero"/>
        <c:auto val="1"/>
        <c:lblAlgn val="ctr"/>
        <c:lblOffset val="100"/>
      </c:catAx>
      <c:valAx>
        <c:axId val="143346688"/>
        <c:scaling>
          <c:orientation val="minMax"/>
        </c:scaling>
        <c:axPos val="b"/>
        <c:majorGridlines/>
        <c:numFmt formatCode="#,##0" sourceLinked="1"/>
        <c:tickLblPos val="nextTo"/>
        <c:crossAx val="143344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'Inriktningar (2)'!$E$1</c:f>
              <c:strCache>
                <c:ptCount val="1"/>
                <c:pt idx="0">
                  <c:v>Intäkt/ kostnad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'Inriktningar (2)'!$B$2:$B$11</c:f>
              <c:strCache>
                <c:ptCount val="10"/>
                <c:pt idx="0">
                  <c:v>Tidigare år, allmän</c:v>
                </c:pt>
                <c:pt idx="1">
                  <c:v>Fritidshem</c:v>
                </c:pt>
                <c:pt idx="2">
                  <c:v>Förskollärare</c:v>
                </c:pt>
                <c:pt idx="3">
                  <c:v>Sena Engelska</c:v>
                </c:pt>
                <c:pt idx="4">
                  <c:v>Sena Historia</c:v>
                </c:pt>
                <c:pt idx="5">
                  <c:v>Sena Matematik</c:v>
                </c:pt>
                <c:pt idx="6">
                  <c:v>Sena Religion</c:v>
                </c:pt>
                <c:pt idx="7">
                  <c:v>Sena Samhäll</c:v>
                </c:pt>
                <c:pt idx="8">
                  <c:v>Sena Svenska</c:v>
                </c:pt>
                <c:pt idx="9">
                  <c:v>Tidigare år, natur</c:v>
                </c:pt>
              </c:strCache>
            </c:strRef>
          </c:cat>
          <c:val>
            <c:numRef>
              <c:f>'Inriktningar (2)'!$E$2:$E$11</c:f>
              <c:numCache>
                <c:formatCode>0.0</c:formatCode>
                <c:ptCount val="10"/>
                <c:pt idx="0">
                  <c:v>2.3761058562410389</c:v>
                </c:pt>
                <c:pt idx="1">
                  <c:v>2.5106469764169823</c:v>
                </c:pt>
                <c:pt idx="2">
                  <c:v>2.9848081197800576</c:v>
                </c:pt>
                <c:pt idx="3">
                  <c:v>1.7711862079312009</c:v>
                </c:pt>
                <c:pt idx="4">
                  <c:v>2.0417187598514954</c:v>
                </c:pt>
                <c:pt idx="5">
                  <c:v>2.1512771353021169</c:v>
                </c:pt>
                <c:pt idx="6">
                  <c:v>2.180700143093337</c:v>
                </c:pt>
                <c:pt idx="7">
                  <c:v>1.720007967592889</c:v>
                </c:pt>
                <c:pt idx="8">
                  <c:v>1.9360523162744381</c:v>
                </c:pt>
                <c:pt idx="9">
                  <c:v>2.3379797949529353</c:v>
                </c:pt>
              </c:numCache>
            </c:numRef>
          </c:val>
        </c:ser>
        <c:axId val="164569088"/>
        <c:axId val="164570624"/>
      </c:barChart>
      <c:catAx>
        <c:axId val="164569088"/>
        <c:scaling>
          <c:orientation val="minMax"/>
        </c:scaling>
        <c:axPos val="l"/>
        <c:tickLblPos val="nextTo"/>
        <c:crossAx val="164570624"/>
        <c:crosses val="autoZero"/>
        <c:auto val="1"/>
        <c:lblAlgn val="ctr"/>
        <c:lblOffset val="100"/>
      </c:catAx>
      <c:valAx>
        <c:axId val="164570624"/>
        <c:scaling>
          <c:orientation val="minMax"/>
        </c:scaling>
        <c:axPos val="b"/>
        <c:majorGridlines/>
        <c:numFmt formatCode="0.0" sourceLinked="1"/>
        <c:tickLblPos val="nextTo"/>
        <c:crossAx val="164569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Täckningsbidrag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'Inriktningar (2)'!$F$1</c:f>
              <c:strCache>
                <c:ptCount val="1"/>
                <c:pt idx="0">
                  <c:v>Täcknings-bidrag</c:v>
                </c:pt>
              </c:strCache>
            </c:strRef>
          </c:tx>
          <c:spPr>
            <a:solidFill>
              <a:srgbClr val="C00000"/>
            </a:solidFill>
          </c:spPr>
          <c:cat>
            <c:strRef>
              <c:f>'Inriktningar (2)'!$B$2:$B$11</c:f>
              <c:strCache>
                <c:ptCount val="10"/>
                <c:pt idx="0">
                  <c:v>Tidigare år, allmän</c:v>
                </c:pt>
                <c:pt idx="1">
                  <c:v>Fritidshem</c:v>
                </c:pt>
                <c:pt idx="2">
                  <c:v>Förskollärare</c:v>
                </c:pt>
                <c:pt idx="3">
                  <c:v>Sena Engelska</c:v>
                </c:pt>
                <c:pt idx="4">
                  <c:v>Sena Historia</c:v>
                </c:pt>
                <c:pt idx="5">
                  <c:v>Sena Matematik</c:v>
                </c:pt>
                <c:pt idx="6">
                  <c:v>Sena Religion</c:v>
                </c:pt>
                <c:pt idx="7">
                  <c:v>Sena Samhäll</c:v>
                </c:pt>
                <c:pt idx="8">
                  <c:v>Sena Svenska</c:v>
                </c:pt>
                <c:pt idx="9">
                  <c:v>Tidigare år, natur</c:v>
                </c:pt>
              </c:strCache>
            </c:strRef>
          </c:cat>
          <c:val>
            <c:numRef>
              <c:f>'Inriktningar (2)'!$F$2:$F$11</c:f>
              <c:numCache>
                <c:formatCode>#,##0</c:formatCode>
                <c:ptCount val="10"/>
                <c:pt idx="0">
                  <c:v>4787640.9340134226</c:v>
                </c:pt>
                <c:pt idx="1">
                  <c:v>4830713.3144599535</c:v>
                </c:pt>
                <c:pt idx="2">
                  <c:v>13481492.044699907</c:v>
                </c:pt>
                <c:pt idx="3">
                  <c:v>1674556.3168448396</c:v>
                </c:pt>
                <c:pt idx="4">
                  <c:v>1957025.2584347478</c:v>
                </c:pt>
                <c:pt idx="5">
                  <c:v>1520205.1745841973</c:v>
                </c:pt>
                <c:pt idx="6">
                  <c:v>1577970.3397369327</c:v>
                </c:pt>
                <c:pt idx="7">
                  <c:v>1111866.627553781</c:v>
                </c:pt>
                <c:pt idx="8">
                  <c:v>1988579.6995501062</c:v>
                </c:pt>
                <c:pt idx="9">
                  <c:v>1352459.9703851533</c:v>
                </c:pt>
              </c:numCache>
            </c:numRef>
          </c:val>
        </c:ser>
        <c:axId val="165086336"/>
        <c:axId val="165087872"/>
      </c:barChart>
      <c:catAx>
        <c:axId val="165086336"/>
        <c:scaling>
          <c:orientation val="minMax"/>
        </c:scaling>
        <c:axPos val="l"/>
        <c:tickLblPos val="nextTo"/>
        <c:crossAx val="165087872"/>
        <c:crosses val="autoZero"/>
        <c:auto val="1"/>
        <c:lblAlgn val="ctr"/>
        <c:lblOffset val="100"/>
      </c:catAx>
      <c:valAx>
        <c:axId val="165087872"/>
        <c:scaling>
          <c:orientation val="minMax"/>
        </c:scaling>
        <c:axPos val="b"/>
        <c:majorGridlines/>
        <c:numFmt formatCode="#,##0" sourceLinked="1"/>
        <c:tickLblPos val="nextTo"/>
        <c:crossAx val="165086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18</xdr:row>
      <xdr:rowOff>104775</xdr:rowOff>
    </xdr:from>
    <xdr:to>
      <xdr:col>16</xdr:col>
      <xdr:colOff>409575</xdr:colOff>
      <xdr:row>39</xdr:row>
      <xdr:rowOff>66676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0</xdr:row>
      <xdr:rowOff>104774</xdr:rowOff>
    </xdr:from>
    <xdr:to>
      <xdr:col>16</xdr:col>
      <xdr:colOff>400050</xdr:colOff>
      <xdr:row>18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18</xdr:row>
      <xdr:rowOff>104775</xdr:rowOff>
    </xdr:from>
    <xdr:to>
      <xdr:col>16</xdr:col>
      <xdr:colOff>409575</xdr:colOff>
      <xdr:row>39</xdr:row>
      <xdr:rowOff>66676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0</xdr:row>
      <xdr:rowOff>104774</xdr:rowOff>
    </xdr:from>
    <xdr:to>
      <xdr:col>16</xdr:col>
      <xdr:colOff>400050</xdr:colOff>
      <xdr:row>18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47"/>
  <sheetViews>
    <sheetView zoomScale="70" zoomScaleNormal="70" workbookViewId="0">
      <selection activeCell="G4" sqref="G4"/>
    </sheetView>
  </sheetViews>
  <sheetFormatPr defaultRowHeight="12.75"/>
  <cols>
    <col min="1" max="1" width="8.28515625" style="3" bestFit="1" customWidth="1"/>
    <col min="2" max="2" width="71" style="3" customWidth="1"/>
    <col min="3" max="3" width="9.28515625" style="3" customWidth="1"/>
    <col min="4" max="4" width="6" style="3" bestFit="1" customWidth="1"/>
    <col min="5" max="5" width="6.140625" style="3" bestFit="1" customWidth="1"/>
    <col min="6" max="23" width="5.7109375" style="3" customWidth="1"/>
    <col min="24" max="24" width="6" style="3" bestFit="1" customWidth="1"/>
    <col min="25" max="25" width="6.140625" style="3" bestFit="1" customWidth="1"/>
    <col min="26" max="16384" width="9.140625" style="3"/>
  </cols>
  <sheetData>
    <row r="1" spans="1:25">
      <c r="A1" s="2" t="s">
        <v>0</v>
      </c>
      <c r="D1" s="46" t="s">
        <v>149</v>
      </c>
      <c r="E1" s="47"/>
      <c r="F1" s="46" t="s">
        <v>9</v>
      </c>
      <c r="G1" s="47"/>
      <c r="H1" s="46" t="s">
        <v>10</v>
      </c>
      <c r="I1" s="47"/>
      <c r="J1" s="46" t="s">
        <v>11</v>
      </c>
      <c r="K1" s="46"/>
      <c r="L1" s="46" t="s">
        <v>16</v>
      </c>
      <c r="M1" s="47"/>
      <c r="N1" s="46" t="s">
        <v>17</v>
      </c>
      <c r="O1" s="47"/>
      <c r="P1" s="46" t="s">
        <v>34</v>
      </c>
      <c r="Q1" s="47"/>
      <c r="R1" s="46" t="s">
        <v>18</v>
      </c>
      <c r="S1" s="47"/>
      <c r="T1" s="46" t="s">
        <v>19</v>
      </c>
      <c r="U1" s="47"/>
      <c r="V1" s="46" t="s">
        <v>20</v>
      </c>
      <c r="W1" s="47"/>
      <c r="X1" s="46" t="s">
        <v>27</v>
      </c>
      <c r="Y1" s="47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4</v>
      </c>
      <c r="G2" s="2" t="s">
        <v>5</v>
      </c>
      <c r="H2" s="2" t="s">
        <v>4</v>
      </c>
      <c r="I2" s="2" t="s">
        <v>5</v>
      </c>
      <c r="J2" s="2" t="s">
        <v>4</v>
      </c>
      <c r="K2" s="2" t="s">
        <v>5</v>
      </c>
      <c r="L2" s="2" t="s">
        <v>4</v>
      </c>
      <c r="M2" s="2" t="s">
        <v>5</v>
      </c>
      <c r="N2" s="2" t="s">
        <v>4</v>
      </c>
      <c r="O2" s="2" t="s">
        <v>5</v>
      </c>
      <c r="P2" s="2" t="s">
        <v>4</v>
      </c>
      <c r="Q2" s="2" t="s">
        <v>5</v>
      </c>
      <c r="R2" s="2" t="s">
        <v>4</v>
      </c>
      <c r="S2" s="2" t="s">
        <v>5</v>
      </c>
      <c r="T2" s="2" t="s">
        <v>4</v>
      </c>
      <c r="U2" s="2" t="s">
        <v>5</v>
      </c>
      <c r="V2" s="2" t="s">
        <v>4</v>
      </c>
      <c r="W2" s="2" t="s">
        <v>5</v>
      </c>
      <c r="X2" s="2" t="s">
        <v>4</v>
      </c>
      <c r="Y2" s="2" t="s">
        <v>5</v>
      </c>
    </row>
    <row r="3" spans="1:25">
      <c r="D3" s="1"/>
      <c r="E3" s="1"/>
    </row>
    <row r="4" spans="1:25">
      <c r="A4" s="3" t="s">
        <v>7</v>
      </c>
      <c r="B4" s="3" t="s">
        <v>8</v>
      </c>
      <c r="C4" s="3" t="s">
        <v>6</v>
      </c>
      <c r="D4" s="1">
        <v>8.5</v>
      </c>
      <c r="E4" s="1">
        <v>4.5</v>
      </c>
      <c r="F4" s="1">
        <f>IF($C4&lt;&gt;"","",IF(MATCH(F$1,$C5:$C999,0)&lt;MATCH("",$C5:$C999,0),VLOOKUP(F$1,$C5:$E999,2,FALSE),""))</f>
        <v>1.25</v>
      </c>
      <c r="G4" s="1">
        <f>IF($C4&lt;&gt;"","",IF(MATCH(F$1,$C5:$C999,0)&lt;MATCH("",$C5:$C999,0),VLOOKUP(F$1,$C5:$E999,3,FALSE),""))</f>
        <v>0.5</v>
      </c>
      <c r="H4" s="1">
        <f t="shared" ref="H4:H67" si="0">IF($C4&lt;&gt;"","",IF(MATCH(H$1,$C5:$C999,0)&lt;MATCH("",$C5:$C999,0),VLOOKUP(H$1,$C5:$E999,2,FALSE),""))</f>
        <v>2.75</v>
      </c>
      <c r="I4" s="1">
        <f t="shared" ref="I4:I67" si="1">IF($C4&lt;&gt;"","",IF(MATCH(H$1,$C5:$C999,0)&lt;MATCH("",$C5:$C999,0),VLOOKUP(H$1,$C5:$E999,3,FALSE),""))</f>
        <v>0.5</v>
      </c>
      <c r="J4" s="1">
        <f t="shared" ref="J4:J67" si="2">IF($C4&lt;&gt;"","",IF(MATCH(J$1,$C5:$C999,0)&lt;MATCH("",$C5:$C999,0),VLOOKUP(J$1,$C5:$E999,2,FALSE),""))</f>
        <v>4.5</v>
      </c>
      <c r="K4" s="1">
        <f t="shared" ref="K4:K67" si="3">IF($C4&lt;&gt;"","",IF(MATCH(J$1,$C5:$C999,0)&lt;MATCH("",$C5:$C999,0),VLOOKUP(J$1,$C5:$E999,3,FALSE),""))</f>
        <v>3.5</v>
      </c>
      <c r="L4" s="1" t="str">
        <f t="shared" ref="L4:L67" si="4">IF($C4&lt;&gt;"","",IF(MATCH(L$1,$C5:$C999,0)&lt;MATCH("",$C5:$C999,0),VLOOKUP(L$1,$C5:$E999,2,FALSE),""))</f>
        <v/>
      </c>
      <c r="M4" s="1" t="str">
        <f t="shared" ref="M4:M67" si="5">IF($C4&lt;&gt;"","",IF(MATCH(L$1,$C5:$C999,0)&lt;MATCH("",$C5:$C999,0),VLOOKUP(L$1,$C5:$E999,3,FALSE),""))</f>
        <v/>
      </c>
      <c r="N4" s="1" t="str">
        <f t="shared" ref="N4:N67" si="6">IF($C4&lt;&gt;"","",IF(MATCH(N$1,$C5:$C999,0)&lt;MATCH("",$C5:$C999,0),VLOOKUP(N$1,$C5:$E999,2,FALSE),""))</f>
        <v/>
      </c>
      <c r="O4" s="1" t="str">
        <f t="shared" ref="O4:O67" si="7">IF($C4&lt;&gt;"","",IF(MATCH(N$1,$C5:$C999,0)&lt;MATCH("",$C5:$C999,0),VLOOKUP(N$1,$C5:$E999,3,FALSE),""))</f>
        <v/>
      </c>
      <c r="P4" s="1" t="str">
        <f t="shared" ref="P4:P67" si="8">IF($C4&lt;&gt;"","",IF(MATCH(P$1,$C5:$C999,0)&lt;MATCH("",$C5:$C999,0),VLOOKUP(P$1,$C5:$E999,2,FALSE),""))</f>
        <v/>
      </c>
      <c r="Q4" s="1" t="str">
        <f t="shared" ref="Q4:Q67" si="9">IF($C4&lt;&gt;"","",IF(MATCH(P$1,$C5:$C999,0)&lt;MATCH("",$C5:$C999,0),VLOOKUP(P$1,$C5:$E999,3,FALSE),""))</f>
        <v/>
      </c>
      <c r="R4" s="1" t="str">
        <f t="shared" ref="R4:R67" si="10">IF($C4&lt;&gt;"","",IF(MATCH(R$1,$C5:$C999,0)&lt;MATCH("",$C5:$C999,0),VLOOKUP(R$1,$C5:$E999,2,FALSE),""))</f>
        <v/>
      </c>
      <c r="S4" s="1" t="str">
        <f t="shared" ref="S4:S67" si="11">IF($C4&lt;&gt;"","",IF(MATCH(R$1,$C5:$C999,0)&lt;MATCH("",$C5:$C999,0),VLOOKUP(R$1,$C5:$E999,3,FALSE),""))</f>
        <v/>
      </c>
      <c r="T4" s="1" t="str">
        <f t="shared" ref="T4:T67" si="12">IF($C4&lt;&gt;"","",IF(MATCH(T$1,$C5:$C999,0)&lt;MATCH("",$C5:$C999,0),VLOOKUP(T$1,$C5:$E999,2,FALSE),""))</f>
        <v/>
      </c>
      <c r="U4" s="1" t="str">
        <f t="shared" ref="U4:U67" si="13">IF($C4&lt;&gt;"","",IF(MATCH(T$1,$C5:$C999,0)&lt;MATCH("",$C5:$C999,0),VLOOKUP(T$1,$C5:$E999,3,FALSE),""))</f>
        <v/>
      </c>
      <c r="V4" s="1" t="str">
        <f t="shared" ref="V4:V67" si="14">IF($C4&lt;&gt;"","",IF(MATCH(V$1,$C5:$C999,0)&lt;MATCH("",$C5:$C999,0),VLOOKUP(V$1,$C5:$E999,2,FALSE),""))</f>
        <v/>
      </c>
      <c r="W4" s="1" t="str">
        <f t="shared" ref="W4:W67" si="15">IF($C4&lt;&gt;"","",IF(MATCH(V$1,$C5:$C999,0)&lt;MATCH("",$C5:$C999,0),VLOOKUP(V$1,$C5:$E999,3,FALSE),""))</f>
        <v/>
      </c>
      <c r="X4" s="1" t="str">
        <f t="shared" ref="X4:X67" si="16">IF($C4&lt;&gt;"","",IF(MATCH(X$1,$C5:$C999,0)&lt;MATCH("",$C5:$C999,0),VLOOKUP(X$1,$C5:$E999,2,FALSE),""))</f>
        <v/>
      </c>
      <c r="Y4" s="1" t="str">
        <f t="shared" ref="Y4:Y67" si="17">IF($C4&lt;&gt;"","",IF(MATCH(X$1,$C5:$C999,0)&lt;MATCH("",$C5:$C999,0),VLOOKUP(X$1,$C5:$E999,3,FALSE),""))</f>
        <v/>
      </c>
    </row>
    <row r="5" spans="1:25">
      <c r="A5" s="3" t="s">
        <v>6</v>
      </c>
      <c r="B5" s="3" t="s">
        <v>6</v>
      </c>
      <c r="C5" s="3" t="s">
        <v>9</v>
      </c>
      <c r="D5" s="1">
        <v>1.25</v>
      </c>
      <c r="E5" s="1">
        <v>0.5</v>
      </c>
      <c r="F5" s="1" t="str">
        <f t="shared" ref="F5:F68" si="18">IF($C5&lt;&gt;"","",IF(MATCH(F$1,$C6:$C1000,0)&lt;MATCH("",$C6:$C1000,0),VLOOKUP(F$1,$C6:$E1000,2,FALSE),""))</f>
        <v/>
      </c>
      <c r="G5" s="1" t="str">
        <f t="shared" ref="G5:G68" si="19">IF($C5&lt;&gt;"","",IF(MATCH(F$1,$C6:$C1000,0)&lt;MATCH("",$C6:$C1000,0),VLOOKUP(F$1,$C6:$E1000,3,FALSE),""))</f>
        <v/>
      </c>
      <c r="H5" s="1" t="str">
        <f t="shared" si="0"/>
        <v/>
      </c>
      <c r="I5" s="1" t="str">
        <f t="shared" si="1"/>
        <v/>
      </c>
      <c r="J5" s="1" t="str">
        <f t="shared" si="2"/>
        <v/>
      </c>
      <c r="K5" s="1" t="str">
        <f t="shared" si="3"/>
        <v/>
      </c>
      <c r="L5" s="1" t="str">
        <f t="shared" si="4"/>
        <v/>
      </c>
      <c r="M5" s="1" t="str">
        <f t="shared" si="5"/>
        <v/>
      </c>
      <c r="N5" s="1" t="str">
        <f t="shared" si="6"/>
        <v/>
      </c>
      <c r="O5" s="1" t="str">
        <f t="shared" si="7"/>
        <v/>
      </c>
      <c r="P5" s="1" t="str">
        <f t="shared" si="8"/>
        <v/>
      </c>
      <c r="Q5" s="1" t="str">
        <f t="shared" si="9"/>
        <v/>
      </c>
      <c r="R5" s="1" t="str">
        <f t="shared" si="10"/>
        <v/>
      </c>
      <c r="S5" s="1" t="str">
        <f t="shared" si="11"/>
        <v/>
      </c>
      <c r="T5" s="1" t="str">
        <f t="shared" si="12"/>
        <v/>
      </c>
      <c r="U5" s="1" t="str">
        <f t="shared" si="13"/>
        <v/>
      </c>
      <c r="V5" s="1" t="str">
        <f t="shared" si="14"/>
        <v/>
      </c>
      <c r="W5" s="1" t="str">
        <f t="shared" si="15"/>
        <v/>
      </c>
      <c r="X5" s="1" t="str">
        <f t="shared" si="16"/>
        <v/>
      </c>
      <c r="Y5" s="1" t="str">
        <f t="shared" si="17"/>
        <v/>
      </c>
    </row>
    <row r="6" spans="1:25">
      <c r="A6" s="3" t="s">
        <v>6</v>
      </c>
      <c r="B6" s="3" t="s">
        <v>6</v>
      </c>
      <c r="C6" s="3" t="s">
        <v>10</v>
      </c>
      <c r="D6" s="1">
        <v>2.75</v>
      </c>
      <c r="E6" s="1">
        <v>0.5</v>
      </c>
      <c r="F6" s="1" t="str">
        <f t="shared" si="18"/>
        <v/>
      </c>
      <c r="G6" s="1" t="str">
        <f t="shared" si="19"/>
        <v/>
      </c>
      <c r="H6" s="1" t="str">
        <f t="shared" si="0"/>
        <v/>
      </c>
      <c r="I6" s="1" t="str">
        <f t="shared" si="1"/>
        <v/>
      </c>
      <c r="J6" s="1" t="str">
        <f t="shared" si="2"/>
        <v/>
      </c>
      <c r="K6" s="1" t="str">
        <f t="shared" si="3"/>
        <v/>
      </c>
      <c r="L6" s="1" t="str">
        <f t="shared" si="4"/>
        <v/>
      </c>
      <c r="M6" s="1" t="str">
        <f t="shared" si="5"/>
        <v/>
      </c>
      <c r="N6" s="1" t="str">
        <f t="shared" si="6"/>
        <v/>
      </c>
      <c r="O6" s="1" t="str">
        <f t="shared" si="7"/>
        <v/>
      </c>
      <c r="P6" s="1" t="str">
        <f t="shared" si="8"/>
        <v/>
      </c>
      <c r="Q6" s="1" t="str">
        <f t="shared" si="9"/>
        <v/>
      </c>
      <c r="R6" s="1" t="str">
        <f t="shared" si="10"/>
        <v/>
      </c>
      <c r="S6" s="1" t="str">
        <f t="shared" si="11"/>
        <v/>
      </c>
      <c r="T6" s="1" t="str">
        <f t="shared" si="12"/>
        <v/>
      </c>
      <c r="U6" s="1" t="str">
        <f t="shared" si="13"/>
        <v/>
      </c>
      <c r="V6" s="1" t="str">
        <f t="shared" si="14"/>
        <v/>
      </c>
      <c r="W6" s="1" t="str">
        <f t="shared" si="15"/>
        <v/>
      </c>
      <c r="X6" s="1" t="str">
        <f t="shared" si="16"/>
        <v/>
      </c>
      <c r="Y6" s="1" t="str">
        <f t="shared" si="17"/>
        <v/>
      </c>
    </row>
    <row r="7" spans="1:25">
      <c r="A7" s="3" t="s">
        <v>6</v>
      </c>
      <c r="B7" s="3" t="s">
        <v>6</v>
      </c>
      <c r="C7" s="3" t="s">
        <v>11</v>
      </c>
      <c r="D7" s="1">
        <v>4.5</v>
      </c>
      <c r="E7" s="1">
        <v>3.5</v>
      </c>
      <c r="F7" s="1" t="str">
        <f t="shared" si="18"/>
        <v/>
      </c>
      <c r="G7" s="1" t="str">
        <f t="shared" si="19"/>
        <v/>
      </c>
      <c r="H7" s="1" t="str">
        <f t="shared" si="0"/>
        <v/>
      </c>
      <c r="I7" s="1" t="str">
        <f t="shared" si="1"/>
        <v/>
      </c>
      <c r="J7" s="1" t="str">
        <f t="shared" si="2"/>
        <v/>
      </c>
      <c r="K7" s="1" t="str">
        <f t="shared" si="3"/>
        <v/>
      </c>
      <c r="L7" s="1" t="str">
        <f t="shared" si="4"/>
        <v/>
      </c>
      <c r="M7" s="1" t="str">
        <f t="shared" si="5"/>
        <v/>
      </c>
      <c r="N7" s="1" t="str">
        <f t="shared" si="6"/>
        <v/>
      </c>
      <c r="O7" s="1" t="str">
        <f t="shared" si="7"/>
        <v/>
      </c>
      <c r="P7" s="1" t="str">
        <f t="shared" si="8"/>
        <v/>
      </c>
      <c r="Q7" s="1" t="str">
        <f t="shared" si="9"/>
        <v/>
      </c>
      <c r="R7" s="1" t="str">
        <f t="shared" si="10"/>
        <v/>
      </c>
      <c r="S7" s="1" t="str">
        <f t="shared" si="11"/>
        <v/>
      </c>
      <c r="T7" s="1" t="str">
        <f t="shared" si="12"/>
        <v/>
      </c>
      <c r="U7" s="1" t="str">
        <f t="shared" si="13"/>
        <v/>
      </c>
      <c r="V7" s="1" t="str">
        <f t="shared" si="14"/>
        <v/>
      </c>
      <c r="W7" s="1" t="str">
        <f t="shared" si="15"/>
        <v/>
      </c>
      <c r="X7" s="1" t="str">
        <f t="shared" si="16"/>
        <v/>
      </c>
      <c r="Y7" s="1" t="str">
        <f t="shared" si="17"/>
        <v/>
      </c>
    </row>
    <row r="8" spans="1:25">
      <c r="A8" s="3" t="s">
        <v>12</v>
      </c>
      <c r="B8" s="3" t="s">
        <v>13</v>
      </c>
      <c r="C8" s="3" t="s">
        <v>6</v>
      </c>
      <c r="D8" s="1">
        <v>4.5</v>
      </c>
      <c r="E8" s="1">
        <v>2.5</v>
      </c>
      <c r="F8" s="1">
        <f t="shared" si="18"/>
        <v>2.5</v>
      </c>
      <c r="G8" s="1">
        <f t="shared" si="19"/>
        <v>1.75</v>
      </c>
      <c r="H8" s="1" t="str">
        <f t="shared" si="0"/>
        <v/>
      </c>
      <c r="I8" s="1" t="str">
        <f t="shared" si="1"/>
        <v/>
      </c>
      <c r="J8" s="1">
        <f t="shared" si="2"/>
        <v>2</v>
      </c>
      <c r="K8" s="1">
        <f t="shared" si="3"/>
        <v>0.75</v>
      </c>
      <c r="L8" s="1" t="str">
        <f t="shared" si="4"/>
        <v/>
      </c>
      <c r="M8" s="1" t="str">
        <f t="shared" si="5"/>
        <v/>
      </c>
      <c r="N8" s="1" t="str">
        <f t="shared" si="6"/>
        <v/>
      </c>
      <c r="O8" s="1" t="str">
        <f t="shared" si="7"/>
        <v/>
      </c>
      <c r="P8" s="1" t="str">
        <f t="shared" si="8"/>
        <v/>
      </c>
      <c r="Q8" s="1" t="str">
        <f t="shared" si="9"/>
        <v/>
      </c>
      <c r="R8" s="1" t="str">
        <f t="shared" si="10"/>
        <v/>
      </c>
      <c r="S8" s="1" t="str">
        <f t="shared" si="11"/>
        <v/>
      </c>
      <c r="T8" s="1" t="str">
        <f t="shared" si="12"/>
        <v/>
      </c>
      <c r="U8" s="1" t="str">
        <f t="shared" si="13"/>
        <v/>
      </c>
      <c r="V8" s="1" t="str">
        <f t="shared" si="14"/>
        <v/>
      </c>
      <c r="W8" s="1" t="str">
        <f t="shared" si="15"/>
        <v/>
      </c>
      <c r="X8" s="1" t="str">
        <f t="shared" si="16"/>
        <v/>
      </c>
      <c r="Y8" s="1" t="str">
        <f t="shared" si="17"/>
        <v/>
      </c>
    </row>
    <row r="9" spans="1:25">
      <c r="A9" s="3" t="s">
        <v>6</v>
      </c>
      <c r="B9" s="3" t="s">
        <v>6</v>
      </c>
      <c r="C9" s="3" t="s">
        <v>9</v>
      </c>
      <c r="D9" s="1">
        <v>2.5</v>
      </c>
      <c r="E9" s="1">
        <v>1.75</v>
      </c>
      <c r="F9" s="1" t="str">
        <f t="shared" si="18"/>
        <v/>
      </c>
      <c r="G9" s="1" t="str">
        <f t="shared" si="19"/>
        <v/>
      </c>
      <c r="H9" s="1" t="str">
        <f t="shared" si="0"/>
        <v/>
      </c>
      <c r="I9" s="1" t="str">
        <f t="shared" si="1"/>
        <v/>
      </c>
      <c r="J9" s="1" t="str">
        <f t="shared" si="2"/>
        <v/>
      </c>
      <c r="K9" s="1" t="str">
        <f t="shared" si="3"/>
        <v/>
      </c>
      <c r="L9" s="1" t="str">
        <f t="shared" si="4"/>
        <v/>
      </c>
      <c r="M9" s="1" t="str">
        <f t="shared" si="5"/>
        <v/>
      </c>
      <c r="N9" s="1" t="str">
        <f t="shared" si="6"/>
        <v/>
      </c>
      <c r="O9" s="1" t="str">
        <f t="shared" si="7"/>
        <v/>
      </c>
      <c r="P9" s="1" t="str">
        <f t="shared" si="8"/>
        <v/>
      </c>
      <c r="Q9" s="1" t="str">
        <f t="shared" si="9"/>
        <v/>
      </c>
      <c r="R9" s="1" t="str">
        <f t="shared" si="10"/>
        <v/>
      </c>
      <c r="S9" s="1" t="str">
        <f t="shared" si="11"/>
        <v/>
      </c>
      <c r="T9" s="1" t="str">
        <f t="shared" si="12"/>
        <v/>
      </c>
      <c r="U9" s="1" t="str">
        <f t="shared" si="13"/>
        <v/>
      </c>
      <c r="V9" s="1" t="str">
        <f t="shared" si="14"/>
        <v/>
      </c>
      <c r="W9" s="1" t="str">
        <f t="shared" si="15"/>
        <v/>
      </c>
      <c r="X9" s="1" t="str">
        <f t="shared" si="16"/>
        <v/>
      </c>
      <c r="Y9" s="1" t="str">
        <f t="shared" si="17"/>
        <v/>
      </c>
    </row>
    <row r="10" spans="1:25">
      <c r="A10" s="3" t="s">
        <v>6</v>
      </c>
      <c r="B10" s="3" t="s">
        <v>6</v>
      </c>
      <c r="C10" s="3" t="s">
        <v>11</v>
      </c>
      <c r="D10" s="1">
        <v>2</v>
      </c>
      <c r="E10" s="1">
        <v>0.75</v>
      </c>
      <c r="F10" s="1" t="str">
        <f t="shared" si="18"/>
        <v/>
      </c>
      <c r="G10" s="1" t="str">
        <f t="shared" si="19"/>
        <v/>
      </c>
      <c r="H10" s="1" t="str">
        <f t="shared" si="0"/>
        <v/>
      </c>
      <c r="I10" s="1" t="str">
        <f t="shared" si="1"/>
        <v/>
      </c>
      <c r="J10" s="1" t="str">
        <f t="shared" si="2"/>
        <v/>
      </c>
      <c r="K10" s="1" t="str">
        <f t="shared" si="3"/>
        <v/>
      </c>
      <c r="L10" s="1" t="str">
        <f t="shared" si="4"/>
        <v/>
      </c>
      <c r="M10" s="1" t="str">
        <f t="shared" si="5"/>
        <v/>
      </c>
      <c r="N10" s="1" t="str">
        <f t="shared" si="6"/>
        <v/>
      </c>
      <c r="O10" s="1" t="str">
        <f t="shared" si="7"/>
        <v/>
      </c>
      <c r="P10" s="1" t="str">
        <f t="shared" si="8"/>
        <v/>
      </c>
      <c r="Q10" s="1" t="str">
        <f t="shared" si="9"/>
        <v/>
      </c>
      <c r="R10" s="1" t="str">
        <f t="shared" si="10"/>
        <v/>
      </c>
      <c r="S10" s="1" t="str">
        <f t="shared" si="11"/>
        <v/>
      </c>
      <c r="T10" s="1" t="str">
        <f t="shared" si="12"/>
        <v/>
      </c>
      <c r="U10" s="1" t="str">
        <f t="shared" si="13"/>
        <v/>
      </c>
      <c r="V10" s="1" t="str">
        <f t="shared" si="14"/>
        <v/>
      </c>
      <c r="W10" s="1" t="str">
        <f t="shared" si="15"/>
        <v/>
      </c>
      <c r="X10" s="1" t="str">
        <f t="shared" si="16"/>
        <v/>
      </c>
      <c r="Y10" s="1" t="str">
        <f t="shared" si="17"/>
        <v/>
      </c>
    </row>
    <row r="11" spans="1:25">
      <c r="A11" s="3" t="s">
        <v>14</v>
      </c>
      <c r="B11" s="3" t="s">
        <v>15</v>
      </c>
      <c r="C11" s="3" t="s">
        <v>6</v>
      </c>
      <c r="D11" s="1">
        <v>1</v>
      </c>
      <c r="E11" s="1">
        <v>1</v>
      </c>
      <c r="F11" s="1" t="str">
        <f t="shared" si="18"/>
        <v/>
      </c>
      <c r="G11" s="1" t="str">
        <f t="shared" si="19"/>
        <v/>
      </c>
      <c r="H11" s="1">
        <f t="shared" si="0"/>
        <v>0.125</v>
      </c>
      <c r="I11" s="1">
        <f t="shared" si="1"/>
        <v>0.125</v>
      </c>
      <c r="J11" s="1" t="str">
        <f t="shared" si="2"/>
        <v/>
      </c>
      <c r="K11" s="1" t="str">
        <f t="shared" si="3"/>
        <v/>
      </c>
      <c r="L11" s="1">
        <f t="shared" si="4"/>
        <v>0.375</v>
      </c>
      <c r="M11" s="1">
        <f t="shared" si="5"/>
        <v>0.25</v>
      </c>
      <c r="N11" s="1">
        <f t="shared" si="6"/>
        <v>0.125</v>
      </c>
      <c r="O11" s="1">
        <f t="shared" si="7"/>
        <v>0.125</v>
      </c>
      <c r="P11" s="1" t="str">
        <f t="shared" si="8"/>
        <v/>
      </c>
      <c r="Q11" s="1" t="str">
        <f t="shared" si="9"/>
        <v/>
      </c>
      <c r="R11" s="1">
        <f t="shared" si="10"/>
        <v>0</v>
      </c>
      <c r="S11" s="1">
        <f t="shared" si="11"/>
        <v>0.125</v>
      </c>
      <c r="T11" s="1">
        <f t="shared" si="12"/>
        <v>0.25</v>
      </c>
      <c r="U11" s="1">
        <f t="shared" si="13"/>
        <v>0.25</v>
      </c>
      <c r="V11" s="1">
        <f t="shared" si="14"/>
        <v>0.125</v>
      </c>
      <c r="W11" s="1">
        <f t="shared" si="15"/>
        <v>0.125</v>
      </c>
      <c r="X11" s="1" t="str">
        <f t="shared" si="16"/>
        <v/>
      </c>
      <c r="Y11" s="1" t="str">
        <f t="shared" si="17"/>
        <v/>
      </c>
    </row>
    <row r="12" spans="1:25">
      <c r="A12" s="3" t="s">
        <v>6</v>
      </c>
      <c r="B12" s="3" t="s">
        <v>6</v>
      </c>
      <c r="C12" s="3" t="s">
        <v>10</v>
      </c>
      <c r="D12" s="1">
        <v>0.125</v>
      </c>
      <c r="E12" s="1">
        <v>0.125</v>
      </c>
      <c r="F12" s="1" t="str">
        <f t="shared" si="18"/>
        <v/>
      </c>
      <c r="G12" s="1" t="str">
        <f t="shared" si="19"/>
        <v/>
      </c>
      <c r="H12" s="1" t="str">
        <f t="shared" si="0"/>
        <v/>
      </c>
      <c r="I12" s="1" t="str">
        <f t="shared" si="1"/>
        <v/>
      </c>
      <c r="J12" s="1" t="str">
        <f t="shared" si="2"/>
        <v/>
      </c>
      <c r="K12" s="1" t="str">
        <f t="shared" si="3"/>
        <v/>
      </c>
      <c r="L12" s="1" t="str">
        <f t="shared" si="4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8"/>
        <v/>
      </c>
      <c r="Q12" s="1" t="str">
        <f t="shared" si="9"/>
        <v/>
      </c>
      <c r="R12" s="1" t="str">
        <f t="shared" si="10"/>
        <v/>
      </c>
      <c r="S12" s="1" t="str">
        <f t="shared" si="11"/>
        <v/>
      </c>
      <c r="T12" s="1" t="str">
        <f t="shared" si="12"/>
        <v/>
      </c>
      <c r="U12" s="1" t="str">
        <f t="shared" si="13"/>
        <v/>
      </c>
      <c r="V12" s="1" t="str">
        <f t="shared" si="14"/>
        <v/>
      </c>
      <c r="W12" s="1" t="str">
        <f t="shared" si="15"/>
        <v/>
      </c>
      <c r="X12" s="1" t="str">
        <f t="shared" si="16"/>
        <v/>
      </c>
      <c r="Y12" s="1" t="str">
        <f t="shared" si="17"/>
        <v/>
      </c>
    </row>
    <row r="13" spans="1:25">
      <c r="A13" s="3" t="s">
        <v>6</v>
      </c>
      <c r="B13" s="3" t="s">
        <v>6</v>
      </c>
      <c r="C13" s="3" t="s">
        <v>16</v>
      </c>
      <c r="D13" s="1">
        <v>0.375</v>
      </c>
      <c r="E13" s="1">
        <v>0.25</v>
      </c>
      <c r="F13" s="1" t="str">
        <f t="shared" si="18"/>
        <v/>
      </c>
      <c r="G13" s="1" t="str">
        <f t="shared" si="19"/>
        <v/>
      </c>
      <c r="H13" s="1" t="str">
        <f t="shared" si="0"/>
        <v/>
      </c>
      <c r="I13" s="1" t="str">
        <f t="shared" si="1"/>
        <v/>
      </c>
      <c r="J13" s="1" t="str">
        <f t="shared" si="2"/>
        <v/>
      </c>
      <c r="K13" s="1" t="str">
        <f t="shared" si="3"/>
        <v/>
      </c>
      <c r="L13" s="1" t="str">
        <f t="shared" si="4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8"/>
        <v/>
      </c>
      <c r="Q13" s="1" t="str">
        <f t="shared" si="9"/>
        <v/>
      </c>
      <c r="R13" s="1" t="str">
        <f t="shared" si="10"/>
        <v/>
      </c>
      <c r="S13" s="1" t="str">
        <f t="shared" si="11"/>
        <v/>
      </c>
      <c r="T13" s="1" t="str">
        <f t="shared" si="12"/>
        <v/>
      </c>
      <c r="U13" s="1" t="str">
        <f t="shared" si="13"/>
        <v/>
      </c>
      <c r="V13" s="1" t="str">
        <f t="shared" si="14"/>
        <v/>
      </c>
      <c r="W13" s="1" t="str">
        <f t="shared" si="15"/>
        <v/>
      </c>
      <c r="X13" s="1" t="str">
        <f t="shared" si="16"/>
        <v/>
      </c>
      <c r="Y13" s="1" t="str">
        <f t="shared" si="17"/>
        <v/>
      </c>
    </row>
    <row r="14" spans="1:25">
      <c r="A14" s="3" t="s">
        <v>6</v>
      </c>
      <c r="B14" s="3" t="s">
        <v>6</v>
      </c>
      <c r="C14" s="3" t="s">
        <v>17</v>
      </c>
      <c r="D14" s="1">
        <v>0.125</v>
      </c>
      <c r="E14" s="1">
        <v>0.125</v>
      </c>
      <c r="F14" s="1" t="str">
        <f t="shared" si="18"/>
        <v/>
      </c>
      <c r="G14" s="1" t="str">
        <f t="shared" si="19"/>
        <v/>
      </c>
      <c r="H14" s="1" t="str">
        <f t="shared" si="0"/>
        <v/>
      </c>
      <c r="I14" s="1" t="str">
        <f t="shared" si="1"/>
        <v/>
      </c>
      <c r="J14" s="1" t="str">
        <f t="shared" si="2"/>
        <v/>
      </c>
      <c r="K14" s="1" t="str">
        <f t="shared" si="3"/>
        <v/>
      </c>
      <c r="L14" s="1" t="str">
        <f t="shared" si="4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8"/>
        <v/>
      </c>
      <c r="Q14" s="1" t="str">
        <f t="shared" si="9"/>
        <v/>
      </c>
      <c r="R14" s="1" t="str">
        <f t="shared" si="10"/>
        <v/>
      </c>
      <c r="S14" s="1" t="str">
        <f t="shared" si="11"/>
        <v/>
      </c>
      <c r="T14" s="1" t="str">
        <f t="shared" si="12"/>
        <v/>
      </c>
      <c r="U14" s="1" t="str">
        <f t="shared" si="13"/>
        <v/>
      </c>
      <c r="V14" s="1" t="str">
        <f t="shared" si="14"/>
        <v/>
      </c>
      <c r="W14" s="1" t="str">
        <f t="shared" si="15"/>
        <v/>
      </c>
      <c r="X14" s="1" t="str">
        <f t="shared" si="16"/>
        <v/>
      </c>
      <c r="Y14" s="1" t="str">
        <f t="shared" si="17"/>
        <v/>
      </c>
    </row>
    <row r="15" spans="1:25">
      <c r="A15" s="3" t="s">
        <v>6</v>
      </c>
      <c r="B15" s="3" t="s">
        <v>6</v>
      </c>
      <c r="C15" s="3" t="s">
        <v>18</v>
      </c>
      <c r="D15" s="1">
        <v>0</v>
      </c>
      <c r="E15" s="1">
        <v>0.125</v>
      </c>
      <c r="F15" s="1" t="str">
        <f t="shared" si="18"/>
        <v/>
      </c>
      <c r="G15" s="1" t="str">
        <f t="shared" si="19"/>
        <v/>
      </c>
      <c r="H15" s="1" t="str">
        <f t="shared" si="0"/>
        <v/>
      </c>
      <c r="I15" s="1" t="str">
        <f t="shared" si="1"/>
        <v/>
      </c>
      <c r="J15" s="1" t="str">
        <f t="shared" si="2"/>
        <v/>
      </c>
      <c r="K15" s="1" t="str">
        <f t="shared" si="3"/>
        <v/>
      </c>
      <c r="L15" s="1" t="str">
        <f t="shared" si="4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8"/>
        <v/>
      </c>
      <c r="Q15" s="1" t="str">
        <f t="shared" si="9"/>
        <v/>
      </c>
      <c r="R15" s="1" t="str">
        <f t="shared" si="10"/>
        <v/>
      </c>
      <c r="S15" s="1" t="str">
        <f t="shared" si="11"/>
        <v/>
      </c>
      <c r="T15" s="1" t="str">
        <f t="shared" si="12"/>
        <v/>
      </c>
      <c r="U15" s="1" t="str">
        <f t="shared" si="13"/>
        <v/>
      </c>
      <c r="V15" s="1" t="str">
        <f t="shared" si="14"/>
        <v/>
      </c>
      <c r="W15" s="1" t="str">
        <f t="shared" si="15"/>
        <v/>
      </c>
      <c r="X15" s="1" t="str">
        <f t="shared" si="16"/>
        <v/>
      </c>
      <c r="Y15" s="1" t="str">
        <f t="shared" si="17"/>
        <v/>
      </c>
    </row>
    <row r="16" spans="1:25">
      <c r="A16" s="3" t="s">
        <v>6</v>
      </c>
      <c r="B16" s="3" t="s">
        <v>6</v>
      </c>
      <c r="C16" s="3" t="s">
        <v>19</v>
      </c>
      <c r="D16" s="1">
        <v>0.25</v>
      </c>
      <c r="E16" s="1">
        <v>0.25</v>
      </c>
      <c r="F16" s="1" t="str">
        <f t="shared" si="18"/>
        <v/>
      </c>
      <c r="G16" s="1" t="str">
        <f t="shared" si="19"/>
        <v/>
      </c>
      <c r="H16" s="1" t="str">
        <f t="shared" si="0"/>
        <v/>
      </c>
      <c r="I16" s="1" t="str">
        <f t="shared" si="1"/>
        <v/>
      </c>
      <c r="J16" s="1" t="str">
        <f t="shared" si="2"/>
        <v/>
      </c>
      <c r="K16" s="1" t="str">
        <f t="shared" si="3"/>
        <v/>
      </c>
      <c r="L16" s="1" t="str">
        <f t="shared" si="4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8"/>
        <v/>
      </c>
      <c r="Q16" s="1" t="str">
        <f t="shared" si="9"/>
        <v/>
      </c>
      <c r="R16" s="1" t="str">
        <f t="shared" si="10"/>
        <v/>
      </c>
      <c r="S16" s="1" t="str">
        <f t="shared" si="11"/>
        <v/>
      </c>
      <c r="T16" s="1" t="str">
        <f t="shared" si="12"/>
        <v/>
      </c>
      <c r="U16" s="1" t="str">
        <f t="shared" si="13"/>
        <v/>
      </c>
      <c r="V16" s="1" t="str">
        <f t="shared" si="14"/>
        <v/>
      </c>
      <c r="W16" s="1" t="str">
        <f t="shared" si="15"/>
        <v/>
      </c>
      <c r="X16" s="1" t="str">
        <f t="shared" si="16"/>
        <v/>
      </c>
      <c r="Y16" s="1" t="str">
        <f t="shared" si="17"/>
        <v/>
      </c>
    </row>
    <row r="17" spans="1:25">
      <c r="A17" s="3" t="s">
        <v>6</v>
      </c>
      <c r="B17" s="3" t="s">
        <v>6</v>
      </c>
      <c r="C17" s="3" t="s">
        <v>20</v>
      </c>
      <c r="D17" s="1">
        <v>0.125</v>
      </c>
      <c r="E17" s="1">
        <v>0.125</v>
      </c>
      <c r="F17" s="1" t="str">
        <f t="shared" si="18"/>
        <v/>
      </c>
      <c r="G17" s="1" t="str">
        <f t="shared" si="19"/>
        <v/>
      </c>
      <c r="H17" s="1" t="str">
        <f t="shared" si="0"/>
        <v/>
      </c>
      <c r="I17" s="1" t="str">
        <f t="shared" si="1"/>
        <v/>
      </c>
      <c r="J17" s="1" t="str">
        <f t="shared" si="2"/>
        <v/>
      </c>
      <c r="K17" s="1" t="str">
        <f t="shared" si="3"/>
        <v/>
      </c>
      <c r="L17" s="1" t="str">
        <f t="shared" si="4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8"/>
        <v/>
      </c>
      <c r="Q17" s="1" t="str">
        <f t="shared" si="9"/>
        <v/>
      </c>
      <c r="R17" s="1" t="str">
        <f t="shared" si="10"/>
        <v/>
      </c>
      <c r="S17" s="1" t="str">
        <f t="shared" si="11"/>
        <v/>
      </c>
      <c r="T17" s="1" t="str">
        <f t="shared" si="12"/>
        <v/>
      </c>
      <c r="U17" s="1" t="str">
        <f t="shared" si="13"/>
        <v/>
      </c>
      <c r="V17" s="1" t="str">
        <f t="shared" si="14"/>
        <v/>
      </c>
      <c r="W17" s="1" t="str">
        <f t="shared" si="15"/>
        <v/>
      </c>
      <c r="X17" s="1" t="str">
        <f t="shared" si="16"/>
        <v/>
      </c>
      <c r="Y17" s="1" t="str">
        <f t="shared" si="17"/>
        <v/>
      </c>
    </row>
    <row r="18" spans="1:25">
      <c r="A18" s="3" t="s">
        <v>21</v>
      </c>
      <c r="B18" s="3" t="s">
        <v>22</v>
      </c>
      <c r="C18" s="3" t="s">
        <v>6</v>
      </c>
      <c r="D18" s="1">
        <v>2</v>
      </c>
      <c r="E18" s="1">
        <v>2</v>
      </c>
      <c r="F18" s="1" t="str">
        <f t="shared" si="18"/>
        <v/>
      </c>
      <c r="G18" s="1" t="str">
        <f t="shared" si="19"/>
        <v/>
      </c>
      <c r="H18" s="1" t="str">
        <f t="shared" si="0"/>
        <v/>
      </c>
      <c r="I18" s="1" t="str">
        <f t="shared" si="1"/>
        <v/>
      </c>
      <c r="J18" s="1" t="str">
        <f t="shared" si="2"/>
        <v/>
      </c>
      <c r="K18" s="1" t="str">
        <f t="shared" si="3"/>
        <v/>
      </c>
      <c r="L18" s="1">
        <f t="shared" si="4"/>
        <v>0.25</v>
      </c>
      <c r="M18" s="1">
        <f t="shared" si="5"/>
        <v>0.25</v>
      </c>
      <c r="N18" s="1">
        <f t="shared" si="6"/>
        <v>0.5</v>
      </c>
      <c r="O18" s="1">
        <f t="shared" si="7"/>
        <v>0.5</v>
      </c>
      <c r="P18" s="1" t="str">
        <f t="shared" si="8"/>
        <v/>
      </c>
      <c r="Q18" s="1" t="str">
        <f t="shared" si="9"/>
        <v/>
      </c>
      <c r="R18" s="1">
        <f t="shared" si="10"/>
        <v>0.5</v>
      </c>
      <c r="S18" s="1">
        <f t="shared" si="11"/>
        <v>0.5</v>
      </c>
      <c r="T18" s="1">
        <f t="shared" si="12"/>
        <v>0.25</v>
      </c>
      <c r="U18" s="1">
        <f t="shared" si="13"/>
        <v>0.25</v>
      </c>
      <c r="V18" s="1">
        <f t="shared" si="14"/>
        <v>0.5</v>
      </c>
      <c r="W18" s="1">
        <f t="shared" si="15"/>
        <v>0.5</v>
      </c>
      <c r="X18" s="1" t="str">
        <f t="shared" si="16"/>
        <v/>
      </c>
      <c r="Y18" s="1" t="str">
        <f t="shared" si="17"/>
        <v/>
      </c>
    </row>
    <row r="19" spans="1:25">
      <c r="A19" s="3" t="s">
        <v>6</v>
      </c>
      <c r="B19" s="3" t="s">
        <v>6</v>
      </c>
      <c r="C19" s="3" t="s">
        <v>16</v>
      </c>
      <c r="D19" s="1">
        <v>0.25</v>
      </c>
      <c r="E19" s="1">
        <v>0.25</v>
      </c>
      <c r="F19" s="1" t="str">
        <f t="shared" si="18"/>
        <v/>
      </c>
      <c r="G19" s="1" t="str">
        <f t="shared" si="19"/>
        <v/>
      </c>
      <c r="H19" s="1" t="str">
        <f t="shared" si="0"/>
        <v/>
      </c>
      <c r="I19" s="1" t="str">
        <f t="shared" si="1"/>
        <v/>
      </c>
      <c r="J19" s="1" t="str">
        <f t="shared" si="2"/>
        <v/>
      </c>
      <c r="K19" s="1" t="str">
        <f t="shared" si="3"/>
        <v/>
      </c>
      <c r="L19" s="1" t="str">
        <f t="shared" si="4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8"/>
        <v/>
      </c>
      <c r="Q19" s="1" t="str">
        <f t="shared" si="9"/>
        <v/>
      </c>
      <c r="R19" s="1" t="str">
        <f t="shared" si="10"/>
        <v/>
      </c>
      <c r="S19" s="1" t="str">
        <f t="shared" si="11"/>
        <v/>
      </c>
      <c r="T19" s="1" t="str">
        <f t="shared" si="12"/>
        <v/>
      </c>
      <c r="U19" s="1" t="str">
        <f t="shared" si="13"/>
        <v/>
      </c>
      <c r="V19" s="1" t="str">
        <f t="shared" si="14"/>
        <v/>
      </c>
      <c r="W19" s="1" t="str">
        <f t="shared" si="15"/>
        <v/>
      </c>
      <c r="X19" s="1" t="str">
        <f t="shared" si="16"/>
        <v/>
      </c>
      <c r="Y19" s="1" t="str">
        <f t="shared" si="17"/>
        <v/>
      </c>
    </row>
    <row r="20" spans="1:25">
      <c r="A20" s="3" t="s">
        <v>6</v>
      </c>
      <c r="B20" s="3" t="s">
        <v>6</v>
      </c>
      <c r="C20" s="3" t="s">
        <v>17</v>
      </c>
      <c r="D20" s="1">
        <v>0.5</v>
      </c>
      <c r="E20" s="1">
        <v>0.5</v>
      </c>
      <c r="F20" s="1" t="str">
        <f t="shared" si="18"/>
        <v/>
      </c>
      <c r="G20" s="1" t="str">
        <f t="shared" si="19"/>
        <v/>
      </c>
      <c r="H20" s="1" t="str">
        <f t="shared" si="0"/>
        <v/>
      </c>
      <c r="I20" s="1" t="str">
        <f t="shared" si="1"/>
        <v/>
      </c>
      <c r="J20" s="1" t="str">
        <f t="shared" si="2"/>
        <v/>
      </c>
      <c r="K20" s="1" t="str">
        <f t="shared" si="3"/>
        <v/>
      </c>
      <c r="L20" s="1" t="str">
        <f t="shared" si="4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8"/>
        <v/>
      </c>
      <c r="Q20" s="1" t="str">
        <f t="shared" si="9"/>
        <v/>
      </c>
      <c r="R20" s="1" t="str">
        <f t="shared" si="10"/>
        <v/>
      </c>
      <c r="S20" s="1" t="str">
        <f t="shared" si="11"/>
        <v/>
      </c>
      <c r="T20" s="1" t="str">
        <f t="shared" si="12"/>
        <v/>
      </c>
      <c r="U20" s="1" t="str">
        <f t="shared" si="13"/>
        <v/>
      </c>
      <c r="V20" s="1" t="str">
        <f t="shared" si="14"/>
        <v/>
      </c>
      <c r="W20" s="1" t="str">
        <f t="shared" si="15"/>
        <v/>
      </c>
      <c r="X20" s="1" t="str">
        <f t="shared" si="16"/>
        <v/>
      </c>
      <c r="Y20" s="1" t="str">
        <f t="shared" si="17"/>
        <v/>
      </c>
    </row>
    <row r="21" spans="1:25">
      <c r="A21" s="3" t="s">
        <v>6</v>
      </c>
      <c r="B21" s="3" t="s">
        <v>6</v>
      </c>
      <c r="C21" s="3" t="s">
        <v>18</v>
      </c>
      <c r="D21" s="1">
        <v>0.5</v>
      </c>
      <c r="E21" s="1">
        <v>0.5</v>
      </c>
      <c r="F21" s="1" t="str">
        <f t="shared" si="18"/>
        <v/>
      </c>
      <c r="G21" s="1" t="str">
        <f t="shared" si="19"/>
        <v/>
      </c>
      <c r="H21" s="1" t="str">
        <f t="shared" si="0"/>
        <v/>
      </c>
      <c r="I21" s="1" t="str">
        <f t="shared" si="1"/>
        <v/>
      </c>
      <c r="J21" s="1" t="str">
        <f t="shared" si="2"/>
        <v/>
      </c>
      <c r="K21" s="1" t="str">
        <f t="shared" si="3"/>
        <v/>
      </c>
      <c r="L21" s="1" t="str">
        <f t="shared" si="4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8"/>
        <v/>
      </c>
      <c r="Q21" s="1" t="str">
        <f t="shared" si="9"/>
        <v/>
      </c>
      <c r="R21" s="1" t="str">
        <f t="shared" si="10"/>
        <v/>
      </c>
      <c r="S21" s="1" t="str">
        <f t="shared" si="11"/>
        <v/>
      </c>
      <c r="T21" s="1" t="str">
        <f t="shared" si="12"/>
        <v/>
      </c>
      <c r="U21" s="1" t="str">
        <f t="shared" si="13"/>
        <v/>
      </c>
      <c r="V21" s="1" t="str">
        <f t="shared" si="14"/>
        <v/>
      </c>
      <c r="W21" s="1" t="str">
        <f t="shared" si="15"/>
        <v/>
      </c>
      <c r="X21" s="1" t="str">
        <f t="shared" si="16"/>
        <v/>
      </c>
      <c r="Y21" s="1" t="str">
        <f t="shared" si="17"/>
        <v/>
      </c>
    </row>
    <row r="22" spans="1:25">
      <c r="A22" s="3" t="s">
        <v>6</v>
      </c>
      <c r="B22" s="3" t="s">
        <v>6</v>
      </c>
      <c r="C22" s="3" t="s">
        <v>19</v>
      </c>
      <c r="D22" s="1">
        <v>0.25</v>
      </c>
      <c r="E22" s="1">
        <v>0.25</v>
      </c>
      <c r="F22" s="1" t="str">
        <f t="shared" si="18"/>
        <v/>
      </c>
      <c r="G22" s="1" t="str">
        <f t="shared" si="19"/>
        <v/>
      </c>
      <c r="H22" s="1" t="str">
        <f t="shared" si="0"/>
        <v/>
      </c>
      <c r="I22" s="1" t="str">
        <f t="shared" si="1"/>
        <v/>
      </c>
      <c r="J22" s="1" t="str">
        <f t="shared" si="2"/>
        <v/>
      </c>
      <c r="K22" s="1" t="str">
        <f t="shared" si="3"/>
        <v/>
      </c>
      <c r="L22" s="1" t="str">
        <f t="shared" si="4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8"/>
        <v/>
      </c>
      <c r="Q22" s="1" t="str">
        <f t="shared" si="9"/>
        <v/>
      </c>
      <c r="R22" s="1" t="str">
        <f t="shared" si="10"/>
        <v/>
      </c>
      <c r="S22" s="1" t="str">
        <f t="shared" si="11"/>
        <v/>
      </c>
      <c r="T22" s="1" t="str">
        <f t="shared" si="12"/>
        <v/>
      </c>
      <c r="U22" s="1" t="str">
        <f t="shared" si="13"/>
        <v/>
      </c>
      <c r="V22" s="1" t="str">
        <f t="shared" si="14"/>
        <v/>
      </c>
      <c r="W22" s="1" t="str">
        <f t="shared" si="15"/>
        <v/>
      </c>
      <c r="X22" s="1" t="str">
        <f t="shared" si="16"/>
        <v/>
      </c>
      <c r="Y22" s="1" t="str">
        <f t="shared" si="17"/>
        <v/>
      </c>
    </row>
    <row r="23" spans="1:25">
      <c r="A23" s="3" t="s">
        <v>6</v>
      </c>
      <c r="B23" s="3" t="s">
        <v>6</v>
      </c>
      <c r="C23" s="3" t="s">
        <v>20</v>
      </c>
      <c r="D23" s="1">
        <v>0.5</v>
      </c>
      <c r="E23" s="1">
        <v>0.5</v>
      </c>
      <c r="F23" s="1" t="str">
        <f t="shared" si="18"/>
        <v/>
      </c>
      <c r="G23" s="1" t="str">
        <f t="shared" si="19"/>
        <v/>
      </c>
      <c r="H23" s="1" t="str">
        <f t="shared" si="0"/>
        <v/>
      </c>
      <c r="I23" s="1" t="str">
        <f t="shared" si="1"/>
        <v/>
      </c>
      <c r="J23" s="1" t="str">
        <f t="shared" si="2"/>
        <v/>
      </c>
      <c r="K23" s="1" t="str">
        <f t="shared" si="3"/>
        <v/>
      </c>
      <c r="L23" s="1" t="str">
        <f t="shared" si="4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8"/>
        <v/>
      </c>
      <c r="Q23" s="1" t="str">
        <f t="shared" si="9"/>
        <v/>
      </c>
      <c r="R23" s="1" t="str">
        <f t="shared" si="10"/>
        <v/>
      </c>
      <c r="S23" s="1" t="str">
        <f t="shared" si="11"/>
        <v/>
      </c>
      <c r="T23" s="1" t="str">
        <f t="shared" si="12"/>
        <v/>
      </c>
      <c r="U23" s="1" t="str">
        <f t="shared" si="13"/>
        <v/>
      </c>
      <c r="V23" s="1" t="str">
        <f t="shared" si="14"/>
        <v/>
      </c>
      <c r="W23" s="1" t="str">
        <f t="shared" si="15"/>
        <v/>
      </c>
      <c r="X23" s="1" t="str">
        <f t="shared" si="16"/>
        <v/>
      </c>
      <c r="Y23" s="1" t="str">
        <f t="shared" si="17"/>
        <v/>
      </c>
    </row>
    <row r="24" spans="1:25">
      <c r="A24" s="3" t="s">
        <v>23</v>
      </c>
      <c r="B24" s="3" t="s">
        <v>24</v>
      </c>
      <c r="C24" s="3" t="s">
        <v>6</v>
      </c>
      <c r="D24" s="1">
        <v>4.75</v>
      </c>
      <c r="E24" s="1">
        <v>5.625</v>
      </c>
      <c r="F24" s="1">
        <f t="shared" si="18"/>
        <v>0.25</v>
      </c>
      <c r="G24" s="1">
        <f t="shared" si="19"/>
        <v>0.625</v>
      </c>
      <c r="H24" s="1">
        <f t="shared" si="0"/>
        <v>1.75</v>
      </c>
      <c r="I24" s="1">
        <f t="shared" si="1"/>
        <v>1.5</v>
      </c>
      <c r="J24" s="1">
        <f t="shared" si="2"/>
        <v>2.5</v>
      </c>
      <c r="K24" s="1">
        <f t="shared" si="3"/>
        <v>3.375</v>
      </c>
      <c r="L24" s="1">
        <f t="shared" si="4"/>
        <v>0.25</v>
      </c>
      <c r="M24" s="1">
        <f t="shared" si="5"/>
        <v>0.125</v>
      </c>
      <c r="N24" s="1" t="str">
        <f t="shared" si="6"/>
        <v/>
      </c>
      <c r="O24" s="1" t="str">
        <f t="shared" si="7"/>
        <v/>
      </c>
      <c r="P24" s="1" t="str">
        <f t="shared" si="8"/>
        <v/>
      </c>
      <c r="Q24" s="1" t="str">
        <f t="shared" si="9"/>
        <v/>
      </c>
      <c r="R24" s="1" t="str">
        <f t="shared" si="10"/>
        <v/>
      </c>
      <c r="S24" s="1" t="str">
        <f t="shared" si="11"/>
        <v/>
      </c>
      <c r="T24" s="1" t="str">
        <f t="shared" si="12"/>
        <v/>
      </c>
      <c r="U24" s="1" t="str">
        <f t="shared" si="13"/>
        <v/>
      </c>
      <c r="V24" s="1" t="str">
        <f t="shared" si="14"/>
        <v/>
      </c>
      <c r="W24" s="1" t="str">
        <f t="shared" si="15"/>
        <v/>
      </c>
      <c r="X24" s="1" t="str">
        <f t="shared" si="16"/>
        <v/>
      </c>
      <c r="Y24" s="1" t="str">
        <f t="shared" si="17"/>
        <v/>
      </c>
    </row>
    <row r="25" spans="1:25">
      <c r="A25" s="3" t="s">
        <v>6</v>
      </c>
      <c r="B25" s="3" t="s">
        <v>6</v>
      </c>
      <c r="C25" s="3" t="s">
        <v>9</v>
      </c>
      <c r="D25" s="1">
        <v>0.25</v>
      </c>
      <c r="E25" s="1">
        <v>0.625</v>
      </c>
      <c r="F25" s="1" t="str">
        <f t="shared" si="18"/>
        <v/>
      </c>
      <c r="G25" s="1" t="str">
        <f t="shared" si="19"/>
        <v/>
      </c>
      <c r="H25" s="1" t="str">
        <f t="shared" si="0"/>
        <v/>
      </c>
      <c r="I25" s="1" t="str">
        <f t="shared" si="1"/>
        <v/>
      </c>
      <c r="J25" s="1" t="str">
        <f t="shared" si="2"/>
        <v/>
      </c>
      <c r="K25" s="1" t="str">
        <f t="shared" si="3"/>
        <v/>
      </c>
      <c r="L25" s="1" t="str">
        <f t="shared" si="4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8"/>
        <v/>
      </c>
      <c r="Q25" s="1" t="str">
        <f t="shared" si="9"/>
        <v/>
      </c>
      <c r="R25" s="1" t="str">
        <f t="shared" si="10"/>
        <v/>
      </c>
      <c r="S25" s="1" t="str">
        <f t="shared" si="11"/>
        <v/>
      </c>
      <c r="T25" s="1" t="str">
        <f t="shared" si="12"/>
        <v/>
      </c>
      <c r="U25" s="1" t="str">
        <f t="shared" si="13"/>
        <v/>
      </c>
      <c r="V25" s="1" t="str">
        <f t="shared" si="14"/>
        <v/>
      </c>
      <c r="W25" s="1" t="str">
        <f t="shared" si="15"/>
        <v/>
      </c>
      <c r="X25" s="1" t="str">
        <f t="shared" si="16"/>
        <v/>
      </c>
      <c r="Y25" s="1" t="str">
        <f t="shared" si="17"/>
        <v/>
      </c>
    </row>
    <row r="26" spans="1:25">
      <c r="A26" s="3" t="s">
        <v>6</v>
      </c>
      <c r="B26" s="3" t="s">
        <v>6</v>
      </c>
      <c r="C26" s="3" t="s">
        <v>10</v>
      </c>
      <c r="D26" s="1">
        <v>1.75</v>
      </c>
      <c r="E26" s="1">
        <v>1.5</v>
      </c>
      <c r="F26" s="1" t="str">
        <f t="shared" si="18"/>
        <v/>
      </c>
      <c r="G26" s="1" t="str">
        <f t="shared" si="19"/>
        <v/>
      </c>
      <c r="H26" s="1" t="str">
        <f t="shared" si="0"/>
        <v/>
      </c>
      <c r="I26" s="1" t="str">
        <f t="shared" si="1"/>
        <v/>
      </c>
      <c r="J26" s="1" t="str">
        <f t="shared" si="2"/>
        <v/>
      </c>
      <c r="K26" s="1" t="str">
        <f t="shared" si="3"/>
        <v/>
      </c>
      <c r="L26" s="1" t="str">
        <f t="shared" si="4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8"/>
        <v/>
      </c>
      <c r="Q26" s="1" t="str">
        <f t="shared" si="9"/>
        <v/>
      </c>
      <c r="R26" s="1" t="str">
        <f t="shared" si="10"/>
        <v/>
      </c>
      <c r="S26" s="1" t="str">
        <f t="shared" si="11"/>
        <v/>
      </c>
      <c r="T26" s="1" t="str">
        <f t="shared" si="12"/>
        <v/>
      </c>
      <c r="U26" s="1" t="str">
        <f t="shared" si="13"/>
        <v/>
      </c>
      <c r="V26" s="1" t="str">
        <f t="shared" si="14"/>
        <v/>
      </c>
      <c r="W26" s="1" t="str">
        <f t="shared" si="15"/>
        <v/>
      </c>
      <c r="X26" s="1" t="str">
        <f t="shared" si="16"/>
        <v/>
      </c>
      <c r="Y26" s="1" t="str">
        <f t="shared" si="17"/>
        <v/>
      </c>
    </row>
    <row r="27" spans="1:25">
      <c r="A27" s="3" t="s">
        <v>6</v>
      </c>
      <c r="B27" s="3" t="s">
        <v>6</v>
      </c>
      <c r="C27" s="3" t="s">
        <v>11</v>
      </c>
      <c r="D27" s="1">
        <v>2.5</v>
      </c>
      <c r="E27" s="1">
        <v>3.375</v>
      </c>
      <c r="F27" s="1" t="str">
        <f t="shared" si="18"/>
        <v/>
      </c>
      <c r="G27" s="1" t="str">
        <f t="shared" si="19"/>
        <v/>
      </c>
      <c r="H27" s="1" t="str">
        <f t="shared" si="0"/>
        <v/>
      </c>
      <c r="I27" s="1" t="str">
        <f t="shared" si="1"/>
        <v/>
      </c>
      <c r="J27" s="1" t="str">
        <f t="shared" si="2"/>
        <v/>
      </c>
      <c r="K27" s="1" t="str">
        <f t="shared" si="3"/>
        <v/>
      </c>
      <c r="L27" s="1" t="str">
        <f t="shared" si="4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8"/>
        <v/>
      </c>
      <c r="Q27" s="1" t="str">
        <f t="shared" si="9"/>
        <v/>
      </c>
      <c r="R27" s="1" t="str">
        <f t="shared" si="10"/>
        <v/>
      </c>
      <c r="S27" s="1" t="str">
        <f t="shared" si="11"/>
        <v/>
      </c>
      <c r="T27" s="1" t="str">
        <f t="shared" si="12"/>
        <v/>
      </c>
      <c r="U27" s="1" t="str">
        <f t="shared" si="13"/>
        <v/>
      </c>
      <c r="V27" s="1" t="str">
        <f t="shared" si="14"/>
        <v/>
      </c>
      <c r="W27" s="1" t="str">
        <f t="shared" si="15"/>
        <v/>
      </c>
      <c r="X27" s="1" t="str">
        <f t="shared" si="16"/>
        <v/>
      </c>
      <c r="Y27" s="1" t="str">
        <f t="shared" si="17"/>
        <v/>
      </c>
    </row>
    <row r="28" spans="1:25">
      <c r="A28" s="3" t="s">
        <v>6</v>
      </c>
      <c r="B28" s="3" t="s">
        <v>6</v>
      </c>
      <c r="C28" s="3" t="s">
        <v>16</v>
      </c>
      <c r="D28" s="1">
        <v>0.25</v>
      </c>
      <c r="E28" s="1">
        <v>0.125</v>
      </c>
      <c r="F28" s="1" t="str">
        <f t="shared" si="18"/>
        <v/>
      </c>
      <c r="G28" s="1" t="str">
        <f t="shared" si="19"/>
        <v/>
      </c>
      <c r="H28" s="1" t="str">
        <f t="shared" si="0"/>
        <v/>
      </c>
      <c r="I28" s="1" t="str">
        <f t="shared" si="1"/>
        <v/>
      </c>
      <c r="J28" s="1" t="str">
        <f t="shared" si="2"/>
        <v/>
      </c>
      <c r="K28" s="1" t="str">
        <f t="shared" si="3"/>
        <v/>
      </c>
      <c r="L28" s="1" t="str">
        <f t="shared" si="4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8"/>
        <v/>
      </c>
      <c r="Q28" s="1" t="str">
        <f t="shared" si="9"/>
        <v/>
      </c>
      <c r="R28" s="1" t="str">
        <f t="shared" si="10"/>
        <v/>
      </c>
      <c r="S28" s="1" t="str">
        <f t="shared" si="11"/>
        <v/>
      </c>
      <c r="T28" s="1" t="str">
        <f t="shared" si="12"/>
        <v/>
      </c>
      <c r="U28" s="1" t="str">
        <f t="shared" si="13"/>
        <v/>
      </c>
      <c r="V28" s="1" t="str">
        <f t="shared" si="14"/>
        <v/>
      </c>
      <c r="W28" s="1" t="str">
        <f t="shared" si="15"/>
        <v/>
      </c>
      <c r="X28" s="1" t="str">
        <f t="shared" si="16"/>
        <v/>
      </c>
      <c r="Y28" s="1" t="str">
        <f t="shared" si="17"/>
        <v/>
      </c>
    </row>
    <row r="29" spans="1:25">
      <c r="A29" s="3" t="s">
        <v>25</v>
      </c>
      <c r="B29" s="3" t="s">
        <v>26</v>
      </c>
      <c r="C29" s="3" t="s">
        <v>6</v>
      </c>
      <c r="D29" s="1">
        <v>18</v>
      </c>
      <c r="E29" s="1">
        <v>10.75</v>
      </c>
      <c r="F29" s="1">
        <f t="shared" si="18"/>
        <v>4.5</v>
      </c>
      <c r="G29" s="1">
        <f t="shared" si="19"/>
        <v>3</v>
      </c>
      <c r="H29" s="1">
        <f t="shared" si="0"/>
        <v>0.5</v>
      </c>
      <c r="I29" s="1">
        <f t="shared" si="1"/>
        <v>0.5</v>
      </c>
      <c r="J29" s="1" t="str">
        <f t="shared" si="2"/>
        <v/>
      </c>
      <c r="K29" s="1" t="str">
        <f t="shared" si="3"/>
        <v/>
      </c>
      <c r="L29" s="1">
        <f t="shared" si="4"/>
        <v>11.5</v>
      </c>
      <c r="M29" s="1">
        <f t="shared" si="5"/>
        <v>6.5</v>
      </c>
      <c r="N29" s="1" t="str">
        <f t="shared" si="6"/>
        <v/>
      </c>
      <c r="O29" s="1" t="str">
        <f t="shared" si="7"/>
        <v/>
      </c>
      <c r="P29" s="1" t="str">
        <f t="shared" si="8"/>
        <v/>
      </c>
      <c r="Q29" s="1" t="str">
        <f t="shared" si="9"/>
        <v/>
      </c>
      <c r="R29" s="1" t="str">
        <f t="shared" si="10"/>
        <v/>
      </c>
      <c r="S29" s="1" t="str">
        <f t="shared" si="11"/>
        <v/>
      </c>
      <c r="T29" s="1" t="str">
        <f t="shared" si="12"/>
        <v/>
      </c>
      <c r="U29" s="1" t="str">
        <f t="shared" si="13"/>
        <v/>
      </c>
      <c r="V29" s="1">
        <f t="shared" si="14"/>
        <v>1</v>
      </c>
      <c r="W29" s="1">
        <f t="shared" si="15"/>
        <v>0.25</v>
      </c>
      <c r="X29" s="1">
        <f t="shared" si="16"/>
        <v>0.5</v>
      </c>
      <c r="Y29" s="1">
        <f t="shared" si="17"/>
        <v>0.5</v>
      </c>
    </row>
    <row r="30" spans="1:25">
      <c r="A30" s="3" t="s">
        <v>6</v>
      </c>
      <c r="B30" s="3" t="s">
        <v>6</v>
      </c>
      <c r="C30" s="3" t="s">
        <v>9</v>
      </c>
      <c r="D30" s="1">
        <v>4.5</v>
      </c>
      <c r="E30" s="1">
        <v>3</v>
      </c>
      <c r="F30" s="1" t="str">
        <f t="shared" si="18"/>
        <v/>
      </c>
      <c r="G30" s="1" t="str">
        <f t="shared" si="19"/>
        <v/>
      </c>
      <c r="H30" s="1" t="str">
        <f t="shared" si="0"/>
        <v/>
      </c>
      <c r="I30" s="1" t="str">
        <f t="shared" si="1"/>
        <v/>
      </c>
      <c r="J30" s="1" t="str">
        <f t="shared" si="2"/>
        <v/>
      </c>
      <c r="K30" s="1" t="str">
        <f t="shared" si="3"/>
        <v/>
      </c>
      <c r="L30" s="1" t="str">
        <f t="shared" si="4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8"/>
        <v/>
      </c>
      <c r="Q30" s="1" t="str">
        <f t="shared" si="9"/>
        <v/>
      </c>
      <c r="R30" s="1" t="str">
        <f t="shared" si="10"/>
        <v/>
      </c>
      <c r="S30" s="1" t="str">
        <f t="shared" si="11"/>
        <v/>
      </c>
      <c r="T30" s="1" t="str">
        <f t="shared" si="12"/>
        <v/>
      </c>
      <c r="U30" s="1" t="str">
        <f t="shared" si="13"/>
        <v/>
      </c>
      <c r="V30" s="1" t="str">
        <f t="shared" si="14"/>
        <v/>
      </c>
      <c r="W30" s="1" t="str">
        <f t="shared" si="15"/>
        <v/>
      </c>
      <c r="X30" s="1" t="str">
        <f t="shared" si="16"/>
        <v/>
      </c>
      <c r="Y30" s="1" t="str">
        <f t="shared" si="17"/>
        <v/>
      </c>
    </row>
    <row r="31" spans="1:25">
      <c r="A31" s="3" t="s">
        <v>6</v>
      </c>
      <c r="B31" s="3" t="s">
        <v>6</v>
      </c>
      <c r="C31" s="3" t="s">
        <v>10</v>
      </c>
      <c r="D31" s="1">
        <v>0.5</v>
      </c>
      <c r="E31" s="1">
        <v>0.5</v>
      </c>
      <c r="F31" s="1" t="str">
        <f t="shared" si="18"/>
        <v/>
      </c>
      <c r="G31" s="1" t="str">
        <f t="shared" si="19"/>
        <v/>
      </c>
      <c r="H31" s="1" t="str">
        <f t="shared" si="0"/>
        <v/>
      </c>
      <c r="I31" s="1" t="str">
        <f t="shared" si="1"/>
        <v/>
      </c>
      <c r="J31" s="1" t="str">
        <f t="shared" si="2"/>
        <v/>
      </c>
      <c r="K31" s="1" t="str">
        <f t="shared" si="3"/>
        <v/>
      </c>
      <c r="L31" s="1" t="str">
        <f t="shared" si="4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8"/>
        <v/>
      </c>
      <c r="Q31" s="1" t="str">
        <f t="shared" si="9"/>
        <v/>
      </c>
      <c r="R31" s="1" t="str">
        <f t="shared" si="10"/>
        <v/>
      </c>
      <c r="S31" s="1" t="str">
        <f t="shared" si="11"/>
        <v/>
      </c>
      <c r="T31" s="1" t="str">
        <f t="shared" si="12"/>
        <v/>
      </c>
      <c r="U31" s="1" t="str">
        <f t="shared" si="13"/>
        <v/>
      </c>
      <c r="V31" s="1" t="str">
        <f t="shared" si="14"/>
        <v/>
      </c>
      <c r="W31" s="1" t="str">
        <f t="shared" si="15"/>
        <v/>
      </c>
      <c r="X31" s="1" t="str">
        <f t="shared" si="16"/>
        <v/>
      </c>
      <c r="Y31" s="1" t="str">
        <f t="shared" si="17"/>
        <v/>
      </c>
    </row>
    <row r="32" spans="1:25">
      <c r="A32" s="3" t="s">
        <v>6</v>
      </c>
      <c r="B32" s="3" t="s">
        <v>6</v>
      </c>
      <c r="C32" s="3" t="s">
        <v>16</v>
      </c>
      <c r="D32" s="1">
        <v>11.5</v>
      </c>
      <c r="E32" s="1">
        <v>6.5</v>
      </c>
      <c r="F32" s="1" t="str">
        <f t="shared" si="18"/>
        <v/>
      </c>
      <c r="G32" s="1" t="str">
        <f t="shared" si="19"/>
        <v/>
      </c>
      <c r="H32" s="1" t="str">
        <f t="shared" si="0"/>
        <v/>
      </c>
      <c r="I32" s="1" t="str">
        <f t="shared" si="1"/>
        <v/>
      </c>
      <c r="J32" s="1" t="str">
        <f t="shared" si="2"/>
        <v/>
      </c>
      <c r="K32" s="1" t="str">
        <f t="shared" si="3"/>
        <v/>
      </c>
      <c r="L32" s="1" t="str">
        <f t="shared" si="4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8"/>
        <v/>
      </c>
      <c r="Q32" s="1" t="str">
        <f t="shared" si="9"/>
        <v/>
      </c>
      <c r="R32" s="1" t="str">
        <f t="shared" si="10"/>
        <v/>
      </c>
      <c r="S32" s="1" t="str">
        <f t="shared" si="11"/>
        <v/>
      </c>
      <c r="T32" s="1" t="str">
        <f t="shared" si="12"/>
        <v/>
      </c>
      <c r="U32" s="1" t="str">
        <f t="shared" si="13"/>
        <v/>
      </c>
      <c r="V32" s="1" t="str">
        <f t="shared" si="14"/>
        <v/>
      </c>
      <c r="W32" s="1" t="str">
        <f t="shared" si="15"/>
        <v/>
      </c>
      <c r="X32" s="1" t="str">
        <f t="shared" si="16"/>
        <v/>
      </c>
      <c r="Y32" s="1" t="str">
        <f t="shared" si="17"/>
        <v/>
      </c>
    </row>
    <row r="33" spans="1:27">
      <c r="A33" s="3" t="s">
        <v>6</v>
      </c>
      <c r="B33" s="3" t="s">
        <v>6</v>
      </c>
      <c r="C33" s="3" t="s">
        <v>20</v>
      </c>
      <c r="D33" s="1">
        <v>1</v>
      </c>
      <c r="E33" s="1">
        <v>0.25</v>
      </c>
      <c r="F33" s="1" t="str">
        <f t="shared" si="18"/>
        <v/>
      </c>
      <c r="G33" s="1" t="str">
        <f t="shared" si="19"/>
        <v/>
      </c>
      <c r="H33" s="1" t="str">
        <f t="shared" si="0"/>
        <v/>
      </c>
      <c r="I33" s="1" t="str">
        <f t="shared" si="1"/>
        <v/>
      </c>
      <c r="J33" s="1" t="str">
        <f t="shared" si="2"/>
        <v/>
      </c>
      <c r="K33" s="1" t="str">
        <f t="shared" si="3"/>
        <v/>
      </c>
      <c r="L33" s="1" t="str">
        <f t="shared" si="4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8"/>
        <v/>
      </c>
      <c r="Q33" s="1" t="str">
        <f t="shared" si="9"/>
        <v/>
      </c>
      <c r="R33" s="1" t="str">
        <f t="shared" si="10"/>
        <v/>
      </c>
      <c r="S33" s="1" t="str">
        <f t="shared" si="11"/>
        <v/>
      </c>
      <c r="T33" s="1" t="str">
        <f t="shared" si="12"/>
        <v/>
      </c>
      <c r="U33" s="1" t="str">
        <f t="shared" si="13"/>
        <v/>
      </c>
      <c r="V33" s="1" t="str">
        <f t="shared" si="14"/>
        <v/>
      </c>
      <c r="W33" s="1" t="str">
        <f t="shared" si="15"/>
        <v/>
      </c>
      <c r="X33" s="1" t="str">
        <f t="shared" si="16"/>
        <v/>
      </c>
      <c r="Y33" s="1" t="str">
        <f t="shared" si="17"/>
        <v/>
      </c>
    </row>
    <row r="34" spans="1:27">
      <c r="A34" s="3" t="s">
        <v>6</v>
      </c>
      <c r="B34" s="3" t="s">
        <v>6</v>
      </c>
      <c r="C34" s="3" t="s">
        <v>27</v>
      </c>
      <c r="D34" s="1">
        <v>0.5</v>
      </c>
      <c r="E34" s="1">
        <v>0.5</v>
      </c>
      <c r="F34" s="1" t="str">
        <f t="shared" si="18"/>
        <v/>
      </c>
      <c r="G34" s="1" t="str">
        <f t="shared" si="19"/>
        <v/>
      </c>
      <c r="H34" s="1" t="str">
        <f t="shared" si="0"/>
        <v/>
      </c>
      <c r="I34" s="1" t="str">
        <f t="shared" si="1"/>
        <v/>
      </c>
      <c r="J34" s="1" t="str">
        <f t="shared" si="2"/>
        <v/>
      </c>
      <c r="K34" s="1" t="str">
        <f t="shared" si="3"/>
        <v/>
      </c>
      <c r="L34" s="1" t="str">
        <f t="shared" si="4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8"/>
        <v/>
      </c>
      <c r="Q34" s="1" t="str">
        <f t="shared" si="9"/>
        <v/>
      </c>
      <c r="R34" s="1" t="str">
        <f t="shared" si="10"/>
        <v/>
      </c>
      <c r="S34" s="1" t="str">
        <f t="shared" si="11"/>
        <v/>
      </c>
      <c r="T34" s="1" t="str">
        <f t="shared" si="12"/>
        <v/>
      </c>
      <c r="U34" s="1" t="str">
        <f t="shared" si="13"/>
        <v/>
      </c>
      <c r="V34" s="1" t="str">
        <f t="shared" si="14"/>
        <v/>
      </c>
      <c r="W34" s="1" t="str">
        <f t="shared" si="15"/>
        <v/>
      </c>
      <c r="X34" s="1" t="str">
        <f t="shared" si="16"/>
        <v/>
      </c>
      <c r="Y34" s="1" t="str">
        <f t="shared" si="17"/>
        <v/>
      </c>
    </row>
    <row r="35" spans="1:27">
      <c r="A35" s="3" t="s">
        <v>28</v>
      </c>
      <c r="B35" s="3" t="s">
        <v>29</v>
      </c>
      <c r="C35" s="3" t="s">
        <v>6</v>
      </c>
      <c r="D35" s="1">
        <v>7.4</v>
      </c>
      <c r="E35" s="1">
        <v>6.25</v>
      </c>
      <c r="F35" s="1" t="str">
        <f t="shared" si="18"/>
        <v/>
      </c>
      <c r="G35" s="1" t="str">
        <f t="shared" si="19"/>
        <v/>
      </c>
      <c r="H35" s="1" t="str">
        <f t="shared" si="0"/>
        <v/>
      </c>
      <c r="I35" s="1" t="str">
        <f t="shared" si="1"/>
        <v/>
      </c>
      <c r="J35" s="1" t="str">
        <f t="shared" si="2"/>
        <v/>
      </c>
      <c r="K35" s="1" t="str">
        <f t="shared" si="3"/>
        <v/>
      </c>
      <c r="L35" s="1">
        <f t="shared" si="4"/>
        <v>7.4</v>
      </c>
      <c r="M35" s="1">
        <f t="shared" si="5"/>
        <v>5.75</v>
      </c>
      <c r="N35" s="1" t="str">
        <f t="shared" si="6"/>
        <v/>
      </c>
      <c r="O35" s="1" t="str">
        <f t="shared" si="7"/>
        <v/>
      </c>
      <c r="P35" s="1" t="str">
        <f t="shared" si="8"/>
        <v/>
      </c>
      <c r="Q35" s="1" t="str">
        <f t="shared" si="9"/>
        <v/>
      </c>
      <c r="R35" s="1" t="str">
        <f t="shared" si="10"/>
        <v/>
      </c>
      <c r="S35" s="1" t="str">
        <f t="shared" si="11"/>
        <v/>
      </c>
      <c r="T35" s="1" t="str">
        <f t="shared" si="12"/>
        <v/>
      </c>
      <c r="U35" s="1" t="str">
        <f t="shared" si="13"/>
        <v/>
      </c>
      <c r="V35" s="1">
        <f t="shared" si="14"/>
        <v>0</v>
      </c>
      <c r="W35" s="1">
        <f t="shared" si="15"/>
        <v>0.5</v>
      </c>
      <c r="X35" s="1" t="str">
        <f t="shared" si="16"/>
        <v/>
      </c>
      <c r="Y35" s="1" t="str">
        <f t="shared" si="17"/>
        <v/>
      </c>
    </row>
    <row r="36" spans="1:27">
      <c r="A36" s="3" t="s">
        <v>6</v>
      </c>
      <c r="B36" s="3" t="s">
        <v>6</v>
      </c>
      <c r="C36" s="3" t="s">
        <v>16</v>
      </c>
      <c r="D36" s="1">
        <v>7.4</v>
      </c>
      <c r="E36" s="1">
        <v>5.75</v>
      </c>
      <c r="F36" s="1" t="str">
        <f t="shared" si="18"/>
        <v/>
      </c>
      <c r="G36" s="1" t="str">
        <f t="shared" si="19"/>
        <v/>
      </c>
      <c r="H36" s="1" t="str">
        <f t="shared" si="0"/>
        <v/>
      </c>
      <c r="I36" s="1" t="str">
        <f t="shared" si="1"/>
        <v/>
      </c>
      <c r="J36" s="1" t="str">
        <f t="shared" si="2"/>
        <v/>
      </c>
      <c r="K36" s="1" t="str">
        <f t="shared" si="3"/>
        <v/>
      </c>
      <c r="L36" s="1" t="str">
        <f t="shared" si="4"/>
        <v/>
      </c>
      <c r="M36" s="1" t="str">
        <f t="shared" si="5"/>
        <v/>
      </c>
      <c r="N36" s="1" t="str">
        <f t="shared" si="6"/>
        <v/>
      </c>
      <c r="O36" s="1" t="str">
        <f t="shared" si="7"/>
        <v/>
      </c>
      <c r="P36" s="1" t="str">
        <f t="shared" si="8"/>
        <v/>
      </c>
      <c r="Q36" s="1" t="str">
        <f t="shared" si="9"/>
        <v/>
      </c>
      <c r="R36" s="1" t="str">
        <f t="shared" si="10"/>
        <v/>
      </c>
      <c r="S36" s="1" t="str">
        <f t="shared" si="11"/>
        <v/>
      </c>
      <c r="T36" s="1" t="str">
        <f t="shared" si="12"/>
        <v/>
      </c>
      <c r="U36" s="1" t="str">
        <f t="shared" si="13"/>
        <v/>
      </c>
      <c r="V36" s="1" t="str">
        <f t="shared" si="14"/>
        <v/>
      </c>
      <c r="W36" s="1" t="str">
        <f t="shared" si="15"/>
        <v/>
      </c>
      <c r="X36" s="1" t="str">
        <f t="shared" si="16"/>
        <v/>
      </c>
      <c r="Y36" s="1" t="str">
        <f t="shared" si="17"/>
        <v/>
      </c>
      <c r="AA36" s="3" t="str">
        <f t="shared" ref="AA36" si="20">IF(C36&lt;&gt;"","",IF(MATCH("ALLM",C37:C1031,0)&lt;MATCH("",C37:C1031,0),"YES","NO"))</f>
        <v/>
      </c>
    </row>
    <row r="37" spans="1:27">
      <c r="A37" s="3" t="s">
        <v>6</v>
      </c>
      <c r="B37" s="3" t="s">
        <v>6</v>
      </c>
      <c r="C37" s="3" t="s">
        <v>20</v>
      </c>
      <c r="D37" s="1">
        <v>0</v>
      </c>
      <c r="E37" s="1">
        <v>0.5</v>
      </c>
      <c r="F37" s="1" t="str">
        <f t="shared" si="18"/>
        <v/>
      </c>
      <c r="G37" s="1" t="str">
        <f t="shared" si="19"/>
        <v/>
      </c>
      <c r="H37" s="1" t="str">
        <f t="shared" si="0"/>
        <v/>
      </c>
      <c r="I37" s="1" t="str">
        <f t="shared" si="1"/>
        <v/>
      </c>
      <c r="J37" s="1" t="str">
        <f t="shared" si="2"/>
        <v/>
      </c>
      <c r="K37" s="1" t="str">
        <f t="shared" si="3"/>
        <v/>
      </c>
      <c r="L37" s="1" t="str">
        <f t="shared" si="4"/>
        <v/>
      </c>
      <c r="M37" s="1" t="str">
        <f t="shared" si="5"/>
        <v/>
      </c>
      <c r="N37" s="1" t="str">
        <f t="shared" si="6"/>
        <v/>
      </c>
      <c r="O37" s="1" t="str">
        <f t="shared" si="7"/>
        <v/>
      </c>
      <c r="P37" s="1" t="str">
        <f t="shared" si="8"/>
        <v/>
      </c>
      <c r="Q37" s="1" t="str">
        <f t="shared" si="9"/>
        <v/>
      </c>
      <c r="R37" s="1" t="str">
        <f t="shared" si="10"/>
        <v/>
      </c>
      <c r="S37" s="1" t="str">
        <f t="shared" si="11"/>
        <v/>
      </c>
      <c r="T37" s="1" t="str">
        <f t="shared" si="12"/>
        <v/>
      </c>
      <c r="U37" s="1" t="str">
        <f t="shared" si="13"/>
        <v/>
      </c>
      <c r="V37" s="1" t="str">
        <f t="shared" si="14"/>
        <v/>
      </c>
      <c r="W37" s="1" t="str">
        <f t="shared" si="15"/>
        <v/>
      </c>
      <c r="X37" s="1" t="str">
        <f t="shared" si="16"/>
        <v/>
      </c>
      <c r="Y37" s="1" t="str">
        <f t="shared" si="17"/>
        <v/>
      </c>
    </row>
    <row r="38" spans="1:27">
      <c r="A38" s="3" t="s">
        <v>30</v>
      </c>
      <c r="B38" s="3" t="s">
        <v>31</v>
      </c>
      <c r="C38" s="3" t="s">
        <v>6</v>
      </c>
      <c r="D38" s="1">
        <v>1</v>
      </c>
      <c r="E38" s="1">
        <v>0.375</v>
      </c>
      <c r="F38" s="1" t="str">
        <f t="shared" si="18"/>
        <v/>
      </c>
      <c r="G38" s="1" t="str">
        <f t="shared" si="19"/>
        <v/>
      </c>
      <c r="H38" s="1" t="str">
        <f t="shared" si="0"/>
        <v/>
      </c>
      <c r="I38" s="1" t="str">
        <f t="shared" si="1"/>
        <v/>
      </c>
      <c r="J38" s="1" t="str">
        <f t="shared" si="2"/>
        <v/>
      </c>
      <c r="K38" s="1" t="str">
        <f t="shared" si="3"/>
        <v/>
      </c>
      <c r="L38" s="1">
        <f t="shared" si="4"/>
        <v>1</v>
      </c>
      <c r="M38" s="1">
        <f t="shared" si="5"/>
        <v>0.375</v>
      </c>
      <c r="N38" s="1" t="str">
        <f t="shared" si="6"/>
        <v/>
      </c>
      <c r="O38" s="1" t="str">
        <f t="shared" si="7"/>
        <v/>
      </c>
      <c r="P38" s="1" t="str">
        <f t="shared" si="8"/>
        <v/>
      </c>
      <c r="Q38" s="1" t="str">
        <f t="shared" si="9"/>
        <v/>
      </c>
      <c r="R38" s="1" t="str">
        <f t="shared" si="10"/>
        <v/>
      </c>
      <c r="S38" s="1" t="str">
        <f t="shared" si="11"/>
        <v/>
      </c>
      <c r="T38" s="1" t="str">
        <f t="shared" si="12"/>
        <v/>
      </c>
      <c r="U38" s="1" t="str">
        <f t="shared" si="13"/>
        <v/>
      </c>
      <c r="V38" s="1" t="str">
        <f t="shared" si="14"/>
        <v/>
      </c>
      <c r="W38" s="1" t="str">
        <f t="shared" si="15"/>
        <v/>
      </c>
      <c r="X38" s="1" t="str">
        <f t="shared" si="16"/>
        <v/>
      </c>
      <c r="Y38" s="1" t="str">
        <f t="shared" si="17"/>
        <v/>
      </c>
    </row>
    <row r="39" spans="1:27">
      <c r="A39" s="3" t="s">
        <v>6</v>
      </c>
      <c r="B39" s="3" t="s">
        <v>6</v>
      </c>
      <c r="C39" s="3" t="s">
        <v>16</v>
      </c>
      <c r="D39" s="1">
        <v>1</v>
      </c>
      <c r="E39" s="1">
        <v>0.375</v>
      </c>
      <c r="F39" s="1" t="str">
        <f t="shared" si="18"/>
        <v/>
      </c>
      <c r="G39" s="1" t="str">
        <f t="shared" si="19"/>
        <v/>
      </c>
      <c r="H39" s="1" t="str">
        <f t="shared" si="0"/>
        <v/>
      </c>
      <c r="I39" s="1" t="str">
        <f t="shared" si="1"/>
        <v/>
      </c>
      <c r="J39" s="1" t="str">
        <f t="shared" si="2"/>
        <v/>
      </c>
      <c r="K39" s="1" t="str">
        <f t="shared" si="3"/>
        <v/>
      </c>
      <c r="L39" s="1" t="str">
        <f t="shared" si="4"/>
        <v/>
      </c>
      <c r="M39" s="1" t="str">
        <f t="shared" si="5"/>
        <v/>
      </c>
      <c r="N39" s="1" t="str">
        <f t="shared" si="6"/>
        <v/>
      </c>
      <c r="O39" s="1" t="str">
        <f t="shared" si="7"/>
        <v/>
      </c>
      <c r="P39" s="1" t="str">
        <f t="shared" si="8"/>
        <v/>
      </c>
      <c r="Q39" s="1" t="str">
        <f t="shared" si="9"/>
        <v/>
      </c>
      <c r="R39" s="1" t="str">
        <f t="shared" si="10"/>
        <v/>
      </c>
      <c r="S39" s="1" t="str">
        <f t="shared" si="11"/>
        <v/>
      </c>
      <c r="T39" s="1" t="str">
        <f t="shared" si="12"/>
        <v/>
      </c>
      <c r="U39" s="1" t="str">
        <f t="shared" si="13"/>
        <v/>
      </c>
      <c r="V39" s="1" t="str">
        <f t="shared" si="14"/>
        <v/>
      </c>
      <c r="W39" s="1" t="str">
        <f t="shared" si="15"/>
        <v/>
      </c>
      <c r="X39" s="1" t="str">
        <f t="shared" si="16"/>
        <v/>
      </c>
      <c r="Y39" s="1" t="str">
        <f t="shared" si="17"/>
        <v/>
      </c>
    </row>
    <row r="40" spans="1:27">
      <c r="A40" s="3" t="s">
        <v>32</v>
      </c>
      <c r="B40" s="3" t="s">
        <v>33</v>
      </c>
      <c r="C40" s="3" t="s">
        <v>6</v>
      </c>
      <c r="D40" s="1">
        <v>39</v>
      </c>
      <c r="E40" s="1">
        <v>20.25</v>
      </c>
      <c r="F40" s="1">
        <f t="shared" si="18"/>
        <v>10.5</v>
      </c>
      <c r="G40" s="1">
        <f t="shared" si="19"/>
        <v>3</v>
      </c>
      <c r="H40" s="1">
        <f t="shared" si="0"/>
        <v>6</v>
      </c>
      <c r="I40" s="1">
        <f t="shared" si="1"/>
        <v>2.25</v>
      </c>
      <c r="J40" s="1">
        <f t="shared" si="2"/>
        <v>19</v>
      </c>
      <c r="K40" s="1">
        <f t="shared" si="3"/>
        <v>13.75</v>
      </c>
      <c r="L40" s="1" t="str">
        <f t="shared" si="4"/>
        <v/>
      </c>
      <c r="M40" s="1" t="str">
        <f t="shared" si="5"/>
        <v/>
      </c>
      <c r="N40" s="1">
        <f t="shared" si="6"/>
        <v>0.25</v>
      </c>
      <c r="O40" s="1">
        <f t="shared" si="7"/>
        <v>0</v>
      </c>
      <c r="P40" s="1">
        <f t="shared" si="8"/>
        <v>0.25</v>
      </c>
      <c r="Q40" s="1">
        <f t="shared" si="9"/>
        <v>0</v>
      </c>
      <c r="R40" s="1">
        <f t="shared" si="10"/>
        <v>0.25</v>
      </c>
      <c r="S40" s="1">
        <f t="shared" si="11"/>
        <v>0.25</v>
      </c>
      <c r="T40" s="1" t="str">
        <f t="shared" si="12"/>
        <v/>
      </c>
      <c r="U40" s="1" t="str">
        <f t="shared" si="13"/>
        <v/>
      </c>
      <c r="V40" s="1" t="str">
        <f t="shared" si="14"/>
        <v/>
      </c>
      <c r="W40" s="1" t="str">
        <f t="shared" si="15"/>
        <v/>
      </c>
      <c r="X40" s="1">
        <f t="shared" si="16"/>
        <v>2.75</v>
      </c>
      <c r="Y40" s="1">
        <f t="shared" si="17"/>
        <v>1</v>
      </c>
    </row>
    <row r="41" spans="1:27">
      <c r="A41" s="3" t="s">
        <v>6</v>
      </c>
      <c r="B41" s="3" t="s">
        <v>6</v>
      </c>
      <c r="C41" s="3" t="s">
        <v>9</v>
      </c>
      <c r="D41" s="1">
        <v>10.5</v>
      </c>
      <c r="E41" s="1">
        <v>3</v>
      </c>
      <c r="F41" s="1" t="str">
        <f t="shared" si="18"/>
        <v/>
      </c>
      <c r="G41" s="1" t="str">
        <f t="shared" si="19"/>
        <v/>
      </c>
      <c r="H41" s="1" t="str">
        <f t="shared" si="0"/>
        <v/>
      </c>
      <c r="I41" s="1" t="str">
        <f t="shared" si="1"/>
        <v/>
      </c>
      <c r="J41" s="1" t="str">
        <f t="shared" si="2"/>
        <v/>
      </c>
      <c r="K41" s="1" t="str">
        <f t="shared" si="3"/>
        <v/>
      </c>
      <c r="L41" s="1" t="str">
        <f t="shared" si="4"/>
        <v/>
      </c>
      <c r="M41" s="1" t="str">
        <f t="shared" si="5"/>
        <v/>
      </c>
      <c r="N41" s="1" t="str">
        <f t="shared" si="6"/>
        <v/>
      </c>
      <c r="O41" s="1" t="str">
        <f t="shared" si="7"/>
        <v/>
      </c>
      <c r="P41" s="1" t="str">
        <f t="shared" si="8"/>
        <v/>
      </c>
      <c r="Q41" s="1" t="str">
        <f t="shared" si="9"/>
        <v/>
      </c>
      <c r="R41" s="1" t="str">
        <f t="shared" si="10"/>
        <v/>
      </c>
      <c r="S41" s="1" t="str">
        <f t="shared" si="11"/>
        <v/>
      </c>
      <c r="T41" s="1" t="str">
        <f t="shared" si="12"/>
        <v/>
      </c>
      <c r="U41" s="1" t="str">
        <f t="shared" si="13"/>
        <v/>
      </c>
      <c r="V41" s="1" t="str">
        <f t="shared" si="14"/>
        <v/>
      </c>
      <c r="W41" s="1" t="str">
        <f t="shared" si="15"/>
        <v/>
      </c>
      <c r="X41" s="1" t="str">
        <f t="shared" si="16"/>
        <v/>
      </c>
      <c r="Y41" s="1" t="str">
        <f t="shared" si="17"/>
        <v/>
      </c>
    </row>
    <row r="42" spans="1:27">
      <c r="A42" s="3" t="s">
        <v>6</v>
      </c>
      <c r="B42" s="3" t="s">
        <v>6</v>
      </c>
      <c r="C42" s="3" t="s">
        <v>10</v>
      </c>
      <c r="D42" s="1">
        <v>6</v>
      </c>
      <c r="E42" s="1">
        <v>2.25</v>
      </c>
      <c r="F42" s="1" t="str">
        <f t="shared" si="18"/>
        <v/>
      </c>
      <c r="G42" s="1" t="str">
        <f t="shared" si="19"/>
        <v/>
      </c>
      <c r="H42" s="1" t="str">
        <f t="shared" si="0"/>
        <v/>
      </c>
      <c r="I42" s="1" t="str">
        <f t="shared" si="1"/>
        <v/>
      </c>
      <c r="J42" s="1" t="str">
        <f t="shared" si="2"/>
        <v/>
      </c>
      <c r="K42" s="1" t="str">
        <f t="shared" si="3"/>
        <v/>
      </c>
      <c r="L42" s="1" t="str">
        <f t="shared" si="4"/>
        <v/>
      </c>
      <c r="M42" s="1" t="str">
        <f t="shared" si="5"/>
        <v/>
      </c>
      <c r="N42" s="1" t="str">
        <f t="shared" si="6"/>
        <v/>
      </c>
      <c r="O42" s="1" t="str">
        <f t="shared" si="7"/>
        <v/>
      </c>
      <c r="P42" s="1" t="str">
        <f t="shared" si="8"/>
        <v/>
      </c>
      <c r="Q42" s="1" t="str">
        <f t="shared" si="9"/>
        <v/>
      </c>
      <c r="R42" s="1" t="str">
        <f t="shared" si="10"/>
        <v/>
      </c>
      <c r="S42" s="1" t="str">
        <f t="shared" si="11"/>
        <v/>
      </c>
      <c r="T42" s="1" t="str">
        <f t="shared" si="12"/>
        <v/>
      </c>
      <c r="U42" s="1" t="str">
        <f t="shared" si="13"/>
        <v/>
      </c>
      <c r="V42" s="1" t="str">
        <f t="shared" si="14"/>
        <v/>
      </c>
      <c r="W42" s="1" t="str">
        <f t="shared" si="15"/>
        <v/>
      </c>
      <c r="X42" s="1" t="str">
        <f t="shared" si="16"/>
        <v/>
      </c>
      <c r="Y42" s="1" t="str">
        <f t="shared" si="17"/>
        <v/>
      </c>
    </row>
    <row r="43" spans="1:27">
      <c r="A43" s="3" t="s">
        <v>6</v>
      </c>
      <c r="B43" s="3" t="s">
        <v>6</v>
      </c>
      <c r="C43" s="3" t="s">
        <v>11</v>
      </c>
      <c r="D43" s="1">
        <v>19</v>
      </c>
      <c r="E43" s="1">
        <v>13.75</v>
      </c>
      <c r="F43" s="1" t="str">
        <f t="shared" si="18"/>
        <v/>
      </c>
      <c r="G43" s="1" t="str">
        <f t="shared" si="19"/>
        <v/>
      </c>
      <c r="H43" s="1" t="str">
        <f t="shared" si="0"/>
        <v/>
      </c>
      <c r="I43" s="1" t="str">
        <f t="shared" si="1"/>
        <v/>
      </c>
      <c r="J43" s="1" t="str">
        <f t="shared" si="2"/>
        <v/>
      </c>
      <c r="K43" s="1" t="str">
        <f t="shared" si="3"/>
        <v/>
      </c>
      <c r="L43" s="1" t="str">
        <f t="shared" si="4"/>
        <v/>
      </c>
      <c r="M43" s="1" t="str">
        <f t="shared" si="5"/>
        <v/>
      </c>
      <c r="N43" s="1" t="str">
        <f t="shared" si="6"/>
        <v/>
      </c>
      <c r="O43" s="1" t="str">
        <f t="shared" si="7"/>
        <v/>
      </c>
      <c r="P43" s="1" t="str">
        <f t="shared" si="8"/>
        <v/>
      </c>
      <c r="Q43" s="1" t="str">
        <f t="shared" si="9"/>
        <v/>
      </c>
      <c r="R43" s="1" t="str">
        <f t="shared" si="10"/>
        <v/>
      </c>
      <c r="S43" s="1" t="str">
        <f t="shared" si="11"/>
        <v/>
      </c>
      <c r="T43" s="1" t="str">
        <f t="shared" si="12"/>
        <v/>
      </c>
      <c r="U43" s="1" t="str">
        <f t="shared" si="13"/>
        <v/>
      </c>
      <c r="V43" s="1" t="str">
        <f t="shared" si="14"/>
        <v/>
      </c>
      <c r="W43" s="1" t="str">
        <f t="shared" si="15"/>
        <v/>
      </c>
      <c r="X43" s="1" t="str">
        <f t="shared" si="16"/>
        <v/>
      </c>
      <c r="Y43" s="1" t="str">
        <f t="shared" si="17"/>
        <v/>
      </c>
    </row>
    <row r="44" spans="1:27">
      <c r="A44" s="3" t="s">
        <v>6</v>
      </c>
      <c r="B44" s="3" t="s">
        <v>6</v>
      </c>
      <c r="C44" s="3" t="s">
        <v>17</v>
      </c>
      <c r="D44" s="1">
        <v>0.25</v>
      </c>
      <c r="E44" s="1">
        <v>0</v>
      </c>
      <c r="F44" s="1" t="str">
        <f t="shared" si="18"/>
        <v/>
      </c>
      <c r="G44" s="1" t="str">
        <f t="shared" si="19"/>
        <v/>
      </c>
      <c r="H44" s="1" t="str">
        <f t="shared" si="0"/>
        <v/>
      </c>
      <c r="I44" s="1" t="str">
        <f t="shared" si="1"/>
        <v/>
      </c>
      <c r="J44" s="1" t="str">
        <f t="shared" si="2"/>
        <v/>
      </c>
      <c r="K44" s="1" t="str">
        <f t="shared" si="3"/>
        <v/>
      </c>
      <c r="L44" s="1" t="str">
        <f t="shared" si="4"/>
        <v/>
      </c>
      <c r="M44" s="1" t="str">
        <f t="shared" si="5"/>
        <v/>
      </c>
      <c r="N44" s="1" t="str">
        <f t="shared" si="6"/>
        <v/>
      </c>
      <c r="O44" s="1" t="str">
        <f t="shared" si="7"/>
        <v/>
      </c>
      <c r="P44" s="1" t="str">
        <f t="shared" si="8"/>
        <v/>
      </c>
      <c r="Q44" s="1" t="str">
        <f t="shared" si="9"/>
        <v/>
      </c>
      <c r="R44" s="1" t="str">
        <f t="shared" si="10"/>
        <v/>
      </c>
      <c r="S44" s="1" t="str">
        <f t="shared" si="11"/>
        <v/>
      </c>
      <c r="T44" s="1" t="str">
        <f t="shared" si="12"/>
        <v/>
      </c>
      <c r="U44" s="1" t="str">
        <f t="shared" si="13"/>
        <v/>
      </c>
      <c r="V44" s="1" t="str">
        <f t="shared" si="14"/>
        <v/>
      </c>
      <c r="W44" s="1" t="str">
        <f t="shared" si="15"/>
        <v/>
      </c>
      <c r="X44" s="1" t="str">
        <f t="shared" si="16"/>
        <v/>
      </c>
      <c r="Y44" s="1" t="str">
        <f t="shared" si="17"/>
        <v/>
      </c>
    </row>
    <row r="45" spans="1:27">
      <c r="A45" s="3" t="s">
        <v>6</v>
      </c>
      <c r="B45" s="3" t="s">
        <v>6</v>
      </c>
      <c r="C45" s="3" t="s">
        <v>34</v>
      </c>
      <c r="D45" s="1">
        <v>0.25</v>
      </c>
      <c r="E45" s="1">
        <v>0</v>
      </c>
      <c r="F45" s="1" t="str">
        <f t="shared" si="18"/>
        <v/>
      </c>
      <c r="G45" s="1" t="str">
        <f t="shared" si="19"/>
        <v/>
      </c>
      <c r="H45" s="1" t="str">
        <f t="shared" si="0"/>
        <v/>
      </c>
      <c r="I45" s="1" t="str">
        <f t="shared" si="1"/>
        <v/>
      </c>
      <c r="J45" s="1" t="str">
        <f t="shared" si="2"/>
        <v/>
      </c>
      <c r="K45" s="1" t="str">
        <f t="shared" si="3"/>
        <v/>
      </c>
      <c r="L45" s="1" t="str">
        <f t="shared" si="4"/>
        <v/>
      </c>
      <c r="M45" s="1" t="str">
        <f t="shared" si="5"/>
        <v/>
      </c>
      <c r="N45" s="1" t="str">
        <f t="shared" si="6"/>
        <v/>
      </c>
      <c r="O45" s="1" t="str">
        <f t="shared" si="7"/>
        <v/>
      </c>
      <c r="P45" s="1" t="str">
        <f t="shared" si="8"/>
        <v/>
      </c>
      <c r="Q45" s="1" t="str">
        <f t="shared" si="9"/>
        <v/>
      </c>
      <c r="R45" s="1" t="str">
        <f t="shared" si="10"/>
        <v/>
      </c>
      <c r="S45" s="1" t="str">
        <f t="shared" si="11"/>
        <v/>
      </c>
      <c r="T45" s="1" t="str">
        <f t="shared" si="12"/>
        <v/>
      </c>
      <c r="U45" s="1" t="str">
        <f t="shared" si="13"/>
        <v/>
      </c>
      <c r="V45" s="1" t="str">
        <f t="shared" si="14"/>
        <v/>
      </c>
      <c r="W45" s="1" t="str">
        <f t="shared" si="15"/>
        <v/>
      </c>
      <c r="X45" s="1" t="str">
        <f t="shared" si="16"/>
        <v/>
      </c>
      <c r="Y45" s="1" t="str">
        <f t="shared" si="17"/>
        <v/>
      </c>
    </row>
    <row r="46" spans="1:27">
      <c r="A46" s="3" t="s">
        <v>6</v>
      </c>
      <c r="B46" s="3" t="s">
        <v>6</v>
      </c>
      <c r="C46" s="3" t="s">
        <v>18</v>
      </c>
      <c r="D46" s="1">
        <v>0.25</v>
      </c>
      <c r="E46" s="1">
        <v>0.25</v>
      </c>
      <c r="F46" s="1" t="str">
        <f t="shared" si="18"/>
        <v/>
      </c>
      <c r="G46" s="1" t="str">
        <f t="shared" si="19"/>
        <v/>
      </c>
      <c r="H46" s="1" t="str">
        <f t="shared" si="0"/>
        <v/>
      </c>
      <c r="I46" s="1" t="str">
        <f t="shared" si="1"/>
        <v/>
      </c>
      <c r="J46" s="1" t="str">
        <f t="shared" si="2"/>
        <v/>
      </c>
      <c r="K46" s="1" t="str">
        <f t="shared" si="3"/>
        <v/>
      </c>
      <c r="L46" s="1" t="str">
        <f t="shared" si="4"/>
        <v/>
      </c>
      <c r="M46" s="1" t="str">
        <f t="shared" si="5"/>
        <v/>
      </c>
      <c r="N46" s="1" t="str">
        <f t="shared" si="6"/>
        <v/>
      </c>
      <c r="O46" s="1" t="str">
        <f t="shared" si="7"/>
        <v/>
      </c>
      <c r="P46" s="1" t="str">
        <f t="shared" si="8"/>
        <v/>
      </c>
      <c r="Q46" s="1" t="str">
        <f t="shared" si="9"/>
        <v/>
      </c>
      <c r="R46" s="1" t="str">
        <f t="shared" si="10"/>
        <v/>
      </c>
      <c r="S46" s="1" t="str">
        <f t="shared" si="11"/>
        <v/>
      </c>
      <c r="T46" s="1" t="str">
        <f t="shared" si="12"/>
        <v/>
      </c>
      <c r="U46" s="1" t="str">
        <f t="shared" si="13"/>
        <v/>
      </c>
      <c r="V46" s="1" t="str">
        <f t="shared" si="14"/>
        <v/>
      </c>
      <c r="W46" s="1" t="str">
        <f t="shared" si="15"/>
        <v/>
      </c>
      <c r="X46" s="1" t="str">
        <f t="shared" si="16"/>
        <v/>
      </c>
      <c r="Y46" s="1" t="str">
        <f t="shared" si="17"/>
        <v/>
      </c>
    </row>
    <row r="47" spans="1:27">
      <c r="A47" s="3" t="s">
        <v>6</v>
      </c>
      <c r="B47" s="3" t="s">
        <v>6</v>
      </c>
      <c r="C47" s="3" t="s">
        <v>27</v>
      </c>
      <c r="D47" s="1">
        <v>2.75</v>
      </c>
      <c r="E47" s="1">
        <v>1</v>
      </c>
      <c r="F47" s="1" t="str">
        <f t="shared" si="18"/>
        <v/>
      </c>
      <c r="G47" s="1" t="str">
        <f t="shared" si="19"/>
        <v/>
      </c>
      <c r="H47" s="1" t="str">
        <f t="shared" si="0"/>
        <v/>
      </c>
      <c r="I47" s="1" t="str">
        <f t="shared" si="1"/>
        <v/>
      </c>
      <c r="J47" s="1" t="str">
        <f t="shared" si="2"/>
        <v/>
      </c>
      <c r="K47" s="1" t="str">
        <f t="shared" si="3"/>
        <v/>
      </c>
      <c r="L47" s="1" t="str">
        <f t="shared" si="4"/>
        <v/>
      </c>
      <c r="M47" s="1" t="str">
        <f t="shared" si="5"/>
        <v/>
      </c>
      <c r="N47" s="1" t="str">
        <f t="shared" si="6"/>
        <v/>
      </c>
      <c r="O47" s="1" t="str">
        <f t="shared" si="7"/>
        <v/>
      </c>
      <c r="P47" s="1" t="str">
        <f t="shared" si="8"/>
        <v/>
      </c>
      <c r="Q47" s="1" t="str">
        <f t="shared" si="9"/>
        <v/>
      </c>
      <c r="R47" s="1" t="str">
        <f t="shared" si="10"/>
        <v/>
      </c>
      <c r="S47" s="1" t="str">
        <f t="shared" si="11"/>
        <v/>
      </c>
      <c r="T47" s="1" t="str">
        <f t="shared" si="12"/>
        <v/>
      </c>
      <c r="U47" s="1" t="str">
        <f t="shared" si="13"/>
        <v/>
      </c>
      <c r="V47" s="1" t="str">
        <f t="shared" si="14"/>
        <v/>
      </c>
      <c r="W47" s="1" t="str">
        <f t="shared" si="15"/>
        <v/>
      </c>
      <c r="X47" s="1" t="str">
        <f t="shared" si="16"/>
        <v/>
      </c>
      <c r="Y47" s="1" t="str">
        <f t="shared" si="17"/>
        <v/>
      </c>
    </row>
    <row r="48" spans="1:27">
      <c r="A48" s="3" t="s">
        <v>35</v>
      </c>
      <c r="B48" s="3" t="s">
        <v>36</v>
      </c>
      <c r="C48" s="3" t="s">
        <v>6</v>
      </c>
      <c r="D48" s="1">
        <v>34.875</v>
      </c>
      <c r="E48" s="1">
        <v>33.325000000000003</v>
      </c>
      <c r="F48" s="1" t="str">
        <f t="shared" si="18"/>
        <v/>
      </c>
      <c r="G48" s="1" t="str">
        <f t="shared" si="19"/>
        <v/>
      </c>
      <c r="H48" s="1" t="str">
        <f t="shared" si="0"/>
        <v/>
      </c>
      <c r="I48" s="1" t="str">
        <f t="shared" si="1"/>
        <v/>
      </c>
      <c r="J48" s="1">
        <f t="shared" si="2"/>
        <v>34.875</v>
      </c>
      <c r="K48" s="1">
        <f t="shared" si="3"/>
        <v>33.325000000000003</v>
      </c>
      <c r="L48" s="1" t="str">
        <f t="shared" si="4"/>
        <v/>
      </c>
      <c r="M48" s="1" t="str">
        <f t="shared" si="5"/>
        <v/>
      </c>
      <c r="N48" s="1" t="str">
        <f t="shared" si="6"/>
        <v/>
      </c>
      <c r="O48" s="1" t="str">
        <f t="shared" si="7"/>
        <v/>
      </c>
      <c r="P48" s="1" t="str">
        <f t="shared" si="8"/>
        <v/>
      </c>
      <c r="Q48" s="1" t="str">
        <f t="shared" si="9"/>
        <v/>
      </c>
      <c r="R48" s="1" t="str">
        <f t="shared" si="10"/>
        <v/>
      </c>
      <c r="S48" s="1" t="str">
        <f t="shared" si="11"/>
        <v/>
      </c>
      <c r="T48" s="1" t="str">
        <f t="shared" si="12"/>
        <v/>
      </c>
      <c r="U48" s="1" t="str">
        <f t="shared" si="13"/>
        <v/>
      </c>
      <c r="V48" s="1" t="str">
        <f t="shared" si="14"/>
        <v/>
      </c>
      <c r="W48" s="1" t="str">
        <f t="shared" si="15"/>
        <v/>
      </c>
      <c r="X48" s="1" t="str">
        <f t="shared" si="16"/>
        <v/>
      </c>
      <c r="Y48" s="1" t="str">
        <f t="shared" si="17"/>
        <v/>
      </c>
    </row>
    <row r="49" spans="1:25">
      <c r="A49" s="3" t="s">
        <v>6</v>
      </c>
      <c r="B49" s="3" t="s">
        <v>6</v>
      </c>
      <c r="C49" s="3" t="s">
        <v>11</v>
      </c>
      <c r="D49" s="1">
        <v>34.875</v>
      </c>
      <c r="E49" s="1">
        <v>33.325000000000003</v>
      </c>
      <c r="F49" s="1" t="str">
        <f t="shared" si="18"/>
        <v/>
      </c>
      <c r="G49" s="1" t="str">
        <f t="shared" si="19"/>
        <v/>
      </c>
      <c r="H49" s="1" t="str">
        <f t="shared" si="0"/>
        <v/>
      </c>
      <c r="I49" s="1" t="str">
        <f t="shared" si="1"/>
        <v/>
      </c>
      <c r="J49" s="1" t="str">
        <f t="shared" si="2"/>
        <v/>
      </c>
      <c r="K49" s="1" t="str">
        <f t="shared" si="3"/>
        <v/>
      </c>
      <c r="L49" s="1" t="str">
        <f t="shared" si="4"/>
        <v/>
      </c>
      <c r="M49" s="1" t="str">
        <f t="shared" si="5"/>
        <v/>
      </c>
      <c r="N49" s="1" t="str">
        <f t="shared" si="6"/>
        <v/>
      </c>
      <c r="O49" s="1" t="str">
        <f t="shared" si="7"/>
        <v/>
      </c>
      <c r="P49" s="1" t="str">
        <f t="shared" si="8"/>
        <v/>
      </c>
      <c r="Q49" s="1" t="str">
        <f t="shared" si="9"/>
        <v/>
      </c>
      <c r="R49" s="1" t="str">
        <f t="shared" si="10"/>
        <v/>
      </c>
      <c r="S49" s="1" t="str">
        <f t="shared" si="11"/>
        <v/>
      </c>
      <c r="T49" s="1" t="str">
        <f t="shared" si="12"/>
        <v/>
      </c>
      <c r="U49" s="1" t="str">
        <f t="shared" si="13"/>
        <v/>
      </c>
      <c r="V49" s="1" t="str">
        <f t="shared" si="14"/>
        <v/>
      </c>
      <c r="W49" s="1" t="str">
        <f t="shared" si="15"/>
        <v/>
      </c>
      <c r="X49" s="1" t="str">
        <f t="shared" si="16"/>
        <v/>
      </c>
      <c r="Y49" s="1" t="str">
        <f t="shared" si="17"/>
        <v/>
      </c>
    </row>
    <row r="50" spans="1:25">
      <c r="A50" s="3" t="s">
        <v>37</v>
      </c>
      <c r="B50" s="3" t="s">
        <v>38</v>
      </c>
      <c r="C50" s="3" t="s">
        <v>6</v>
      </c>
      <c r="D50" s="1">
        <v>11.5</v>
      </c>
      <c r="E50" s="1">
        <v>10.875</v>
      </c>
      <c r="F50" s="1" t="str">
        <f t="shared" si="18"/>
        <v/>
      </c>
      <c r="G50" s="1" t="str">
        <f t="shared" si="19"/>
        <v/>
      </c>
      <c r="H50" s="1">
        <f t="shared" si="0"/>
        <v>11.5</v>
      </c>
      <c r="I50" s="1">
        <f t="shared" si="1"/>
        <v>10.875</v>
      </c>
      <c r="J50" s="1" t="str">
        <f t="shared" si="2"/>
        <v/>
      </c>
      <c r="K50" s="1" t="str">
        <f t="shared" si="3"/>
        <v/>
      </c>
      <c r="L50" s="1" t="str">
        <f t="shared" si="4"/>
        <v/>
      </c>
      <c r="M50" s="1" t="str">
        <f t="shared" si="5"/>
        <v/>
      </c>
      <c r="N50" s="1" t="str">
        <f t="shared" si="6"/>
        <v/>
      </c>
      <c r="O50" s="1" t="str">
        <f t="shared" si="7"/>
        <v/>
      </c>
      <c r="P50" s="1" t="str">
        <f t="shared" si="8"/>
        <v/>
      </c>
      <c r="Q50" s="1" t="str">
        <f t="shared" si="9"/>
        <v/>
      </c>
      <c r="R50" s="1" t="str">
        <f t="shared" si="10"/>
        <v/>
      </c>
      <c r="S50" s="1" t="str">
        <f t="shared" si="11"/>
        <v/>
      </c>
      <c r="T50" s="1" t="str">
        <f t="shared" si="12"/>
        <v/>
      </c>
      <c r="U50" s="1" t="str">
        <f t="shared" si="13"/>
        <v/>
      </c>
      <c r="V50" s="1" t="str">
        <f t="shared" si="14"/>
        <v/>
      </c>
      <c r="W50" s="1" t="str">
        <f t="shared" si="15"/>
        <v/>
      </c>
      <c r="X50" s="1" t="str">
        <f t="shared" si="16"/>
        <v/>
      </c>
      <c r="Y50" s="1" t="str">
        <f t="shared" si="17"/>
        <v/>
      </c>
    </row>
    <row r="51" spans="1:25">
      <c r="A51" s="3" t="s">
        <v>6</v>
      </c>
      <c r="B51" s="3" t="s">
        <v>6</v>
      </c>
      <c r="C51" s="3" t="s">
        <v>10</v>
      </c>
      <c r="D51" s="1">
        <v>11.5</v>
      </c>
      <c r="E51" s="1">
        <v>10.875</v>
      </c>
      <c r="F51" s="1" t="str">
        <f t="shared" si="18"/>
        <v/>
      </c>
      <c r="G51" s="1" t="str">
        <f t="shared" si="19"/>
        <v/>
      </c>
      <c r="H51" s="1" t="str">
        <f t="shared" si="0"/>
        <v/>
      </c>
      <c r="I51" s="1" t="str">
        <f t="shared" si="1"/>
        <v/>
      </c>
      <c r="J51" s="1" t="str">
        <f t="shared" si="2"/>
        <v/>
      </c>
      <c r="K51" s="1" t="str">
        <f t="shared" si="3"/>
        <v/>
      </c>
      <c r="L51" s="1" t="str">
        <f t="shared" si="4"/>
        <v/>
      </c>
      <c r="M51" s="1" t="str">
        <f t="shared" si="5"/>
        <v/>
      </c>
      <c r="N51" s="1" t="str">
        <f t="shared" si="6"/>
        <v/>
      </c>
      <c r="O51" s="1" t="str">
        <f t="shared" si="7"/>
        <v/>
      </c>
      <c r="P51" s="1" t="str">
        <f t="shared" si="8"/>
        <v/>
      </c>
      <c r="Q51" s="1" t="str">
        <f t="shared" si="9"/>
        <v/>
      </c>
      <c r="R51" s="1" t="str">
        <f t="shared" si="10"/>
        <v/>
      </c>
      <c r="S51" s="1" t="str">
        <f t="shared" si="11"/>
        <v/>
      </c>
      <c r="T51" s="1" t="str">
        <f t="shared" si="12"/>
        <v/>
      </c>
      <c r="U51" s="1" t="str">
        <f t="shared" si="13"/>
        <v/>
      </c>
      <c r="V51" s="1" t="str">
        <f t="shared" si="14"/>
        <v/>
      </c>
      <c r="W51" s="1" t="str">
        <f t="shared" si="15"/>
        <v/>
      </c>
      <c r="X51" s="1" t="str">
        <f t="shared" si="16"/>
        <v/>
      </c>
      <c r="Y51" s="1" t="str">
        <f t="shared" si="17"/>
        <v/>
      </c>
    </row>
    <row r="52" spans="1:25">
      <c r="A52" s="3" t="s">
        <v>39</v>
      </c>
      <c r="B52" s="3" t="s">
        <v>40</v>
      </c>
      <c r="C52" s="3" t="s">
        <v>6</v>
      </c>
      <c r="D52" s="1">
        <v>4.75</v>
      </c>
      <c r="E52" s="1">
        <v>5</v>
      </c>
      <c r="F52" s="1">
        <f t="shared" si="18"/>
        <v>1.9</v>
      </c>
      <c r="G52" s="1">
        <f t="shared" si="19"/>
        <v>2.375</v>
      </c>
      <c r="H52" s="1">
        <f t="shared" si="0"/>
        <v>0.9</v>
      </c>
      <c r="I52" s="1">
        <f t="shared" si="1"/>
        <v>0.75</v>
      </c>
      <c r="J52" s="1">
        <f t="shared" si="2"/>
        <v>1</v>
      </c>
      <c r="K52" s="1">
        <f t="shared" si="3"/>
        <v>1</v>
      </c>
      <c r="L52" s="1" t="str">
        <f t="shared" si="4"/>
        <v/>
      </c>
      <c r="M52" s="1" t="str">
        <f t="shared" si="5"/>
        <v/>
      </c>
      <c r="N52" s="1">
        <f t="shared" si="6"/>
        <v>0.125</v>
      </c>
      <c r="O52" s="1">
        <f t="shared" si="7"/>
        <v>0.125</v>
      </c>
      <c r="P52" s="1">
        <f t="shared" si="8"/>
        <v>0.125</v>
      </c>
      <c r="Q52" s="1">
        <f t="shared" si="9"/>
        <v>0.125</v>
      </c>
      <c r="R52" s="1" t="str">
        <f t="shared" si="10"/>
        <v/>
      </c>
      <c r="S52" s="1" t="str">
        <f t="shared" si="11"/>
        <v/>
      </c>
      <c r="T52" s="1" t="str">
        <f t="shared" si="12"/>
        <v/>
      </c>
      <c r="U52" s="1" t="str">
        <f t="shared" si="13"/>
        <v/>
      </c>
      <c r="V52" s="1">
        <f t="shared" si="14"/>
        <v>0.5</v>
      </c>
      <c r="W52" s="1">
        <f t="shared" si="15"/>
        <v>0.375</v>
      </c>
      <c r="X52" s="1">
        <f t="shared" si="16"/>
        <v>0.2</v>
      </c>
      <c r="Y52" s="1">
        <f t="shared" si="17"/>
        <v>0.25</v>
      </c>
    </row>
    <row r="53" spans="1:25">
      <c r="A53" s="3" t="s">
        <v>6</v>
      </c>
      <c r="B53" s="3" t="s">
        <v>6</v>
      </c>
      <c r="C53" s="3" t="s">
        <v>9</v>
      </c>
      <c r="D53" s="1">
        <v>1.9</v>
      </c>
      <c r="E53" s="1">
        <v>2.375</v>
      </c>
      <c r="F53" s="1" t="str">
        <f t="shared" si="18"/>
        <v/>
      </c>
      <c r="G53" s="1" t="str">
        <f t="shared" si="19"/>
        <v/>
      </c>
      <c r="H53" s="1" t="str">
        <f t="shared" si="0"/>
        <v/>
      </c>
      <c r="I53" s="1" t="str">
        <f t="shared" si="1"/>
        <v/>
      </c>
      <c r="J53" s="1" t="str">
        <f t="shared" si="2"/>
        <v/>
      </c>
      <c r="K53" s="1" t="str">
        <f t="shared" si="3"/>
        <v/>
      </c>
      <c r="L53" s="1" t="str">
        <f t="shared" si="4"/>
        <v/>
      </c>
      <c r="M53" s="1" t="str">
        <f t="shared" si="5"/>
        <v/>
      </c>
      <c r="N53" s="1" t="str">
        <f t="shared" si="6"/>
        <v/>
      </c>
      <c r="O53" s="1" t="str">
        <f t="shared" si="7"/>
        <v/>
      </c>
      <c r="P53" s="1" t="str">
        <f t="shared" si="8"/>
        <v/>
      </c>
      <c r="Q53" s="1" t="str">
        <f t="shared" si="9"/>
        <v/>
      </c>
      <c r="R53" s="1" t="str">
        <f t="shared" si="10"/>
        <v/>
      </c>
      <c r="S53" s="1" t="str">
        <f t="shared" si="11"/>
        <v/>
      </c>
      <c r="T53" s="1" t="str">
        <f t="shared" si="12"/>
        <v/>
      </c>
      <c r="U53" s="1" t="str">
        <f t="shared" si="13"/>
        <v/>
      </c>
      <c r="V53" s="1" t="str">
        <f t="shared" si="14"/>
        <v/>
      </c>
      <c r="W53" s="1" t="str">
        <f t="shared" si="15"/>
        <v/>
      </c>
      <c r="X53" s="1" t="str">
        <f t="shared" si="16"/>
        <v/>
      </c>
      <c r="Y53" s="1" t="str">
        <f t="shared" si="17"/>
        <v/>
      </c>
    </row>
    <row r="54" spans="1:25">
      <c r="A54" s="3" t="s">
        <v>6</v>
      </c>
      <c r="B54" s="3" t="s">
        <v>6</v>
      </c>
      <c r="C54" s="3" t="s">
        <v>10</v>
      </c>
      <c r="D54" s="1">
        <v>0.9</v>
      </c>
      <c r="E54" s="1">
        <v>0.75</v>
      </c>
      <c r="F54" s="1" t="str">
        <f t="shared" si="18"/>
        <v/>
      </c>
      <c r="G54" s="1" t="str">
        <f t="shared" si="19"/>
        <v/>
      </c>
      <c r="H54" s="1" t="str">
        <f t="shared" si="0"/>
        <v/>
      </c>
      <c r="I54" s="1" t="str">
        <f t="shared" si="1"/>
        <v/>
      </c>
      <c r="J54" s="1" t="str">
        <f t="shared" si="2"/>
        <v/>
      </c>
      <c r="K54" s="1" t="str">
        <f t="shared" si="3"/>
        <v/>
      </c>
      <c r="L54" s="1" t="str">
        <f t="shared" si="4"/>
        <v/>
      </c>
      <c r="M54" s="1" t="str">
        <f t="shared" si="5"/>
        <v/>
      </c>
      <c r="N54" s="1" t="str">
        <f t="shared" si="6"/>
        <v/>
      </c>
      <c r="O54" s="1" t="str">
        <f t="shared" si="7"/>
        <v/>
      </c>
      <c r="P54" s="1" t="str">
        <f t="shared" si="8"/>
        <v/>
      </c>
      <c r="Q54" s="1" t="str">
        <f t="shared" si="9"/>
        <v/>
      </c>
      <c r="R54" s="1" t="str">
        <f t="shared" si="10"/>
        <v/>
      </c>
      <c r="S54" s="1" t="str">
        <f t="shared" si="11"/>
        <v/>
      </c>
      <c r="T54" s="1" t="str">
        <f t="shared" si="12"/>
        <v/>
      </c>
      <c r="U54" s="1" t="str">
        <f t="shared" si="13"/>
        <v/>
      </c>
      <c r="V54" s="1" t="str">
        <f t="shared" si="14"/>
        <v/>
      </c>
      <c r="W54" s="1" t="str">
        <f t="shared" si="15"/>
        <v/>
      </c>
      <c r="X54" s="1" t="str">
        <f t="shared" si="16"/>
        <v/>
      </c>
      <c r="Y54" s="1" t="str">
        <f t="shared" si="17"/>
        <v/>
      </c>
    </row>
    <row r="55" spans="1:25">
      <c r="A55" s="3" t="s">
        <v>6</v>
      </c>
      <c r="B55" s="3" t="s">
        <v>6</v>
      </c>
      <c r="C55" s="3" t="s">
        <v>11</v>
      </c>
      <c r="D55" s="1">
        <v>1</v>
      </c>
      <c r="E55" s="1">
        <v>1</v>
      </c>
      <c r="F55" s="1" t="str">
        <f t="shared" si="18"/>
        <v/>
      </c>
      <c r="G55" s="1" t="str">
        <f t="shared" si="19"/>
        <v/>
      </c>
      <c r="H55" s="1" t="str">
        <f t="shared" si="0"/>
        <v/>
      </c>
      <c r="I55" s="1" t="str">
        <f t="shared" si="1"/>
        <v/>
      </c>
      <c r="J55" s="1" t="str">
        <f t="shared" si="2"/>
        <v/>
      </c>
      <c r="K55" s="1" t="str">
        <f t="shared" si="3"/>
        <v/>
      </c>
      <c r="L55" s="1" t="str">
        <f t="shared" si="4"/>
        <v/>
      </c>
      <c r="M55" s="1" t="str">
        <f t="shared" si="5"/>
        <v/>
      </c>
      <c r="N55" s="1" t="str">
        <f t="shared" si="6"/>
        <v/>
      </c>
      <c r="O55" s="1" t="str">
        <f t="shared" si="7"/>
        <v/>
      </c>
      <c r="P55" s="1" t="str">
        <f t="shared" si="8"/>
        <v/>
      </c>
      <c r="Q55" s="1" t="str">
        <f t="shared" si="9"/>
        <v/>
      </c>
      <c r="R55" s="1" t="str">
        <f t="shared" si="10"/>
        <v/>
      </c>
      <c r="S55" s="1" t="str">
        <f t="shared" si="11"/>
        <v/>
      </c>
      <c r="T55" s="1" t="str">
        <f t="shared" si="12"/>
        <v/>
      </c>
      <c r="U55" s="1" t="str">
        <f t="shared" si="13"/>
        <v/>
      </c>
      <c r="V55" s="1" t="str">
        <f t="shared" si="14"/>
        <v/>
      </c>
      <c r="W55" s="1" t="str">
        <f t="shared" si="15"/>
        <v/>
      </c>
      <c r="X55" s="1" t="str">
        <f t="shared" si="16"/>
        <v/>
      </c>
      <c r="Y55" s="1" t="str">
        <f t="shared" si="17"/>
        <v/>
      </c>
    </row>
    <row r="56" spans="1:25">
      <c r="A56" s="3" t="s">
        <v>6</v>
      </c>
      <c r="B56" s="3" t="s">
        <v>6</v>
      </c>
      <c r="C56" s="3" t="s">
        <v>17</v>
      </c>
      <c r="D56" s="1">
        <v>0.125</v>
      </c>
      <c r="E56" s="1">
        <v>0.125</v>
      </c>
      <c r="F56" s="1" t="str">
        <f t="shared" si="18"/>
        <v/>
      </c>
      <c r="G56" s="1" t="str">
        <f t="shared" si="19"/>
        <v/>
      </c>
      <c r="H56" s="1" t="str">
        <f t="shared" si="0"/>
        <v/>
      </c>
      <c r="I56" s="1" t="str">
        <f t="shared" si="1"/>
        <v/>
      </c>
      <c r="J56" s="1" t="str">
        <f t="shared" si="2"/>
        <v/>
      </c>
      <c r="K56" s="1" t="str">
        <f t="shared" si="3"/>
        <v/>
      </c>
      <c r="L56" s="1" t="str">
        <f t="shared" si="4"/>
        <v/>
      </c>
      <c r="M56" s="1" t="str">
        <f t="shared" si="5"/>
        <v/>
      </c>
      <c r="N56" s="1" t="str">
        <f t="shared" si="6"/>
        <v/>
      </c>
      <c r="O56" s="1" t="str">
        <f t="shared" si="7"/>
        <v/>
      </c>
      <c r="P56" s="1" t="str">
        <f t="shared" si="8"/>
        <v/>
      </c>
      <c r="Q56" s="1" t="str">
        <f t="shared" si="9"/>
        <v/>
      </c>
      <c r="R56" s="1" t="str">
        <f t="shared" si="10"/>
        <v/>
      </c>
      <c r="S56" s="1" t="str">
        <f t="shared" si="11"/>
        <v/>
      </c>
      <c r="T56" s="1" t="str">
        <f t="shared" si="12"/>
        <v/>
      </c>
      <c r="U56" s="1" t="str">
        <f t="shared" si="13"/>
        <v/>
      </c>
      <c r="V56" s="1" t="str">
        <f t="shared" si="14"/>
        <v/>
      </c>
      <c r="W56" s="1" t="str">
        <f t="shared" si="15"/>
        <v/>
      </c>
      <c r="X56" s="1" t="str">
        <f t="shared" si="16"/>
        <v/>
      </c>
      <c r="Y56" s="1" t="str">
        <f t="shared" si="17"/>
        <v/>
      </c>
    </row>
    <row r="57" spans="1:25">
      <c r="A57" s="3" t="s">
        <v>6</v>
      </c>
      <c r="B57" s="3" t="s">
        <v>6</v>
      </c>
      <c r="C57" s="3" t="s">
        <v>34</v>
      </c>
      <c r="D57" s="1">
        <v>0.125</v>
      </c>
      <c r="E57" s="1">
        <v>0.125</v>
      </c>
      <c r="F57" s="1" t="str">
        <f t="shared" si="18"/>
        <v/>
      </c>
      <c r="G57" s="1" t="str">
        <f t="shared" si="19"/>
        <v/>
      </c>
      <c r="H57" s="1" t="str">
        <f t="shared" si="0"/>
        <v/>
      </c>
      <c r="I57" s="1" t="str">
        <f t="shared" si="1"/>
        <v/>
      </c>
      <c r="J57" s="1" t="str">
        <f t="shared" si="2"/>
        <v/>
      </c>
      <c r="K57" s="1" t="str">
        <f t="shared" si="3"/>
        <v/>
      </c>
      <c r="L57" s="1" t="str">
        <f t="shared" si="4"/>
        <v/>
      </c>
      <c r="M57" s="1" t="str">
        <f t="shared" si="5"/>
        <v/>
      </c>
      <c r="N57" s="1" t="str">
        <f t="shared" si="6"/>
        <v/>
      </c>
      <c r="O57" s="1" t="str">
        <f t="shared" si="7"/>
        <v/>
      </c>
      <c r="P57" s="1" t="str">
        <f t="shared" si="8"/>
        <v/>
      </c>
      <c r="Q57" s="1" t="str">
        <f t="shared" si="9"/>
        <v/>
      </c>
      <c r="R57" s="1" t="str">
        <f t="shared" si="10"/>
        <v/>
      </c>
      <c r="S57" s="1" t="str">
        <f t="shared" si="11"/>
        <v/>
      </c>
      <c r="T57" s="1" t="str">
        <f t="shared" si="12"/>
        <v/>
      </c>
      <c r="U57" s="1" t="str">
        <f t="shared" si="13"/>
        <v/>
      </c>
      <c r="V57" s="1" t="str">
        <f t="shared" si="14"/>
        <v/>
      </c>
      <c r="W57" s="1" t="str">
        <f t="shared" si="15"/>
        <v/>
      </c>
      <c r="X57" s="1" t="str">
        <f t="shared" si="16"/>
        <v/>
      </c>
      <c r="Y57" s="1" t="str">
        <f t="shared" si="17"/>
        <v/>
      </c>
    </row>
    <row r="58" spans="1:25">
      <c r="A58" s="3" t="s">
        <v>6</v>
      </c>
      <c r="B58" s="3" t="s">
        <v>6</v>
      </c>
      <c r="C58" s="3" t="s">
        <v>20</v>
      </c>
      <c r="D58" s="1">
        <v>0.5</v>
      </c>
      <c r="E58" s="1">
        <v>0.375</v>
      </c>
      <c r="F58" s="1" t="str">
        <f t="shared" si="18"/>
        <v/>
      </c>
      <c r="G58" s="1" t="str">
        <f t="shared" si="19"/>
        <v/>
      </c>
      <c r="H58" s="1" t="str">
        <f t="shared" si="0"/>
        <v/>
      </c>
      <c r="I58" s="1" t="str">
        <f t="shared" si="1"/>
        <v/>
      </c>
      <c r="J58" s="1" t="str">
        <f t="shared" si="2"/>
        <v/>
      </c>
      <c r="K58" s="1" t="str">
        <f t="shared" si="3"/>
        <v/>
      </c>
      <c r="L58" s="1" t="str">
        <f t="shared" si="4"/>
        <v/>
      </c>
      <c r="M58" s="1" t="str">
        <f t="shared" si="5"/>
        <v/>
      </c>
      <c r="N58" s="1" t="str">
        <f t="shared" si="6"/>
        <v/>
      </c>
      <c r="O58" s="1" t="str">
        <f t="shared" si="7"/>
        <v/>
      </c>
      <c r="P58" s="1" t="str">
        <f t="shared" si="8"/>
        <v/>
      </c>
      <c r="Q58" s="1" t="str">
        <f t="shared" si="9"/>
        <v/>
      </c>
      <c r="R58" s="1" t="str">
        <f t="shared" si="10"/>
        <v/>
      </c>
      <c r="S58" s="1" t="str">
        <f t="shared" si="11"/>
        <v/>
      </c>
      <c r="T58" s="1" t="str">
        <f t="shared" si="12"/>
        <v/>
      </c>
      <c r="U58" s="1" t="str">
        <f t="shared" si="13"/>
        <v/>
      </c>
      <c r="V58" s="1" t="str">
        <f t="shared" si="14"/>
        <v/>
      </c>
      <c r="W58" s="1" t="str">
        <f t="shared" si="15"/>
        <v/>
      </c>
      <c r="X58" s="1" t="str">
        <f t="shared" si="16"/>
        <v/>
      </c>
      <c r="Y58" s="1" t="str">
        <f t="shared" si="17"/>
        <v/>
      </c>
    </row>
    <row r="59" spans="1:25">
      <c r="A59" s="3" t="s">
        <v>6</v>
      </c>
      <c r="B59" s="3" t="s">
        <v>6</v>
      </c>
      <c r="C59" s="3" t="s">
        <v>27</v>
      </c>
      <c r="D59" s="1">
        <v>0.2</v>
      </c>
      <c r="E59" s="1">
        <v>0.25</v>
      </c>
      <c r="F59" s="1" t="str">
        <f t="shared" si="18"/>
        <v/>
      </c>
      <c r="G59" s="1" t="str">
        <f t="shared" si="19"/>
        <v/>
      </c>
      <c r="H59" s="1" t="str">
        <f t="shared" si="0"/>
        <v/>
      </c>
      <c r="I59" s="1" t="str">
        <f t="shared" si="1"/>
        <v/>
      </c>
      <c r="J59" s="1" t="str">
        <f t="shared" si="2"/>
        <v/>
      </c>
      <c r="K59" s="1" t="str">
        <f t="shared" si="3"/>
        <v/>
      </c>
      <c r="L59" s="1" t="str">
        <f t="shared" si="4"/>
        <v/>
      </c>
      <c r="M59" s="1" t="str">
        <f t="shared" si="5"/>
        <v/>
      </c>
      <c r="N59" s="1" t="str">
        <f t="shared" si="6"/>
        <v/>
      </c>
      <c r="O59" s="1" t="str">
        <f t="shared" si="7"/>
        <v/>
      </c>
      <c r="P59" s="1" t="str">
        <f t="shared" si="8"/>
        <v/>
      </c>
      <c r="Q59" s="1" t="str">
        <f t="shared" si="9"/>
        <v/>
      </c>
      <c r="R59" s="1" t="str">
        <f t="shared" si="10"/>
        <v/>
      </c>
      <c r="S59" s="1" t="str">
        <f t="shared" si="11"/>
        <v/>
      </c>
      <c r="T59" s="1" t="str">
        <f t="shared" si="12"/>
        <v/>
      </c>
      <c r="U59" s="1" t="str">
        <f t="shared" si="13"/>
        <v/>
      </c>
      <c r="V59" s="1" t="str">
        <f t="shared" si="14"/>
        <v/>
      </c>
      <c r="W59" s="1" t="str">
        <f t="shared" si="15"/>
        <v/>
      </c>
      <c r="X59" s="1" t="str">
        <f t="shared" si="16"/>
        <v/>
      </c>
      <c r="Y59" s="1" t="str">
        <f t="shared" si="17"/>
        <v/>
      </c>
    </row>
    <row r="60" spans="1:25">
      <c r="A60" s="3" t="s">
        <v>41</v>
      </c>
      <c r="B60" s="3" t="s">
        <v>40</v>
      </c>
      <c r="C60" s="3" t="s">
        <v>6</v>
      </c>
      <c r="D60" s="1">
        <v>20.149999999999999</v>
      </c>
      <c r="E60" s="1">
        <v>18.875</v>
      </c>
      <c r="F60" s="1">
        <f t="shared" si="18"/>
        <v>2.15</v>
      </c>
      <c r="G60" s="1">
        <f t="shared" si="19"/>
        <v>1.625</v>
      </c>
      <c r="H60" s="1">
        <f t="shared" si="0"/>
        <v>1.5</v>
      </c>
      <c r="I60" s="1">
        <f t="shared" si="1"/>
        <v>1.625</v>
      </c>
      <c r="J60" s="1">
        <f t="shared" si="2"/>
        <v>9.25</v>
      </c>
      <c r="K60" s="1">
        <f t="shared" si="3"/>
        <v>8.875</v>
      </c>
      <c r="L60" s="1">
        <f t="shared" si="4"/>
        <v>0.375</v>
      </c>
      <c r="M60" s="1">
        <f t="shared" si="5"/>
        <v>0.375</v>
      </c>
      <c r="N60" s="1">
        <f t="shared" si="6"/>
        <v>1.75</v>
      </c>
      <c r="O60" s="1">
        <f t="shared" si="7"/>
        <v>1.625</v>
      </c>
      <c r="P60" s="1">
        <f t="shared" si="8"/>
        <v>1</v>
      </c>
      <c r="Q60" s="1">
        <f t="shared" si="9"/>
        <v>1</v>
      </c>
      <c r="R60" s="1">
        <f t="shared" si="10"/>
        <v>1.25</v>
      </c>
      <c r="S60" s="1">
        <f t="shared" si="11"/>
        <v>1.125</v>
      </c>
      <c r="T60" s="1">
        <f t="shared" si="12"/>
        <v>0.5</v>
      </c>
      <c r="U60" s="1">
        <f t="shared" si="13"/>
        <v>0.5</v>
      </c>
      <c r="V60" s="1">
        <f t="shared" si="14"/>
        <v>1.875</v>
      </c>
      <c r="W60" s="1">
        <f t="shared" si="15"/>
        <v>1.875</v>
      </c>
      <c r="X60" s="1">
        <f t="shared" si="16"/>
        <v>0.5</v>
      </c>
      <c r="Y60" s="1">
        <f t="shared" si="17"/>
        <v>0.25</v>
      </c>
    </row>
    <row r="61" spans="1:25">
      <c r="A61" s="3" t="s">
        <v>6</v>
      </c>
      <c r="B61" s="3" t="s">
        <v>6</v>
      </c>
      <c r="C61" s="3" t="s">
        <v>9</v>
      </c>
      <c r="D61" s="1">
        <v>2.15</v>
      </c>
      <c r="E61" s="1">
        <v>1.625</v>
      </c>
      <c r="F61" s="1" t="str">
        <f t="shared" si="18"/>
        <v/>
      </c>
      <c r="G61" s="1" t="str">
        <f t="shared" si="19"/>
        <v/>
      </c>
      <c r="H61" s="1" t="str">
        <f t="shared" si="0"/>
        <v/>
      </c>
      <c r="I61" s="1" t="str">
        <f t="shared" si="1"/>
        <v/>
      </c>
      <c r="J61" s="1" t="str">
        <f t="shared" si="2"/>
        <v/>
      </c>
      <c r="K61" s="1" t="str">
        <f t="shared" si="3"/>
        <v/>
      </c>
      <c r="L61" s="1" t="str">
        <f t="shared" si="4"/>
        <v/>
      </c>
      <c r="M61" s="1" t="str">
        <f t="shared" si="5"/>
        <v/>
      </c>
      <c r="N61" s="1" t="str">
        <f t="shared" si="6"/>
        <v/>
      </c>
      <c r="O61" s="1" t="str">
        <f t="shared" si="7"/>
        <v/>
      </c>
      <c r="P61" s="1" t="str">
        <f t="shared" si="8"/>
        <v/>
      </c>
      <c r="Q61" s="1" t="str">
        <f t="shared" si="9"/>
        <v/>
      </c>
      <c r="R61" s="1" t="str">
        <f t="shared" si="10"/>
        <v/>
      </c>
      <c r="S61" s="1" t="str">
        <f t="shared" si="11"/>
        <v/>
      </c>
      <c r="T61" s="1" t="str">
        <f t="shared" si="12"/>
        <v/>
      </c>
      <c r="U61" s="1" t="str">
        <f t="shared" si="13"/>
        <v/>
      </c>
      <c r="V61" s="1" t="str">
        <f t="shared" si="14"/>
        <v/>
      </c>
      <c r="W61" s="1" t="str">
        <f t="shared" si="15"/>
        <v/>
      </c>
      <c r="X61" s="1" t="str">
        <f t="shared" si="16"/>
        <v/>
      </c>
      <c r="Y61" s="1" t="str">
        <f t="shared" si="17"/>
        <v/>
      </c>
    </row>
    <row r="62" spans="1:25">
      <c r="A62" s="3" t="s">
        <v>6</v>
      </c>
      <c r="B62" s="3" t="s">
        <v>6</v>
      </c>
      <c r="C62" s="3" t="s">
        <v>10</v>
      </c>
      <c r="D62" s="1">
        <v>1.5</v>
      </c>
      <c r="E62" s="1">
        <v>1.625</v>
      </c>
      <c r="F62" s="1" t="str">
        <f t="shared" si="18"/>
        <v/>
      </c>
      <c r="G62" s="1" t="str">
        <f t="shared" si="19"/>
        <v/>
      </c>
      <c r="H62" s="1" t="str">
        <f t="shared" si="0"/>
        <v/>
      </c>
      <c r="I62" s="1" t="str">
        <f t="shared" si="1"/>
        <v/>
      </c>
      <c r="J62" s="1" t="str">
        <f t="shared" si="2"/>
        <v/>
      </c>
      <c r="K62" s="1" t="str">
        <f t="shared" si="3"/>
        <v/>
      </c>
      <c r="L62" s="1" t="str">
        <f t="shared" si="4"/>
        <v/>
      </c>
      <c r="M62" s="1" t="str">
        <f t="shared" si="5"/>
        <v/>
      </c>
      <c r="N62" s="1" t="str">
        <f t="shared" si="6"/>
        <v/>
      </c>
      <c r="O62" s="1" t="str">
        <f t="shared" si="7"/>
        <v/>
      </c>
      <c r="P62" s="1" t="str">
        <f t="shared" si="8"/>
        <v/>
      </c>
      <c r="Q62" s="1" t="str">
        <f t="shared" si="9"/>
        <v/>
      </c>
      <c r="R62" s="1" t="str">
        <f t="shared" si="10"/>
        <v/>
      </c>
      <c r="S62" s="1" t="str">
        <f t="shared" si="11"/>
        <v/>
      </c>
      <c r="T62" s="1" t="str">
        <f t="shared" si="12"/>
        <v/>
      </c>
      <c r="U62" s="1" t="str">
        <f t="shared" si="13"/>
        <v/>
      </c>
      <c r="V62" s="1" t="str">
        <f t="shared" si="14"/>
        <v/>
      </c>
      <c r="W62" s="1" t="str">
        <f t="shared" si="15"/>
        <v/>
      </c>
      <c r="X62" s="1" t="str">
        <f t="shared" si="16"/>
        <v/>
      </c>
      <c r="Y62" s="1" t="str">
        <f t="shared" si="17"/>
        <v/>
      </c>
    </row>
    <row r="63" spans="1:25">
      <c r="A63" s="3" t="s">
        <v>6</v>
      </c>
      <c r="B63" s="3" t="s">
        <v>6</v>
      </c>
      <c r="C63" s="3" t="s">
        <v>11</v>
      </c>
      <c r="D63" s="1">
        <v>9.25</v>
      </c>
      <c r="E63" s="1">
        <v>8.875</v>
      </c>
      <c r="F63" s="1" t="str">
        <f t="shared" si="18"/>
        <v/>
      </c>
      <c r="G63" s="1" t="str">
        <f t="shared" si="19"/>
        <v/>
      </c>
      <c r="H63" s="1" t="str">
        <f t="shared" si="0"/>
        <v/>
      </c>
      <c r="I63" s="1" t="str">
        <f t="shared" si="1"/>
        <v/>
      </c>
      <c r="J63" s="1" t="str">
        <f t="shared" si="2"/>
        <v/>
      </c>
      <c r="K63" s="1" t="str">
        <f t="shared" si="3"/>
        <v/>
      </c>
      <c r="L63" s="1" t="str">
        <f t="shared" si="4"/>
        <v/>
      </c>
      <c r="M63" s="1" t="str">
        <f t="shared" si="5"/>
        <v/>
      </c>
      <c r="N63" s="1" t="str">
        <f t="shared" si="6"/>
        <v/>
      </c>
      <c r="O63" s="1" t="str">
        <f t="shared" si="7"/>
        <v/>
      </c>
      <c r="P63" s="1" t="str">
        <f t="shared" si="8"/>
        <v/>
      </c>
      <c r="Q63" s="1" t="str">
        <f t="shared" si="9"/>
        <v/>
      </c>
      <c r="R63" s="1" t="str">
        <f t="shared" si="10"/>
        <v/>
      </c>
      <c r="S63" s="1" t="str">
        <f t="shared" si="11"/>
        <v/>
      </c>
      <c r="T63" s="1" t="str">
        <f t="shared" si="12"/>
        <v/>
      </c>
      <c r="U63" s="1" t="str">
        <f t="shared" si="13"/>
        <v/>
      </c>
      <c r="V63" s="1" t="str">
        <f t="shared" si="14"/>
        <v/>
      </c>
      <c r="W63" s="1" t="str">
        <f t="shared" si="15"/>
        <v/>
      </c>
      <c r="X63" s="1" t="str">
        <f t="shared" si="16"/>
        <v/>
      </c>
      <c r="Y63" s="1" t="str">
        <f t="shared" si="17"/>
        <v/>
      </c>
    </row>
    <row r="64" spans="1:25">
      <c r="A64" s="3" t="s">
        <v>6</v>
      </c>
      <c r="B64" s="3" t="s">
        <v>6</v>
      </c>
      <c r="C64" s="3" t="s">
        <v>16</v>
      </c>
      <c r="D64" s="1">
        <v>0.375</v>
      </c>
      <c r="E64" s="1">
        <v>0.375</v>
      </c>
      <c r="F64" s="1" t="str">
        <f t="shared" si="18"/>
        <v/>
      </c>
      <c r="G64" s="1" t="str">
        <f t="shared" si="19"/>
        <v/>
      </c>
      <c r="H64" s="1" t="str">
        <f t="shared" si="0"/>
        <v/>
      </c>
      <c r="I64" s="1" t="str">
        <f t="shared" si="1"/>
        <v/>
      </c>
      <c r="J64" s="1" t="str">
        <f t="shared" si="2"/>
        <v/>
      </c>
      <c r="K64" s="1" t="str">
        <f t="shared" si="3"/>
        <v/>
      </c>
      <c r="L64" s="1" t="str">
        <f t="shared" si="4"/>
        <v/>
      </c>
      <c r="M64" s="1" t="str">
        <f t="shared" si="5"/>
        <v/>
      </c>
      <c r="N64" s="1" t="str">
        <f t="shared" si="6"/>
        <v/>
      </c>
      <c r="O64" s="1" t="str">
        <f t="shared" si="7"/>
        <v/>
      </c>
      <c r="P64" s="1" t="str">
        <f t="shared" si="8"/>
        <v/>
      </c>
      <c r="Q64" s="1" t="str">
        <f t="shared" si="9"/>
        <v/>
      </c>
      <c r="R64" s="1" t="str">
        <f t="shared" si="10"/>
        <v/>
      </c>
      <c r="S64" s="1" t="str">
        <f t="shared" si="11"/>
        <v/>
      </c>
      <c r="T64" s="1" t="str">
        <f t="shared" si="12"/>
        <v/>
      </c>
      <c r="U64" s="1" t="str">
        <f t="shared" si="13"/>
        <v/>
      </c>
      <c r="V64" s="1" t="str">
        <f t="shared" si="14"/>
        <v/>
      </c>
      <c r="W64" s="1" t="str">
        <f t="shared" si="15"/>
        <v/>
      </c>
      <c r="X64" s="1" t="str">
        <f t="shared" si="16"/>
        <v/>
      </c>
      <c r="Y64" s="1" t="str">
        <f t="shared" si="17"/>
        <v/>
      </c>
    </row>
    <row r="65" spans="1:25">
      <c r="A65" s="3" t="s">
        <v>6</v>
      </c>
      <c r="B65" s="3" t="s">
        <v>6</v>
      </c>
      <c r="C65" s="3" t="s">
        <v>17</v>
      </c>
      <c r="D65" s="1">
        <v>1.75</v>
      </c>
      <c r="E65" s="1">
        <v>1.625</v>
      </c>
      <c r="F65" s="1" t="str">
        <f t="shared" si="18"/>
        <v/>
      </c>
      <c r="G65" s="1" t="str">
        <f t="shared" si="19"/>
        <v/>
      </c>
      <c r="H65" s="1" t="str">
        <f t="shared" si="0"/>
        <v/>
      </c>
      <c r="I65" s="1" t="str">
        <f t="shared" si="1"/>
        <v/>
      </c>
      <c r="J65" s="1" t="str">
        <f t="shared" si="2"/>
        <v/>
      </c>
      <c r="K65" s="1" t="str">
        <f t="shared" si="3"/>
        <v/>
      </c>
      <c r="L65" s="1" t="str">
        <f t="shared" si="4"/>
        <v/>
      </c>
      <c r="M65" s="1" t="str">
        <f t="shared" si="5"/>
        <v/>
      </c>
      <c r="N65" s="1" t="str">
        <f t="shared" si="6"/>
        <v/>
      </c>
      <c r="O65" s="1" t="str">
        <f t="shared" si="7"/>
        <v/>
      </c>
      <c r="P65" s="1" t="str">
        <f t="shared" si="8"/>
        <v/>
      </c>
      <c r="Q65" s="1" t="str">
        <f t="shared" si="9"/>
        <v/>
      </c>
      <c r="R65" s="1" t="str">
        <f t="shared" si="10"/>
        <v/>
      </c>
      <c r="S65" s="1" t="str">
        <f t="shared" si="11"/>
        <v/>
      </c>
      <c r="T65" s="1" t="str">
        <f t="shared" si="12"/>
        <v/>
      </c>
      <c r="U65" s="1" t="str">
        <f t="shared" si="13"/>
        <v/>
      </c>
      <c r="V65" s="1" t="str">
        <f t="shared" si="14"/>
        <v/>
      </c>
      <c r="W65" s="1" t="str">
        <f t="shared" si="15"/>
        <v/>
      </c>
      <c r="X65" s="1" t="str">
        <f t="shared" si="16"/>
        <v/>
      </c>
      <c r="Y65" s="1" t="str">
        <f t="shared" si="17"/>
        <v/>
      </c>
    </row>
    <row r="66" spans="1:25">
      <c r="A66" s="3" t="s">
        <v>6</v>
      </c>
      <c r="B66" s="3" t="s">
        <v>6</v>
      </c>
      <c r="C66" s="3" t="s">
        <v>34</v>
      </c>
      <c r="D66" s="1">
        <v>1</v>
      </c>
      <c r="E66" s="1">
        <v>1</v>
      </c>
      <c r="F66" s="1" t="str">
        <f t="shared" si="18"/>
        <v/>
      </c>
      <c r="G66" s="1" t="str">
        <f t="shared" si="19"/>
        <v/>
      </c>
      <c r="H66" s="1" t="str">
        <f t="shared" si="0"/>
        <v/>
      </c>
      <c r="I66" s="1" t="str">
        <f t="shared" si="1"/>
        <v/>
      </c>
      <c r="J66" s="1" t="str">
        <f t="shared" si="2"/>
        <v/>
      </c>
      <c r="K66" s="1" t="str">
        <f t="shared" si="3"/>
        <v/>
      </c>
      <c r="L66" s="1" t="str">
        <f t="shared" si="4"/>
        <v/>
      </c>
      <c r="M66" s="1" t="str">
        <f t="shared" si="5"/>
        <v/>
      </c>
      <c r="N66" s="1" t="str">
        <f t="shared" si="6"/>
        <v/>
      </c>
      <c r="O66" s="1" t="str">
        <f t="shared" si="7"/>
        <v/>
      </c>
      <c r="P66" s="1" t="str">
        <f t="shared" si="8"/>
        <v/>
      </c>
      <c r="Q66" s="1" t="str">
        <f t="shared" si="9"/>
        <v/>
      </c>
      <c r="R66" s="1" t="str">
        <f t="shared" si="10"/>
        <v/>
      </c>
      <c r="S66" s="1" t="str">
        <f t="shared" si="11"/>
        <v/>
      </c>
      <c r="T66" s="1" t="str">
        <f t="shared" si="12"/>
        <v/>
      </c>
      <c r="U66" s="1" t="str">
        <f t="shared" si="13"/>
        <v/>
      </c>
      <c r="V66" s="1" t="str">
        <f t="shared" si="14"/>
        <v/>
      </c>
      <c r="W66" s="1" t="str">
        <f t="shared" si="15"/>
        <v/>
      </c>
      <c r="X66" s="1" t="str">
        <f t="shared" si="16"/>
        <v/>
      </c>
      <c r="Y66" s="1" t="str">
        <f t="shared" si="17"/>
        <v/>
      </c>
    </row>
    <row r="67" spans="1:25">
      <c r="A67" s="3" t="s">
        <v>6</v>
      </c>
      <c r="B67" s="3" t="s">
        <v>6</v>
      </c>
      <c r="C67" s="3" t="s">
        <v>18</v>
      </c>
      <c r="D67" s="1">
        <v>1.25</v>
      </c>
      <c r="E67" s="1">
        <v>1.125</v>
      </c>
      <c r="F67" s="1" t="str">
        <f t="shared" si="18"/>
        <v/>
      </c>
      <c r="G67" s="1" t="str">
        <f t="shared" si="19"/>
        <v/>
      </c>
      <c r="H67" s="1" t="str">
        <f t="shared" si="0"/>
        <v/>
      </c>
      <c r="I67" s="1" t="str">
        <f t="shared" si="1"/>
        <v/>
      </c>
      <c r="J67" s="1" t="str">
        <f t="shared" si="2"/>
        <v/>
      </c>
      <c r="K67" s="1" t="str">
        <f t="shared" si="3"/>
        <v/>
      </c>
      <c r="L67" s="1" t="str">
        <f t="shared" si="4"/>
        <v/>
      </c>
      <c r="M67" s="1" t="str">
        <f t="shared" si="5"/>
        <v/>
      </c>
      <c r="N67" s="1" t="str">
        <f t="shared" si="6"/>
        <v/>
      </c>
      <c r="O67" s="1" t="str">
        <f t="shared" si="7"/>
        <v/>
      </c>
      <c r="P67" s="1" t="str">
        <f t="shared" si="8"/>
        <v/>
      </c>
      <c r="Q67" s="1" t="str">
        <f t="shared" si="9"/>
        <v/>
      </c>
      <c r="R67" s="1" t="str">
        <f t="shared" si="10"/>
        <v/>
      </c>
      <c r="S67" s="1" t="str">
        <f t="shared" si="11"/>
        <v/>
      </c>
      <c r="T67" s="1" t="str">
        <f t="shared" si="12"/>
        <v/>
      </c>
      <c r="U67" s="1" t="str">
        <f t="shared" si="13"/>
        <v/>
      </c>
      <c r="V67" s="1" t="str">
        <f t="shared" si="14"/>
        <v/>
      </c>
      <c r="W67" s="1" t="str">
        <f t="shared" si="15"/>
        <v/>
      </c>
      <c r="X67" s="1" t="str">
        <f t="shared" si="16"/>
        <v/>
      </c>
      <c r="Y67" s="1" t="str">
        <f t="shared" si="17"/>
        <v/>
      </c>
    </row>
    <row r="68" spans="1:25">
      <c r="A68" s="3" t="s">
        <v>6</v>
      </c>
      <c r="B68" s="3" t="s">
        <v>6</v>
      </c>
      <c r="C68" s="3" t="s">
        <v>19</v>
      </c>
      <c r="D68" s="1">
        <v>0.5</v>
      </c>
      <c r="E68" s="1">
        <v>0.5</v>
      </c>
      <c r="F68" s="1" t="str">
        <f t="shared" si="18"/>
        <v/>
      </c>
      <c r="G68" s="1" t="str">
        <f t="shared" si="19"/>
        <v/>
      </c>
      <c r="H68" s="1" t="str">
        <f t="shared" ref="H68:H131" si="21">IF($C68&lt;&gt;"","",IF(MATCH(H$1,$C69:$C1063,0)&lt;MATCH("",$C69:$C1063,0),VLOOKUP(H$1,$C69:$E1063,2,FALSE),""))</f>
        <v/>
      </c>
      <c r="I68" s="1" t="str">
        <f t="shared" ref="I68:I131" si="22">IF($C68&lt;&gt;"","",IF(MATCH(H$1,$C69:$C1063,0)&lt;MATCH("",$C69:$C1063,0),VLOOKUP(H$1,$C69:$E1063,3,FALSE),""))</f>
        <v/>
      </c>
      <c r="J68" s="1" t="str">
        <f t="shared" ref="J68:J131" si="23">IF($C68&lt;&gt;"","",IF(MATCH(J$1,$C69:$C1063,0)&lt;MATCH("",$C69:$C1063,0),VLOOKUP(J$1,$C69:$E1063,2,FALSE),""))</f>
        <v/>
      </c>
      <c r="K68" s="1" t="str">
        <f t="shared" ref="K68:K131" si="24">IF($C68&lt;&gt;"","",IF(MATCH(J$1,$C69:$C1063,0)&lt;MATCH("",$C69:$C1063,0),VLOOKUP(J$1,$C69:$E1063,3,FALSE),""))</f>
        <v/>
      </c>
      <c r="L68" s="1" t="str">
        <f t="shared" ref="L68:L131" si="25">IF($C68&lt;&gt;"","",IF(MATCH(L$1,$C69:$C1063,0)&lt;MATCH("",$C69:$C1063,0),VLOOKUP(L$1,$C69:$E1063,2,FALSE),""))</f>
        <v/>
      </c>
      <c r="M68" s="1" t="str">
        <f t="shared" ref="M68:M131" si="26">IF($C68&lt;&gt;"","",IF(MATCH(L$1,$C69:$C1063,0)&lt;MATCH("",$C69:$C1063,0),VLOOKUP(L$1,$C69:$E1063,3,FALSE),""))</f>
        <v/>
      </c>
      <c r="N68" s="1" t="str">
        <f t="shared" ref="N68:N131" si="27">IF($C68&lt;&gt;"","",IF(MATCH(N$1,$C69:$C1063,0)&lt;MATCH("",$C69:$C1063,0),VLOOKUP(N$1,$C69:$E1063,2,FALSE),""))</f>
        <v/>
      </c>
      <c r="O68" s="1" t="str">
        <f t="shared" ref="O68:O131" si="28">IF($C68&lt;&gt;"","",IF(MATCH(N$1,$C69:$C1063,0)&lt;MATCH("",$C69:$C1063,0),VLOOKUP(N$1,$C69:$E1063,3,FALSE),""))</f>
        <v/>
      </c>
      <c r="P68" s="1" t="str">
        <f t="shared" ref="P68:P131" si="29">IF($C68&lt;&gt;"","",IF(MATCH(P$1,$C69:$C1063,0)&lt;MATCH("",$C69:$C1063,0),VLOOKUP(P$1,$C69:$E1063,2,FALSE),""))</f>
        <v/>
      </c>
      <c r="Q68" s="1" t="str">
        <f t="shared" ref="Q68:Q131" si="30">IF($C68&lt;&gt;"","",IF(MATCH(P$1,$C69:$C1063,0)&lt;MATCH("",$C69:$C1063,0),VLOOKUP(P$1,$C69:$E1063,3,FALSE),""))</f>
        <v/>
      </c>
      <c r="R68" s="1" t="str">
        <f t="shared" ref="R68:R131" si="31">IF($C68&lt;&gt;"","",IF(MATCH(R$1,$C69:$C1063,0)&lt;MATCH("",$C69:$C1063,0),VLOOKUP(R$1,$C69:$E1063,2,FALSE),""))</f>
        <v/>
      </c>
      <c r="S68" s="1" t="str">
        <f t="shared" ref="S68:S131" si="32">IF($C68&lt;&gt;"","",IF(MATCH(R$1,$C69:$C1063,0)&lt;MATCH("",$C69:$C1063,0),VLOOKUP(R$1,$C69:$E1063,3,FALSE),""))</f>
        <v/>
      </c>
      <c r="T68" s="1" t="str">
        <f t="shared" ref="T68:T131" si="33">IF($C68&lt;&gt;"","",IF(MATCH(T$1,$C69:$C1063,0)&lt;MATCH("",$C69:$C1063,0),VLOOKUP(T$1,$C69:$E1063,2,FALSE),""))</f>
        <v/>
      </c>
      <c r="U68" s="1" t="str">
        <f t="shared" ref="U68:U131" si="34">IF($C68&lt;&gt;"","",IF(MATCH(T$1,$C69:$C1063,0)&lt;MATCH("",$C69:$C1063,0),VLOOKUP(T$1,$C69:$E1063,3,FALSE),""))</f>
        <v/>
      </c>
      <c r="V68" s="1" t="str">
        <f t="shared" ref="V68:V131" si="35">IF($C68&lt;&gt;"","",IF(MATCH(V$1,$C69:$C1063,0)&lt;MATCH("",$C69:$C1063,0),VLOOKUP(V$1,$C69:$E1063,2,FALSE),""))</f>
        <v/>
      </c>
      <c r="W68" s="1" t="str">
        <f t="shared" ref="W68:W131" si="36">IF($C68&lt;&gt;"","",IF(MATCH(V$1,$C69:$C1063,0)&lt;MATCH("",$C69:$C1063,0),VLOOKUP(V$1,$C69:$E1063,3,FALSE),""))</f>
        <v/>
      </c>
      <c r="X68" s="1" t="str">
        <f t="shared" ref="X68:X131" si="37">IF($C68&lt;&gt;"","",IF(MATCH(X$1,$C69:$C1063,0)&lt;MATCH("",$C69:$C1063,0),VLOOKUP(X$1,$C69:$E1063,2,FALSE),""))</f>
        <v/>
      </c>
      <c r="Y68" s="1" t="str">
        <f t="shared" ref="Y68:Y131" si="38">IF($C68&lt;&gt;"","",IF(MATCH(X$1,$C69:$C1063,0)&lt;MATCH("",$C69:$C1063,0),VLOOKUP(X$1,$C69:$E1063,3,FALSE),""))</f>
        <v/>
      </c>
    </row>
    <row r="69" spans="1:25">
      <c r="A69" s="3" t="s">
        <v>6</v>
      </c>
      <c r="B69" s="3" t="s">
        <v>6</v>
      </c>
      <c r="C69" s="3" t="s">
        <v>20</v>
      </c>
      <c r="D69" s="1">
        <v>1.875</v>
      </c>
      <c r="E69" s="1">
        <v>1.875</v>
      </c>
      <c r="F69" s="1" t="str">
        <f t="shared" ref="F69:F132" si="39">IF($C69&lt;&gt;"","",IF(MATCH(F$1,$C70:$C1064,0)&lt;MATCH("",$C70:$C1064,0),VLOOKUP(F$1,$C70:$E1064,2,FALSE),""))</f>
        <v/>
      </c>
      <c r="G69" s="1" t="str">
        <f t="shared" ref="G69:G132" si="40">IF($C69&lt;&gt;"","",IF(MATCH(F$1,$C70:$C1064,0)&lt;MATCH("",$C70:$C1064,0),VLOOKUP(F$1,$C70:$E1064,3,FALSE),""))</f>
        <v/>
      </c>
      <c r="H69" s="1" t="str">
        <f t="shared" si="21"/>
        <v/>
      </c>
      <c r="I69" s="1" t="str">
        <f t="shared" si="22"/>
        <v/>
      </c>
      <c r="J69" s="1" t="str">
        <f t="shared" si="23"/>
        <v/>
      </c>
      <c r="K69" s="1" t="str">
        <f t="shared" si="24"/>
        <v/>
      </c>
      <c r="L69" s="1" t="str">
        <f t="shared" si="25"/>
        <v/>
      </c>
      <c r="M69" s="1" t="str">
        <f t="shared" si="26"/>
        <v/>
      </c>
      <c r="N69" s="1" t="str">
        <f t="shared" si="27"/>
        <v/>
      </c>
      <c r="O69" s="1" t="str">
        <f t="shared" si="28"/>
        <v/>
      </c>
      <c r="P69" s="1" t="str">
        <f t="shared" si="29"/>
        <v/>
      </c>
      <c r="Q69" s="1" t="str">
        <f t="shared" si="30"/>
        <v/>
      </c>
      <c r="R69" s="1" t="str">
        <f t="shared" si="31"/>
        <v/>
      </c>
      <c r="S69" s="1" t="str">
        <f t="shared" si="32"/>
        <v/>
      </c>
      <c r="T69" s="1" t="str">
        <f t="shared" si="33"/>
        <v/>
      </c>
      <c r="U69" s="1" t="str">
        <f t="shared" si="34"/>
        <v/>
      </c>
      <c r="V69" s="1" t="str">
        <f t="shared" si="35"/>
        <v/>
      </c>
      <c r="W69" s="1" t="str">
        <f t="shared" si="36"/>
        <v/>
      </c>
      <c r="X69" s="1" t="str">
        <f t="shared" si="37"/>
        <v/>
      </c>
      <c r="Y69" s="1" t="str">
        <f t="shared" si="38"/>
        <v/>
      </c>
    </row>
    <row r="70" spans="1:25">
      <c r="A70" s="3" t="s">
        <v>6</v>
      </c>
      <c r="B70" s="3" t="s">
        <v>6</v>
      </c>
      <c r="C70" s="3" t="s">
        <v>27</v>
      </c>
      <c r="D70" s="1">
        <v>0.5</v>
      </c>
      <c r="E70" s="1">
        <v>0.25</v>
      </c>
      <c r="F70" s="1" t="str">
        <f t="shared" si="39"/>
        <v/>
      </c>
      <c r="G70" s="1" t="str">
        <f t="shared" si="40"/>
        <v/>
      </c>
      <c r="H70" s="1" t="str">
        <f t="shared" si="21"/>
        <v/>
      </c>
      <c r="I70" s="1" t="str">
        <f t="shared" si="22"/>
        <v/>
      </c>
      <c r="J70" s="1" t="str">
        <f t="shared" si="23"/>
        <v/>
      </c>
      <c r="K70" s="1" t="str">
        <f t="shared" si="24"/>
        <v/>
      </c>
      <c r="L70" s="1" t="str">
        <f t="shared" si="25"/>
        <v/>
      </c>
      <c r="M70" s="1" t="str">
        <f t="shared" si="26"/>
        <v/>
      </c>
      <c r="N70" s="1" t="str">
        <f t="shared" si="27"/>
        <v/>
      </c>
      <c r="O70" s="1" t="str">
        <f t="shared" si="28"/>
        <v/>
      </c>
      <c r="P70" s="1" t="str">
        <f t="shared" si="29"/>
        <v/>
      </c>
      <c r="Q70" s="1" t="str">
        <f t="shared" si="30"/>
        <v/>
      </c>
      <c r="R70" s="1" t="str">
        <f t="shared" si="31"/>
        <v/>
      </c>
      <c r="S70" s="1" t="str">
        <f t="shared" si="32"/>
        <v/>
      </c>
      <c r="T70" s="1" t="str">
        <f t="shared" si="33"/>
        <v/>
      </c>
      <c r="U70" s="1" t="str">
        <f t="shared" si="34"/>
        <v/>
      </c>
      <c r="V70" s="1" t="str">
        <f t="shared" si="35"/>
        <v/>
      </c>
      <c r="W70" s="1" t="str">
        <f t="shared" si="36"/>
        <v/>
      </c>
      <c r="X70" s="1" t="str">
        <f t="shared" si="37"/>
        <v/>
      </c>
      <c r="Y70" s="1" t="str">
        <f t="shared" si="38"/>
        <v/>
      </c>
    </row>
    <row r="71" spans="1:25">
      <c r="A71" s="3" t="s">
        <v>42</v>
      </c>
      <c r="B71" s="3" t="s">
        <v>43</v>
      </c>
      <c r="C71" s="3" t="s">
        <v>6</v>
      </c>
      <c r="D71" s="1">
        <v>1</v>
      </c>
      <c r="E71" s="1">
        <v>1</v>
      </c>
      <c r="F71" s="1" t="str">
        <f t="shared" si="39"/>
        <v/>
      </c>
      <c r="G71" s="1" t="str">
        <f t="shared" si="40"/>
        <v/>
      </c>
      <c r="H71" s="1">
        <f t="shared" si="21"/>
        <v>0.125</v>
      </c>
      <c r="I71" s="1">
        <f t="shared" si="22"/>
        <v>0.125</v>
      </c>
      <c r="J71" s="1" t="str">
        <f t="shared" si="23"/>
        <v/>
      </c>
      <c r="K71" s="1" t="str">
        <f t="shared" si="24"/>
        <v/>
      </c>
      <c r="L71" s="1">
        <f t="shared" si="25"/>
        <v>0.375</v>
      </c>
      <c r="M71" s="1">
        <f t="shared" si="26"/>
        <v>0.375</v>
      </c>
      <c r="N71" s="1">
        <f t="shared" si="27"/>
        <v>0.125</v>
      </c>
      <c r="O71" s="1">
        <f t="shared" si="28"/>
        <v>0.125</v>
      </c>
      <c r="P71" s="1" t="str">
        <f t="shared" si="29"/>
        <v/>
      </c>
      <c r="Q71" s="1" t="str">
        <f t="shared" si="30"/>
        <v/>
      </c>
      <c r="R71" s="1" t="str">
        <f t="shared" si="31"/>
        <v/>
      </c>
      <c r="S71" s="1" t="str">
        <f t="shared" si="32"/>
        <v/>
      </c>
      <c r="T71" s="1">
        <f t="shared" si="33"/>
        <v>0.25</v>
      </c>
      <c r="U71" s="1">
        <f t="shared" si="34"/>
        <v>0.25</v>
      </c>
      <c r="V71" s="1">
        <f t="shared" si="35"/>
        <v>0.125</v>
      </c>
      <c r="W71" s="1">
        <f t="shared" si="36"/>
        <v>0.125</v>
      </c>
      <c r="X71" s="1" t="str">
        <f t="shared" si="37"/>
        <v/>
      </c>
      <c r="Y71" s="1" t="str">
        <f t="shared" si="38"/>
        <v/>
      </c>
    </row>
    <row r="72" spans="1:25">
      <c r="A72" s="3" t="s">
        <v>6</v>
      </c>
      <c r="B72" s="3" t="s">
        <v>6</v>
      </c>
      <c r="C72" s="3" t="s">
        <v>10</v>
      </c>
      <c r="D72" s="1">
        <v>0.125</v>
      </c>
      <c r="E72" s="1">
        <v>0.125</v>
      </c>
      <c r="F72" s="1" t="str">
        <f t="shared" si="39"/>
        <v/>
      </c>
      <c r="G72" s="1" t="str">
        <f t="shared" si="40"/>
        <v/>
      </c>
      <c r="H72" s="1" t="str">
        <f t="shared" si="21"/>
        <v/>
      </c>
      <c r="I72" s="1" t="str">
        <f t="shared" si="22"/>
        <v/>
      </c>
      <c r="J72" s="1" t="str">
        <f t="shared" si="23"/>
        <v/>
      </c>
      <c r="K72" s="1" t="str">
        <f t="shared" si="24"/>
        <v/>
      </c>
      <c r="L72" s="1" t="str">
        <f t="shared" si="25"/>
        <v/>
      </c>
      <c r="M72" s="1" t="str">
        <f t="shared" si="26"/>
        <v/>
      </c>
      <c r="N72" s="1" t="str">
        <f t="shared" si="27"/>
        <v/>
      </c>
      <c r="O72" s="1" t="str">
        <f t="shared" si="28"/>
        <v/>
      </c>
      <c r="P72" s="1" t="str">
        <f t="shared" si="29"/>
        <v/>
      </c>
      <c r="Q72" s="1" t="str">
        <f t="shared" si="30"/>
        <v/>
      </c>
      <c r="R72" s="1" t="str">
        <f t="shared" si="31"/>
        <v/>
      </c>
      <c r="S72" s="1" t="str">
        <f t="shared" si="32"/>
        <v/>
      </c>
      <c r="T72" s="1" t="str">
        <f t="shared" si="33"/>
        <v/>
      </c>
      <c r="U72" s="1" t="str">
        <f t="shared" si="34"/>
        <v/>
      </c>
      <c r="V72" s="1" t="str">
        <f t="shared" si="35"/>
        <v/>
      </c>
      <c r="W72" s="1" t="str">
        <f t="shared" si="36"/>
        <v/>
      </c>
      <c r="X72" s="1" t="str">
        <f t="shared" si="37"/>
        <v/>
      </c>
      <c r="Y72" s="1" t="str">
        <f t="shared" si="38"/>
        <v/>
      </c>
    </row>
    <row r="73" spans="1:25">
      <c r="A73" s="3" t="s">
        <v>6</v>
      </c>
      <c r="B73" s="3" t="s">
        <v>6</v>
      </c>
      <c r="C73" s="3" t="s">
        <v>16</v>
      </c>
      <c r="D73" s="1">
        <v>0.375</v>
      </c>
      <c r="E73" s="1">
        <v>0.375</v>
      </c>
      <c r="F73" s="1" t="str">
        <f t="shared" si="39"/>
        <v/>
      </c>
      <c r="G73" s="1" t="str">
        <f t="shared" si="40"/>
        <v/>
      </c>
      <c r="H73" s="1" t="str">
        <f t="shared" si="21"/>
        <v/>
      </c>
      <c r="I73" s="1" t="str">
        <f t="shared" si="22"/>
        <v/>
      </c>
      <c r="J73" s="1" t="str">
        <f t="shared" si="23"/>
        <v/>
      </c>
      <c r="K73" s="1" t="str">
        <f t="shared" si="24"/>
        <v/>
      </c>
      <c r="L73" s="1" t="str">
        <f t="shared" si="25"/>
        <v/>
      </c>
      <c r="M73" s="1" t="str">
        <f t="shared" si="26"/>
        <v/>
      </c>
      <c r="N73" s="1" t="str">
        <f t="shared" si="27"/>
        <v/>
      </c>
      <c r="O73" s="1" t="str">
        <f t="shared" si="28"/>
        <v/>
      </c>
      <c r="P73" s="1" t="str">
        <f t="shared" si="29"/>
        <v/>
      </c>
      <c r="Q73" s="1" t="str">
        <f t="shared" si="30"/>
        <v/>
      </c>
      <c r="R73" s="1" t="str">
        <f t="shared" si="31"/>
        <v/>
      </c>
      <c r="S73" s="1" t="str">
        <f t="shared" si="32"/>
        <v/>
      </c>
      <c r="T73" s="1" t="str">
        <f t="shared" si="33"/>
        <v/>
      </c>
      <c r="U73" s="1" t="str">
        <f t="shared" si="34"/>
        <v/>
      </c>
      <c r="V73" s="1" t="str">
        <f t="shared" si="35"/>
        <v/>
      </c>
      <c r="W73" s="1" t="str">
        <f t="shared" si="36"/>
        <v/>
      </c>
      <c r="X73" s="1" t="str">
        <f t="shared" si="37"/>
        <v/>
      </c>
      <c r="Y73" s="1" t="str">
        <f t="shared" si="38"/>
        <v/>
      </c>
    </row>
    <row r="74" spans="1:25">
      <c r="A74" s="3" t="s">
        <v>6</v>
      </c>
      <c r="B74" s="3" t="s">
        <v>6</v>
      </c>
      <c r="C74" s="3" t="s">
        <v>17</v>
      </c>
      <c r="D74" s="1">
        <v>0.125</v>
      </c>
      <c r="E74" s="1">
        <v>0.125</v>
      </c>
      <c r="F74" s="1" t="str">
        <f t="shared" si="39"/>
        <v/>
      </c>
      <c r="G74" s="1" t="str">
        <f t="shared" si="40"/>
        <v/>
      </c>
      <c r="H74" s="1" t="str">
        <f t="shared" si="21"/>
        <v/>
      </c>
      <c r="I74" s="1" t="str">
        <f t="shared" si="22"/>
        <v/>
      </c>
      <c r="J74" s="1" t="str">
        <f t="shared" si="23"/>
        <v/>
      </c>
      <c r="K74" s="1" t="str">
        <f t="shared" si="24"/>
        <v/>
      </c>
      <c r="L74" s="1" t="str">
        <f t="shared" si="25"/>
        <v/>
      </c>
      <c r="M74" s="1" t="str">
        <f t="shared" si="26"/>
        <v/>
      </c>
      <c r="N74" s="1" t="str">
        <f t="shared" si="27"/>
        <v/>
      </c>
      <c r="O74" s="1" t="str">
        <f t="shared" si="28"/>
        <v/>
      </c>
      <c r="P74" s="1" t="str">
        <f t="shared" si="29"/>
        <v/>
      </c>
      <c r="Q74" s="1" t="str">
        <f t="shared" si="30"/>
        <v/>
      </c>
      <c r="R74" s="1" t="str">
        <f t="shared" si="31"/>
        <v/>
      </c>
      <c r="S74" s="1" t="str">
        <f t="shared" si="32"/>
        <v/>
      </c>
      <c r="T74" s="1" t="str">
        <f t="shared" si="33"/>
        <v/>
      </c>
      <c r="U74" s="1" t="str">
        <f t="shared" si="34"/>
        <v/>
      </c>
      <c r="V74" s="1" t="str">
        <f t="shared" si="35"/>
        <v/>
      </c>
      <c r="W74" s="1" t="str">
        <f t="shared" si="36"/>
        <v/>
      </c>
      <c r="X74" s="1" t="str">
        <f t="shared" si="37"/>
        <v/>
      </c>
      <c r="Y74" s="1" t="str">
        <f t="shared" si="38"/>
        <v/>
      </c>
    </row>
    <row r="75" spans="1:25">
      <c r="A75" s="3" t="s">
        <v>6</v>
      </c>
      <c r="B75" s="3" t="s">
        <v>6</v>
      </c>
      <c r="C75" s="3" t="s">
        <v>19</v>
      </c>
      <c r="D75" s="1">
        <v>0.25</v>
      </c>
      <c r="E75" s="1">
        <v>0.25</v>
      </c>
      <c r="F75" s="1" t="str">
        <f t="shared" si="39"/>
        <v/>
      </c>
      <c r="G75" s="1" t="str">
        <f t="shared" si="40"/>
        <v/>
      </c>
      <c r="H75" s="1" t="str">
        <f t="shared" si="21"/>
        <v/>
      </c>
      <c r="I75" s="1" t="str">
        <f t="shared" si="22"/>
        <v/>
      </c>
      <c r="J75" s="1" t="str">
        <f t="shared" si="23"/>
        <v/>
      </c>
      <c r="K75" s="1" t="str">
        <f t="shared" si="24"/>
        <v/>
      </c>
      <c r="L75" s="1" t="str">
        <f t="shared" si="25"/>
        <v/>
      </c>
      <c r="M75" s="1" t="str">
        <f t="shared" si="26"/>
        <v/>
      </c>
      <c r="N75" s="1" t="str">
        <f t="shared" si="27"/>
        <v/>
      </c>
      <c r="O75" s="1" t="str">
        <f t="shared" si="28"/>
        <v/>
      </c>
      <c r="P75" s="1" t="str">
        <f t="shared" si="29"/>
        <v/>
      </c>
      <c r="Q75" s="1" t="str">
        <f t="shared" si="30"/>
        <v/>
      </c>
      <c r="R75" s="1" t="str">
        <f t="shared" si="31"/>
        <v/>
      </c>
      <c r="S75" s="1" t="str">
        <f t="shared" si="32"/>
        <v/>
      </c>
      <c r="T75" s="1" t="str">
        <f t="shared" si="33"/>
        <v/>
      </c>
      <c r="U75" s="1" t="str">
        <f t="shared" si="34"/>
        <v/>
      </c>
      <c r="V75" s="1" t="str">
        <f t="shared" si="35"/>
        <v/>
      </c>
      <c r="W75" s="1" t="str">
        <f t="shared" si="36"/>
        <v/>
      </c>
      <c r="X75" s="1" t="str">
        <f t="shared" si="37"/>
        <v/>
      </c>
      <c r="Y75" s="1" t="str">
        <f t="shared" si="38"/>
        <v/>
      </c>
    </row>
    <row r="76" spans="1:25">
      <c r="A76" s="3" t="s">
        <v>6</v>
      </c>
      <c r="B76" s="3" t="s">
        <v>6</v>
      </c>
      <c r="C76" s="3" t="s">
        <v>20</v>
      </c>
      <c r="D76" s="1">
        <v>0.125</v>
      </c>
      <c r="E76" s="1">
        <v>0.125</v>
      </c>
      <c r="F76" s="1" t="str">
        <f t="shared" si="39"/>
        <v/>
      </c>
      <c r="G76" s="1" t="str">
        <f t="shared" si="40"/>
        <v/>
      </c>
      <c r="H76" s="1" t="str">
        <f t="shared" si="21"/>
        <v/>
      </c>
      <c r="I76" s="1" t="str">
        <f t="shared" si="22"/>
        <v/>
      </c>
      <c r="J76" s="1" t="str">
        <f t="shared" si="23"/>
        <v/>
      </c>
      <c r="K76" s="1" t="str">
        <f t="shared" si="24"/>
        <v/>
      </c>
      <c r="L76" s="1" t="str">
        <f t="shared" si="25"/>
        <v/>
      </c>
      <c r="M76" s="1" t="str">
        <f t="shared" si="26"/>
        <v/>
      </c>
      <c r="N76" s="1" t="str">
        <f t="shared" si="27"/>
        <v/>
      </c>
      <c r="O76" s="1" t="str">
        <f t="shared" si="28"/>
        <v/>
      </c>
      <c r="P76" s="1" t="str">
        <f t="shared" si="29"/>
        <v/>
      </c>
      <c r="Q76" s="1" t="str">
        <f t="shared" si="30"/>
        <v/>
      </c>
      <c r="R76" s="1" t="str">
        <f t="shared" si="31"/>
        <v/>
      </c>
      <c r="S76" s="1" t="str">
        <f t="shared" si="32"/>
        <v/>
      </c>
      <c r="T76" s="1" t="str">
        <f t="shared" si="33"/>
        <v/>
      </c>
      <c r="U76" s="1" t="str">
        <f t="shared" si="34"/>
        <v/>
      </c>
      <c r="V76" s="1" t="str">
        <f t="shared" si="35"/>
        <v/>
      </c>
      <c r="W76" s="1" t="str">
        <f t="shared" si="36"/>
        <v/>
      </c>
      <c r="X76" s="1" t="str">
        <f t="shared" si="37"/>
        <v/>
      </c>
      <c r="Y76" s="1" t="str">
        <f t="shared" si="38"/>
        <v/>
      </c>
    </row>
    <row r="77" spans="1:25">
      <c r="A77" s="3" t="s">
        <v>44</v>
      </c>
      <c r="B77" s="3" t="s">
        <v>45</v>
      </c>
      <c r="C77" s="3" t="s">
        <v>6</v>
      </c>
      <c r="D77" s="1">
        <v>21</v>
      </c>
      <c r="E77" s="1">
        <v>17.024999999999999</v>
      </c>
      <c r="F77" s="1">
        <f t="shared" si="39"/>
        <v>0.5</v>
      </c>
      <c r="G77" s="1">
        <f t="shared" si="40"/>
        <v>0.5</v>
      </c>
      <c r="H77" s="1" t="str">
        <f t="shared" si="21"/>
        <v/>
      </c>
      <c r="I77" s="1" t="str">
        <f t="shared" si="22"/>
        <v/>
      </c>
      <c r="J77" s="1" t="str">
        <f t="shared" si="23"/>
        <v/>
      </c>
      <c r="K77" s="1" t="str">
        <f t="shared" si="24"/>
        <v/>
      </c>
      <c r="L77" s="1">
        <f t="shared" si="25"/>
        <v>1</v>
      </c>
      <c r="M77" s="1">
        <f t="shared" si="26"/>
        <v>1</v>
      </c>
      <c r="N77" s="1">
        <f t="shared" si="27"/>
        <v>14</v>
      </c>
      <c r="O77" s="1">
        <f t="shared" si="28"/>
        <v>10.275</v>
      </c>
      <c r="P77" s="1">
        <f t="shared" si="29"/>
        <v>0.5</v>
      </c>
      <c r="Q77" s="1">
        <f t="shared" si="30"/>
        <v>0.3</v>
      </c>
      <c r="R77" s="1">
        <f t="shared" si="31"/>
        <v>2</v>
      </c>
      <c r="S77" s="1">
        <f t="shared" si="32"/>
        <v>1.925</v>
      </c>
      <c r="T77" s="1">
        <f t="shared" si="33"/>
        <v>1</v>
      </c>
      <c r="U77" s="1">
        <f t="shared" si="34"/>
        <v>0.92500000000000004</v>
      </c>
      <c r="V77" s="1">
        <f t="shared" si="35"/>
        <v>2</v>
      </c>
      <c r="W77" s="1">
        <f t="shared" si="36"/>
        <v>2.1</v>
      </c>
      <c r="X77" s="1" t="str">
        <f t="shared" si="37"/>
        <v/>
      </c>
      <c r="Y77" s="1" t="str">
        <f t="shared" si="38"/>
        <v/>
      </c>
    </row>
    <row r="78" spans="1:25">
      <c r="A78" s="3" t="s">
        <v>6</v>
      </c>
      <c r="B78" s="3" t="s">
        <v>6</v>
      </c>
      <c r="C78" s="3" t="s">
        <v>9</v>
      </c>
      <c r="D78" s="1">
        <v>0.5</v>
      </c>
      <c r="E78" s="1">
        <v>0.5</v>
      </c>
      <c r="F78" s="1" t="str">
        <f t="shared" si="39"/>
        <v/>
      </c>
      <c r="G78" s="1" t="str">
        <f t="shared" si="40"/>
        <v/>
      </c>
      <c r="H78" s="1" t="str">
        <f t="shared" si="21"/>
        <v/>
      </c>
      <c r="I78" s="1" t="str">
        <f t="shared" si="22"/>
        <v/>
      </c>
      <c r="J78" s="1" t="str">
        <f t="shared" si="23"/>
        <v/>
      </c>
      <c r="K78" s="1" t="str">
        <f t="shared" si="24"/>
        <v/>
      </c>
      <c r="L78" s="1" t="str">
        <f t="shared" si="25"/>
        <v/>
      </c>
      <c r="M78" s="1" t="str">
        <f t="shared" si="26"/>
        <v/>
      </c>
      <c r="N78" s="1" t="str">
        <f t="shared" si="27"/>
        <v/>
      </c>
      <c r="O78" s="1" t="str">
        <f t="shared" si="28"/>
        <v/>
      </c>
      <c r="P78" s="1" t="str">
        <f t="shared" si="29"/>
        <v/>
      </c>
      <c r="Q78" s="1" t="str">
        <f t="shared" si="30"/>
        <v/>
      </c>
      <c r="R78" s="1" t="str">
        <f t="shared" si="31"/>
        <v/>
      </c>
      <c r="S78" s="1" t="str">
        <f t="shared" si="32"/>
        <v/>
      </c>
      <c r="T78" s="1" t="str">
        <f t="shared" si="33"/>
        <v/>
      </c>
      <c r="U78" s="1" t="str">
        <f t="shared" si="34"/>
        <v/>
      </c>
      <c r="V78" s="1" t="str">
        <f t="shared" si="35"/>
        <v/>
      </c>
      <c r="W78" s="1" t="str">
        <f t="shared" si="36"/>
        <v/>
      </c>
      <c r="X78" s="1" t="str">
        <f t="shared" si="37"/>
        <v/>
      </c>
      <c r="Y78" s="1" t="str">
        <f t="shared" si="38"/>
        <v/>
      </c>
    </row>
    <row r="79" spans="1:25">
      <c r="A79" s="3" t="s">
        <v>6</v>
      </c>
      <c r="B79" s="3" t="s">
        <v>6</v>
      </c>
      <c r="C79" s="3" t="s">
        <v>16</v>
      </c>
      <c r="D79" s="1">
        <v>1</v>
      </c>
      <c r="E79" s="1">
        <v>1</v>
      </c>
      <c r="F79" s="1" t="str">
        <f t="shared" si="39"/>
        <v/>
      </c>
      <c r="G79" s="1" t="str">
        <f t="shared" si="40"/>
        <v/>
      </c>
      <c r="H79" s="1" t="str">
        <f t="shared" si="21"/>
        <v/>
      </c>
      <c r="I79" s="1" t="str">
        <f t="shared" si="22"/>
        <v/>
      </c>
      <c r="J79" s="1" t="str">
        <f t="shared" si="23"/>
        <v/>
      </c>
      <c r="K79" s="1" t="str">
        <f t="shared" si="24"/>
        <v/>
      </c>
      <c r="L79" s="1" t="str">
        <f t="shared" si="25"/>
        <v/>
      </c>
      <c r="M79" s="1" t="str">
        <f t="shared" si="26"/>
        <v/>
      </c>
      <c r="N79" s="1" t="str">
        <f t="shared" si="27"/>
        <v/>
      </c>
      <c r="O79" s="1" t="str">
        <f t="shared" si="28"/>
        <v/>
      </c>
      <c r="P79" s="1" t="str">
        <f t="shared" si="29"/>
        <v/>
      </c>
      <c r="Q79" s="1" t="str">
        <f t="shared" si="30"/>
        <v/>
      </c>
      <c r="R79" s="1" t="str">
        <f t="shared" si="31"/>
        <v/>
      </c>
      <c r="S79" s="1" t="str">
        <f t="shared" si="32"/>
        <v/>
      </c>
      <c r="T79" s="1" t="str">
        <f t="shared" si="33"/>
        <v/>
      </c>
      <c r="U79" s="1" t="str">
        <f t="shared" si="34"/>
        <v/>
      </c>
      <c r="V79" s="1" t="str">
        <f t="shared" si="35"/>
        <v/>
      </c>
      <c r="W79" s="1" t="str">
        <f t="shared" si="36"/>
        <v/>
      </c>
      <c r="X79" s="1" t="str">
        <f t="shared" si="37"/>
        <v/>
      </c>
      <c r="Y79" s="1" t="str">
        <f t="shared" si="38"/>
        <v/>
      </c>
    </row>
    <row r="80" spans="1:25">
      <c r="A80" s="3" t="s">
        <v>6</v>
      </c>
      <c r="B80" s="3" t="s">
        <v>6</v>
      </c>
      <c r="C80" s="3" t="s">
        <v>17</v>
      </c>
      <c r="D80" s="1">
        <v>14</v>
      </c>
      <c r="E80" s="1">
        <v>10.275</v>
      </c>
      <c r="F80" s="1" t="str">
        <f t="shared" si="39"/>
        <v/>
      </c>
      <c r="G80" s="1" t="str">
        <f t="shared" si="40"/>
        <v/>
      </c>
      <c r="H80" s="1" t="str">
        <f t="shared" si="21"/>
        <v/>
      </c>
      <c r="I80" s="1" t="str">
        <f t="shared" si="22"/>
        <v/>
      </c>
      <c r="J80" s="1" t="str">
        <f t="shared" si="23"/>
        <v/>
      </c>
      <c r="K80" s="1" t="str">
        <f t="shared" si="24"/>
        <v/>
      </c>
      <c r="L80" s="1" t="str">
        <f t="shared" si="25"/>
        <v/>
      </c>
      <c r="M80" s="1" t="str">
        <f t="shared" si="26"/>
        <v/>
      </c>
      <c r="N80" s="1" t="str">
        <f t="shared" si="27"/>
        <v/>
      </c>
      <c r="O80" s="1" t="str">
        <f t="shared" si="28"/>
        <v/>
      </c>
      <c r="P80" s="1" t="str">
        <f t="shared" si="29"/>
        <v/>
      </c>
      <c r="Q80" s="1" t="str">
        <f t="shared" si="30"/>
        <v/>
      </c>
      <c r="R80" s="1" t="str">
        <f t="shared" si="31"/>
        <v/>
      </c>
      <c r="S80" s="1" t="str">
        <f t="shared" si="32"/>
        <v/>
      </c>
      <c r="T80" s="1" t="str">
        <f t="shared" si="33"/>
        <v/>
      </c>
      <c r="U80" s="1" t="str">
        <f t="shared" si="34"/>
        <v/>
      </c>
      <c r="V80" s="1" t="str">
        <f t="shared" si="35"/>
        <v/>
      </c>
      <c r="W80" s="1" t="str">
        <f t="shared" si="36"/>
        <v/>
      </c>
      <c r="X80" s="1" t="str">
        <f t="shared" si="37"/>
        <v/>
      </c>
      <c r="Y80" s="1" t="str">
        <f t="shared" si="38"/>
        <v/>
      </c>
    </row>
    <row r="81" spans="1:25">
      <c r="A81" s="3" t="s">
        <v>6</v>
      </c>
      <c r="B81" s="3" t="s">
        <v>6</v>
      </c>
      <c r="C81" s="3" t="s">
        <v>34</v>
      </c>
      <c r="D81" s="1">
        <v>0.5</v>
      </c>
      <c r="E81" s="1">
        <v>0.3</v>
      </c>
      <c r="F81" s="1" t="str">
        <f t="shared" si="39"/>
        <v/>
      </c>
      <c r="G81" s="1" t="str">
        <f t="shared" si="40"/>
        <v/>
      </c>
      <c r="H81" s="1" t="str">
        <f t="shared" si="21"/>
        <v/>
      </c>
      <c r="I81" s="1" t="str">
        <f t="shared" si="22"/>
        <v/>
      </c>
      <c r="J81" s="1" t="str">
        <f t="shared" si="23"/>
        <v/>
      </c>
      <c r="K81" s="1" t="str">
        <f t="shared" si="24"/>
        <v/>
      </c>
      <c r="L81" s="1" t="str">
        <f t="shared" si="25"/>
        <v/>
      </c>
      <c r="M81" s="1" t="str">
        <f t="shared" si="26"/>
        <v/>
      </c>
      <c r="N81" s="1" t="str">
        <f t="shared" si="27"/>
        <v/>
      </c>
      <c r="O81" s="1" t="str">
        <f t="shared" si="28"/>
        <v/>
      </c>
      <c r="P81" s="1" t="str">
        <f t="shared" si="29"/>
        <v/>
      </c>
      <c r="Q81" s="1" t="str">
        <f t="shared" si="30"/>
        <v/>
      </c>
      <c r="R81" s="1" t="str">
        <f t="shared" si="31"/>
        <v/>
      </c>
      <c r="S81" s="1" t="str">
        <f t="shared" si="32"/>
        <v/>
      </c>
      <c r="T81" s="1" t="str">
        <f t="shared" si="33"/>
        <v/>
      </c>
      <c r="U81" s="1" t="str">
        <f t="shared" si="34"/>
        <v/>
      </c>
      <c r="V81" s="1" t="str">
        <f t="shared" si="35"/>
        <v/>
      </c>
      <c r="W81" s="1" t="str">
        <f t="shared" si="36"/>
        <v/>
      </c>
      <c r="X81" s="1" t="str">
        <f t="shared" si="37"/>
        <v/>
      </c>
      <c r="Y81" s="1" t="str">
        <f t="shared" si="38"/>
        <v/>
      </c>
    </row>
    <row r="82" spans="1:25">
      <c r="A82" s="3" t="s">
        <v>6</v>
      </c>
      <c r="B82" s="3" t="s">
        <v>6</v>
      </c>
      <c r="C82" s="3" t="s">
        <v>18</v>
      </c>
      <c r="D82" s="1">
        <v>2</v>
      </c>
      <c r="E82" s="1">
        <v>1.925</v>
      </c>
      <c r="F82" s="1" t="str">
        <f t="shared" si="39"/>
        <v/>
      </c>
      <c r="G82" s="1" t="str">
        <f t="shared" si="40"/>
        <v/>
      </c>
      <c r="H82" s="1" t="str">
        <f t="shared" si="21"/>
        <v/>
      </c>
      <c r="I82" s="1" t="str">
        <f t="shared" si="22"/>
        <v/>
      </c>
      <c r="J82" s="1" t="str">
        <f t="shared" si="23"/>
        <v/>
      </c>
      <c r="K82" s="1" t="str">
        <f t="shared" si="24"/>
        <v/>
      </c>
      <c r="L82" s="1" t="str">
        <f t="shared" si="25"/>
        <v/>
      </c>
      <c r="M82" s="1" t="str">
        <f t="shared" si="26"/>
        <v/>
      </c>
      <c r="N82" s="1" t="str">
        <f t="shared" si="27"/>
        <v/>
      </c>
      <c r="O82" s="1" t="str">
        <f t="shared" si="28"/>
        <v/>
      </c>
      <c r="P82" s="1" t="str">
        <f t="shared" si="29"/>
        <v/>
      </c>
      <c r="Q82" s="1" t="str">
        <f t="shared" si="30"/>
        <v/>
      </c>
      <c r="R82" s="1" t="str">
        <f t="shared" si="31"/>
        <v/>
      </c>
      <c r="S82" s="1" t="str">
        <f t="shared" si="32"/>
        <v/>
      </c>
      <c r="T82" s="1" t="str">
        <f t="shared" si="33"/>
        <v/>
      </c>
      <c r="U82" s="1" t="str">
        <f t="shared" si="34"/>
        <v/>
      </c>
      <c r="V82" s="1" t="str">
        <f t="shared" si="35"/>
        <v/>
      </c>
      <c r="W82" s="1" t="str">
        <f t="shared" si="36"/>
        <v/>
      </c>
      <c r="X82" s="1" t="str">
        <f t="shared" si="37"/>
        <v/>
      </c>
      <c r="Y82" s="1" t="str">
        <f t="shared" si="38"/>
        <v/>
      </c>
    </row>
    <row r="83" spans="1:25">
      <c r="A83" s="3" t="s">
        <v>6</v>
      </c>
      <c r="B83" s="3" t="s">
        <v>6</v>
      </c>
      <c r="C83" s="3" t="s">
        <v>19</v>
      </c>
      <c r="D83" s="1">
        <v>1</v>
      </c>
      <c r="E83" s="1">
        <v>0.92500000000000004</v>
      </c>
      <c r="F83" s="1" t="str">
        <f t="shared" si="39"/>
        <v/>
      </c>
      <c r="G83" s="1" t="str">
        <f t="shared" si="40"/>
        <v/>
      </c>
      <c r="H83" s="1" t="str">
        <f t="shared" si="21"/>
        <v/>
      </c>
      <c r="I83" s="1" t="str">
        <f t="shared" si="22"/>
        <v/>
      </c>
      <c r="J83" s="1" t="str">
        <f t="shared" si="23"/>
        <v/>
      </c>
      <c r="K83" s="1" t="str">
        <f t="shared" si="24"/>
        <v/>
      </c>
      <c r="L83" s="1" t="str">
        <f t="shared" si="25"/>
        <v/>
      </c>
      <c r="M83" s="1" t="str">
        <f t="shared" si="26"/>
        <v/>
      </c>
      <c r="N83" s="1" t="str">
        <f t="shared" si="27"/>
        <v/>
      </c>
      <c r="O83" s="1" t="str">
        <f t="shared" si="28"/>
        <v/>
      </c>
      <c r="P83" s="1" t="str">
        <f t="shared" si="29"/>
        <v/>
      </c>
      <c r="Q83" s="1" t="str">
        <f t="shared" si="30"/>
        <v/>
      </c>
      <c r="R83" s="1" t="str">
        <f t="shared" si="31"/>
        <v/>
      </c>
      <c r="S83" s="1" t="str">
        <f t="shared" si="32"/>
        <v/>
      </c>
      <c r="T83" s="1" t="str">
        <f t="shared" si="33"/>
        <v/>
      </c>
      <c r="U83" s="1" t="str">
        <f t="shared" si="34"/>
        <v/>
      </c>
      <c r="V83" s="1" t="str">
        <f t="shared" si="35"/>
        <v/>
      </c>
      <c r="W83" s="1" t="str">
        <f t="shared" si="36"/>
        <v/>
      </c>
      <c r="X83" s="1" t="str">
        <f t="shared" si="37"/>
        <v/>
      </c>
      <c r="Y83" s="1" t="str">
        <f t="shared" si="38"/>
        <v/>
      </c>
    </row>
    <row r="84" spans="1:25">
      <c r="A84" s="3" t="s">
        <v>6</v>
      </c>
      <c r="B84" s="3" t="s">
        <v>6</v>
      </c>
      <c r="C84" s="3" t="s">
        <v>20</v>
      </c>
      <c r="D84" s="1">
        <v>2</v>
      </c>
      <c r="E84" s="1">
        <v>2.1</v>
      </c>
      <c r="F84" s="1" t="str">
        <f t="shared" si="39"/>
        <v/>
      </c>
      <c r="G84" s="1" t="str">
        <f t="shared" si="40"/>
        <v/>
      </c>
      <c r="H84" s="1" t="str">
        <f t="shared" si="21"/>
        <v/>
      </c>
      <c r="I84" s="1" t="str">
        <f t="shared" si="22"/>
        <v/>
      </c>
      <c r="J84" s="1" t="str">
        <f t="shared" si="23"/>
        <v/>
      </c>
      <c r="K84" s="1" t="str">
        <f t="shared" si="24"/>
        <v/>
      </c>
      <c r="L84" s="1" t="str">
        <f t="shared" si="25"/>
        <v/>
      </c>
      <c r="M84" s="1" t="str">
        <f t="shared" si="26"/>
        <v/>
      </c>
      <c r="N84" s="1" t="str">
        <f t="shared" si="27"/>
        <v/>
      </c>
      <c r="O84" s="1" t="str">
        <f t="shared" si="28"/>
        <v/>
      </c>
      <c r="P84" s="1" t="str">
        <f t="shared" si="29"/>
        <v/>
      </c>
      <c r="Q84" s="1" t="str">
        <f t="shared" si="30"/>
        <v/>
      </c>
      <c r="R84" s="1" t="str">
        <f t="shared" si="31"/>
        <v/>
      </c>
      <c r="S84" s="1" t="str">
        <f t="shared" si="32"/>
        <v/>
      </c>
      <c r="T84" s="1" t="str">
        <f t="shared" si="33"/>
        <v/>
      </c>
      <c r="U84" s="1" t="str">
        <f t="shared" si="34"/>
        <v/>
      </c>
      <c r="V84" s="1" t="str">
        <f t="shared" si="35"/>
        <v/>
      </c>
      <c r="W84" s="1" t="str">
        <f t="shared" si="36"/>
        <v/>
      </c>
      <c r="X84" s="1" t="str">
        <f t="shared" si="37"/>
        <v/>
      </c>
      <c r="Y84" s="1" t="str">
        <f t="shared" si="38"/>
        <v/>
      </c>
    </row>
    <row r="85" spans="1:25">
      <c r="A85" s="3" t="s">
        <v>46</v>
      </c>
      <c r="B85" s="3" t="s">
        <v>47</v>
      </c>
      <c r="C85" s="3" t="s">
        <v>6</v>
      </c>
      <c r="D85" s="1">
        <v>14.75</v>
      </c>
      <c r="E85" s="1">
        <v>10.225</v>
      </c>
      <c r="F85" s="1" t="str">
        <f t="shared" si="39"/>
        <v/>
      </c>
      <c r="G85" s="1" t="str">
        <f t="shared" si="40"/>
        <v/>
      </c>
      <c r="H85" s="1" t="str">
        <f t="shared" si="21"/>
        <v/>
      </c>
      <c r="I85" s="1" t="str">
        <f t="shared" si="22"/>
        <v/>
      </c>
      <c r="J85" s="1" t="str">
        <f t="shared" si="23"/>
        <v/>
      </c>
      <c r="K85" s="1" t="str">
        <f t="shared" si="24"/>
        <v/>
      </c>
      <c r="L85" s="1">
        <f t="shared" si="25"/>
        <v>0.5</v>
      </c>
      <c r="M85" s="1">
        <f t="shared" si="26"/>
        <v>0.32500000000000001</v>
      </c>
      <c r="N85" s="1">
        <f t="shared" si="27"/>
        <v>9.25</v>
      </c>
      <c r="O85" s="1">
        <f t="shared" si="28"/>
        <v>6.5</v>
      </c>
      <c r="P85" s="1">
        <f t="shared" si="29"/>
        <v>0.5</v>
      </c>
      <c r="Q85" s="1">
        <f t="shared" si="30"/>
        <v>0.32500000000000001</v>
      </c>
      <c r="R85" s="1">
        <f t="shared" si="31"/>
        <v>1.5</v>
      </c>
      <c r="S85" s="1">
        <f t="shared" si="32"/>
        <v>0.875</v>
      </c>
      <c r="T85" s="1">
        <f t="shared" si="33"/>
        <v>1</v>
      </c>
      <c r="U85" s="1">
        <f t="shared" si="34"/>
        <v>0.77500000000000002</v>
      </c>
      <c r="V85" s="1">
        <f t="shared" si="35"/>
        <v>2</v>
      </c>
      <c r="W85" s="1">
        <f t="shared" si="36"/>
        <v>1.425</v>
      </c>
      <c r="X85" s="1" t="str">
        <f t="shared" si="37"/>
        <v/>
      </c>
      <c r="Y85" s="1" t="str">
        <f t="shared" si="38"/>
        <v/>
      </c>
    </row>
    <row r="86" spans="1:25">
      <c r="A86" s="3" t="s">
        <v>6</v>
      </c>
      <c r="B86" s="3" t="s">
        <v>6</v>
      </c>
      <c r="C86" s="3" t="s">
        <v>16</v>
      </c>
      <c r="D86" s="1">
        <v>0.5</v>
      </c>
      <c r="E86" s="1">
        <v>0.32500000000000001</v>
      </c>
      <c r="F86" s="1" t="str">
        <f t="shared" si="39"/>
        <v/>
      </c>
      <c r="G86" s="1" t="str">
        <f t="shared" si="40"/>
        <v/>
      </c>
      <c r="H86" s="1" t="str">
        <f t="shared" si="21"/>
        <v/>
      </c>
      <c r="I86" s="1" t="str">
        <f t="shared" si="22"/>
        <v/>
      </c>
      <c r="J86" s="1" t="str">
        <f t="shared" si="23"/>
        <v/>
      </c>
      <c r="K86" s="1" t="str">
        <f t="shared" si="24"/>
        <v/>
      </c>
      <c r="L86" s="1" t="str">
        <f t="shared" si="25"/>
        <v/>
      </c>
      <c r="M86" s="1" t="str">
        <f t="shared" si="26"/>
        <v/>
      </c>
      <c r="N86" s="1" t="str">
        <f t="shared" si="27"/>
        <v/>
      </c>
      <c r="O86" s="1" t="str">
        <f t="shared" si="28"/>
        <v/>
      </c>
      <c r="P86" s="1" t="str">
        <f t="shared" si="29"/>
        <v/>
      </c>
      <c r="Q86" s="1" t="str">
        <f t="shared" si="30"/>
        <v/>
      </c>
      <c r="R86" s="1" t="str">
        <f t="shared" si="31"/>
        <v/>
      </c>
      <c r="S86" s="1" t="str">
        <f t="shared" si="32"/>
        <v/>
      </c>
      <c r="T86" s="1" t="str">
        <f t="shared" si="33"/>
        <v/>
      </c>
      <c r="U86" s="1" t="str">
        <f t="shared" si="34"/>
        <v/>
      </c>
      <c r="V86" s="1" t="str">
        <f t="shared" si="35"/>
        <v/>
      </c>
      <c r="W86" s="1" t="str">
        <f t="shared" si="36"/>
        <v/>
      </c>
      <c r="X86" s="1" t="str">
        <f t="shared" si="37"/>
        <v/>
      </c>
      <c r="Y86" s="1" t="str">
        <f t="shared" si="38"/>
        <v/>
      </c>
    </row>
    <row r="87" spans="1:25">
      <c r="A87" s="3" t="s">
        <v>6</v>
      </c>
      <c r="B87" s="3" t="s">
        <v>6</v>
      </c>
      <c r="C87" s="3" t="s">
        <v>17</v>
      </c>
      <c r="D87" s="1">
        <v>9.25</v>
      </c>
      <c r="E87" s="1">
        <v>6.5</v>
      </c>
      <c r="F87" s="1" t="str">
        <f t="shared" si="39"/>
        <v/>
      </c>
      <c r="G87" s="1" t="str">
        <f t="shared" si="40"/>
        <v/>
      </c>
      <c r="H87" s="1" t="str">
        <f t="shared" si="21"/>
        <v/>
      </c>
      <c r="I87" s="1" t="str">
        <f t="shared" si="22"/>
        <v/>
      </c>
      <c r="J87" s="1" t="str">
        <f t="shared" si="23"/>
        <v/>
      </c>
      <c r="K87" s="1" t="str">
        <f t="shared" si="24"/>
        <v/>
      </c>
      <c r="L87" s="1" t="str">
        <f t="shared" si="25"/>
        <v/>
      </c>
      <c r="M87" s="1" t="str">
        <f t="shared" si="26"/>
        <v/>
      </c>
      <c r="N87" s="1" t="str">
        <f t="shared" si="27"/>
        <v/>
      </c>
      <c r="O87" s="1" t="str">
        <f t="shared" si="28"/>
        <v/>
      </c>
      <c r="P87" s="1" t="str">
        <f t="shared" si="29"/>
        <v/>
      </c>
      <c r="Q87" s="1" t="str">
        <f t="shared" si="30"/>
        <v/>
      </c>
      <c r="R87" s="1" t="str">
        <f t="shared" si="31"/>
        <v/>
      </c>
      <c r="S87" s="1" t="str">
        <f t="shared" si="32"/>
        <v/>
      </c>
      <c r="T87" s="1" t="str">
        <f t="shared" si="33"/>
        <v/>
      </c>
      <c r="U87" s="1" t="str">
        <f t="shared" si="34"/>
        <v/>
      </c>
      <c r="V87" s="1" t="str">
        <f t="shared" si="35"/>
        <v/>
      </c>
      <c r="W87" s="1" t="str">
        <f t="shared" si="36"/>
        <v/>
      </c>
      <c r="X87" s="1" t="str">
        <f t="shared" si="37"/>
        <v/>
      </c>
      <c r="Y87" s="1" t="str">
        <f t="shared" si="38"/>
        <v/>
      </c>
    </row>
    <row r="88" spans="1:25">
      <c r="A88" s="3" t="s">
        <v>6</v>
      </c>
      <c r="B88" s="3" t="s">
        <v>6</v>
      </c>
      <c r="C88" s="3" t="s">
        <v>34</v>
      </c>
      <c r="D88" s="1">
        <v>0.5</v>
      </c>
      <c r="E88" s="1">
        <v>0.32500000000000001</v>
      </c>
      <c r="F88" s="1" t="str">
        <f t="shared" si="39"/>
        <v/>
      </c>
      <c r="G88" s="1" t="str">
        <f t="shared" si="40"/>
        <v/>
      </c>
      <c r="H88" s="1" t="str">
        <f t="shared" si="21"/>
        <v/>
      </c>
      <c r="I88" s="1" t="str">
        <f t="shared" si="22"/>
        <v/>
      </c>
      <c r="J88" s="1" t="str">
        <f t="shared" si="23"/>
        <v/>
      </c>
      <c r="K88" s="1" t="str">
        <f t="shared" si="24"/>
        <v/>
      </c>
      <c r="L88" s="1" t="str">
        <f t="shared" si="25"/>
        <v/>
      </c>
      <c r="M88" s="1" t="str">
        <f t="shared" si="26"/>
        <v/>
      </c>
      <c r="N88" s="1" t="str">
        <f t="shared" si="27"/>
        <v/>
      </c>
      <c r="O88" s="1" t="str">
        <f t="shared" si="28"/>
        <v/>
      </c>
      <c r="P88" s="1" t="str">
        <f t="shared" si="29"/>
        <v/>
      </c>
      <c r="Q88" s="1" t="str">
        <f t="shared" si="30"/>
        <v/>
      </c>
      <c r="R88" s="1" t="str">
        <f t="shared" si="31"/>
        <v/>
      </c>
      <c r="S88" s="1" t="str">
        <f t="shared" si="32"/>
        <v/>
      </c>
      <c r="T88" s="1" t="str">
        <f t="shared" si="33"/>
        <v/>
      </c>
      <c r="U88" s="1" t="str">
        <f t="shared" si="34"/>
        <v/>
      </c>
      <c r="V88" s="1" t="str">
        <f t="shared" si="35"/>
        <v/>
      </c>
      <c r="W88" s="1" t="str">
        <f t="shared" si="36"/>
        <v/>
      </c>
      <c r="X88" s="1" t="str">
        <f t="shared" si="37"/>
        <v/>
      </c>
      <c r="Y88" s="1" t="str">
        <f t="shared" si="38"/>
        <v/>
      </c>
    </row>
    <row r="89" spans="1:25">
      <c r="A89" s="3" t="s">
        <v>6</v>
      </c>
      <c r="B89" s="3" t="s">
        <v>6</v>
      </c>
      <c r="C89" s="3" t="s">
        <v>18</v>
      </c>
      <c r="D89" s="1">
        <v>1.5</v>
      </c>
      <c r="E89" s="1">
        <v>0.875</v>
      </c>
      <c r="F89" s="1" t="str">
        <f t="shared" si="39"/>
        <v/>
      </c>
      <c r="G89" s="1" t="str">
        <f t="shared" si="40"/>
        <v/>
      </c>
      <c r="H89" s="1" t="str">
        <f t="shared" si="21"/>
        <v/>
      </c>
      <c r="I89" s="1" t="str">
        <f t="shared" si="22"/>
        <v/>
      </c>
      <c r="J89" s="1" t="str">
        <f t="shared" si="23"/>
        <v/>
      </c>
      <c r="K89" s="1" t="str">
        <f t="shared" si="24"/>
        <v/>
      </c>
      <c r="L89" s="1" t="str">
        <f t="shared" si="25"/>
        <v/>
      </c>
      <c r="M89" s="1" t="str">
        <f t="shared" si="26"/>
        <v/>
      </c>
      <c r="N89" s="1" t="str">
        <f t="shared" si="27"/>
        <v/>
      </c>
      <c r="O89" s="1" t="str">
        <f t="shared" si="28"/>
        <v/>
      </c>
      <c r="P89" s="1" t="str">
        <f t="shared" si="29"/>
        <v/>
      </c>
      <c r="Q89" s="1" t="str">
        <f t="shared" si="30"/>
        <v/>
      </c>
      <c r="R89" s="1" t="str">
        <f t="shared" si="31"/>
        <v/>
      </c>
      <c r="S89" s="1" t="str">
        <f t="shared" si="32"/>
        <v/>
      </c>
      <c r="T89" s="1" t="str">
        <f t="shared" si="33"/>
        <v/>
      </c>
      <c r="U89" s="1" t="str">
        <f t="shared" si="34"/>
        <v/>
      </c>
      <c r="V89" s="1" t="str">
        <f t="shared" si="35"/>
        <v/>
      </c>
      <c r="W89" s="1" t="str">
        <f t="shared" si="36"/>
        <v/>
      </c>
      <c r="X89" s="1" t="str">
        <f t="shared" si="37"/>
        <v/>
      </c>
      <c r="Y89" s="1" t="str">
        <f t="shared" si="38"/>
        <v/>
      </c>
    </row>
    <row r="90" spans="1:25">
      <c r="A90" s="3" t="s">
        <v>6</v>
      </c>
      <c r="B90" s="3" t="s">
        <v>6</v>
      </c>
      <c r="C90" s="3" t="s">
        <v>19</v>
      </c>
      <c r="D90" s="1">
        <v>1</v>
      </c>
      <c r="E90" s="1">
        <v>0.77500000000000002</v>
      </c>
      <c r="F90" s="1" t="str">
        <f t="shared" si="39"/>
        <v/>
      </c>
      <c r="G90" s="1" t="str">
        <f t="shared" si="40"/>
        <v/>
      </c>
      <c r="H90" s="1" t="str">
        <f t="shared" si="21"/>
        <v/>
      </c>
      <c r="I90" s="1" t="str">
        <f t="shared" si="22"/>
        <v/>
      </c>
      <c r="J90" s="1" t="str">
        <f t="shared" si="23"/>
        <v/>
      </c>
      <c r="K90" s="1" t="str">
        <f t="shared" si="24"/>
        <v/>
      </c>
      <c r="L90" s="1" t="str">
        <f t="shared" si="25"/>
        <v/>
      </c>
      <c r="M90" s="1" t="str">
        <f t="shared" si="26"/>
        <v/>
      </c>
      <c r="N90" s="1" t="str">
        <f t="shared" si="27"/>
        <v/>
      </c>
      <c r="O90" s="1" t="str">
        <f t="shared" si="28"/>
        <v/>
      </c>
      <c r="P90" s="1" t="str">
        <f t="shared" si="29"/>
        <v/>
      </c>
      <c r="Q90" s="1" t="str">
        <f t="shared" si="30"/>
        <v/>
      </c>
      <c r="R90" s="1" t="str">
        <f t="shared" si="31"/>
        <v/>
      </c>
      <c r="S90" s="1" t="str">
        <f t="shared" si="32"/>
        <v/>
      </c>
      <c r="T90" s="1" t="str">
        <f t="shared" si="33"/>
        <v/>
      </c>
      <c r="U90" s="1" t="str">
        <f t="shared" si="34"/>
        <v/>
      </c>
      <c r="V90" s="1" t="str">
        <f t="shared" si="35"/>
        <v/>
      </c>
      <c r="W90" s="1" t="str">
        <f t="shared" si="36"/>
        <v/>
      </c>
      <c r="X90" s="1" t="str">
        <f t="shared" si="37"/>
        <v/>
      </c>
      <c r="Y90" s="1" t="str">
        <f t="shared" si="38"/>
        <v/>
      </c>
    </row>
    <row r="91" spans="1:25">
      <c r="A91" s="3" t="s">
        <v>6</v>
      </c>
      <c r="B91" s="3" t="s">
        <v>6</v>
      </c>
      <c r="C91" s="3" t="s">
        <v>20</v>
      </c>
      <c r="D91" s="1">
        <v>2</v>
      </c>
      <c r="E91" s="1">
        <v>1.425</v>
      </c>
      <c r="F91" s="1" t="str">
        <f t="shared" si="39"/>
        <v/>
      </c>
      <c r="G91" s="1" t="str">
        <f t="shared" si="40"/>
        <v/>
      </c>
      <c r="H91" s="1" t="str">
        <f t="shared" si="21"/>
        <v/>
      </c>
      <c r="I91" s="1" t="str">
        <f t="shared" si="22"/>
        <v/>
      </c>
      <c r="J91" s="1" t="str">
        <f t="shared" si="23"/>
        <v/>
      </c>
      <c r="K91" s="1" t="str">
        <f t="shared" si="24"/>
        <v/>
      </c>
      <c r="L91" s="1" t="str">
        <f t="shared" si="25"/>
        <v/>
      </c>
      <c r="M91" s="1" t="str">
        <f t="shared" si="26"/>
        <v/>
      </c>
      <c r="N91" s="1" t="str">
        <f t="shared" si="27"/>
        <v/>
      </c>
      <c r="O91" s="1" t="str">
        <f t="shared" si="28"/>
        <v/>
      </c>
      <c r="P91" s="1" t="str">
        <f t="shared" si="29"/>
        <v/>
      </c>
      <c r="Q91" s="1" t="str">
        <f t="shared" si="30"/>
        <v/>
      </c>
      <c r="R91" s="1" t="str">
        <f t="shared" si="31"/>
        <v/>
      </c>
      <c r="S91" s="1" t="str">
        <f t="shared" si="32"/>
        <v/>
      </c>
      <c r="T91" s="1" t="str">
        <f t="shared" si="33"/>
        <v/>
      </c>
      <c r="U91" s="1" t="str">
        <f t="shared" si="34"/>
        <v/>
      </c>
      <c r="V91" s="1" t="str">
        <f t="shared" si="35"/>
        <v/>
      </c>
      <c r="W91" s="1" t="str">
        <f t="shared" si="36"/>
        <v/>
      </c>
      <c r="X91" s="1" t="str">
        <f t="shared" si="37"/>
        <v/>
      </c>
      <c r="Y91" s="1" t="str">
        <f t="shared" si="38"/>
        <v/>
      </c>
    </row>
    <row r="92" spans="1:25">
      <c r="A92" s="3" t="s">
        <v>48</v>
      </c>
      <c r="B92" s="3" t="s">
        <v>49</v>
      </c>
      <c r="C92" s="3" t="s">
        <v>6</v>
      </c>
      <c r="D92" s="1">
        <v>5.5</v>
      </c>
      <c r="E92" s="1">
        <v>3.375</v>
      </c>
      <c r="F92" s="1" t="str">
        <f t="shared" si="39"/>
        <v/>
      </c>
      <c r="G92" s="1" t="str">
        <f t="shared" si="40"/>
        <v/>
      </c>
      <c r="H92" s="1" t="str">
        <f t="shared" si="21"/>
        <v/>
      </c>
      <c r="I92" s="1" t="str">
        <f t="shared" si="22"/>
        <v/>
      </c>
      <c r="J92" s="1" t="str">
        <f t="shared" si="23"/>
        <v/>
      </c>
      <c r="K92" s="1" t="str">
        <f t="shared" si="24"/>
        <v/>
      </c>
      <c r="L92" s="1" t="str">
        <f t="shared" si="25"/>
        <v/>
      </c>
      <c r="M92" s="1" t="str">
        <f t="shared" si="26"/>
        <v/>
      </c>
      <c r="N92" s="1">
        <f t="shared" si="27"/>
        <v>4.5</v>
      </c>
      <c r="O92" s="1">
        <f t="shared" si="28"/>
        <v>3.125</v>
      </c>
      <c r="P92" s="1" t="str">
        <f t="shared" si="29"/>
        <v/>
      </c>
      <c r="Q92" s="1" t="str">
        <f t="shared" si="30"/>
        <v/>
      </c>
      <c r="R92" s="1">
        <f t="shared" si="31"/>
        <v>1</v>
      </c>
      <c r="S92" s="1">
        <f t="shared" si="32"/>
        <v>0.25</v>
      </c>
      <c r="T92" s="1" t="str">
        <f t="shared" si="33"/>
        <v/>
      </c>
      <c r="U92" s="1" t="str">
        <f t="shared" si="34"/>
        <v/>
      </c>
      <c r="V92" s="1" t="str">
        <f t="shared" si="35"/>
        <v/>
      </c>
      <c r="W92" s="1" t="str">
        <f t="shared" si="36"/>
        <v/>
      </c>
      <c r="X92" s="1" t="str">
        <f t="shared" si="37"/>
        <v/>
      </c>
      <c r="Y92" s="1" t="str">
        <f t="shared" si="38"/>
        <v/>
      </c>
    </row>
    <row r="93" spans="1:25">
      <c r="A93" s="3" t="s">
        <v>6</v>
      </c>
      <c r="B93" s="3" t="s">
        <v>6</v>
      </c>
      <c r="C93" s="3" t="s">
        <v>17</v>
      </c>
      <c r="D93" s="1">
        <v>4.5</v>
      </c>
      <c r="E93" s="1">
        <v>3.125</v>
      </c>
      <c r="F93" s="1" t="str">
        <f t="shared" si="39"/>
        <v/>
      </c>
      <c r="G93" s="1" t="str">
        <f t="shared" si="40"/>
        <v/>
      </c>
      <c r="H93" s="1" t="str">
        <f t="shared" si="21"/>
        <v/>
      </c>
      <c r="I93" s="1" t="str">
        <f t="shared" si="22"/>
        <v/>
      </c>
      <c r="J93" s="1" t="str">
        <f t="shared" si="23"/>
        <v/>
      </c>
      <c r="K93" s="1" t="str">
        <f t="shared" si="24"/>
        <v/>
      </c>
      <c r="L93" s="1" t="str">
        <f t="shared" si="25"/>
        <v/>
      </c>
      <c r="M93" s="1" t="str">
        <f t="shared" si="26"/>
        <v/>
      </c>
      <c r="N93" s="1" t="str">
        <f t="shared" si="27"/>
        <v/>
      </c>
      <c r="O93" s="1" t="str">
        <f t="shared" si="28"/>
        <v/>
      </c>
      <c r="P93" s="1" t="str">
        <f t="shared" si="29"/>
        <v/>
      </c>
      <c r="Q93" s="1" t="str">
        <f t="shared" si="30"/>
        <v/>
      </c>
      <c r="R93" s="1" t="str">
        <f t="shared" si="31"/>
        <v/>
      </c>
      <c r="S93" s="1" t="str">
        <f t="shared" si="32"/>
        <v/>
      </c>
      <c r="T93" s="1" t="str">
        <f t="shared" si="33"/>
        <v/>
      </c>
      <c r="U93" s="1" t="str">
        <f t="shared" si="34"/>
        <v/>
      </c>
      <c r="V93" s="1" t="str">
        <f t="shared" si="35"/>
        <v/>
      </c>
      <c r="W93" s="1" t="str">
        <f t="shared" si="36"/>
        <v/>
      </c>
      <c r="X93" s="1" t="str">
        <f t="shared" si="37"/>
        <v/>
      </c>
      <c r="Y93" s="1" t="str">
        <f t="shared" si="38"/>
        <v/>
      </c>
    </row>
    <row r="94" spans="1:25">
      <c r="A94" s="3" t="s">
        <v>6</v>
      </c>
      <c r="B94" s="3" t="s">
        <v>6</v>
      </c>
      <c r="C94" s="3" t="s">
        <v>18</v>
      </c>
      <c r="D94" s="1">
        <v>1</v>
      </c>
      <c r="E94" s="1">
        <v>0.25</v>
      </c>
      <c r="F94" s="1" t="str">
        <f t="shared" si="39"/>
        <v/>
      </c>
      <c r="G94" s="1" t="str">
        <f t="shared" si="40"/>
        <v/>
      </c>
      <c r="H94" s="1" t="str">
        <f t="shared" si="21"/>
        <v/>
      </c>
      <c r="I94" s="1" t="str">
        <f t="shared" si="22"/>
        <v/>
      </c>
      <c r="J94" s="1" t="str">
        <f t="shared" si="23"/>
        <v/>
      </c>
      <c r="K94" s="1" t="str">
        <f t="shared" si="24"/>
        <v/>
      </c>
      <c r="L94" s="1" t="str">
        <f t="shared" si="25"/>
        <v/>
      </c>
      <c r="M94" s="1" t="str">
        <f t="shared" si="26"/>
        <v/>
      </c>
      <c r="N94" s="1" t="str">
        <f t="shared" si="27"/>
        <v/>
      </c>
      <c r="O94" s="1" t="str">
        <f t="shared" si="28"/>
        <v/>
      </c>
      <c r="P94" s="1" t="str">
        <f t="shared" si="29"/>
        <v/>
      </c>
      <c r="Q94" s="1" t="str">
        <f t="shared" si="30"/>
        <v/>
      </c>
      <c r="R94" s="1" t="str">
        <f t="shared" si="31"/>
        <v/>
      </c>
      <c r="S94" s="1" t="str">
        <f t="shared" si="32"/>
        <v/>
      </c>
      <c r="T94" s="1" t="str">
        <f t="shared" si="33"/>
        <v/>
      </c>
      <c r="U94" s="1" t="str">
        <f t="shared" si="34"/>
        <v/>
      </c>
      <c r="V94" s="1" t="str">
        <f t="shared" si="35"/>
        <v/>
      </c>
      <c r="W94" s="1" t="str">
        <f t="shared" si="36"/>
        <v/>
      </c>
      <c r="X94" s="1" t="str">
        <f t="shared" si="37"/>
        <v/>
      </c>
      <c r="Y94" s="1" t="str">
        <f t="shared" si="38"/>
        <v/>
      </c>
    </row>
    <row r="95" spans="1:25">
      <c r="A95" s="3" t="s">
        <v>50</v>
      </c>
      <c r="B95" s="3" t="s">
        <v>51</v>
      </c>
      <c r="C95" s="3" t="s">
        <v>6</v>
      </c>
      <c r="D95" s="1">
        <v>23.75</v>
      </c>
      <c r="E95" s="1">
        <v>21</v>
      </c>
      <c r="F95" s="1">
        <f t="shared" si="39"/>
        <v>3.05</v>
      </c>
      <c r="G95" s="1">
        <f t="shared" si="40"/>
        <v>2.875</v>
      </c>
      <c r="H95" s="1">
        <f t="shared" si="21"/>
        <v>6.55</v>
      </c>
      <c r="I95" s="1">
        <f t="shared" si="22"/>
        <v>6.25</v>
      </c>
      <c r="J95" s="1">
        <f t="shared" si="23"/>
        <v>13.65</v>
      </c>
      <c r="K95" s="1">
        <f t="shared" si="24"/>
        <v>11.375</v>
      </c>
      <c r="L95" s="1">
        <f t="shared" si="25"/>
        <v>0.5</v>
      </c>
      <c r="M95" s="1">
        <f t="shared" si="26"/>
        <v>0.5</v>
      </c>
      <c r="N95" s="1" t="str">
        <f t="shared" si="27"/>
        <v/>
      </c>
      <c r="O95" s="1" t="str">
        <f t="shared" si="28"/>
        <v/>
      </c>
      <c r="P95" s="1" t="str">
        <f t="shared" si="29"/>
        <v/>
      </c>
      <c r="Q95" s="1" t="str">
        <f t="shared" si="30"/>
        <v/>
      </c>
      <c r="R95" s="1" t="str">
        <f t="shared" si="31"/>
        <v/>
      </c>
      <c r="S95" s="1" t="str">
        <f t="shared" si="32"/>
        <v/>
      </c>
      <c r="T95" s="1" t="str">
        <f t="shared" si="33"/>
        <v/>
      </c>
      <c r="U95" s="1" t="str">
        <f t="shared" si="34"/>
        <v/>
      </c>
      <c r="V95" s="1" t="str">
        <f t="shared" si="35"/>
        <v/>
      </c>
      <c r="W95" s="1" t="str">
        <f t="shared" si="36"/>
        <v/>
      </c>
      <c r="X95" s="1" t="str">
        <f t="shared" si="37"/>
        <v/>
      </c>
      <c r="Y95" s="1" t="str">
        <f t="shared" si="38"/>
        <v/>
      </c>
    </row>
    <row r="96" spans="1:25">
      <c r="A96" s="3" t="s">
        <v>6</v>
      </c>
      <c r="B96" s="3" t="s">
        <v>6</v>
      </c>
      <c r="C96" s="3" t="s">
        <v>9</v>
      </c>
      <c r="D96" s="1">
        <v>3.05</v>
      </c>
      <c r="E96" s="1">
        <v>2.875</v>
      </c>
      <c r="F96" s="1" t="str">
        <f t="shared" si="39"/>
        <v/>
      </c>
      <c r="G96" s="1" t="str">
        <f t="shared" si="40"/>
        <v/>
      </c>
      <c r="H96" s="1" t="str">
        <f t="shared" si="21"/>
        <v/>
      </c>
      <c r="I96" s="1" t="str">
        <f t="shared" si="22"/>
        <v/>
      </c>
      <c r="J96" s="1" t="str">
        <f t="shared" si="23"/>
        <v/>
      </c>
      <c r="K96" s="1" t="str">
        <f t="shared" si="24"/>
        <v/>
      </c>
      <c r="L96" s="1" t="str">
        <f t="shared" si="25"/>
        <v/>
      </c>
      <c r="M96" s="1" t="str">
        <f t="shared" si="26"/>
        <v/>
      </c>
      <c r="N96" s="1" t="str">
        <f t="shared" si="27"/>
        <v/>
      </c>
      <c r="O96" s="1" t="str">
        <f t="shared" si="28"/>
        <v/>
      </c>
      <c r="P96" s="1" t="str">
        <f t="shared" si="29"/>
        <v/>
      </c>
      <c r="Q96" s="1" t="str">
        <f t="shared" si="30"/>
        <v/>
      </c>
      <c r="R96" s="1" t="str">
        <f t="shared" si="31"/>
        <v/>
      </c>
      <c r="S96" s="1" t="str">
        <f t="shared" si="32"/>
        <v/>
      </c>
      <c r="T96" s="1" t="str">
        <f t="shared" si="33"/>
        <v/>
      </c>
      <c r="U96" s="1" t="str">
        <f t="shared" si="34"/>
        <v/>
      </c>
      <c r="V96" s="1" t="str">
        <f t="shared" si="35"/>
        <v/>
      </c>
      <c r="W96" s="1" t="str">
        <f t="shared" si="36"/>
        <v/>
      </c>
      <c r="X96" s="1" t="str">
        <f t="shared" si="37"/>
        <v/>
      </c>
      <c r="Y96" s="1" t="str">
        <f t="shared" si="38"/>
        <v/>
      </c>
    </row>
    <row r="97" spans="1:25">
      <c r="A97" s="3" t="s">
        <v>6</v>
      </c>
      <c r="B97" s="3" t="s">
        <v>6</v>
      </c>
      <c r="C97" s="3" t="s">
        <v>10</v>
      </c>
      <c r="D97" s="1">
        <v>6.55</v>
      </c>
      <c r="E97" s="1">
        <v>6.25</v>
      </c>
      <c r="F97" s="1" t="str">
        <f t="shared" si="39"/>
        <v/>
      </c>
      <c r="G97" s="1" t="str">
        <f t="shared" si="40"/>
        <v/>
      </c>
      <c r="H97" s="1" t="str">
        <f t="shared" si="21"/>
        <v/>
      </c>
      <c r="I97" s="1" t="str">
        <f t="shared" si="22"/>
        <v/>
      </c>
      <c r="J97" s="1" t="str">
        <f t="shared" si="23"/>
        <v/>
      </c>
      <c r="K97" s="1" t="str">
        <f t="shared" si="24"/>
        <v/>
      </c>
      <c r="L97" s="1" t="str">
        <f t="shared" si="25"/>
        <v/>
      </c>
      <c r="M97" s="1" t="str">
        <f t="shared" si="26"/>
        <v/>
      </c>
      <c r="N97" s="1" t="str">
        <f t="shared" si="27"/>
        <v/>
      </c>
      <c r="O97" s="1" t="str">
        <f t="shared" si="28"/>
        <v/>
      </c>
      <c r="P97" s="1" t="str">
        <f t="shared" si="29"/>
        <v/>
      </c>
      <c r="Q97" s="1" t="str">
        <f t="shared" si="30"/>
        <v/>
      </c>
      <c r="R97" s="1" t="str">
        <f t="shared" si="31"/>
        <v/>
      </c>
      <c r="S97" s="1" t="str">
        <f t="shared" si="32"/>
        <v/>
      </c>
      <c r="T97" s="1" t="str">
        <f t="shared" si="33"/>
        <v/>
      </c>
      <c r="U97" s="1" t="str">
        <f t="shared" si="34"/>
        <v/>
      </c>
      <c r="V97" s="1" t="str">
        <f t="shared" si="35"/>
        <v/>
      </c>
      <c r="W97" s="1" t="str">
        <f t="shared" si="36"/>
        <v/>
      </c>
      <c r="X97" s="1" t="str">
        <f t="shared" si="37"/>
        <v/>
      </c>
      <c r="Y97" s="1" t="str">
        <f t="shared" si="38"/>
        <v/>
      </c>
    </row>
    <row r="98" spans="1:25">
      <c r="A98" s="3" t="s">
        <v>6</v>
      </c>
      <c r="B98" s="3" t="s">
        <v>6</v>
      </c>
      <c r="C98" s="3" t="s">
        <v>11</v>
      </c>
      <c r="D98" s="1">
        <v>13.65</v>
      </c>
      <c r="E98" s="1">
        <v>11.375</v>
      </c>
      <c r="F98" s="1" t="str">
        <f t="shared" si="39"/>
        <v/>
      </c>
      <c r="G98" s="1" t="str">
        <f t="shared" si="40"/>
        <v/>
      </c>
      <c r="H98" s="1" t="str">
        <f t="shared" si="21"/>
        <v/>
      </c>
      <c r="I98" s="1" t="str">
        <f t="shared" si="22"/>
        <v/>
      </c>
      <c r="J98" s="1" t="str">
        <f t="shared" si="23"/>
        <v/>
      </c>
      <c r="K98" s="1" t="str">
        <f t="shared" si="24"/>
        <v/>
      </c>
      <c r="L98" s="1" t="str">
        <f t="shared" si="25"/>
        <v/>
      </c>
      <c r="M98" s="1" t="str">
        <f t="shared" si="26"/>
        <v/>
      </c>
      <c r="N98" s="1" t="str">
        <f t="shared" si="27"/>
        <v/>
      </c>
      <c r="O98" s="1" t="str">
        <f t="shared" si="28"/>
        <v/>
      </c>
      <c r="P98" s="1" t="str">
        <f t="shared" si="29"/>
        <v/>
      </c>
      <c r="Q98" s="1" t="str">
        <f t="shared" si="30"/>
        <v/>
      </c>
      <c r="R98" s="1" t="str">
        <f t="shared" si="31"/>
        <v/>
      </c>
      <c r="S98" s="1" t="str">
        <f t="shared" si="32"/>
        <v/>
      </c>
      <c r="T98" s="1" t="str">
        <f t="shared" si="33"/>
        <v/>
      </c>
      <c r="U98" s="1" t="str">
        <f t="shared" si="34"/>
        <v/>
      </c>
      <c r="V98" s="1" t="str">
        <f t="shared" si="35"/>
        <v/>
      </c>
      <c r="W98" s="1" t="str">
        <f t="shared" si="36"/>
        <v/>
      </c>
      <c r="X98" s="1" t="str">
        <f t="shared" si="37"/>
        <v/>
      </c>
      <c r="Y98" s="1" t="str">
        <f t="shared" si="38"/>
        <v/>
      </c>
    </row>
    <row r="99" spans="1:25">
      <c r="A99" s="3" t="s">
        <v>6</v>
      </c>
      <c r="B99" s="3" t="s">
        <v>6</v>
      </c>
      <c r="C99" s="3" t="s">
        <v>16</v>
      </c>
      <c r="D99" s="1">
        <v>0.5</v>
      </c>
      <c r="E99" s="1">
        <v>0.5</v>
      </c>
      <c r="F99" s="1" t="str">
        <f t="shared" si="39"/>
        <v/>
      </c>
      <c r="G99" s="1" t="str">
        <f t="shared" si="40"/>
        <v/>
      </c>
      <c r="H99" s="1" t="str">
        <f t="shared" si="21"/>
        <v/>
      </c>
      <c r="I99" s="1" t="str">
        <f t="shared" si="22"/>
        <v/>
      </c>
      <c r="J99" s="1" t="str">
        <f t="shared" si="23"/>
        <v/>
      </c>
      <c r="K99" s="1" t="str">
        <f t="shared" si="24"/>
        <v/>
      </c>
      <c r="L99" s="1" t="str">
        <f t="shared" si="25"/>
        <v/>
      </c>
      <c r="M99" s="1" t="str">
        <f t="shared" si="26"/>
        <v/>
      </c>
      <c r="N99" s="1" t="str">
        <f t="shared" si="27"/>
        <v/>
      </c>
      <c r="O99" s="1" t="str">
        <f t="shared" si="28"/>
        <v/>
      </c>
      <c r="P99" s="1" t="str">
        <f t="shared" si="29"/>
        <v/>
      </c>
      <c r="Q99" s="1" t="str">
        <f t="shared" si="30"/>
        <v/>
      </c>
      <c r="R99" s="1" t="str">
        <f t="shared" si="31"/>
        <v/>
      </c>
      <c r="S99" s="1" t="str">
        <f t="shared" si="32"/>
        <v/>
      </c>
      <c r="T99" s="1" t="str">
        <f t="shared" si="33"/>
        <v/>
      </c>
      <c r="U99" s="1" t="str">
        <f t="shared" si="34"/>
        <v/>
      </c>
      <c r="V99" s="1" t="str">
        <f t="shared" si="35"/>
        <v/>
      </c>
      <c r="W99" s="1" t="str">
        <f t="shared" si="36"/>
        <v/>
      </c>
      <c r="X99" s="1" t="str">
        <f t="shared" si="37"/>
        <v/>
      </c>
      <c r="Y99" s="1" t="str">
        <f t="shared" si="38"/>
        <v/>
      </c>
    </row>
    <row r="100" spans="1:25">
      <c r="A100" s="3" t="s">
        <v>52</v>
      </c>
      <c r="B100" s="3" t="s">
        <v>53</v>
      </c>
      <c r="C100" s="3" t="s">
        <v>6</v>
      </c>
      <c r="D100" s="1">
        <v>5.75</v>
      </c>
      <c r="E100" s="1">
        <v>5.875</v>
      </c>
      <c r="F100" s="1" t="str">
        <f t="shared" si="39"/>
        <v/>
      </c>
      <c r="G100" s="1" t="str">
        <f t="shared" si="40"/>
        <v/>
      </c>
      <c r="H100" s="1">
        <f t="shared" si="21"/>
        <v>5.75</v>
      </c>
      <c r="I100" s="1">
        <f t="shared" si="22"/>
        <v>5.875</v>
      </c>
      <c r="J100" s="1" t="str">
        <f t="shared" si="23"/>
        <v/>
      </c>
      <c r="K100" s="1" t="str">
        <f t="shared" si="24"/>
        <v/>
      </c>
      <c r="L100" s="1" t="str">
        <f t="shared" si="25"/>
        <v/>
      </c>
      <c r="M100" s="1" t="str">
        <f t="shared" si="26"/>
        <v/>
      </c>
      <c r="N100" s="1" t="str">
        <f t="shared" si="27"/>
        <v/>
      </c>
      <c r="O100" s="1" t="str">
        <f t="shared" si="28"/>
        <v/>
      </c>
      <c r="P100" s="1" t="str">
        <f t="shared" si="29"/>
        <v/>
      </c>
      <c r="Q100" s="1" t="str">
        <f t="shared" si="30"/>
        <v/>
      </c>
      <c r="R100" s="1" t="str">
        <f t="shared" si="31"/>
        <v/>
      </c>
      <c r="S100" s="1" t="str">
        <f t="shared" si="32"/>
        <v/>
      </c>
      <c r="T100" s="1" t="str">
        <f t="shared" si="33"/>
        <v/>
      </c>
      <c r="U100" s="1" t="str">
        <f t="shared" si="34"/>
        <v/>
      </c>
      <c r="V100" s="1" t="str">
        <f t="shared" si="35"/>
        <v/>
      </c>
      <c r="W100" s="1" t="str">
        <f t="shared" si="36"/>
        <v/>
      </c>
      <c r="X100" s="1" t="str">
        <f t="shared" si="37"/>
        <v/>
      </c>
      <c r="Y100" s="1" t="str">
        <f t="shared" si="38"/>
        <v/>
      </c>
    </row>
    <row r="101" spans="1:25">
      <c r="A101" s="3" t="s">
        <v>6</v>
      </c>
      <c r="B101" s="3" t="s">
        <v>6</v>
      </c>
      <c r="C101" s="3" t="s">
        <v>10</v>
      </c>
      <c r="D101" s="1">
        <v>5.75</v>
      </c>
      <c r="E101" s="1">
        <v>5.875</v>
      </c>
      <c r="F101" s="1" t="str">
        <f t="shared" si="39"/>
        <v/>
      </c>
      <c r="G101" s="1" t="str">
        <f t="shared" si="40"/>
        <v/>
      </c>
      <c r="H101" s="1" t="str">
        <f t="shared" si="21"/>
        <v/>
      </c>
      <c r="I101" s="1" t="str">
        <f t="shared" si="22"/>
        <v/>
      </c>
      <c r="J101" s="1" t="str">
        <f t="shared" si="23"/>
        <v/>
      </c>
      <c r="K101" s="1" t="str">
        <f t="shared" si="24"/>
        <v/>
      </c>
      <c r="L101" s="1" t="str">
        <f t="shared" si="25"/>
        <v/>
      </c>
      <c r="M101" s="1" t="str">
        <f t="shared" si="26"/>
        <v/>
      </c>
      <c r="N101" s="1" t="str">
        <f t="shared" si="27"/>
        <v/>
      </c>
      <c r="O101" s="1" t="str">
        <f t="shared" si="28"/>
        <v/>
      </c>
      <c r="P101" s="1" t="str">
        <f t="shared" si="29"/>
        <v/>
      </c>
      <c r="Q101" s="1" t="str">
        <f t="shared" si="30"/>
        <v/>
      </c>
      <c r="R101" s="1" t="str">
        <f t="shared" si="31"/>
        <v/>
      </c>
      <c r="S101" s="1" t="str">
        <f t="shared" si="32"/>
        <v/>
      </c>
      <c r="T101" s="1" t="str">
        <f t="shared" si="33"/>
        <v/>
      </c>
      <c r="U101" s="1" t="str">
        <f t="shared" si="34"/>
        <v/>
      </c>
      <c r="V101" s="1" t="str">
        <f t="shared" si="35"/>
        <v/>
      </c>
      <c r="W101" s="1" t="str">
        <f t="shared" si="36"/>
        <v/>
      </c>
      <c r="X101" s="1" t="str">
        <f t="shared" si="37"/>
        <v/>
      </c>
      <c r="Y101" s="1" t="str">
        <f t="shared" si="38"/>
        <v/>
      </c>
    </row>
    <row r="102" spans="1:25">
      <c r="A102" s="3" t="s">
        <v>54</v>
      </c>
      <c r="B102" s="3" t="s">
        <v>55</v>
      </c>
      <c r="C102" s="3" t="s">
        <v>6</v>
      </c>
      <c r="D102" s="1">
        <v>5.5</v>
      </c>
      <c r="E102" s="1">
        <v>3.625</v>
      </c>
      <c r="F102" s="1" t="str">
        <f t="shared" si="39"/>
        <v/>
      </c>
      <c r="G102" s="1" t="str">
        <f t="shared" si="40"/>
        <v/>
      </c>
      <c r="H102" s="1">
        <f t="shared" si="21"/>
        <v>5.5</v>
      </c>
      <c r="I102" s="1">
        <f t="shared" si="22"/>
        <v>3.625</v>
      </c>
      <c r="J102" s="1" t="str">
        <f t="shared" si="23"/>
        <v/>
      </c>
      <c r="K102" s="1" t="str">
        <f t="shared" si="24"/>
        <v/>
      </c>
      <c r="L102" s="1" t="str">
        <f t="shared" si="25"/>
        <v/>
      </c>
      <c r="M102" s="1" t="str">
        <f t="shared" si="26"/>
        <v/>
      </c>
      <c r="N102" s="1" t="str">
        <f t="shared" si="27"/>
        <v/>
      </c>
      <c r="O102" s="1" t="str">
        <f t="shared" si="28"/>
        <v/>
      </c>
      <c r="P102" s="1" t="str">
        <f t="shared" si="29"/>
        <v/>
      </c>
      <c r="Q102" s="1" t="str">
        <f t="shared" si="30"/>
        <v/>
      </c>
      <c r="R102" s="1" t="str">
        <f t="shared" si="31"/>
        <v/>
      </c>
      <c r="S102" s="1" t="str">
        <f t="shared" si="32"/>
        <v/>
      </c>
      <c r="T102" s="1" t="str">
        <f t="shared" si="33"/>
        <v/>
      </c>
      <c r="U102" s="1" t="str">
        <f t="shared" si="34"/>
        <v/>
      </c>
      <c r="V102" s="1" t="str">
        <f t="shared" si="35"/>
        <v/>
      </c>
      <c r="W102" s="1" t="str">
        <f t="shared" si="36"/>
        <v/>
      </c>
      <c r="X102" s="1" t="str">
        <f t="shared" si="37"/>
        <v/>
      </c>
      <c r="Y102" s="1" t="str">
        <f t="shared" si="38"/>
        <v/>
      </c>
    </row>
    <row r="103" spans="1:25">
      <c r="A103" s="3" t="s">
        <v>6</v>
      </c>
      <c r="B103" s="3" t="s">
        <v>6</v>
      </c>
      <c r="C103" s="3" t="s">
        <v>10</v>
      </c>
      <c r="D103" s="1">
        <v>5.5</v>
      </c>
      <c r="E103" s="1">
        <v>3.625</v>
      </c>
      <c r="F103" s="1" t="str">
        <f t="shared" si="39"/>
        <v/>
      </c>
      <c r="G103" s="1" t="str">
        <f t="shared" si="40"/>
        <v/>
      </c>
      <c r="H103" s="1" t="str">
        <f t="shared" si="21"/>
        <v/>
      </c>
      <c r="I103" s="1" t="str">
        <f t="shared" si="22"/>
        <v/>
      </c>
      <c r="J103" s="1" t="str">
        <f t="shared" si="23"/>
        <v/>
      </c>
      <c r="K103" s="1" t="str">
        <f t="shared" si="24"/>
        <v/>
      </c>
      <c r="L103" s="1" t="str">
        <f t="shared" si="25"/>
        <v/>
      </c>
      <c r="M103" s="1" t="str">
        <f t="shared" si="26"/>
        <v/>
      </c>
      <c r="N103" s="1" t="str">
        <f t="shared" si="27"/>
        <v/>
      </c>
      <c r="O103" s="1" t="str">
        <f t="shared" si="28"/>
        <v/>
      </c>
      <c r="P103" s="1" t="str">
        <f t="shared" si="29"/>
        <v/>
      </c>
      <c r="Q103" s="1" t="str">
        <f t="shared" si="30"/>
        <v/>
      </c>
      <c r="R103" s="1" t="str">
        <f t="shared" si="31"/>
        <v/>
      </c>
      <c r="S103" s="1" t="str">
        <f t="shared" si="32"/>
        <v/>
      </c>
      <c r="T103" s="1" t="str">
        <f t="shared" si="33"/>
        <v/>
      </c>
      <c r="U103" s="1" t="str">
        <f t="shared" si="34"/>
        <v/>
      </c>
      <c r="V103" s="1" t="str">
        <f t="shared" si="35"/>
        <v/>
      </c>
      <c r="W103" s="1" t="str">
        <f t="shared" si="36"/>
        <v/>
      </c>
      <c r="X103" s="1" t="str">
        <f t="shared" si="37"/>
        <v/>
      </c>
      <c r="Y103" s="1" t="str">
        <f t="shared" si="38"/>
        <v/>
      </c>
    </row>
    <row r="104" spans="1:25">
      <c r="A104" s="3" t="s">
        <v>56</v>
      </c>
      <c r="B104" s="3" t="s">
        <v>57</v>
      </c>
      <c r="C104" s="3" t="s">
        <v>6</v>
      </c>
      <c r="D104" s="1">
        <v>1</v>
      </c>
      <c r="E104" s="1">
        <v>0.375</v>
      </c>
      <c r="F104" s="1" t="str">
        <f t="shared" si="39"/>
        <v/>
      </c>
      <c r="G104" s="1" t="str">
        <f t="shared" si="40"/>
        <v/>
      </c>
      <c r="H104" s="1" t="str">
        <f t="shared" si="21"/>
        <v/>
      </c>
      <c r="I104" s="1" t="str">
        <f t="shared" si="22"/>
        <v/>
      </c>
      <c r="J104" s="1" t="str">
        <f t="shared" si="23"/>
        <v/>
      </c>
      <c r="K104" s="1" t="str">
        <f t="shared" si="24"/>
        <v/>
      </c>
      <c r="L104" s="1">
        <f t="shared" si="25"/>
        <v>0.125</v>
      </c>
      <c r="M104" s="1">
        <f t="shared" si="26"/>
        <v>0</v>
      </c>
      <c r="N104" s="1">
        <f t="shared" si="27"/>
        <v>0.25</v>
      </c>
      <c r="O104" s="1">
        <f t="shared" si="28"/>
        <v>0.25</v>
      </c>
      <c r="P104" s="1" t="str">
        <f t="shared" si="29"/>
        <v/>
      </c>
      <c r="Q104" s="1" t="str">
        <f t="shared" si="30"/>
        <v/>
      </c>
      <c r="R104" s="1">
        <f t="shared" si="31"/>
        <v>0.25</v>
      </c>
      <c r="S104" s="1">
        <f t="shared" si="32"/>
        <v>0</v>
      </c>
      <c r="T104" s="1">
        <f t="shared" si="33"/>
        <v>0.125</v>
      </c>
      <c r="U104" s="1">
        <f t="shared" si="34"/>
        <v>0</v>
      </c>
      <c r="V104" s="1">
        <f t="shared" si="35"/>
        <v>0.25</v>
      </c>
      <c r="W104" s="1">
        <f t="shared" si="36"/>
        <v>0.125</v>
      </c>
      <c r="X104" s="1" t="str">
        <f t="shared" si="37"/>
        <v/>
      </c>
      <c r="Y104" s="1" t="str">
        <f t="shared" si="38"/>
        <v/>
      </c>
    </row>
    <row r="105" spans="1:25">
      <c r="A105" s="3" t="s">
        <v>6</v>
      </c>
      <c r="B105" s="3" t="s">
        <v>6</v>
      </c>
      <c r="C105" s="3" t="s">
        <v>16</v>
      </c>
      <c r="D105" s="1">
        <v>0.125</v>
      </c>
      <c r="E105" s="1">
        <v>0</v>
      </c>
      <c r="F105" s="1" t="str">
        <f t="shared" si="39"/>
        <v/>
      </c>
      <c r="G105" s="1" t="str">
        <f t="shared" si="40"/>
        <v/>
      </c>
      <c r="H105" s="1" t="str">
        <f t="shared" si="21"/>
        <v/>
      </c>
      <c r="I105" s="1" t="str">
        <f t="shared" si="22"/>
        <v/>
      </c>
      <c r="J105" s="1" t="str">
        <f t="shared" si="23"/>
        <v/>
      </c>
      <c r="K105" s="1" t="str">
        <f t="shared" si="24"/>
        <v/>
      </c>
      <c r="L105" s="1" t="str">
        <f t="shared" si="25"/>
        <v/>
      </c>
      <c r="M105" s="1" t="str">
        <f t="shared" si="26"/>
        <v/>
      </c>
      <c r="N105" s="1" t="str">
        <f t="shared" si="27"/>
        <v/>
      </c>
      <c r="O105" s="1" t="str">
        <f t="shared" si="28"/>
        <v/>
      </c>
      <c r="P105" s="1" t="str">
        <f t="shared" si="29"/>
        <v/>
      </c>
      <c r="Q105" s="1" t="str">
        <f t="shared" si="30"/>
        <v/>
      </c>
      <c r="R105" s="1" t="str">
        <f t="shared" si="31"/>
        <v/>
      </c>
      <c r="S105" s="1" t="str">
        <f t="shared" si="32"/>
        <v/>
      </c>
      <c r="T105" s="1" t="str">
        <f t="shared" si="33"/>
        <v/>
      </c>
      <c r="U105" s="1" t="str">
        <f t="shared" si="34"/>
        <v/>
      </c>
      <c r="V105" s="1" t="str">
        <f t="shared" si="35"/>
        <v/>
      </c>
      <c r="W105" s="1" t="str">
        <f t="shared" si="36"/>
        <v/>
      </c>
      <c r="X105" s="1" t="str">
        <f t="shared" si="37"/>
        <v/>
      </c>
      <c r="Y105" s="1" t="str">
        <f t="shared" si="38"/>
        <v/>
      </c>
    </row>
    <row r="106" spans="1:25">
      <c r="A106" s="3" t="s">
        <v>6</v>
      </c>
      <c r="B106" s="3" t="s">
        <v>6</v>
      </c>
      <c r="C106" s="3" t="s">
        <v>17</v>
      </c>
      <c r="D106" s="1">
        <v>0.25</v>
      </c>
      <c r="E106" s="1">
        <v>0.25</v>
      </c>
      <c r="F106" s="1" t="str">
        <f t="shared" si="39"/>
        <v/>
      </c>
      <c r="G106" s="1" t="str">
        <f t="shared" si="40"/>
        <v/>
      </c>
      <c r="H106" s="1" t="str">
        <f t="shared" si="21"/>
        <v/>
      </c>
      <c r="I106" s="1" t="str">
        <f t="shared" si="22"/>
        <v/>
      </c>
      <c r="J106" s="1" t="str">
        <f t="shared" si="23"/>
        <v/>
      </c>
      <c r="K106" s="1" t="str">
        <f t="shared" si="24"/>
        <v/>
      </c>
      <c r="L106" s="1" t="str">
        <f t="shared" si="25"/>
        <v/>
      </c>
      <c r="M106" s="1" t="str">
        <f t="shared" si="26"/>
        <v/>
      </c>
      <c r="N106" s="1" t="str">
        <f t="shared" si="27"/>
        <v/>
      </c>
      <c r="O106" s="1" t="str">
        <f t="shared" si="28"/>
        <v/>
      </c>
      <c r="P106" s="1" t="str">
        <f t="shared" si="29"/>
        <v/>
      </c>
      <c r="Q106" s="1" t="str">
        <f t="shared" si="30"/>
        <v/>
      </c>
      <c r="R106" s="1" t="str">
        <f t="shared" si="31"/>
        <v/>
      </c>
      <c r="S106" s="1" t="str">
        <f t="shared" si="32"/>
        <v/>
      </c>
      <c r="T106" s="1" t="str">
        <f t="shared" si="33"/>
        <v/>
      </c>
      <c r="U106" s="1" t="str">
        <f t="shared" si="34"/>
        <v/>
      </c>
      <c r="V106" s="1" t="str">
        <f t="shared" si="35"/>
        <v/>
      </c>
      <c r="W106" s="1" t="str">
        <f t="shared" si="36"/>
        <v/>
      </c>
      <c r="X106" s="1" t="str">
        <f t="shared" si="37"/>
        <v/>
      </c>
      <c r="Y106" s="1" t="str">
        <f t="shared" si="38"/>
        <v/>
      </c>
    </row>
    <row r="107" spans="1:25">
      <c r="A107" s="3" t="s">
        <v>6</v>
      </c>
      <c r="B107" s="3" t="s">
        <v>6</v>
      </c>
      <c r="C107" s="3" t="s">
        <v>18</v>
      </c>
      <c r="D107" s="1">
        <v>0.25</v>
      </c>
      <c r="E107" s="1">
        <v>0</v>
      </c>
      <c r="F107" s="1" t="str">
        <f t="shared" si="39"/>
        <v/>
      </c>
      <c r="G107" s="1" t="str">
        <f t="shared" si="40"/>
        <v/>
      </c>
      <c r="H107" s="1" t="str">
        <f t="shared" si="21"/>
        <v/>
      </c>
      <c r="I107" s="1" t="str">
        <f t="shared" si="22"/>
        <v/>
      </c>
      <c r="J107" s="1" t="str">
        <f t="shared" si="23"/>
        <v/>
      </c>
      <c r="K107" s="1" t="str">
        <f t="shared" si="24"/>
        <v/>
      </c>
      <c r="L107" s="1" t="str">
        <f t="shared" si="25"/>
        <v/>
      </c>
      <c r="M107" s="1" t="str">
        <f t="shared" si="26"/>
        <v/>
      </c>
      <c r="N107" s="1" t="str">
        <f t="shared" si="27"/>
        <v/>
      </c>
      <c r="O107" s="1" t="str">
        <f t="shared" si="28"/>
        <v/>
      </c>
      <c r="P107" s="1" t="str">
        <f t="shared" si="29"/>
        <v/>
      </c>
      <c r="Q107" s="1" t="str">
        <f t="shared" si="30"/>
        <v/>
      </c>
      <c r="R107" s="1" t="str">
        <f t="shared" si="31"/>
        <v/>
      </c>
      <c r="S107" s="1" t="str">
        <f t="shared" si="32"/>
        <v/>
      </c>
      <c r="T107" s="1" t="str">
        <f t="shared" si="33"/>
        <v/>
      </c>
      <c r="U107" s="1" t="str">
        <f t="shared" si="34"/>
        <v/>
      </c>
      <c r="V107" s="1" t="str">
        <f t="shared" si="35"/>
        <v/>
      </c>
      <c r="W107" s="1" t="str">
        <f t="shared" si="36"/>
        <v/>
      </c>
      <c r="X107" s="1" t="str">
        <f t="shared" si="37"/>
        <v/>
      </c>
      <c r="Y107" s="1" t="str">
        <f t="shared" si="38"/>
        <v/>
      </c>
    </row>
    <row r="108" spans="1:25">
      <c r="A108" s="3" t="s">
        <v>6</v>
      </c>
      <c r="B108" s="3" t="s">
        <v>6</v>
      </c>
      <c r="C108" s="3" t="s">
        <v>19</v>
      </c>
      <c r="D108" s="1">
        <v>0.125</v>
      </c>
      <c r="E108" s="1">
        <v>0</v>
      </c>
      <c r="F108" s="1" t="str">
        <f t="shared" si="39"/>
        <v/>
      </c>
      <c r="G108" s="1" t="str">
        <f t="shared" si="40"/>
        <v/>
      </c>
      <c r="H108" s="1" t="str">
        <f t="shared" si="21"/>
        <v/>
      </c>
      <c r="I108" s="1" t="str">
        <f t="shared" si="22"/>
        <v/>
      </c>
      <c r="J108" s="1" t="str">
        <f t="shared" si="23"/>
        <v/>
      </c>
      <c r="K108" s="1" t="str">
        <f t="shared" si="24"/>
        <v/>
      </c>
      <c r="L108" s="1" t="str">
        <f t="shared" si="25"/>
        <v/>
      </c>
      <c r="M108" s="1" t="str">
        <f t="shared" si="26"/>
        <v/>
      </c>
      <c r="N108" s="1" t="str">
        <f t="shared" si="27"/>
        <v/>
      </c>
      <c r="O108" s="1" t="str">
        <f t="shared" si="28"/>
        <v/>
      </c>
      <c r="P108" s="1" t="str">
        <f t="shared" si="29"/>
        <v/>
      </c>
      <c r="Q108" s="1" t="str">
        <f t="shared" si="30"/>
        <v/>
      </c>
      <c r="R108" s="1" t="str">
        <f t="shared" si="31"/>
        <v/>
      </c>
      <c r="S108" s="1" t="str">
        <f t="shared" si="32"/>
        <v/>
      </c>
      <c r="T108" s="1" t="str">
        <f t="shared" si="33"/>
        <v/>
      </c>
      <c r="U108" s="1" t="str">
        <f t="shared" si="34"/>
        <v/>
      </c>
      <c r="V108" s="1" t="str">
        <f t="shared" si="35"/>
        <v/>
      </c>
      <c r="W108" s="1" t="str">
        <f t="shared" si="36"/>
        <v/>
      </c>
      <c r="X108" s="1" t="str">
        <f t="shared" si="37"/>
        <v/>
      </c>
      <c r="Y108" s="1" t="str">
        <f t="shared" si="38"/>
        <v/>
      </c>
    </row>
    <row r="109" spans="1:25">
      <c r="A109" s="3" t="s">
        <v>6</v>
      </c>
      <c r="B109" s="3" t="s">
        <v>6</v>
      </c>
      <c r="C109" s="3" t="s">
        <v>20</v>
      </c>
      <c r="D109" s="1">
        <v>0.25</v>
      </c>
      <c r="E109" s="1">
        <v>0.125</v>
      </c>
      <c r="F109" s="1" t="str">
        <f t="shared" si="39"/>
        <v/>
      </c>
      <c r="G109" s="1" t="str">
        <f t="shared" si="40"/>
        <v/>
      </c>
      <c r="H109" s="1" t="str">
        <f t="shared" si="21"/>
        <v/>
      </c>
      <c r="I109" s="1" t="str">
        <f t="shared" si="22"/>
        <v/>
      </c>
      <c r="J109" s="1" t="str">
        <f t="shared" si="23"/>
        <v/>
      </c>
      <c r="K109" s="1" t="str">
        <f t="shared" si="24"/>
        <v/>
      </c>
      <c r="L109" s="1" t="str">
        <f t="shared" si="25"/>
        <v/>
      </c>
      <c r="M109" s="1" t="str">
        <f t="shared" si="26"/>
        <v/>
      </c>
      <c r="N109" s="1" t="str">
        <f t="shared" si="27"/>
        <v/>
      </c>
      <c r="O109" s="1" t="str">
        <f t="shared" si="28"/>
        <v/>
      </c>
      <c r="P109" s="1" t="str">
        <f t="shared" si="29"/>
        <v/>
      </c>
      <c r="Q109" s="1" t="str">
        <f t="shared" si="30"/>
        <v/>
      </c>
      <c r="R109" s="1" t="str">
        <f t="shared" si="31"/>
        <v/>
      </c>
      <c r="S109" s="1" t="str">
        <f t="shared" si="32"/>
        <v/>
      </c>
      <c r="T109" s="1" t="str">
        <f t="shared" si="33"/>
        <v/>
      </c>
      <c r="U109" s="1" t="str">
        <f t="shared" si="34"/>
        <v/>
      </c>
      <c r="V109" s="1" t="str">
        <f t="shared" si="35"/>
        <v/>
      </c>
      <c r="W109" s="1" t="str">
        <f t="shared" si="36"/>
        <v/>
      </c>
      <c r="X109" s="1" t="str">
        <f t="shared" si="37"/>
        <v/>
      </c>
      <c r="Y109" s="1" t="str">
        <f t="shared" si="38"/>
        <v/>
      </c>
    </row>
    <row r="110" spans="1:25">
      <c r="A110" s="3" t="s">
        <v>58</v>
      </c>
      <c r="B110" s="3" t="s">
        <v>59</v>
      </c>
      <c r="C110" s="3" t="s">
        <v>6</v>
      </c>
      <c r="D110" s="1">
        <v>5.625</v>
      </c>
      <c r="E110" s="1">
        <v>4.75</v>
      </c>
      <c r="F110" s="1">
        <f t="shared" si="39"/>
        <v>2.5</v>
      </c>
      <c r="G110" s="1">
        <f t="shared" si="40"/>
        <v>1.875</v>
      </c>
      <c r="H110" s="1">
        <f t="shared" si="21"/>
        <v>1.125</v>
      </c>
      <c r="I110" s="1">
        <f t="shared" si="22"/>
        <v>1</v>
      </c>
      <c r="J110" s="1">
        <f t="shared" si="23"/>
        <v>1</v>
      </c>
      <c r="K110" s="1">
        <f t="shared" si="24"/>
        <v>0.875</v>
      </c>
      <c r="L110" s="1" t="str">
        <f t="shared" si="25"/>
        <v/>
      </c>
      <c r="M110" s="1" t="str">
        <f t="shared" si="26"/>
        <v/>
      </c>
      <c r="N110" s="1">
        <f t="shared" si="27"/>
        <v>0.125</v>
      </c>
      <c r="O110" s="1">
        <f t="shared" si="28"/>
        <v>0.125</v>
      </c>
      <c r="P110" s="1">
        <f t="shared" si="29"/>
        <v>0.125</v>
      </c>
      <c r="Q110" s="1">
        <f t="shared" si="30"/>
        <v>0.125</v>
      </c>
      <c r="R110" s="1" t="str">
        <f t="shared" si="31"/>
        <v/>
      </c>
      <c r="S110" s="1" t="str">
        <f t="shared" si="32"/>
        <v/>
      </c>
      <c r="T110" s="1" t="str">
        <f t="shared" si="33"/>
        <v/>
      </c>
      <c r="U110" s="1" t="str">
        <f t="shared" si="34"/>
        <v/>
      </c>
      <c r="V110" s="1">
        <f t="shared" si="35"/>
        <v>0.5</v>
      </c>
      <c r="W110" s="1">
        <f t="shared" si="36"/>
        <v>0.5</v>
      </c>
      <c r="X110" s="1">
        <f t="shared" si="37"/>
        <v>0.25</v>
      </c>
      <c r="Y110" s="1">
        <f t="shared" si="38"/>
        <v>0.25</v>
      </c>
    </row>
    <row r="111" spans="1:25">
      <c r="A111" s="3" t="s">
        <v>6</v>
      </c>
      <c r="B111" s="3" t="s">
        <v>6</v>
      </c>
      <c r="C111" s="3" t="s">
        <v>9</v>
      </c>
      <c r="D111" s="1">
        <v>2.5</v>
      </c>
      <c r="E111" s="1">
        <v>1.875</v>
      </c>
      <c r="F111" s="1" t="str">
        <f t="shared" si="39"/>
        <v/>
      </c>
      <c r="G111" s="1" t="str">
        <f t="shared" si="40"/>
        <v/>
      </c>
      <c r="H111" s="1" t="str">
        <f t="shared" si="21"/>
        <v/>
      </c>
      <c r="I111" s="1" t="str">
        <f t="shared" si="22"/>
        <v/>
      </c>
      <c r="J111" s="1" t="str">
        <f t="shared" si="23"/>
        <v/>
      </c>
      <c r="K111" s="1" t="str">
        <f t="shared" si="24"/>
        <v/>
      </c>
      <c r="L111" s="1" t="str">
        <f t="shared" si="25"/>
        <v/>
      </c>
      <c r="M111" s="1" t="str">
        <f t="shared" si="26"/>
        <v/>
      </c>
      <c r="N111" s="1" t="str">
        <f t="shared" si="27"/>
        <v/>
      </c>
      <c r="O111" s="1" t="str">
        <f t="shared" si="28"/>
        <v/>
      </c>
      <c r="P111" s="1" t="str">
        <f t="shared" si="29"/>
        <v/>
      </c>
      <c r="Q111" s="1" t="str">
        <f t="shared" si="30"/>
        <v/>
      </c>
      <c r="R111" s="1" t="str">
        <f t="shared" si="31"/>
        <v/>
      </c>
      <c r="S111" s="1" t="str">
        <f t="shared" si="32"/>
        <v/>
      </c>
      <c r="T111" s="1" t="str">
        <f t="shared" si="33"/>
        <v/>
      </c>
      <c r="U111" s="1" t="str">
        <f t="shared" si="34"/>
        <v/>
      </c>
      <c r="V111" s="1" t="str">
        <f t="shared" si="35"/>
        <v/>
      </c>
      <c r="W111" s="1" t="str">
        <f t="shared" si="36"/>
        <v/>
      </c>
      <c r="X111" s="1" t="str">
        <f t="shared" si="37"/>
        <v/>
      </c>
      <c r="Y111" s="1" t="str">
        <f t="shared" si="38"/>
        <v/>
      </c>
    </row>
    <row r="112" spans="1:25">
      <c r="A112" s="3" t="s">
        <v>6</v>
      </c>
      <c r="B112" s="3" t="s">
        <v>6</v>
      </c>
      <c r="C112" s="3" t="s">
        <v>10</v>
      </c>
      <c r="D112" s="1">
        <v>1.125</v>
      </c>
      <c r="E112" s="1">
        <v>1</v>
      </c>
      <c r="F112" s="1" t="str">
        <f t="shared" si="39"/>
        <v/>
      </c>
      <c r="G112" s="1" t="str">
        <f t="shared" si="40"/>
        <v/>
      </c>
      <c r="H112" s="1" t="str">
        <f t="shared" si="21"/>
        <v/>
      </c>
      <c r="I112" s="1" t="str">
        <f t="shared" si="22"/>
        <v/>
      </c>
      <c r="J112" s="1" t="str">
        <f t="shared" si="23"/>
        <v/>
      </c>
      <c r="K112" s="1" t="str">
        <f t="shared" si="24"/>
        <v/>
      </c>
      <c r="L112" s="1" t="str">
        <f t="shared" si="25"/>
        <v/>
      </c>
      <c r="M112" s="1" t="str">
        <f t="shared" si="26"/>
        <v/>
      </c>
      <c r="N112" s="1" t="str">
        <f t="shared" si="27"/>
        <v/>
      </c>
      <c r="O112" s="1" t="str">
        <f t="shared" si="28"/>
        <v/>
      </c>
      <c r="P112" s="1" t="str">
        <f t="shared" si="29"/>
        <v/>
      </c>
      <c r="Q112" s="1" t="str">
        <f t="shared" si="30"/>
        <v/>
      </c>
      <c r="R112" s="1" t="str">
        <f t="shared" si="31"/>
        <v/>
      </c>
      <c r="S112" s="1" t="str">
        <f t="shared" si="32"/>
        <v/>
      </c>
      <c r="T112" s="1" t="str">
        <f t="shared" si="33"/>
        <v/>
      </c>
      <c r="U112" s="1" t="str">
        <f t="shared" si="34"/>
        <v/>
      </c>
      <c r="V112" s="1" t="str">
        <f t="shared" si="35"/>
        <v/>
      </c>
      <c r="W112" s="1" t="str">
        <f t="shared" si="36"/>
        <v/>
      </c>
      <c r="X112" s="1" t="str">
        <f t="shared" si="37"/>
        <v/>
      </c>
      <c r="Y112" s="1" t="str">
        <f t="shared" si="38"/>
        <v/>
      </c>
    </row>
    <row r="113" spans="1:25">
      <c r="A113" s="3" t="s">
        <v>6</v>
      </c>
      <c r="B113" s="3" t="s">
        <v>6</v>
      </c>
      <c r="C113" s="3" t="s">
        <v>11</v>
      </c>
      <c r="D113" s="1">
        <v>1</v>
      </c>
      <c r="E113" s="1">
        <v>0.875</v>
      </c>
      <c r="F113" s="1" t="str">
        <f t="shared" si="39"/>
        <v/>
      </c>
      <c r="G113" s="1" t="str">
        <f t="shared" si="40"/>
        <v/>
      </c>
      <c r="H113" s="1" t="str">
        <f t="shared" si="21"/>
        <v/>
      </c>
      <c r="I113" s="1" t="str">
        <f t="shared" si="22"/>
        <v/>
      </c>
      <c r="J113" s="1" t="str">
        <f t="shared" si="23"/>
        <v/>
      </c>
      <c r="K113" s="1" t="str">
        <f t="shared" si="24"/>
        <v/>
      </c>
      <c r="L113" s="1" t="str">
        <f t="shared" si="25"/>
        <v/>
      </c>
      <c r="M113" s="1" t="str">
        <f t="shared" si="26"/>
        <v/>
      </c>
      <c r="N113" s="1" t="str">
        <f t="shared" si="27"/>
        <v/>
      </c>
      <c r="O113" s="1" t="str">
        <f t="shared" si="28"/>
        <v/>
      </c>
      <c r="P113" s="1" t="str">
        <f t="shared" si="29"/>
        <v/>
      </c>
      <c r="Q113" s="1" t="str">
        <f t="shared" si="30"/>
        <v/>
      </c>
      <c r="R113" s="1" t="str">
        <f t="shared" si="31"/>
        <v/>
      </c>
      <c r="S113" s="1" t="str">
        <f t="shared" si="32"/>
        <v/>
      </c>
      <c r="T113" s="1" t="str">
        <f t="shared" si="33"/>
        <v/>
      </c>
      <c r="U113" s="1" t="str">
        <f t="shared" si="34"/>
        <v/>
      </c>
      <c r="V113" s="1" t="str">
        <f t="shared" si="35"/>
        <v/>
      </c>
      <c r="W113" s="1" t="str">
        <f t="shared" si="36"/>
        <v/>
      </c>
      <c r="X113" s="1" t="str">
        <f t="shared" si="37"/>
        <v/>
      </c>
      <c r="Y113" s="1" t="str">
        <f t="shared" si="38"/>
        <v/>
      </c>
    </row>
    <row r="114" spans="1:25">
      <c r="A114" s="3" t="s">
        <v>6</v>
      </c>
      <c r="B114" s="3" t="s">
        <v>6</v>
      </c>
      <c r="C114" s="3" t="s">
        <v>17</v>
      </c>
      <c r="D114" s="1">
        <v>0.125</v>
      </c>
      <c r="E114" s="1">
        <v>0.125</v>
      </c>
      <c r="F114" s="1" t="str">
        <f t="shared" si="39"/>
        <v/>
      </c>
      <c r="G114" s="1" t="str">
        <f t="shared" si="40"/>
        <v/>
      </c>
      <c r="H114" s="1" t="str">
        <f t="shared" si="21"/>
        <v/>
      </c>
      <c r="I114" s="1" t="str">
        <f t="shared" si="22"/>
        <v/>
      </c>
      <c r="J114" s="1" t="str">
        <f t="shared" si="23"/>
        <v/>
      </c>
      <c r="K114" s="1" t="str">
        <f t="shared" si="24"/>
        <v/>
      </c>
      <c r="L114" s="1" t="str">
        <f t="shared" si="25"/>
        <v/>
      </c>
      <c r="M114" s="1" t="str">
        <f t="shared" si="26"/>
        <v/>
      </c>
      <c r="N114" s="1" t="str">
        <f t="shared" si="27"/>
        <v/>
      </c>
      <c r="O114" s="1" t="str">
        <f t="shared" si="28"/>
        <v/>
      </c>
      <c r="P114" s="1" t="str">
        <f t="shared" si="29"/>
        <v/>
      </c>
      <c r="Q114" s="1" t="str">
        <f t="shared" si="30"/>
        <v/>
      </c>
      <c r="R114" s="1" t="str">
        <f t="shared" si="31"/>
        <v/>
      </c>
      <c r="S114" s="1" t="str">
        <f t="shared" si="32"/>
        <v/>
      </c>
      <c r="T114" s="1" t="str">
        <f t="shared" si="33"/>
        <v/>
      </c>
      <c r="U114" s="1" t="str">
        <f t="shared" si="34"/>
        <v/>
      </c>
      <c r="V114" s="1" t="str">
        <f t="shared" si="35"/>
        <v/>
      </c>
      <c r="W114" s="1" t="str">
        <f t="shared" si="36"/>
        <v/>
      </c>
      <c r="X114" s="1" t="str">
        <f t="shared" si="37"/>
        <v/>
      </c>
      <c r="Y114" s="1" t="str">
        <f t="shared" si="38"/>
        <v/>
      </c>
    </row>
    <row r="115" spans="1:25">
      <c r="A115" s="3" t="s">
        <v>6</v>
      </c>
      <c r="B115" s="3" t="s">
        <v>6</v>
      </c>
      <c r="C115" s="3" t="s">
        <v>34</v>
      </c>
      <c r="D115" s="1">
        <v>0.125</v>
      </c>
      <c r="E115" s="1">
        <v>0.125</v>
      </c>
      <c r="F115" s="1" t="str">
        <f t="shared" si="39"/>
        <v/>
      </c>
      <c r="G115" s="1" t="str">
        <f t="shared" si="40"/>
        <v/>
      </c>
      <c r="H115" s="1" t="str">
        <f t="shared" si="21"/>
        <v/>
      </c>
      <c r="I115" s="1" t="str">
        <f t="shared" si="22"/>
        <v/>
      </c>
      <c r="J115" s="1" t="str">
        <f t="shared" si="23"/>
        <v/>
      </c>
      <c r="K115" s="1" t="str">
        <f t="shared" si="24"/>
        <v/>
      </c>
      <c r="L115" s="1" t="str">
        <f t="shared" si="25"/>
        <v/>
      </c>
      <c r="M115" s="1" t="str">
        <f t="shared" si="26"/>
        <v/>
      </c>
      <c r="N115" s="1" t="str">
        <f t="shared" si="27"/>
        <v/>
      </c>
      <c r="O115" s="1" t="str">
        <f t="shared" si="28"/>
        <v/>
      </c>
      <c r="P115" s="1" t="str">
        <f t="shared" si="29"/>
        <v/>
      </c>
      <c r="Q115" s="1" t="str">
        <f t="shared" si="30"/>
        <v/>
      </c>
      <c r="R115" s="1" t="str">
        <f t="shared" si="31"/>
        <v/>
      </c>
      <c r="S115" s="1" t="str">
        <f t="shared" si="32"/>
        <v/>
      </c>
      <c r="T115" s="1" t="str">
        <f t="shared" si="33"/>
        <v/>
      </c>
      <c r="U115" s="1" t="str">
        <f t="shared" si="34"/>
        <v/>
      </c>
      <c r="V115" s="1" t="str">
        <f t="shared" si="35"/>
        <v/>
      </c>
      <c r="W115" s="1" t="str">
        <f t="shared" si="36"/>
        <v/>
      </c>
      <c r="X115" s="1" t="str">
        <f t="shared" si="37"/>
        <v/>
      </c>
      <c r="Y115" s="1" t="str">
        <f t="shared" si="38"/>
        <v/>
      </c>
    </row>
    <row r="116" spans="1:25">
      <c r="A116" s="3" t="s">
        <v>6</v>
      </c>
      <c r="B116" s="3" t="s">
        <v>6</v>
      </c>
      <c r="C116" s="3" t="s">
        <v>20</v>
      </c>
      <c r="D116" s="1">
        <v>0.5</v>
      </c>
      <c r="E116" s="1">
        <v>0.5</v>
      </c>
      <c r="F116" s="1" t="str">
        <f t="shared" si="39"/>
        <v/>
      </c>
      <c r="G116" s="1" t="str">
        <f t="shared" si="40"/>
        <v/>
      </c>
      <c r="H116" s="1" t="str">
        <f t="shared" si="21"/>
        <v/>
      </c>
      <c r="I116" s="1" t="str">
        <f t="shared" si="22"/>
        <v/>
      </c>
      <c r="J116" s="1" t="str">
        <f t="shared" si="23"/>
        <v/>
      </c>
      <c r="K116" s="1" t="str">
        <f t="shared" si="24"/>
        <v/>
      </c>
      <c r="L116" s="1" t="str">
        <f t="shared" si="25"/>
        <v/>
      </c>
      <c r="M116" s="1" t="str">
        <f t="shared" si="26"/>
        <v/>
      </c>
      <c r="N116" s="1" t="str">
        <f t="shared" si="27"/>
        <v/>
      </c>
      <c r="O116" s="1" t="str">
        <f t="shared" si="28"/>
        <v/>
      </c>
      <c r="P116" s="1" t="str">
        <f t="shared" si="29"/>
        <v/>
      </c>
      <c r="Q116" s="1" t="str">
        <f t="shared" si="30"/>
        <v/>
      </c>
      <c r="R116" s="1" t="str">
        <f t="shared" si="31"/>
        <v/>
      </c>
      <c r="S116" s="1" t="str">
        <f t="shared" si="32"/>
        <v/>
      </c>
      <c r="T116" s="1" t="str">
        <f t="shared" si="33"/>
        <v/>
      </c>
      <c r="U116" s="1" t="str">
        <f t="shared" si="34"/>
        <v/>
      </c>
      <c r="V116" s="1" t="str">
        <f t="shared" si="35"/>
        <v/>
      </c>
      <c r="W116" s="1" t="str">
        <f t="shared" si="36"/>
        <v/>
      </c>
      <c r="X116" s="1" t="str">
        <f t="shared" si="37"/>
        <v/>
      </c>
      <c r="Y116" s="1" t="str">
        <f t="shared" si="38"/>
        <v/>
      </c>
    </row>
    <row r="117" spans="1:25">
      <c r="A117" s="3" t="s">
        <v>6</v>
      </c>
      <c r="B117" s="3" t="s">
        <v>6</v>
      </c>
      <c r="C117" s="3" t="s">
        <v>27</v>
      </c>
      <c r="D117" s="1">
        <v>0.25</v>
      </c>
      <c r="E117" s="1">
        <v>0.25</v>
      </c>
      <c r="F117" s="1" t="str">
        <f t="shared" si="39"/>
        <v/>
      </c>
      <c r="G117" s="1" t="str">
        <f t="shared" si="40"/>
        <v/>
      </c>
      <c r="H117" s="1" t="str">
        <f t="shared" si="21"/>
        <v/>
      </c>
      <c r="I117" s="1" t="str">
        <f t="shared" si="22"/>
        <v/>
      </c>
      <c r="J117" s="1" t="str">
        <f t="shared" si="23"/>
        <v/>
      </c>
      <c r="K117" s="1" t="str">
        <f t="shared" si="24"/>
        <v/>
      </c>
      <c r="L117" s="1" t="str">
        <f t="shared" si="25"/>
        <v/>
      </c>
      <c r="M117" s="1" t="str">
        <f t="shared" si="26"/>
        <v/>
      </c>
      <c r="N117" s="1" t="str">
        <f t="shared" si="27"/>
        <v/>
      </c>
      <c r="O117" s="1" t="str">
        <f t="shared" si="28"/>
        <v/>
      </c>
      <c r="P117" s="1" t="str">
        <f t="shared" si="29"/>
        <v/>
      </c>
      <c r="Q117" s="1" t="str">
        <f t="shared" si="30"/>
        <v/>
      </c>
      <c r="R117" s="1" t="str">
        <f t="shared" si="31"/>
        <v/>
      </c>
      <c r="S117" s="1" t="str">
        <f t="shared" si="32"/>
        <v/>
      </c>
      <c r="T117" s="1" t="str">
        <f t="shared" si="33"/>
        <v/>
      </c>
      <c r="U117" s="1" t="str">
        <f t="shared" si="34"/>
        <v/>
      </c>
      <c r="V117" s="1" t="str">
        <f t="shared" si="35"/>
        <v/>
      </c>
      <c r="W117" s="1" t="str">
        <f t="shared" si="36"/>
        <v/>
      </c>
      <c r="X117" s="1" t="str">
        <f t="shared" si="37"/>
        <v/>
      </c>
      <c r="Y117" s="1" t="str">
        <f t="shared" si="38"/>
        <v/>
      </c>
    </row>
    <row r="118" spans="1:25">
      <c r="A118" s="3" t="s">
        <v>60</v>
      </c>
      <c r="B118" s="3" t="s">
        <v>59</v>
      </c>
      <c r="C118" s="3" t="s">
        <v>6</v>
      </c>
      <c r="D118" s="1">
        <v>19.25</v>
      </c>
      <c r="E118" s="1">
        <v>19.125</v>
      </c>
      <c r="F118" s="1">
        <f t="shared" si="39"/>
        <v>1.625</v>
      </c>
      <c r="G118" s="1">
        <f t="shared" si="40"/>
        <v>1.625</v>
      </c>
      <c r="H118" s="1">
        <f t="shared" si="21"/>
        <v>1.5</v>
      </c>
      <c r="I118" s="1">
        <f t="shared" si="22"/>
        <v>1.5</v>
      </c>
      <c r="J118" s="1">
        <f t="shared" si="23"/>
        <v>9.125</v>
      </c>
      <c r="K118" s="1">
        <f t="shared" si="24"/>
        <v>9</v>
      </c>
      <c r="L118" s="1">
        <f t="shared" si="25"/>
        <v>0.375</v>
      </c>
      <c r="M118" s="1">
        <f t="shared" si="26"/>
        <v>0.375</v>
      </c>
      <c r="N118" s="1">
        <f t="shared" si="27"/>
        <v>1.75</v>
      </c>
      <c r="O118" s="1">
        <f t="shared" si="28"/>
        <v>1.75</v>
      </c>
      <c r="P118" s="1">
        <f t="shared" si="29"/>
        <v>1</v>
      </c>
      <c r="Q118" s="1">
        <f t="shared" si="30"/>
        <v>1</v>
      </c>
      <c r="R118" s="1">
        <f t="shared" si="31"/>
        <v>1.25</v>
      </c>
      <c r="S118" s="1">
        <f t="shared" si="32"/>
        <v>1.25</v>
      </c>
      <c r="T118" s="1">
        <f t="shared" si="33"/>
        <v>0.5</v>
      </c>
      <c r="U118" s="1">
        <f t="shared" si="34"/>
        <v>0.5</v>
      </c>
      <c r="V118" s="1">
        <f t="shared" si="35"/>
        <v>1.875</v>
      </c>
      <c r="W118" s="1">
        <f t="shared" si="36"/>
        <v>1.875</v>
      </c>
      <c r="X118" s="1">
        <f t="shared" si="37"/>
        <v>0.25</v>
      </c>
      <c r="Y118" s="1">
        <f t="shared" si="38"/>
        <v>0.25</v>
      </c>
    </row>
    <row r="119" spans="1:25">
      <c r="A119" s="3" t="s">
        <v>6</v>
      </c>
      <c r="B119" s="3" t="s">
        <v>6</v>
      </c>
      <c r="C119" s="3" t="s">
        <v>9</v>
      </c>
      <c r="D119" s="1">
        <v>1.625</v>
      </c>
      <c r="E119" s="1">
        <v>1.625</v>
      </c>
      <c r="F119" s="1" t="str">
        <f t="shared" si="39"/>
        <v/>
      </c>
      <c r="G119" s="1" t="str">
        <f t="shared" si="40"/>
        <v/>
      </c>
      <c r="H119" s="1" t="str">
        <f t="shared" si="21"/>
        <v/>
      </c>
      <c r="I119" s="1" t="str">
        <f t="shared" si="22"/>
        <v/>
      </c>
      <c r="J119" s="1" t="str">
        <f t="shared" si="23"/>
        <v/>
      </c>
      <c r="K119" s="1" t="str">
        <f t="shared" si="24"/>
        <v/>
      </c>
      <c r="L119" s="1" t="str">
        <f t="shared" si="25"/>
        <v/>
      </c>
      <c r="M119" s="1" t="str">
        <f t="shared" si="26"/>
        <v/>
      </c>
      <c r="N119" s="1" t="str">
        <f t="shared" si="27"/>
        <v/>
      </c>
      <c r="O119" s="1" t="str">
        <f t="shared" si="28"/>
        <v/>
      </c>
      <c r="P119" s="1" t="str">
        <f t="shared" si="29"/>
        <v/>
      </c>
      <c r="Q119" s="1" t="str">
        <f t="shared" si="30"/>
        <v/>
      </c>
      <c r="R119" s="1" t="str">
        <f t="shared" si="31"/>
        <v/>
      </c>
      <c r="S119" s="1" t="str">
        <f t="shared" si="32"/>
        <v/>
      </c>
      <c r="T119" s="1" t="str">
        <f t="shared" si="33"/>
        <v/>
      </c>
      <c r="U119" s="1" t="str">
        <f t="shared" si="34"/>
        <v/>
      </c>
      <c r="V119" s="1" t="str">
        <f t="shared" si="35"/>
        <v/>
      </c>
      <c r="W119" s="1" t="str">
        <f t="shared" si="36"/>
        <v/>
      </c>
      <c r="X119" s="1" t="str">
        <f t="shared" si="37"/>
        <v/>
      </c>
      <c r="Y119" s="1" t="str">
        <f t="shared" si="38"/>
        <v/>
      </c>
    </row>
    <row r="120" spans="1:25">
      <c r="A120" s="3" t="s">
        <v>6</v>
      </c>
      <c r="B120" s="3" t="s">
        <v>6</v>
      </c>
      <c r="C120" s="3" t="s">
        <v>10</v>
      </c>
      <c r="D120" s="1">
        <v>1.5</v>
      </c>
      <c r="E120" s="1">
        <v>1.5</v>
      </c>
      <c r="F120" s="1" t="str">
        <f t="shared" si="39"/>
        <v/>
      </c>
      <c r="G120" s="1" t="str">
        <f t="shared" si="40"/>
        <v/>
      </c>
      <c r="H120" s="1" t="str">
        <f t="shared" si="21"/>
        <v/>
      </c>
      <c r="I120" s="1" t="str">
        <f t="shared" si="22"/>
        <v/>
      </c>
      <c r="J120" s="1" t="str">
        <f t="shared" si="23"/>
        <v/>
      </c>
      <c r="K120" s="1" t="str">
        <f t="shared" si="24"/>
        <v/>
      </c>
      <c r="L120" s="1" t="str">
        <f t="shared" si="25"/>
        <v/>
      </c>
      <c r="M120" s="1" t="str">
        <f t="shared" si="26"/>
        <v/>
      </c>
      <c r="N120" s="1" t="str">
        <f t="shared" si="27"/>
        <v/>
      </c>
      <c r="O120" s="1" t="str">
        <f t="shared" si="28"/>
        <v/>
      </c>
      <c r="P120" s="1" t="str">
        <f t="shared" si="29"/>
        <v/>
      </c>
      <c r="Q120" s="1" t="str">
        <f t="shared" si="30"/>
        <v/>
      </c>
      <c r="R120" s="1" t="str">
        <f t="shared" si="31"/>
        <v/>
      </c>
      <c r="S120" s="1" t="str">
        <f t="shared" si="32"/>
        <v/>
      </c>
      <c r="T120" s="1" t="str">
        <f t="shared" si="33"/>
        <v/>
      </c>
      <c r="U120" s="1" t="str">
        <f t="shared" si="34"/>
        <v/>
      </c>
      <c r="V120" s="1" t="str">
        <f t="shared" si="35"/>
        <v/>
      </c>
      <c r="W120" s="1" t="str">
        <f t="shared" si="36"/>
        <v/>
      </c>
      <c r="X120" s="1" t="str">
        <f t="shared" si="37"/>
        <v/>
      </c>
      <c r="Y120" s="1" t="str">
        <f t="shared" si="38"/>
        <v/>
      </c>
    </row>
    <row r="121" spans="1:25">
      <c r="A121" s="3" t="s">
        <v>6</v>
      </c>
      <c r="B121" s="3" t="s">
        <v>6</v>
      </c>
      <c r="C121" s="3" t="s">
        <v>11</v>
      </c>
      <c r="D121" s="1">
        <v>9.125</v>
      </c>
      <c r="E121" s="1">
        <v>9</v>
      </c>
      <c r="F121" s="1" t="str">
        <f t="shared" si="39"/>
        <v/>
      </c>
      <c r="G121" s="1" t="str">
        <f t="shared" si="40"/>
        <v/>
      </c>
      <c r="H121" s="1" t="str">
        <f t="shared" si="21"/>
        <v/>
      </c>
      <c r="I121" s="1" t="str">
        <f t="shared" si="22"/>
        <v/>
      </c>
      <c r="J121" s="1" t="str">
        <f t="shared" si="23"/>
        <v/>
      </c>
      <c r="K121" s="1" t="str">
        <f t="shared" si="24"/>
        <v/>
      </c>
      <c r="L121" s="1" t="str">
        <f t="shared" si="25"/>
        <v/>
      </c>
      <c r="M121" s="1" t="str">
        <f t="shared" si="26"/>
        <v/>
      </c>
      <c r="N121" s="1" t="str">
        <f t="shared" si="27"/>
        <v/>
      </c>
      <c r="O121" s="1" t="str">
        <f t="shared" si="28"/>
        <v/>
      </c>
      <c r="P121" s="1" t="str">
        <f t="shared" si="29"/>
        <v/>
      </c>
      <c r="Q121" s="1" t="str">
        <f t="shared" si="30"/>
        <v/>
      </c>
      <c r="R121" s="1" t="str">
        <f t="shared" si="31"/>
        <v/>
      </c>
      <c r="S121" s="1" t="str">
        <f t="shared" si="32"/>
        <v/>
      </c>
      <c r="T121" s="1" t="str">
        <f t="shared" si="33"/>
        <v/>
      </c>
      <c r="U121" s="1" t="str">
        <f t="shared" si="34"/>
        <v/>
      </c>
      <c r="V121" s="1" t="str">
        <f t="shared" si="35"/>
        <v/>
      </c>
      <c r="W121" s="1" t="str">
        <f t="shared" si="36"/>
        <v/>
      </c>
      <c r="X121" s="1" t="str">
        <f t="shared" si="37"/>
        <v/>
      </c>
      <c r="Y121" s="1" t="str">
        <f t="shared" si="38"/>
        <v/>
      </c>
    </row>
    <row r="122" spans="1:25">
      <c r="A122" s="3" t="s">
        <v>6</v>
      </c>
      <c r="B122" s="3" t="s">
        <v>6</v>
      </c>
      <c r="C122" s="3" t="s">
        <v>16</v>
      </c>
      <c r="D122" s="1">
        <v>0.375</v>
      </c>
      <c r="E122" s="1">
        <v>0.375</v>
      </c>
      <c r="F122" s="1" t="str">
        <f t="shared" si="39"/>
        <v/>
      </c>
      <c r="G122" s="1" t="str">
        <f t="shared" si="40"/>
        <v/>
      </c>
      <c r="H122" s="1" t="str">
        <f t="shared" si="21"/>
        <v/>
      </c>
      <c r="I122" s="1" t="str">
        <f t="shared" si="22"/>
        <v/>
      </c>
      <c r="J122" s="1" t="str">
        <f t="shared" si="23"/>
        <v/>
      </c>
      <c r="K122" s="1" t="str">
        <f t="shared" si="24"/>
        <v/>
      </c>
      <c r="L122" s="1" t="str">
        <f t="shared" si="25"/>
        <v/>
      </c>
      <c r="M122" s="1" t="str">
        <f t="shared" si="26"/>
        <v/>
      </c>
      <c r="N122" s="1" t="str">
        <f t="shared" si="27"/>
        <v/>
      </c>
      <c r="O122" s="1" t="str">
        <f t="shared" si="28"/>
        <v/>
      </c>
      <c r="P122" s="1" t="str">
        <f t="shared" si="29"/>
        <v/>
      </c>
      <c r="Q122" s="1" t="str">
        <f t="shared" si="30"/>
        <v/>
      </c>
      <c r="R122" s="1" t="str">
        <f t="shared" si="31"/>
        <v/>
      </c>
      <c r="S122" s="1" t="str">
        <f t="shared" si="32"/>
        <v/>
      </c>
      <c r="T122" s="1" t="str">
        <f t="shared" si="33"/>
        <v/>
      </c>
      <c r="U122" s="1" t="str">
        <f t="shared" si="34"/>
        <v/>
      </c>
      <c r="V122" s="1" t="str">
        <f t="shared" si="35"/>
        <v/>
      </c>
      <c r="W122" s="1" t="str">
        <f t="shared" si="36"/>
        <v/>
      </c>
      <c r="X122" s="1" t="str">
        <f t="shared" si="37"/>
        <v/>
      </c>
      <c r="Y122" s="1" t="str">
        <f t="shared" si="38"/>
        <v/>
      </c>
    </row>
    <row r="123" spans="1:25">
      <c r="A123" s="3" t="s">
        <v>6</v>
      </c>
      <c r="B123" s="3" t="s">
        <v>6</v>
      </c>
      <c r="C123" s="3" t="s">
        <v>17</v>
      </c>
      <c r="D123" s="1">
        <v>1.75</v>
      </c>
      <c r="E123" s="1">
        <v>1.75</v>
      </c>
      <c r="F123" s="1" t="str">
        <f t="shared" si="39"/>
        <v/>
      </c>
      <c r="G123" s="1" t="str">
        <f t="shared" si="40"/>
        <v/>
      </c>
      <c r="H123" s="1" t="str">
        <f t="shared" si="21"/>
        <v/>
      </c>
      <c r="I123" s="1" t="str">
        <f t="shared" si="22"/>
        <v/>
      </c>
      <c r="J123" s="1" t="str">
        <f t="shared" si="23"/>
        <v/>
      </c>
      <c r="K123" s="1" t="str">
        <f t="shared" si="24"/>
        <v/>
      </c>
      <c r="L123" s="1" t="str">
        <f t="shared" si="25"/>
        <v/>
      </c>
      <c r="M123" s="1" t="str">
        <f t="shared" si="26"/>
        <v/>
      </c>
      <c r="N123" s="1" t="str">
        <f t="shared" si="27"/>
        <v/>
      </c>
      <c r="O123" s="1" t="str">
        <f t="shared" si="28"/>
        <v/>
      </c>
      <c r="P123" s="1" t="str">
        <f t="shared" si="29"/>
        <v/>
      </c>
      <c r="Q123" s="1" t="str">
        <f t="shared" si="30"/>
        <v/>
      </c>
      <c r="R123" s="1" t="str">
        <f t="shared" si="31"/>
        <v/>
      </c>
      <c r="S123" s="1" t="str">
        <f t="shared" si="32"/>
        <v/>
      </c>
      <c r="T123" s="1" t="str">
        <f t="shared" si="33"/>
        <v/>
      </c>
      <c r="U123" s="1" t="str">
        <f t="shared" si="34"/>
        <v/>
      </c>
      <c r="V123" s="1" t="str">
        <f t="shared" si="35"/>
        <v/>
      </c>
      <c r="W123" s="1" t="str">
        <f t="shared" si="36"/>
        <v/>
      </c>
      <c r="X123" s="1" t="str">
        <f t="shared" si="37"/>
        <v/>
      </c>
      <c r="Y123" s="1" t="str">
        <f t="shared" si="38"/>
        <v/>
      </c>
    </row>
    <row r="124" spans="1:25">
      <c r="A124" s="3" t="s">
        <v>6</v>
      </c>
      <c r="B124" s="3" t="s">
        <v>6</v>
      </c>
      <c r="C124" s="3" t="s">
        <v>34</v>
      </c>
      <c r="D124" s="1">
        <v>1</v>
      </c>
      <c r="E124" s="1">
        <v>1</v>
      </c>
      <c r="F124" s="1" t="str">
        <f t="shared" si="39"/>
        <v/>
      </c>
      <c r="G124" s="1" t="str">
        <f t="shared" si="40"/>
        <v/>
      </c>
      <c r="H124" s="1" t="str">
        <f t="shared" si="21"/>
        <v/>
      </c>
      <c r="I124" s="1" t="str">
        <f t="shared" si="22"/>
        <v/>
      </c>
      <c r="J124" s="1" t="str">
        <f t="shared" si="23"/>
        <v/>
      </c>
      <c r="K124" s="1" t="str">
        <f t="shared" si="24"/>
        <v/>
      </c>
      <c r="L124" s="1" t="str">
        <f t="shared" si="25"/>
        <v/>
      </c>
      <c r="M124" s="1" t="str">
        <f t="shared" si="26"/>
        <v/>
      </c>
      <c r="N124" s="1" t="str">
        <f t="shared" si="27"/>
        <v/>
      </c>
      <c r="O124" s="1" t="str">
        <f t="shared" si="28"/>
        <v/>
      </c>
      <c r="P124" s="1" t="str">
        <f t="shared" si="29"/>
        <v/>
      </c>
      <c r="Q124" s="1" t="str">
        <f t="shared" si="30"/>
        <v/>
      </c>
      <c r="R124" s="1" t="str">
        <f t="shared" si="31"/>
        <v/>
      </c>
      <c r="S124" s="1" t="str">
        <f t="shared" si="32"/>
        <v/>
      </c>
      <c r="T124" s="1" t="str">
        <f t="shared" si="33"/>
        <v/>
      </c>
      <c r="U124" s="1" t="str">
        <f t="shared" si="34"/>
        <v/>
      </c>
      <c r="V124" s="1" t="str">
        <f t="shared" si="35"/>
        <v/>
      </c>
      <c r="W124" s="1" t="str">
        <f t="shared" si="36"/>
        <v/>
      </c>
      <c r="X124" s="1" t="str">
        <f t="shared" si="37"/>
        <v/>
      </c>
      <c r="Y124" s="1" t="str">
        <f t="shared" si="38"/>
        <v/>
      </c>
    </row>
    <row r="125" spans="1:25">
      <c r="A125" s="3" t="s">
        <v>6</v>
      </c>
      <c r="B125" s="3" t="s">
        <v>6</v>
      </c>
      <c r="C125" s="3" t="s">
        <v>18</v>
      </c>
      <c r="D125" s="1">
        <v>1.25</v>
      </c>
      <c r="E125" s="1">
        <v>1.25</v>
      </c>
      <c r="F125" s="1" t="str">
        <f t="shared" si="39"/>
        <v/>
      </c>
      <c r="G125" s="1" t="str">
        <f t="shared" si="40"/>
        <v/>
      </c>
      <c r="H125" s="1" t="str">
        <f t="shared" si="21"/>
        <v/>
      </c>
      <c r="I125" s="1" t="str">
        <f t="shared" si="22"/>
        <v/>
      </c>
      <c r="J125" s="1" t="str">
        <f t="shared" si="23"/>
        <v/>
      </c>
      <c r="K125" s="1" t="str">
        <f t="shared" si="24"/>
        <v/>
      </c>
      <c r="L125" s="1" t="str">
        <f t="shared" si="25"/>
        <v/>
      </c>
      <c r="M125" s="1" t="str">
        <f t="shared" si="26"/>
        <v/>
      </c>
      <c r="N125" s="1" t="str">
        <f t="shared" si="27"/>
        <v/>
      </c>
      <c r="O125" s="1" t="str">
        <f t="shared" si="28"/>
        <v/>
      </c>
      <c r="P125" s="1" t="str">
        <f t="shared" si="29"/>
        <v/>
      </c>
      <c r="Q125" s="1" t="str">
        <f t="shared" si="30"/>
        <v/>
      </c>
      <c r="R125" s="1" t="str">
        <f t="shared" si="31"/>
        <v/>
      </c>
      <c r="S125" s="1" t="str">
        <f t="shared" si="32"/>
        <v/>
      </c>
      <c r="T125" s="1" t="str">
        <f t="shared" si="33"/>
        <v/>
      </c>
      <c r="U125" s="1" t="str">
        <f t="shared" si="34"/>
        <v/>
      </c>
      <c r="V125" s="1" t="str">
        <f t="shared" si="35"/>
        <v/>
      </c>
      <c r="W125" s="1" t="str">
        <f t="shared" si="36"/>
        <v/>
      </c>
      <c r="X125" s="1" t="str">
        <f t="shared" si="37"/>
        <v/>
      </c>
      <c r="Y125" s="1" t="str">
        <f t="shared" si="38"/>
        <v/>
      </c>
    </row>
    <row r="126" spans="1:25">
      <c r="A126" s="3" t="s">
        <v>6</v>
      </c>
      <c r="B126" s="3" t="s">
        <v>6</v>
      </c>
      <c r="C126" s="3" t="s">
        <v>19</v>
      </c>
      <c r="D126" s="1">
        <v>0.5</v>
      </c>
      <c r="E126" s="1">
        <v>0.5</v>
      </c>
      <c r="F126" s="1" t="str">
        <f t="shared" si="39"/>
        <v/>
      </c>
      <c r="G126" s="1" t="str">
        <f t="shared" si="40"/>
        <v/>
      </c>
      <c r="H126" s="1" t="str">
        <f t="shared" si="21"/>
        <v/>
      </c>
      <c r="I126" s="1" t="str">
        <f t="shared" si="22"/>
        <v/>
      </c>
      <c r="J126" s="1" t="str">
        <f t="shared" si="23"/>
        <v/>
      </c>
      <c r="K126" s="1" t="str">
        <f t="shared" si="24"/>
        <v/>
      </c>
      <c r="L126" s="1" t="str">
        <f t="shared" si="25"/>
        <v/>
      </c>
      <c r="M126" s="1" t="str">
        <f t="shared" si="26"/>
        <v/>
      </c>
      <c r="N126" s="1" t="str">
        <f t="shared" si="27"/>
        <v/>
      </c>
      <c r="O126" s="1" t="str">
        <f t="shared" si="28"/>
        <v/>
      </c>
      <c r="P126" s="1" t="str">
        <f t="shared" si="29"/>
        <v/>
      </c>
      <c r="Q126" s="1" t="str">
        <f t="shared" si="30"/>
        <v/>
      </c>
      <c r="R126" s="1" t="str">
        <f t="shared" si="31"/>
        <v/>
      </c>
      <c r="S126" s="1" t="str">
        <f t="shared" si="32"/>
        <v/>
      </c>
      <c r="T126" s="1" t="str">
        <f t="shared" si="33"/>
        <v/>
      </c>
      <c r="U126" s="1" t="str">
        <f t="shared" si="34"/>
        <v/>
      </c>
      <c r="V126" s="1" t="str">
        <f t="shared" si="35"/>
        <v/>
      </c>
      <c r="W126" s="1" t="str">
        <f t="shared" si="36"/>
        <v/>
      </c>
      <c r="X126" s="1" t="str">
        <f t="shared" si="37"/>
        <v/>
      </c>
      <c r="Y126" s="1" t="str">
        <f t="shared" si="38"/>
        <v/>
      </c>
    </row>
    <row r="127" spans="1:25">
      <c r="A127" s="3" t="s">
        <v>6</v>
      </c>
      <c r="B127" s="3" t="s">
        <v>6</v>
      </c>
      <c r="C127" s="3" t="s">
        <v>20</v>
      </c>
      <c r="D127" s="1">
        <v>1.875</v>
      </c>
      <c r="E127" s="1">
        <v>1.875</v>
      </c>
      <c r="F127" s="1" t="str">
        <f t="shared" si="39"/>
        <v/>
      </c>
      <c r="G127" s="1" t="str">
        <f t="shared" si="40"/>
        <v/>
      </c>
      <c r="H127" s="1" t="str">
        <f t="shared" si="21"/>
        <v/>
      </c>
      <c r="I127" s="1" t="str">
        <f t="shared" si="22"/>
        <v/>
      </c>
      <c r="J127" s="1" t="str">
        <f t="shared" si="23"/>
        <v/>
      </c>
      <c r="K127" s="1" t="str">
        <f t="shared" si="24"/>
        <v/>
      </c>
      <c r="L127" s="1" t="str">
        <f t="shared" si="25"/>
        <v/>
      </c>
      <c r="M127" s="1" t="str">
        <f t="shared" si="26"/>
        <v/>
      </c>
      <c r="N127" s="1" t="str">
        <f t="shared" si="27"/>
        <v/>
      </c>
      <c r="O127" s="1" t="str">
        <f t="shared" si="28"/>
        <v/>
      </c>
      <c r="P127" s="1" t="str">
        <f t="shared" si="29"/>
        <v/>
      </c>
      <c r="Q127" s="1" t="str">
        <f t="shared" si="30"/>
        <v/>
      </c>
      <c r="R127" s="1" t="str">
        <f t="shared" si="31"/>
        <v/>
      </c>
      <c r="S127" s="1" t="str">
        <f t="shared" si="32"/>
        <v/>
      </c>
      <c r="T127" s="1" t="str">
        <f t="shared" si="33"/>
        <v/>
      </c>
      <c r="U127" s="1" t="str">
        <f t="shared" si="34"/>
        <v/>
      </c>
      <c r="V127" s="1" t="str">
        <f t="shared" si="35"/>
        <v/>
      </c>
      <c r="W127" s="1" t="str">
        <f t="shared" si="36"/>
        <v/>
      </c>
      <c r="X127" s="1" t="str">
        <f t="shared" si="37"/>
        <v/>
      </c>
      <c r="Y127" s="1" t="str">
        <f t="shared" si="38"/>
        <v/>
      </c>
    </row>
    <row r="128" spans="1:25">
      <c r="A128" s="3" t="s">
        <v>6</v>
      </c>
      <c r="B128" s="3" t="s">
        <v>6</v>
      </c>
      <c r="C128" s="3" t="s">
        <v>27</v>
      </c>
      <c r="D128" s="1">
        <v>0.25</v>
      </c>
      <c r="E128" s="1">
        <v>0.25</v>
      </c>
      <c r="F128" s="1" t="str">
        <f t="shared" si="39"/>
        <v/>
      </c>
      <c r="G128" s="1" t="str">
        <f t="shared" si="40"/>
        <v/>
      </c>
      <c r="H128" s="1" t="str">
        <f t="shared" si="21"/>
        <v/>
      </c>
      <c r="I128" s="1" t="str">
        <f t="shared" si="22"/>
        <v/>
      </c>
      <c r="J128" s="1" t="str">
        <f t="shared" si="23"/>
        <v/>
      </c>
      <c r="K128" s="1" t="str">
        <f t="shared" si="24"/>
        <v/>
      </c>
      <c r="L128" s="1" t="str">
        <f t="shared" si="25"/>
        <v/>
      </c>
      <c r="M128" s="1" t="str">
        <f t="shared" si="26"/>
        <v/>
      </c>
      <c r="N128" s="1" t="str">
        <f t="shared" si="27"/>
        <v/>
      </c>
      <c r="O128" s="1" t="str">
        <f t="shared" si="28"/>
        <v/>
      </c>
      <c r="P128" s="1" t="str">
        <f t="shared" si="29"/>
        <v/>
      </c>
      <c r="Q128" s="1" t="str">
        <f t="shared" si="30"/>
        <v/>
      </c>
      <c r="R128" s="1" t="str">
        <f t="shared" si="31"/>
        <v/>
      </c>
      <c r="S128" s="1" t="str">
        <f t="shared" si="32"/>
        <v/>
      </c>
      <c r="T128" s="1" t="str">
        <f t="shared" si="33"/>
        <v/>
      </c>
      <c r="U128" s="1" t="str">
        <f t="shared" si="34"/>
        <v/>
      </c>
      <c r="V128" s="1" t="str">
        <f t="shared" si="35"/>
        <v/>
      </c>
      <c r="W128" s="1" t="str">
        <f t="shared" si="36"/>
        <v/>
      </c>
      <c r="X128" s="1" t="str">
        <f t="shared" si="37"/>
        <v/>
      </c>
      <c r="Y128" s="1" t="str">
        <f t="shared" si="38"/>
        <v/>
      </c>
    </row>
    <row r="129" spans="1:25">
      <c r="A129" s="3" t="s">
        <v>61</v>
      </c>
      <c r="B129" s="3" t="s">
        <v>62</v>
      </c>
      <c r="C129" s="3" t="s">
        <v>6</v>
      </c>
      <c r="D129" s="1">
        <v>32.575000000000003</v>
      </c>
      <c r="E129" s="1">
        <v>48.858358000000003</v>
      </c>
      <c r="F129" s="1">
        <f t="shared" si="39"/>
        <v>0.375</v>
      </c>
      <c r="G129" s="1">
        <f t="shared" si="40"/>
        <v>0.1</v>
      </c>
      <c r="H129" s="1" t="str">
        <f t="shared" si="21"/>
        <v/>
      </c>
      <c r="I129" s="1" t="str">
        <f t="shared" si="22"/>
        <v/>
      </c>
      <c r="J129" s="1">
        <f t="shared" si="23"/>
        <v>32.200000000000003</v>
      </c>
      <c r="K129" s="1">
        <f t="shared" si="24"/>
        <v>48.758358000000001</v>
      </c>
      <c r="L129" s="1" t="str">
        <f t="shared" si="25"/>
        <v/>
      </c>
      <c r="M129" s="1" t="str">
        <f t="shared" si="26"/>
        <v/>
      </c>
      <c r="N129" s="1" t="str">
        <f t="shared" si="27"/>
        <v/>
      </c>
      <c r="O129" s="1" t="str">
        <f t="shared" si="28"/>
        <v/>
      </c>
      <c r="P129" s="1" t="str">
        <f t="shared" si="29"/>
        <v/>
      </c>
      <c r="Q129" s="1" t="str">
        <f t="shared" si="30"/>
        <v/>
      </c>
      <c r="R129" s="1" t="str">
        <f t="shared" si="31"/>
        <v/>
      </c>
      <c r="S129" s="1" t="str">
        <f t="shared" si="32"/>
        <v/>
      </c>
      <c r="T129" s="1" t="str">
        <f t="shared" si="33"/>
        <v/>
      </c>
      <c r="U129" s="1" t="str">
        <f t="shared" si="34"/>
        <v/>
      </c>
      <c r="V129" s="1" t="str">
        <f t="shared" si="35"/>
        <v/>
      </c>
      <c r="W129" s="1" t="str">
        <f t="shared" si="36"/>
        <v/>
      </c>
      <c r="X129" s="1" t="str">
        <f t="shared" si="37"/>
        <v/>
      </c>
      <c r="Y129" s="1" t="str">
        <f t="shared" si="38"/>
        <v/>
      </c>
    </row>
    <row r="130" spans="1:25">
      <c r="A130" s="3" t="s">
        <v>6</v>
      </c>
      <c r="B130" s="3" t="s">
        <v>6</v>
      </c>
      <c r="C130" s="3" t="s">
        <v>9</v>
      </c>
      <c r="D130" s="1">
        <v>0.375</v>
      </c>
      <c r="E130" s="1">
        <v>0.1</v>
      </c>
      <c r="F130" s="1" t="str">
        <f t="shared" si="39"/>
        <v/>
      </c>
      <c r="G130" s="1" t="str">
        <f t="shared" si="40"/>
        <v/>
      </c>
      <c r="H130" s="1" t="str">
        <f t="shared" si="21"/>
        <v/>
      </c>
      <c r="I130" s="1" t="str">
        <f t="shared" si="22"/>
        <v/>
      </c>
      <c r="J130" s="1" t="str">
        <f t="shared" si="23"/>
        <v/>
      </c>
      <c r="K130" s="1" t="str">
        <f t="shared" si="24"/>
        <v/>
      </c>
      <c r="L130" s="1" t="str">
        <f t="shared" si="25"/>
        <v/>
      </c>
      <c r="M130" s="1" t="str">
        <f t="shared" si="26"/>
        <v/>
      </c>
      <c r="N130" s="1" t="str">
        <f t="shared" si="27"/>
        <v/>
      </c>
      <c r="O130" s="1" t="str">
        <f t="shared" si="28"/>
        <v/>
      </c>
      <c r="P130" s="1" t="str">
        <f t="shared" si="29"/>
        <v/>
      </c>
      <c r="Q130" s="1" t="str">
        <f t="shared" si="30"/>
        <v/>
      </c>
      <c r="R130" s="1" t="str">
        <f t="shared" si="31"/>
        <v/>
      </c>
      <c r="S130" s="1" t="str">
        <f t="shared" si="32"/>
        <v/>
      </c>
      <c r="T130" s="1" t="str">
        <f t="shared" si="33"/>
        <v/>
      </c>
      <c r="U130" s="1" t="str">
        <f t="shared" si="34"/>
        <v/>
      </c>
      <c r="V130" s="1" t="str">
        <f t="shared" si="35"/>
        <v/>
      </c>
      <c r="W130" s="1" t="str">
        <f t="shared" si="36"/>
        <v/>
      </c>
      <c r="X130" s="1" t="str">
        <f t="shared" si="37"/>
        <v/>
      </c>
      <c r="Y130" s="1" t="str">
        <f t="shared" si="38"/>
        <v/>
      </c>
    </row>
    <row r="131" spans="1:25">
      <c r="A131" s="3" t="s">
        <v>6</v>
      </c>
      <c r="B131" s="3" t="s">
        <v>6</v>
      </c>
      <c r="C131" s="3" t="s">
        <v>11</v>
      </c>
      <c r="D131" s="1">
        <v>32.200000000000003</v>
      </c>
      <c r="E131" s="1">
        <v>48.758358000000001</v>
      </c>
      <c r="F131" s="1" t="str">
        <f t="shared" si="39"/>
        <v/>
      </c>
      <c r="G131" s="1" t="str">
        <f t="shared" si="40"/>
        <v/>
      </c>
      <c r="H131" s="1" t="str">
        <f t="shared" si="21"/>
        <v/>
      </c>
      <c r="I131" s="1" t="str">
        <f t="shared" si="22"/>
        <v/>
      </c>
      <c r="J131" s="1" t="str">
        <f t="shared" si="23"/>
        <v/>
      </c>
      <c r="K131" s="1" t="str">
        <f t="shared" si="24"/>
        <v/>
      </c>
      <c r="L131" s="1" t="str">
        <f t="shared" si="25"/>
        <v/>
      </c>
      <c r="M131" s="1" t="str">
        <f t="shared" si="26"/>
        <v/>
      </c>
      <c r="N131" s="1" t="str">
        <f t="shared" si="27"/>
        <v/>
      </c>
      <c r="O131" s="1" t="str">
        <f t="shared" si="28"/>
        <v/>
      </c>
      <c r="P131" s="1" t="str">
        <f t="shared" si="29"/>
        <v/>
      </c>
      <c r="Q131" s="1" t="str">
        <f t="shared" si="30"/>
        <v/>
      </c>
      <c r="R131" s="1" t="str">
        <f t="shared" si="31"/>
        <v/>
      </c>
      <c r="S131" s="1" t="str">
        <f t="shared" si="32"/>
        <v/>
      </c>
      <c r="T131" s="1" t="str">
        <f t="shared" si="33"/>
        <v/>
      </c>
      <c r="U131" s="1" t="str">
        <f t="shared" si="34"/>
        <v/>
      </c>
      <c r="V131" s="1" t="str">
        <f t="shared" si="35"/>
        <v/>
      </c>
      <c r="W131" s="1" t="str">
        <f t="shared" si="36"/>
        <v/>
      </c>
      <c r="X131" s="1" t="str">
        <f t="shared" si="37"/>
        <v/>
      </c>
      <c r="Y131" s="1" t="str">
        <f t="shared" si="38"/>
        <v/>
      </c>
    </row>
    <row r="132" spans="1:25">
      <c r="A132" s="3" t="s">
        <v>63</v>
      </c>
      <c r="B132" s="3" t="s">
        <v>64</v>
      </c>
      <c r="C132" s="3" t="s">
        <v>6</v>
      </c>
      <c r="D132" s="1">
        <v>7.5</v>
      </c>
      <c r="E132" s="1">
        <v>6.625</v>
      </c>
      <c r="F132" s="1" t="str">
        <f t="shared" si="39"/>
        <v/>
      </c>
      <c r="G132" s="1" t="str">
        <f t="shared" si="40"/>
        <v/>
      </c>
      <c r="H132" s="1">
        <f t="shared" ref="H132:H195" si="41">IF($C132&lt;&gt;"","",IF(MATCH(H$1,$C133:$C1127,0)&lt;MATCH("",$C133:$C1127,0),VLOOKUP(H$1,$C133:$E1127,2,FALSE),""))</f>
        <v>5</v>
      </c>
      <c r="I132" s="1">
        <f t="shared" ref="I132:I195" si="42">IF($C132&lt;&gt;"","",IF(MATCH(H$1,$C133:$C1127,0)&lt;MATCH("",$C133:$C1127,0),VLOOKUP(H$1,$C133:$E1127,3,FALSE),""))</f>
        <v>4.125</v>
      </c>
      <c r="J132" s="1">
        <f t="shared" ref="J132:J195" si="43">IF($C132&lt;&gt;"","",IF(MATCH(J$1,$C133:$C1127,0)&lt;MATCH("",$C133:$C1127,0),VLOOKUP(J$1,$C133:$E1127,2,FALSE),""))</f>
        <v>1</v>
      </c>
      <c r="K132" s="1">
        <f t="shared" ref="K132:K195" si="44">IF($C132&lt;&gt;"","",IF(MATCH(J$1,$C133:$C1127,0)&lt;MATCH("",$C133:$C1127,0),VLOOKUP(J$1,$C133:$E1127,3,FALSE),""))</f>
        <v>1</v>
      </c>
      <c r="L132" s="1">
        <f t="shared" ref="L132:L195" si="45">IF($C132&lt;&gt;"","",IF(MATCH(L$1,$C133:$C1127,0)&lt;MATCH("",$C133:$C1127,0),VLOOKUP(L$1,$C133:$E1127,2,FALSE),""))</f>
        <v>0.5</v>
      </c>
      <c r="M132" s="1">
        <f t="shared" ref="M132:M195" si="46">IF($C132&lt;&gt;"","",IF(MATCH(L$1,$C133:$C1127,0)&lt;MATCH("",$C133:$C1127,0),VLOOKUP(L$1,$C133:$E1127,3,FALSE),""))</f>
        <v>0.5</v>
      </c>
      <c r="N132" s="1" t="str">
        <f t="shared" ref="N132:N195" si="47">IF($C132&lt;&gt;"","",IF(MATCH(N$1,$C133:$C1127,0)&lt;MATCH("",$C133:$C1127,0),VLOOKUP(N$1,$C133:$E1127,2,FALSE),""))</f>
        <v/>
      </c>
      <c r="O132" s="1" t="str">
        <f t="shared" ref="O132:O195" si="48">IF($C132&lt;&gt;"","",IF(MATCH(N$1,$C133:$C1127,0)&lt;MATCH("",$C133:$C1127,0),VLOOKUP(N$1,$C133:$E1127,3,FALSE),""))</f>
        <v/>
      </c>
      <c r="P132" s="1" t="str">
        <f t="shared" ref="P132:P195" si="49">IF($C132&lt;&gt;"","",IF(MATCH(P$1,$C133:$C1127,0)&lt;MATCH("",$C133:$C1127,0),VLOOKUP(P$1,$C133:$E1127,2,FALSE),""))</f>
        <v/>
      </c>
      <c r="Q132" s="1" t="str">
        <f t="shared" ref="Q132:Q195" si="50">IF($C132&lt;&gt;"","",IF(MATCH(P$1,$C133:$C1127,0)&lt;MATCH("",$C133:$C1127,0),VLOOKUP(P$1,$C133:$E1127,3,FALSE),""))</f>
        <v/>
      </c>
      <c r="R132" s="1">
        <f t="shared" ref="R132:R195" si="51">IF($C132&lt;&gt;"","",IF(MATCH(R$1,$C133:$C1127,0)&lt;MATCH("",$C133:$C1127,0),VLOOKUP(R$1,$C133:$E1127,2,FALSE),""))</f>
        <v>0.5</v>
      </c>
      <c r="S132" s="1">
        <f t="shared" ref="S132:S195" si="52">IF($C132&lt;&gt;"","",IF(MATCH(R$1,$C133:$C1127,0)&lt;MATCH("",$C133:$C1127,0),VLOOKUP(R$1,$C133:$E1127,3,FALSE),""))</f>
        <v>0.5</v>
      </c>
      <c r="T132" s="1" t="str">
        <f t="shared" ref="T132:T195" si="53">IF($C132&lt;&gt;"","",IF(MATCH(T$1,$C133:$C1127,0)&lt;MATCH("",$C133:$C1127,0),VLOOKUP(T$1,$C133:$E1127,2,FALSE),""))</f>
        <v/>
      </c>
      <c r="U132" s="1" t="str">
        <f t="shared" ref="U132:U195" si="54">IF($C132&lt;&gt;"","",IF(MATCH(T$1,$C133:$C1127,0)&lt;MATCH("",$C133:$C1127,0),VLOOKUP(T$1,$C133:$E1127,3,FALSE),""))</f>
        <v/>
      </c>
      <c r="V132" s="1" t="str">
        <f t="shared" ref="V132:V195" si="55">IF($C132&lt;&gt;"","",IF(MATCH(V$1,$C133:$C1127,0)&lt;MATCH("",$C133:$C1127,0),VLOOKUP(V$1,$C133:$E1127,2,FALSE),""))</f>
        <v/>
      </c>
      <c r="W132" s="1" t="str">
        <f t="shared" ref="W132:W195" si="56">IF($C132&lt;&gt;"","",IF(MATCH(V$1,$C133:$C1127,0)&lt;MATCH("",$C133:$C1127,0),VLOOKUP(V$1,$C133:$E1127,3,FALSE),""))</f>
        <v/>
      </c>
      <c r="X132" s="1">
        <f t="shared" ref="X132:X195" si="57">IF($C132&lt;&gt;"","",IF(MATCH(X$1,$C133:$C1127,0)&lt;MATCH("",$C133:$C1127,0),VLOOKUP(X$1,$C133:$E1127,2,FALSE),""))</f>
        <v>0.5</v>
      </c>
      <c r="Y132" s="1">
        <f t="shared" ref="Y132:Y195" si="58">IF($C132&lt;&gt;"","",IF(MATCH(X$1,$C133:$C1127,0)&lt;MATCH("",$C133:$C1127,0),VLOOKUP(X$1,$C133:$E1127,3,FALSE),""))</f>
        <v>0.5</v>
      </c>
    </row>
    <row r="133" spans="1:25">
      <c r="A133" s="3" t="s">
        <v>6</v>
      </c>
      <c r="B133" s="3" t="s">
        <v>6</v>
      </c>
      <c r="C133" s="3" t="s">
        <v>10</v>
      </c>
      <c r="D133" s="1">
        <v>5</v>
      </c>
      <c r="E133" s="1">
        <v>4.125</v>
      </c>
      <c r="F133" s="1" t="str">
        <f t="shared" ref="F133:F196" si="59">IF($C133&lt;&gt;"","",IF(MATCH(F$1,$C134:$C1128,0)&lt;MATCH("",$C134:$C1128,0),VLOOKUP(F$1,$C134:$E1128,2,FALSE),""))</f>
        <v/>
      </c>
      <c r="G133" s="1" t="str">
        <f t="shared" ref="G133:G196" si="60">IF($C133&lt;&gt;"","",IF(MATCH(F$1,$C134:$C1128,0)&lt;MATCH("",$C134:$C1128,0),VLOOKUP(F$1,$C134:$E1128,3,FALSE),""))</f>
        <v/>
      </c>
      <c r="H133" s="1" t="str">
        <f t="shared" si="41"/>
        <v/>
      </c>
      <c r="I133" s="1" t="str">
        <f t="shared" si="42"/>
        <v/>
      </c>
      <c r="J133" s="1" t="str">
        <f t="shared" si="43"/>
        <v/>
      </c>
      <c r="K133" s="1" t="str">
        <f t="shared" si="44"/>
        <v/>
      </c>
      <c r="L133" s="1" t="str">
        <f t="shared" si="45"/>
        <v/>
      </c>
      <c r="M133" s="1" t="str">
        <f t="shared" si="46"/>
        <v/>
      </c>
      <c r="N133" s="1" t="str">
        <f t="shared" si="47"/>
        <v/>
      </c>
      <c r="O133" s="1" t="str">
        <f t="shared" si="48"/>
        <v/>
      </c>
      <c r="P133" s="1" t="str">
        <f t="shared" si="49"/>
        <v/>
      </c>
      <c r="Q133" s="1" t="str">
        <f t="shared" si="50"/>
        <v/>
      </c>
      <c r="R133" s="1" t="str">
        <f t="shared" si="51"/>
        <v/>
      </c>
      <c r="S133" s="1" t="str">
        <f t="shared" si="52"/>
        <v/>
      </c>
      <c r="T133" s="1" t="str">
        <f t="shared" si="53"/>
        <v/>
      </c>
      <c r="U133" s="1" t="str">
        <f t="shared" si="54"/>
        <v/>
      </c>
      <c r="V133" s="1" t="str">
        <f t="shared" si="55"/>
        <v/>
      </c>
      <c r="W133" s="1" t="str">
        <f t="shared" si="56"/>
        <v/>
      </c>
      <c r="X133" s="1" t="str">
        <f t="shared" si="57"/>
        <v/>
      </c>
      <c r="Y133" s="1" t="str">
        <f t="shared" si="58"/>
        <v/>
      </c>
    </row>
    <row r="134" spans="1:25">
      <c r="A134" s="3" t="s">
        <v>6</v>
      </c>
      <c r="B134" s="3" t="s">
        <v>6</v>
      </c>
      <c r="C134" s="3" t="s">
        <v>11</v>
      </c>
      <c r="D134" s="1">
        <v>1</v>
      </c>
      <c r="E134" s="1">
        <v>1</v>
      </c>
      <c r="F134" s="1" t="str">
        <f t="shared" si="59"/>
        <v/>
      </c>
      <c r="G134" s="1" t="str">
        <f t="shared" si="60"/>
        <v/>
      </c>
      <c r="H134" s="1" t="str">
        <f t="shared" si="41"/>
        <v/>
      </c>
      <c r="I134" s="1" t="str">
        <f t="shared" si="42"/>
        <v/>
      </c>
      <c r="J134" s="1" t="str">
        <f t="shared" si="43"/>
        <v/>
      </c>
      <c r="K134" s="1" t="str">
        <f t="shared" si="44"/>
        <v/>
      </c>
      <c r="L134" s="1" t="str">
        <f t="shared" si="45"/>
        <v/>
      </c>
      <c r="M134" s="1" t="str">
        <f t="shared" si="46"/>
        <v/>
      </c>
      <c r="N134" s="1" t="str">
        <f t="shared" si="47"/>
        <v/>
      </c>
      <c r="O134" s="1" t="str">
        <f t="shared" si="48"/>
        <v/>
      </c>
      <c r="P134" s="1" t="str">
        <f t="shared" si="49"/>
        <v/>
      </c>
      <c r="Q134" s="1" t="str">
        <f t="shared" si="50"/>
        <v/>
      </c>
      <c r="R134" s="1" t="str">
        <f t="shared" si="51"/>
        <v/>
      </c>
      <c r="S134" s="1" t="str">
        <f t="shared" si="52"/>
        <v/>
      </c>
      <c r="T134" s="1" t="str">
        <f t="shared" si="53"/>
        <v/>
      </c>
      <c r="U134" s="1" t="str">
        <f t="shared" si="54"/>
        <v/>
      </c>
      <c r="V134" s="1" t="str">
        <f t="shared" si="55"/>
        <v/>
      </c>
      <c r="W134" s="1" t="str">
        <f t="shared" si="56"/>
        <v/>
      </c>
      <c r="X134" s="1" t="str">
        <f t="shared" si="57"/>
        <v/>
      </c>
      <c r="Y134" s="1" t="str">
        <f t="shared" si="58"/>
        <v/>
      </c>
    </row>
    <row r="135" spans="1:25">
      <c r="A135" s="3" t="s">
        <v>6</v>
      </c>
      <c r="B135" s="3" t="s">
        <v>6</v>
      </c>
      <c r="C135" s="3" t="s">
        <v>16</v>
      </c>
      <c r="D135" s="1">
        <v>0.5</v>
      </c>
      <c r="E135" s="1">
        <v>0.5</v>
      </c>
      <c r="F135" s="1" t="str">
        <f t="shared" si="59"/>
        <v/>
      </c>
      <c r="G135" s="1" t="str">
        <f t="shared" si="60"/>
        <v/>
      </c>
      <c r="H135" s="1" t="str">
        <f t="shared" si="41"/>
        <v/>
      </c>
      <c r="I135" s="1" t="str">
        <f t="shared" si="42"/>
        <v/>
      </c>
      <c r="J135" s="1" t="str">
        <f t="shared" si="43"/>
        <v/>
      </c>
      <c r="K135" s="1" t="str">
        <f t="shared" si="44"/>
        <v/>
      </c>
      <c r="L135" s="1" t="str">
        <f t="shared" si="45"/>
        <v/>
      </c>
      <c r="M135" s="1" t="str">
        <f t="shared" si="46"/>
        <v/>
      </c>
      <c r="N135" s="1" t="str">
        <f t="shared" si="47"/>
        <v/>
      </c>
      <c r="O135" s="1" t="str">
        <f t="shared" si="48"/>
        <v/>
      </c>
      <c r="P135" s="1" t="str">
        <f t="shared" si="49"/>
        <v/>
      </c>
      <c r="Q135" s="1" t="str">
        <f t="shared" si="50"/>
        <v/>
      </c>
      <c r="R135" s="1" t="str">
        <f t="shared" si="51"/>
        <v/>
      </c>
      <c r="S135" s="1" t="str">
        <f t="shared" si="52"/>
        <v/>
      </c>
      <c r="T135" s="1" t="str">
        <f t="shared" si="53"/>
        <v/>
      </c>
      <c r="U135" s="1" t="str">
        <f t="shared" si="54"/>
        <v/>
      </c>
      <c r="V135" s="1" t="str">
        <f t="shared" si="55"/>
        <v/>
      </c>
      <c r="W135" s="1" t="str">
        <f t="shared" si="56"/>
        <v/>
      </c>
      <c r="X135" s="1" t="str">
        <f t="shared" si="57"/>
        <v/>
      </c>
      <c r="Y135" s="1" t="str">
        <f t="shared" si="58"/>
        <v/>
      </c>
    </row>
    <row r="136" spans="1:25">
      <c r="A136" s="3" t="s">
        <v>6</v>
      </c>
      <c r="B136" s="3" t="s">
        <v>6</v>
      </c>
      <c r="C136" s="3" t="s">
        <v>18</v>
      </c>
      <c r="D136" s="1">
        <v>0.5</v>
      </c>
      <c r="E136" s="1">
        <v>0.5</v>
      </c>
      <c r="F136" s="1" t="str">
        <f t="shared" si="59"/>
        <v/>
      </c>
      <c r="G136" s="1" t="str">
        <f t="shared" si="60"/>
        <v/>
      </c>
      <c r="H136" s="1" t="str">
        <f t="shared" si="41"/>
        <v/>
      </c>
      <c r="I136" s="1" t="str">
        <f t="shared" si="42"/>
        <v/>
      </c>
      <c r="J136" s="1" t="str">
        <f t="shared" si="43"/>
        <v/>
      </c>
      <c r="K136" s="1" t="str">
        <f t="shared" si="44"/>
        <v/>
      </c>
      <c r="L136" s="1" t="str">
        <f t="shared" si="45"/>
        <v/>
      </c>
      <c r="M136" s="1" t="str">
        <f t="shared" si="46"/>
        <v/>
      </c>
      <c r="N136" s="1" t="str">
        <f t="shared" si="47"/>
        <v/>
      </c>
      <c r="O136" s="1" t="str">
        <f t="shared" si="48"/>
        <v/>
      </c>
      <c r="P136" s="1" t="str">
        <f t="shared" si="49"/>
        <v/>
      </c>
      <c r="Q136" s="1" t="str">
        <f t="shared" si="50"/>
        <v/>
      </c>
      <c r="R136" s="1" t="str">
        <f t="shared" si="51"/>
        <v/>
      </c>
      <c r="S136" s="1" t="str">
        <f t="shared" si="52"/>
        <v/>
      </c>
      <c r="T136" s="1" t="str">
        <f t="shared" si="53"/>
        <v/>
      </c>
      <c r="U136" s="1" t="str">
        <f t="shared" si="54"/>
        <v/>
      </c>
      <c r="V136" s="1" t="str">
        <f t="shared" si="55"/>
        <v/>
      </c>
      <c r="W136" s="1" t="str">
        <f t="shared" si="56"/>
        <v/>
      </c>
      <c r="X136" s="1" t="str">
        <f t="shared" si="57"/>
        <v/>
      </c>
      <c r="Y136" s="1" t="str">
        <f t="shared" si="58"/>
        <v/>
      </c>
    </row>
    <row r="137" spans="1:25">
      <c r="A137" s="3" t="s">
        <v>6</v>
      </c>
      <c r="B137" s="3" t="s">
        <v>6</v>
      </c>
      <c r="C137" s="3" t="s">
        <v>27</v>
      </c>
      <c r="D137" s="1">
        <v>0.5</v>
      </c>
      <c r="E137" s="1">
        <v>0.5</v>
      </c>
      <c r="F137" s="1" t="str">
        <f t="shared" si="59"/>
        <v/>
      </c>
      <c r="G137" s="1" t="str">
        <f t="shared" si="60"/>
        <v/>
      </c>
      <c r="H137" s="1" t="str">
        <f t="shared" si="41"/>
        <v/>
      </c>
      <c r="I137" s="1" t="str">
        <f t="shared" si="42"/>
        <v/>
      </c>
      <c r="J137" s="1" t="str">
        <f t="shared" si="43"/>
        <v/>
      </c>
      <c r="K137" s="1" t="str">
        <f t="shared" si="44"/>
        <v/>
      </c>
      <c r="L137" s="1" t="str">
        <f t="shared" si="45"/>
        <v/>
      </c>
      <c r="M137" s="1" t="str">
        <f t="shared" si="46"/>
        <v/>
      </c>
      <c r="N137" s="1" t="str">
        <f t="shared" si="47"/>
        <v/>
      </c>
      <c r="O137" s="1" t="str">
        <f t="shared" si="48"/>
        <v/>
      </c>
      <c r="P137" s="1" t="str">
        <f t="shared" si="49"/>
        <v/>
      </c>
      <c r="Q137" s="1" t="str">
        <f t="shared" si="50"/>
        <v/>
      </c>
      <c r="R137" s="1" t="str">
        <f t="shared" si="51"/>
        <v/>
      </c>
      <c r="S137" s="1" t="str">
        <f t="shared" si="52"/>
        <v/>
      </c>
      <c r="T137" s="1" t="str">
        <f t="shared" si="53"/>
        <v/>
      </c>
      <c r="U137" s="1" t="str">
        <f t="shared" si="54"/>
        <v/>
      </c>
      <c r="V137" s="1" t="str">
        <f t="shared" si="55"/>
        <v/>
      </c>
      <c r="W137" s="1" t="str">
        <f t="shared" si="56"/>
        <v/>
      </c>
      <c r="X137" s="1" t="str">
        <f t="shared" si="57"/>
        <v/>
      </c>
      <c r="Y137" s="1" t="str">
        <f t="shared" si="58"/>
        <v/>
      </c>
    </row>
    <row r="138" spans="1:25">
      <c r="A138" s="3" t="s">
        <v>65</v>
      </c>
      <c r="B138" s="3" t="s">
        <v>66</v>
      </c>
      <c r="C138" s="3" t="s">
        <v>6</v>
      </c>
      <c r="D138" s="1">
        <v>20.85</v>
      </c>
      <c r="E138" s="1">
        <v>19.95</v>
      </c>
      <c r="F138" s="1">
        <f t="shared" si="59"/>
        <v>15.75</v>
      </c>
      <c r="G138" s="1">
        <f t="shared" si="60"/>
        <v>17</v>
      </c>
      <c r="H138" s="1" t="str">
        <f t="shared" si="41"/>
        <v/>
      </c>
      <c r="I138" s="1" t="str">
        <f t="shared" si="42"/>
        <v/>
      </c>
      <c r="J138" s="1" t="str">
        <f t="shared" si="43"/>
        <v/>
      </c>
      <c r="K138" s="1" t="str">
        <f t="shared" si="44"/>
        <v/>
      </c>
      <c r="L138" s="1" t="str">
        <f t="shared" si="45"/>
        <v/>
      </c>
      <c r="M138" s="1" t="str">
        <f t="shared" si="46"/>
        <v/>
      </c>
      <c r="N138" s="1" t="str">
        <f t="shared" si="47"/>
        <v/>
      </c>
      <c r="O138" s="1" t="str">
        <f t="shared" si="48"/>
        <v/>
      </c>
      <c r="P138" s="1" t="str">
        <f t="shared" si="49"/>
        <v/>
      </c>
      <c r="Q138" s="1" t="str">
        <f t="shared" si="50"/>
        <v/>
      </c>
      <c r="R138" s="1" t="str">
        <f t="shared" si="51"/>
        <v/>
      </c>
      <c r="S138" s="1" t="str">
        <f t="shared" si="52"/>
        <v/>
      </c>
      <c r="T138" s="1" t="str">
        <f t="shared" si="53"/>
        <v/>
      </c>
      <c r="U138" s="1" t="str">
        <f t="shared" si="54"/>
        <v/>
      </c>
      <c r="V138" s="1" t="str">
        <f t="shared" si="55"/>
        <v/>
      </c>
      <c r="W138" s="1" t="str">
        <f t="shared" si="56"/>
        <v/>
      </c>
      <c r="X138" s="1">
        <f t="shared" si="57"/>
        <v>5.0999999999999996</v>
      </c>
      <c r="Y138" s="1">
        <f t="shared" si="58"/>
        <v>2.95</v>
      </c>
    </row>
    <row r="139" spans="1:25">
      <c r="A139" s="3" t="s">
        <v>6</v>
      </c>
      <c r="B139" s="3" t="s">
        <v>6</v>
      </c>
      <c r="C139" s="3" t="s">
        <v>9</v>
      </c>
      <c r="D139" s="1">
        <v>15.75</v>
      </c>
      <c r="E139" s="1">
        <v>17</v>
      </c>
      <c r="F139" s="1" t="str">
        <f t="shared" si="59"/>
        <v/>
      </c>
      <c r="G139" s="1" t="str">
        <f t="shared" si="60"/>
        <v/>
      </c>
      <c r="H139" s="1" t="str">
        <f t="shared" si="41"/>
        <v/>
      </c>
      <c r="I139" s="1" t="str">
        <f t="shared" si="42"/>
        <v/>
      </c>
      <c r="J139" s="1" t="str">
        <f t="shared" si="43"/>
        <v/>
      </c>
      <c r="K139" s="1" t="str">
        <f t="shared" si="44"/>
        <v/>
      </c>
      <c r="L139" s="1" t="str">
        <f t="shared" si="45"/>
        <v/>
      </c>
      <c r="M139" s="1" t="str">
        <f t="shared" si="46"/>
        <v/>
      </c>
      <c r="N139" s="1" t="str">
        <f t="shared" si="47"/>
        <v/>
      </c>
      <c r="O139" s="1" t="str">
        <f t="shared" si="48"/>
        <v/>
      </c>
      <c r="P139" s="1" t="str">
        <f t="shared" si="49"/>
        <v/>
      </c>
      <c r="Q139" s="1" t="str">
        <f t="shared" si="50"/>
        <v/>
      </c>
      <c r="R139" s="1" t="str">
        <f t="shared" si="51"/>
        <v/>
      </c>
      <c r="S139" s="1" t="str">
        <f t="shared" si="52"/>
        <v/>
      </c>
      <c r="T139" s="1" t="str">
        <f t="shared" si="53"/>
        <v/>
      </c>
      <c r="U139" s="1" t="str">
        <f t="shared" si="54"/>
        <v/>
      </c>
      <c r="V139" s="1" t="str">
        <f t="shared" si="55"/>
        <v/>
      </c>
      <c r="W139" s="1" t="str">
        <f t="shared" si="56"/>
        <v/>
      </c>
      <c r="X139" s="1" t="str">
        <f t="shared" si="57"/>
        <v/>
      </c>
      <c r="Y139" s="1" t="str">
        <f t="shared" si="58"/>
        <v/>
      </c>
    </row>
    <row r="140" spans="1:25">
      <c r="A140" s="3" t="s">
        <v>6</v>
      </c>
      <c r="B140" s="3" t="s">
        <v>6</v>
      </c>
      <c r="C140" s="3" t="s">
        <v>27</v>
      </c>
      <c r="D140" s="1">
        <v>5.0999999999999996</v>
      </c>
      <c r="E140" s="1">
        <v>2.95</v>
      </c>
      <c r="F140" s="1" t="str">
        <f t="shared" si="59"/>
        <v/>
      </c>
      <c r="G140" s="1" t="str">
        <f t="shared" si="60"/>
        <v/>
      </c>
      <c r="H140" s="1" t="str">
        <f t="shared" si="41"/>
        <v/>
      </c>
      <c r="I140" s="1" t="str">
        <f t="shared" si="42"/>
        <v/>
      </c>
      <c r="J140" s="1" t="str">
        <f t="shared" si="43"/>
        <v/>
      </c>
      <c r="K140" s="1" t="str">
        <f t="shared" si="44"/>
        <v/>
      </c>
      <c r="L140" s="1" t="str">
        <f t="shared" si="45"/>
        <v/>
      </c>
      <c r="M140" s="1" t="str">
        <f t="shared" si="46"/>
        <v/>
      </c>
      <c r="N140" s="1" t="str">
        <f t="shared" si="47"/>
        <v/>
      </c>
      <c r="O140" s="1" t="str">
        <f t="shared" si="48"/>
        <v/>
      </c>
      <c r="P140" s="1" t="str">
        <f t="shared" si="49"/>
        <v/>
      </c>
      <c r="Q140" s="1" t="str">
        <f t="shared" si="50"/>
        <v/>
      </c>
      <c r="R140" s="1" t="str">
        <f t="shared" si="51"/>
        <v/>
      </c>
      <c r="S140" s="1" t="str">
        <f t="shared" si="52"/>
        <v/>
      </c>
      <c r="T140" s="1" t="str">
        <f t="shared" si="53"/>
        <v/>
      </c>
      <c r="U140" s="1" t="str">
        <f t="shared" si="54"/>
        <v/>
      </c>
      <c r="V140" s="1" t="str">
        <f t="shared" si="55"/>
        <v/>
      </c>
      <c r="W140" s="1" t="str">
        <f t="shared" si="56"/>
        <v/>
      </c>
      <c r="X140" s="1" t="str">
        <f t="shared" si="57"/>
        <v/>
      </c>
      <c r="Y140" s="1" t="str">
        <f t="shared" si="58"/>
        <v/>
      </c>
    </row>
    <row r="141" spans="1:25">
      <c r="A141" s="3" t="s">
        <v>67</v>
      </c>
      <c r="B141" s="3" t="s">
        <v>68</v>
      </c>
      <c r="C141" s="3" t="s">
        <v>6</v>
      </c>
      <c r="D141" s="1">
        <v>10.5</v>
      </c>
      <c r="E141" s="1">
        <v>9.5</v>
      </c>
      <c r="F141" s="1" t="str">
        <f t="shared" si="59"/>
        <v/>
      </c>
      <c r="G141" s="1" t="str">
        <f t="shared" si="60"/>
        <v/>
      </c>
      <c r="H141" s="1">
        <f t="shared" si="41"/>
        <v>1</v>
      </c>
      <c r="I141" s="1">
        <f t="shared" si="42"/>
        <v>1</v>
      </c>
      <c r="J141" s="1">
        <f t="shared" si="43"/>
        <v>8.5</v>
      </c>
      <c r="K141" s="1">
        <f t="shared" si="44"/>
        <v>7.5</v>
      </c>
      <c r="L141" s="1" t="str">
        <f t="shared" si="45"/>
        <v/>
      </c>
      <c r="M141" s="1" t="str">
        <f t="shared" si="46"/>
        <v/>
      </c>
      <c r="N141" s="1" t="str">
        <f t="shared" si="47"/>
        <v/>
      </c>
      <c r="O141" s="1" t="str">
        <f t="shared" si="48"/>
        <v/>
      </c>
      <c r="P141" s="1" t="str">
        <f t="shared" si="49"/>
        <v/>
      </c>
      <c r="Q141" s="1" t="str">
        <f t="shared" si="50"/>
        <v/>
      </c>
      <c r="R141" s="1" t="str">
        <f t="shared" si="51"/>
        <v/>
      </c>
      <c r="S141" s="1" t="str">
        <f t="shared" si="52"/>
        <v/>
      </c>
      <c r="T141" s="1" t="str">
        <f t="shared" si="53"/>
        <v/>
      </c>
      <c r="U141" s="1" t="str">
        <f t="shared" si="54"/>
        <v/>
      </c>
      <c r="V141" s="1">
        <f t="shared" si="55"/>
        <v>1</v>
      </c>
      <c r="W141" s="1">
        <f t="shared" si="56"/>
        <v>1</v>
      </c>
      <c r="X141" s="1" t="str">
        <f t="shared" si="57"/>
        <v/>
      </c>
      <c r="Y141" s="1" t="str">
        <f t="shared" si="58"/>
        <v/>
      </c>
    </row>
    <row r="142" spans="1:25">
      <c r="A142" s="3" t="s">
        <v>6</v>
      </c>
      <c r="B142" s="3" t="s">
        <v>6</v>
      </c>
      <c r="C142" s="3" t="s">
        <v>10</v>
      </c>
      <c r="D142" s="1">
        <v>1</v>
      </c>
      <c r="E142" s="1">
        <v>1</v>
      </c>
      <c r="F142" s="1" t="str">
        <f t="shared" si="59"/>
        <v/>
      </c>
      <c r="G142" s="1" t="str">
        <f t="shared" si="60"/>
        <v/>
      </c>
      <c r="H142" s="1" t="str">
        <f t="shared" si="41"/>
        <v/>
      </c>
      <c r="I142" s="1" t="str">
        <f t="shared" si="42"/>
        <v/>
      </c>
      <c r="J142" s="1" t="str">
        <f t="shared" si="43"/>
        <v/>
      </c>
      <c r="K142" s="1" t="str">
        <f t="shared" si="44"/>
        <v/>
      </c>
      <c r="L142" s="1" t="str">
        <f t="shared" si="45"/>
        <v/>
      </c>
      <c r="M142" s="1" t="str">
        <f t="shared" si="46"/>
        <v/>
      </c>
      <c r="N142" s="1" t="str">
        <f t="shared" si="47"/>
        <v/>
      </c>
      <c r="O142" s="1" t="str">
        <f t="shared" si="48"/>
        <v/>
      </c>
      <c r="P142" s="1" t="str">
        <f t="shared" si="49"/>
        <v/>
      </c>
      <c r="Q142" s="1" t="str">
        <f t="shared" si="50"/>
        <v/>
      </c>
      <c r="R142" s="1" t="str">
        <f t="shared" si="51"/>
        <v/>
      </c>
      <c r="S142" s="1" t="str">
        <f t="shared" si="52"/>
        <v/>
      </c>
      <c r="T142" s="1" t="str">
        <f t="shared" si="53"/>
        <v/>
      </c>
      <c r="U142" s="1" t="str">
        <f t="shared" si="54"/>
        <v/>
      </c>
      <c r="V142" s="1" t="str">
        <f t="shared" si="55"/>
        <v/>
      </c>
      <c r="W142" s="1" t="str">
        <f t="shared" si="56"/>
        <v/>
      </c>
      <c r="X142" s="1" t="str">
        <f t="shared" si="57"/>
        <v/>
      </c>
      <c r="Y142" s="1" t="str">
        <f t="shared" si="58"/>
        <v/>
      </c>
    </row>
    <row r="143" spans="1:25">
      <c r="A143" s="3" t="s">
        <v>6</v>
      </c>
      <c r="B143" s="3" t="s">
        <v>6</v>
      </c>
      <c r="C143" s="3" t="s">
        <v>11</v>
      </c>
      <c r="D143" s="1">
        <v>8.5</v>
      </c>
      <c r="E143" s="1">
        <v>7.5</v>
      </c>
      <c r="F143" s="1" t="str">
        <f t="shared" si="59"/>
        <v/>
      </c>
      <c r="G143" s="1" t="str">
        <f t="shared" si="60"/>
        <v/>
      </c>
      <c r="H143" s="1" t="str">
        <f t="shared" si="41"/>
        <v/>
      </c>
      <c r="I143" s="1" t="str">
        <f t="shared" si="42"/>
        <v/>
      </c>
      <c r="J143" s="1" t="str">
        <f t="shared" si="43"/>
        <v/>
      </c>
      <c r="K143" s="1" t="str">
        <f t="shared" si="44"/>
        <v/>
      </c>
      <c r="L143" s="1" t="str">
        <f t="shared" si="45"/>
        <v/>
      </c>
      <c r="M143" s="1" t="str">
        <f t="shared" si="46"/>
        <v/>
      </c>
      <c r="N143" s="1" t="str">
        <f t="shared" si="47"/>
        <v/>
      </c>
      <c r="O143" s="1" t="str">
        <f t="shared" si="48"/>
        <v/>
      </c>
      <c r="P143" s="1" t="str">
        <f t="shared" si="49"/>
        <v/>
      </c>
      <c r="Q143" s="1" t="str">
        <f t="shared" si="50"/>
        <v/>
      </c>
      <c r="R143" s="1" t="str">
        <f t="shared" si="51"/>
        <v/>
      </c>
      <c r="S143" s="1" t="str">
        <f t="shared" si="52"/>
        <v/>
      </c>
      <c r="T143" s="1" t="str">
        <f t="shared" si="53"/>
        <v/>
      </c>
      <c r="U143" s="1" t="str">
        <f t="shared" si="54"/>
        <v/>
      </c>
      <c r="V143" s="1" t="str">
        <f t="shared" si="55"/>
        <v/>
      </c>
      <c r="W143" s="1" t="str">
        <f t="shared" si="56"/>
        <v/>
      </c>
      <c r="X143" s="1" t="str">
        <f t="shared" si="57"/>
        <v/>
      </c>
      <c r="Y143" s="1" t="str">
        <f t="shared" si="58"/>
        <v/>
      </c>
    </row>
    <row r="144" spans="1:25">
      <c r="A144" s="3" t="s">
        <v>6</v>
      </c>
      <c r="B144" s="3" t="s">
        <v>6</v>
      </c>
      <c r="C144" s="3" t="s">
        <v>20</v>
      </c>
      <c r="D144" s="1">
        <v>1</v>
      </c>
      <c r="E144" s="1">
        <v>1</v>
      </c>
      <c r="F144" s="1" t="str">
        <f t="shared" si="59"/>
        <v/>
      </c>
      <c r="G144" s="1" t="str">
        <f t="shared" si="60"/>
        <v/>
      </c>
      <c r="H144" s="1" t="str">
        <f t="shared" si="41"/>
        <v/>
      </c>
      <c r="I144" s="1" t="str">
        <f t="shared" si="42"/>
        <v/>
      </c>
      <c r="J144" s="1" t="str">
        <f t="shared" si="43"/>
        <v/>
      </c>
      <c r="K144" s="1" t="str">
        <f t="shared" si="44"/>
        <v/>
      </c>
      <c r="L144" s="1" t="str">
        <f t="shared" si="45"/>
        <v/>
      </c>
      <c r="M144" s="1" t="str">
        <f t="shared" si="46"/>
        <v/>
      </c>
      <c r="N144" s="1" t="str">
        <f t="shared" si="47"/>
        <v/>
      </c>
      <c r="O144" s="1" t="str">
        <f t="shared" si="48"/>
        <v/>
      </c>
      <c r="P144" s="1" t="str">
        <f t="shared" si="49"/>
        <v/>
      </c>
      <c r="Q144" s="1" t="str">
        <f t="shared" si="50"/>
        <v/>
      </c>
      <c r="R144" s="1" t="str">
        <f t="shared" si="51"/>
        <v/>
      </c>
      <c r="S144" s="1" t="str">
        <f t="shared" si="52"/>
        <v/>
      </c>
      <c r="T144" s="1" t="str">
        <f t="shared" si="53"/>
        <v/>
      </c>
      <c r="U144" s="1" t="str">
        <f t="shared" si="54"/>
        <v/>
      </c>
      <c r="V144" s="1" t="str">
        <f t="shared" si="55"/>
        <v/>
      </c>
      <c r="W144" s="1" t="str">
        <f t="shared" si="56"/>
        <v/>
      </c>
      <c r="X144" s="1" t="str">
        <f t="shared" si="57"/>
        <v/>
      </c>
      <c r="Y144" s="1" t="str">
        <f t="shared" si="58"/>
        <v/>
      </c>
    </row>
    <row r="145" spans="1:25">
      <c r="A145" s="3" t="s">
        <v>69</v>
      </c>
      <c r="B145" s="3" t="s">
        <v>70</v>
      </c>
      <c r="C145" s="3" t="s">
        <v>6</v>
      </c>
      <c r="D145" s="1">
        <v>77.900000000000006</v>
      </c>
      <c r="E145" s="1">
        <v>71.875</v>
      </c>
      <c r="F145" s="1">
        <f t="shared" si="59"/>
        <v>8.5500000000000007</v>
      </c>
      <c r="G145" s="1">
        <f t="shared" si="60"/>
        <v>9.125</v>
      </c>
      <c r="H145" s="1">
        <f t="shared" si="41"/>
        <v>13.8</v>
      </c>
      <c r="I145" s="1">
        <f t="shared" si="42"/>
        <v>10.75</v>
      </c>
      <c r="J145" s="1">
        <f t="shared" si="43"/>
        <v>23.15</v>
      </c>
      <c r="K145" s="1">
        <f t="shared" si="44"/>
        <v>23.75</v>
      </c>
      <c r="L145" s="1">
        <f t="shared" si="45"/>
        <v>6.15</v>
      </c>
      <c r="M145" s="1">
        <f t="shared" si="46"/>
        <v>5.625</v>
      </c>
      <c r="N145" s="1">
        <f t="shared" si="47"/>
        <v>6.05</v>
      </c>
      <c r="O145" s="1">
        <f t="shared" si="48"/>
        <v>5</v>
      </c>
      <c r="P145" s="1">
        <f t="shared" si="49"/>
        <v>3.8</v>
      </c>
      <c r="Q145" s="1">
        <f t="shared" si="50"/>
        <v>2.5</v>
      </c>
      <c r="R145" s="1">
        <f t="shared" si="51"/>
        <v>4.6500000000000004</v>
      </c>
      <c r="S145" s="1">
        <f t="shared" si="52"/>
        <v>4.125</v>
      </c>
      <c r="T145" s="1">
        <f t="shared" si="53"/>
        <v>4.55</v>
      </c>
      <c r="U145" s="1">
        <f t="shared" si="54"/>
        <v>3.875</v>
      </c>
      <c r="V145" s="1">
        <f t="shared" si="55"/>
        <v>4.6500000000000004</v>
      </c>
      <c r="W145" s="1">
        <f t="shared" si="56"/>
        <v>4.625</v>
      </c>
      <c r="X145" s="1">
        <f t="shared" si="57"/>
        <v>2.5499999999999998</v>
      </c>
      <c r="Y145" s="1">
        <f t="shared" si="58"/>
        <v>2.5</v>
      </c>
    </row>
    <row r="146" spans="1:25">
      <c r="A146" s="3" t="s">
        <v>6</v>
      </c>
      <c r="B146" s="3" t="s">
        <v>6</v>
      </c>
      <c r="C146" s="3" t="s">
        <v>9</v>
      </c>
      <c r="D146" s="1">
        <v>8.5500000000000007</v>
      </c>
      <c r="E146" s="1">
        <v>9.125</v>
      </c>
      <c r="F146" s="1" t="str">
        <f t="shared" si="59"/>
        <v/>
      </c>
      <c r="G146" s="1" t="str">
        <f t="shared" si="60"/>
        <v/>
      </c>
      <c r="H146" s="1" t="str">
        <f t="shared" si="41"/>
        <v/>
      </c>
      <c r="I146" s="1" t="str">
        <f t="shared" si="42"/>
        <v/>
      </c>
      <c r="J146" s="1" t="str">
        <f t="shared" si="43"/>
        <v/>
      </c>
      <c r="K146" s="1" t="str">
        <f t="shared" si="44"/>
        <v/>
      </c>
      <c r="L146" s="1" t="str">
        <f t="shared" si="45"/>
        <v/>
      </c>
      <c r="M146" s="1" t="str">
        <f t="shared" si="46"/>
        <v/>
      </c>
      <c r="N146" s="1" t="str">
        <f t="shared" si="47"/>
        <v/>
      </c>
      <c r="O146" s="1" t="str">
        <f t="shared" si="48"/>
        <v/>
      </c>
      <c r="P146" s="1" t="str">
        <f t="shared" si="49"/>
        <v/>
      </c>
      <c r="Q146" s="1" t="str">
        <f t="shared" si="50"/>
        <v/>
      </c>
      <c r="R146" s="1" t="str">
        <f t="shared" si="51"/>
        <v/>
      </c>
      <c r="S146" s="1" t="str">
        <f t="shared" si="52"/>
        <v/>
      </c>
      <c r="T146" s="1" t="str">
        <f t="shared" si="53"/>
        <v/>
      </c>
      <c r="U146" s="1" t="str">
        <f t="shared" si="54"/>
        <v/>
      </c>
      <c r="V146" s="1" t="str">
        <f t="shared" si="55"/>
        <v/>
      </c>
      <c r="W146" s="1" t="str">
        <f t="shared" si="56"/>
        <v/>
      </c>
      <c r="X146" s="1" t="str">
        <f t="shared" si="57"/>
        <v/>
      </c>
      <c r="Y146" s="1" t="str">
        <f t="shared" si="58"/>
        <v/>
      </c>
    </row>
    <row r="147" spans="1:25">
      <c r="A147" s="3" t="s">
        <v>6</v>
      </c>
      <c r="B147" s="3" t="s">
        <v>6</v>
      </c>
      <c r="C147" s="3" t="s">
        <v>10</v>
      </c>
      <c r="D147" s="1">
        <v>13.8</v>
      </c>
      <c r="E147" s="1">
        <v>10.75</v>
      </c>
      <c r="F147" s="1" t="str">
        <f t="shared" si="59"/>
        <v/>
      </c>
      <c r="G147" s="1" t="str">
        <f t="shared" si="60"/>
        <v/>
      </c>
      <c r="H147" s="1" t="str">
        <f t="shared" si="41"/>
        <v/>
      </c>
      <c r="I147" s="1" t="str">
        <f t="shared" si="42"/>
        <v/>
      </c>
      <c r="J147" s="1" t="str">
        <f t="shared" si="43"/>
        <v/>
      </c>
      <c r="K147" s="1" t="str">
        <f t="shared" si="44"/>
        <v/>
      </c>
      <c r="L147" s="1" t="str">
        <f t="shared" si="45"/>
        <v/>
      </c>
      <c r="M147" s="1" t="str">
        <f t="shared" si="46"/>
        <v/>
      </c>
      <c r="N147" s="1" t="str">
        <f t="shared" si="47"/>
        <v/>
      </c>
      <c r="O147" s="1" t="str">
        <f t="shared" si="48"/>
        <v/>
      </c>
      <c r="P147" s="1" t="str">
        <f t="shared" si="49"/>
        <v/>
      </c>
      <c r="Q147" s="1" t="str">
        <f t="shared" si="50"/>
        <v/>
      </c>
      <c r="R147" s="1" t="str">
        <f t="shared" si="51"/>
        <v/>
      </c>
      <c r="S147" s="1" t="str">
        <f t="shared" si="52"/>
        <v/>
      </c>
      <c r="T147" s="1" t="str">
        <f t="shared" si="53"/>
        <v/>
      </c>
      <c r="U147" s="1" t="str">
        <f t="shared" si="54"/>
        <v/>
      </c>
      <c r="V147" s="1" t="str">
        <f t="shared" si="55"/>
        <v/>
      </c>
      <c r="W147" s="1" t="str">
        <f t="shared" si="56"/>
        <v/>
      </c>
      <c r="X147" s="1" t="str">
        <f t="shared" si="57"/>
        <v/>
      </c>
      <c r="Y147" s="1" t="str">
        <f t="shared" si="58"/>
        <v/>
      </c>
    </row>
    <row r="148" spans="1:25">
      <c r="A148" s="3" t="s">
        <v>6</v>
      </c>
      <c r="B148" s="3" t="s">
        <v>6</v>
      </c>
      <c r="C148" s="3" t="s">
        <v>11</v>
      </c>
      <c r="D148" s="1">
        <v>23.15</v>
      </c>
      <c r="E148" s="1">
        <v>23.75</v>
      </c>
      <c r="F148" s="1" t="str">
        <f t="shared" si="59"/>
        <v/>
      </c>
      <c r="G148" s="1" t="str">
        <f t="shared" si="60"/>
        <v/>
      </c>
      <c r="H148" s="1" t="str">
        <f t="shared" si="41"/>
        <v/>
      </c>
      <c r="I148" s="1" t="str">
        <f t="shared" si="42"/>
        <v/>
      </c>
      <c r="J148" s="1" t="str">
        <f t="shared" si="43"/>
        <v/>
      </c>
      <c r="K148" s="1" t="str">
        <f t="shared" si="44"/>
        <v/>
      </c>
      <c r="L148" s="1" t="str">
        <f t="shared" si="45"/>
        <v/>
      </c>
      <c r="M148" s="1" t="str">
        <f t="shared" si="46"/>
        <v/>
      </c>
      <c r="N148" s="1" t="str">
        <f t="shared" si="47"/>
        <v/>
      </c>
      <c r="O148" s="1" t="str">
        <f t="shared" si="48"/>
        <v/>
      </c>
      <c r="P148" s="1" t="str">
        <f t="shared" si="49"/>
        <v/>
      </c>
      <c r="Q148" s="1" t="str">
        <f t="shared" si="50"/>
        <v/>
      </c>
      <c r="R148" s="1" t="str">
        <f t="shared" si="51"/>
        <v/>
      </c>
      <c r="S148" s="1" t="str">
        <f t="shared" si="52"/>
        <v/>
      </c>
      <c r="T148" s="1" t="str">
        <f t="shared" si="53"/>
        <v/>
      </c>
      <c r="U148" s="1" t="str">
        <f t="shared" si="54"/>
        <v/>
      </c>
      <c r="V148" s="1" t="str">
        <f t="shared" si="55"/>
        <v/>
      </c>
      <c r="W148" s="1" t="str">
        <f t="shared" si="56"/>
        <v/>
      </c>
      <c r="X148" s="1" t="str">
        <f t="shared" si="57"/>
        <v/>
      </c>
      <c r="Y148" s="1" t="str">
        <f t="shared" si="58"/>
        <v/>
      </c>
    </row>
    <row r="149" spans="1:25">
      <c r="A149" s="3" t="s">
        <v>6</v>
      </c>
      <c r="B149" s="3" t="s">
        <v>6</v>
      </c>
      <c r="C149" s="3" t="s">
        <v>16</v>
      </c>
      <c r="D149" s="1">
        <v>6.15</v>
      </c>
      <c r="E149" s="1">
        <v>5.625</v>
      </c>
      <c r="F149" s="1" t="str">
        <f t="shared" si="59"/>
        <v/>
      </c>
      <c r="G149" s="1" t="str">
        <f t="shared" si="60"/>
        <v/>
      </c>
      <c r="H149" s="1" t="str">
        <f t="shared" si="41"/>
        <v/>
      </c>
      <c r="I149" s="1" t="str">
        <f t="shared" si="42"/>
        <v/>
      </c>
      <c r="J149" s="1" t="str">
        <f t="shared" si="43"/>
        <v/>
      </c>
      <c r="K149" s="1" t="str">
        <f t="shared" si="44"/>
        <v/>
      </c>
      <c r="L149" s="1" t="str">
        <f t="shared" si="45"/>
        <v/>
      </c>
      <c r="M149" s="1" t="str">
        <f t="shared" si="46"/>
        <v/>
      </c>
      <c r="N149" s="1" t="str">
        <f t="shared" si="47"/>
        <v/>
      </c>
      <c r="O149" s="1" t="str">
        <f t="shared" si="48"/>
        <v/>
      </c>
      <c r="P149" s="1" t="str">
        <f t="shared" si="49"/>
        <v/>
      </c>
      <c r="Q149" s="1" t="str">
        <f t="shared" si="50"/>
        <v/>
      </c>
      <c r="R149" s="1" t="str">
        <f t="shared" si="51"/>
        <v/>
      </c>
      <c r="S149" s="1" t="str">
        <f t="shared" si="52"/>
        <v/>
      </c>
      <c r="T149" s="1" t="str">
        <f t="shared" si="53"/>
        <v/>
      </c>
      <c r="U149" s="1" t="str">
        <f t="shared" si="54"/>
        <v/>
      </c>
      <c r="V149" s="1" t="str">
        <f t="shared" si="55"/>
        <v/>
      </c>
      <c r="W149" s="1" t="str">
        <f t="shared" si="56"/>
        <v/>
      </c>
      <c r="X149" s="1" t="str">
        <f t="shared" si="57"/>
        <v/>
      </c>
      <c r="Y149" s="1" t="str">
        <f t="shared" si="58"/>
        <v/>
      </c>
    </row>
    <row r="150" spans="1:25">
      <c r="A150" s="3" t="s">
        <v>6</v>
      </c>
      <c r="B150" s="3" t="s">
        <v>6</v>
      </c>
      <c r="C150" s="3" t="s">
        <v>17</v>
      </c>
      <c r="D150" s="1">
        <v>6.05</v>
      </c>
      <c r="E150" s="1">
        <v>5</v>
      </c>
      <c r="F150" s="1" t="str">
        <f t="shared" si="59"/>
        <v/>
      </c>
      <c r="G150" s="1" t="str">
        <f t="shared" si="60"/>
        <v/>
      </c>
      <c r="H150" s="1" t="str">
        <f t="shared" si="41"/>
        <v/>
      </c>
      <c r="I150" s="1" t="str">
        <f t="shared" si="42"/>
        <v/>
      </c>
      <c r="J150" s="1" t="str">
        <f t="shared" si="43"/>
        <v/>
      </c>
      <c r="K150" s="1" t="str">
        <f t="shared" si="44"/>
        <v/>
      </c>
      <c r="L150" s="1" t="str">
        <f t="shared" si="45"/>
        <v/>
      </c>
      <c r="M150" s="1" t="str">
        <f t="shared" si="46"/>
        <v/>
      </c>
      <c r="N150" s="1" t="str">
        <f t="shared" si="47"/>
        <v/>
      </c>
      <c r="O150" s="1" t="str">
        <f t="shared" si="48"/>
        <v/>
      </c>
      <c r="P150" s="1" t="str">
        <f t="shared" si="49"/>
        <v/>
      </c>
      <c r="Q150" s="1" t="str">
        <f t="shared" si="50"/>
        <v/>
      </c>
      <c r="R150" s="1" t="str">
        <f t="shared" si="51"/>
        <v/>
      </c>
      <c r="S150" s="1" t="str">
        <f t="shared" si="52"/>
        <v/>
      </c>
      <c r="T150" s="1" t="str">
        <f t="shared" si="53"/>
        <v/>
      </c>
      <c r="U150" s="1" t="str">
        <f t="shared" si="54"/>
        <v/>
      </c>
      <c r="V150" s="1" t="str">
        <f t="shared" si="55"/>
        <v/>
      </c>
      <c r="W150" s="1" t="str">
        <f t="shared" si="56"/>
        <v/>
      </c>
      <c r="X150" s="1" t="str">
        <f t="shared" si="57"/>
        <v/>
      </c>
      <c r="Y150" s="1" t="str">
        <f t="shared" si="58"/>
        <v/>
      </c>
    </row>
    <row r="151" spans="1:25">
      <c r="A151" s="3" t="s">
        <v>6</v>
      </c>
      <c r="B151" s="3" t="s">
        <v>6</v>
      </c>
      <c r="C151" s="3" t="s">
        <v>34</v>
      </c>
      <c r="D151" s="1">
        <v>3.8</v>
      </c>
      <c r="E151" s="1">
        <v>2.5</v>
      </c>
      <c r="F151" s="1" t="str">
        <f t="shared" si="59"/>
        <v/>
      </c>
      <c r="G151" s="1" t="str">
        <f t="shared" si="60"/>
        <v/>
      </c>
      <c r="H151" s="1" t="str">
        <f t="shared" si="41"/>
        <v/>
      </c>
      <c r="I151" s="1" t="str">
        <f t="shared" si="42"/>
        <v/>
      </c>
      <c r="J151" s="1" t="str">
        <f t="shared" si="43"/>
        <v/>
      </c>
      <c r="K151" s="1" t="str">
        <f t="shared" si="44"/>
        <v/>
      </c>
      <c r="L151" s="1" t="str">
        <f t="shared" si="45"/>
        <v/>
      </c>
      <c r="M151" s="1" t="str">
        <f t="shared" si="46"/>
        <v/>
      </c>
      <c r="N151" s="1" t="str">
        <f t="shared" si="47"/>
        <v/>
      </c>
      <c r="O151" s="1" t="str">
        <f t="shared" si="48"/>
        <v/>
      </c>
      <c r="P151" s="1" t="str">
        <f t="shared" si="49"/>
        <v/>
      </c>
      <c r="Q151" s="1" t="str">
        <f t="shared" si="50"/>
        <v/>
      </c>
      <c r="R151" s="1" t="str">
        <f t="shared" si="51"/>
        <v/>
      </c>
      <c r="S151" s="1" t="str">
        <f t="shared" si="52"/>
        <v/>
      </c>
      <c r="T151" s="1" t="str">
        <f t="shared" si="53"/>
        <v/>
      </c>
      <c r="U151" s="1" t="str">
        <f t="shared" si="54"/>
        <v/>
      </c>
      <c r="V151" s="1" t="str">
        <f t="shared" si="55"/>
        <v/>
      </c>
      <c r="W151" s="1" t="str">
        <f t="shared" si="56"/>
        <v/>
      </c>
      <c r="X151" s="1" t="str">
        <f t="shared" si="57"/>
        <v/>
      </c>
      <c r="Y151" s="1" t="str">
        <f t="shared" si="58"/>
        <v/>
      </c>
    </row>
    <row r="152" spans="1:25">
      <c r="A152" s="3" t="s">
        <v>6</v>
      </c>
      <c r="B152" s="3" t="s">
        <v>6</v>
      </c>
      <c r="C152" s="3" t="s">
        <v>18</v>
      </c>
      <c r="D152" s="1">
        <v>4.6500000000000004</v>
      </c>
      <c r="E152" s="1">
        <v>4.125</v>
      </c>
      <c r="F152" s="1" t="str">
        <f t="shared" si="59"/>
        <v/>
      </c>
      <c r="G152" s="1" t="str">
        <f t="shared" si="60"/>
        <v/>
      </c>
      <c r="H152" s="1" t="str">
        <f t="shared" si="41"/>
        <v/>
      </c>
      <c r="I152" s="1" t="str">
        <f t="shared" si="42"/>
        <v/>
      </c>
      <c r="J152" s="1" t="str">
        <f t="shared" si="43"/>
        <v/>
      </c>
      <c r="K152" s="1" t="str">
        <f t="shared" si="44"/>
        <v/>
      </c>
      <c r="L152" s="1" t="str">
        <f t="shared" si="45"/>
        <v/>
      </c>
      <c r="M152" s="1" t="str">
        <f t="shared" si="46"/>
        <v/>
      </c>
      <c r="N152" s="1" t="str">
        <f t="shared" si="47"/>
        <v/>
      </c>
      <c r="O152" s="1" t="str">
        <f t="shared" si="48"/>
        <v/>
      </c>
      <c r="P152" s="1" t="str">
        <f t="shared" si="49"/>
        <v/>
      </c>
      <c r="Q152" s="1" t="str">
        <f t="shared" si="50"/>
        <v/>
      </c>
      <c r="R152" s="1" t="str">
        <f t="shared" si="51"/>
        <v/>
      </c>
      <c r="S152" s="1" t="str">
        <f t="shared" si="52"/>
        <v/>
      </c>
      <c r="T152" s="1" t="str">
        <f t="shared" si="53"/>
        <v/>
      </c>
      <c r="U152" s="1" t="str">
        <f t="shared" si="54"/>
        <v/>
      </c>
      <c r="V152" s="1" t="str">
        <f t="shared" si="55"/>
        <v/>
      </c>
      <c r="W152" s="1" t="str">
        <f t="shared" si="56"/>
        <v/>
      </c>
      <c r="X152" s="1" t="str">
        <f t="shared" si="57"/>
        <v/>
      </c>
      <c r="Y152" s="1" t="str">
        <f t="shared" si="58"/>
        <v/>
      </c>
    </row>
    <row r="153" spans="1:25">
      <c r="A153" s="3" t="s">
        <v>6</v>
      </c>
      <c r="B153" s="3" t="s">
        <v>6</v>
      </c>
      <c r="C153" s="3" t="s">
        <v>19</v>
      </c>
      <c r="D153" s="1">
        <v>4.55</v>
      </c>
      <c r="E153" s="1">
        <v>3.875</v>
      </c>
      <c r="F153" s="1" t="str">
        <f t="shared" si="59"/>
        <v/>
      </c>
      <c r="G153" s="1" t="str">
        <f t="shared" si="60"/>
        <v/>
      </c>
      <c r="H153" s="1" t="str">
        <f t="shared" si="41"/>
        <v/>
      </c>
      <c r="I153" s="1" t="str">
        <f t="shared" si="42"/>
        <v/>
      </c>
      <c r="J153" s="1" t="str">
        <f t="shared" si="43"/>
        <v/>
      </c>
      <c r="K153" s="1" t="str">
        <f t="shared" si="44"/>
        <v/>
      </c>
      <c r="L153" s="1" t="str">
        <f t="shared" si="45"/>
        <v/>
      </c>
      <c r="M153" s="1" t="str">
        <f t="shared" si="46"/>
        <v/>
      </c>
      <c r="N153" s="1" t="str">
        <f t="shared" si="47"/>
        <v/>
      </c>
      <c r="O153" s="1" t="str">
        <f t="shared" si="48"/>
        <v/>
      </c>
      <c r="P153" s="1" t="str">
        <f t="shared" si="49"/>
        <v/>
      </c>
      <c r="Q153" s="1" t="str">
        <f t="shared" si="50"/>
        <v/>
      </c>
      <c r="R153" s="1" t="str">
        <f t="shared" si="51"/>
        <v/>
      </c>
      <c r="S153" s="1" t="str">
        <f t="shared" si="52"/>
        <v/>
      </c>
      <c r="T153" s="1" t="str">
        <f t="shared" si="53"/>
        <v/>
      </c>
      <c r="U153" s="1" t="str">
        <f t="shared" si="54"/>
        <v/>
      </c>
      <c r="V153" s="1" t="str">
        <f t="shared" si="55"/>
        <v/>
      </c>
      <c r="W153" s="1" t="str">
        <f t="shared" si="56"/>
        <v/>
      </c>
      <c r="X153" s="1" t="str">
        <f t="shared" si="57"/>
        <v/>
      </c>
      <c r="Y153" s="1" t="str">
        <f t="shared" si="58"/>
        <v/>
      </c>
    </row>
    <row r="154" spans="1:25">
      <c r="A154" s="3" t="s">
        <v>6</v>
      </c>
      <c r="B154" s="3" t="s">
        <v>6</v>
      </c>
      <c r="C154" s="3" t="s">
        <v>20</v>
      </c>
      <c r="D154" s="1">
        <v>4.6500000000000004</v>
      </c>
      <c r="E154" s="1">
        <v>4.625</v>
      </c>
      <c r="F154" s="1" t="str">
        <f t="shared" si="59"/>
        <v/>
      </c>
      <c r="G154" s="1" t="str">
        <f t="shared" si="60"/>
        <v/>
      </c>
      <c r="H154" s="1" t="str">
        <f t="shared" si="41"/>
        <v/>
      </c>
      <c r="I154" s="1" t="str">
        <f t="shared" si="42"/>
        <v/>
      </c>
      <c r="J154" s="1" t="str">
        <f t="shared" si="43"/>
        <v/>
      </c>
      <c r="K154" s="1" t="str">
        <f t="shared" si="44"/>
        <v/>
      </c>
      <c r="L154" s="1" t="str">
        <f t="shared" si="45"/>
        <v/>
      </c>
      <c r="M154" s="1" t="str">
        <f t="shared" si="46"/>
        <v/>
      </c>
      <c r="N154" s="1" t="str">
        <f t="shared" si="47"/>
        <v/>
      </c>
      <c r="O154" s="1" t="str">
        <f t="shared" si="48"/>
        <v/>
      </c>
      <c r="P154" s="1" t="str">
        <f t="shared" si="49"/>
        <v/>
      </c>
      <c r="Q154" s="1" t="str">
        <f t="shared" si="50"/>
        <v/>
      </c>
      <c r="R154" s="1" t="str">
        <f t="shared" si="51"/>
        <v/>
      </c>
      <c r="S154" s="1" t="str">
        <f t="shared" si="52"/>
        <v/>
      </c>
      <c r="T154" s="1" t="str">
        <f t="shared" si="53"/>
        <v/>
      </c>
      <c r="U154" s="1" t="str">
        <f t="shared" si="54"/>
        <v/>
      </c>
      <c r="V154" s="1" t="str">
        <f t="shared" si="55"/>
        <v/>
      </c>
      <c r="W154" s="1" t="str">
        <f t="shared" si="56"/>
        <v/>
      </c>
      <c r="X154" s="1" t="str">
        <f t="shared" si="57"/>
        <v/>
      </c>
      <c r="Y154" s="1" t="str">
        <f t="shared" si="58"/>
        <v/>
      </c>
    </row>
    <row r="155" spans="1:25">
      <c r="A155" s="3" t="s">
        <v>6</v>
      </c>
      <c r="B155" s="3" t="s">
        <v>6</v>
      </c>
      <c r="C155" s="3" t="s">
        <v>27</v>
      </c>
      <c r="D155" s="1">
        <v>2.5499999999999998</v>
      </c>
      <c r="E155" s="1">
        <v>2.5</v>
      </c>
      <c r="F155" s="1" t="str">
        <f t="shared" si="59"/>
        <v/>
      </c>
      <c r="G155" s="1" t="str">
        <f t="shared" si="60"/>
        <v/>
      </c>
      <c r="H155" s="1" t="str">
        <f t="shared" si="41"/>
        <v/>
      </c>
      <c r="I155" s="1" t="str">
        <f t="shared" si="42"/>
        <v/>
      </c>
      <c r="J155" s="1" t="str">
        <f t="shared" si="43"/>
        <v/>
      </c>
      <c r="K155" s="1" t="str">
        <f t="shared" si="44"/>
        <v/>
      </c>
      <c r="L155" s="1" t="str">
        <f t="shared" si="45"/>
        <v/>
      </c>
      <c r="M155" s="1" t="str">
        <f t="shared" si="46"/>
        <v/>
      </c>
      <c r="N155" s="1" t="str">
        <f t="shared" si="47"/>
        <v/>
      </c>
      <c r="O155" s="1" t="str">
        <f t="shared" si="48"/>
        <v/>
      </c>
      <c r="P155" s="1" t="str">
        <f t="shared" si="49"/>
        <v/>
      </c>
      <c r="Q155" s="1" t="str">
        <f t="shared" si="50"/>
        <v/>
      </c>
      <c r="R155" s="1" t="str">
        <f t="shared" si="51"/>
        <v/>
      </c>
      <c r="S155" s="1" t="str">
        <f t="shared" si="52"/>
        <v/>
      </c>
      <c r="T155" s="1" t="str">
        <f t="shared" si="53"/>
        <v/>
      </c>
      <c r="U155" s="1" t="str">
        <f t="shared" si="54"/>
        <v/>
      </c>
      <c r="V155" s="1" t="str">
        <f t="shared" si="55"/>
        <v/>
      </c>
      <c r="W155" s="1" t="str">
        <f t="shared" si="56"/>
        <v/>
      </c>
      <c r="X155" s="1" t="str">
        <f t="shared" si="57"/>
        <v/>
      </c>
      <c r="Y155" s="1" t="str">
        <f t="shared" si="58"/>
        <v/>
      </c>
    </row>
    <row r="156" spans="1:25">
      <c r="A156" s="3" t="s">
        <v>71</v>
      </c>
      <c r="B156" s="3" t="s">
        <v>72</v>
      </c>
      <c r="C156" s="3" t="s">
        <v>6</v>
      </c>
      <c r="D156" s="1">
        <v>75.75</v>
      </c>
      <c r="E156" s="1">
        <v>64.400000000000006</v>
      </c>
      <c r="F156" s="1">
        <f t="shared" si="59"/>
        <v>8</v>
      </c>
      <c r="G156" s="1">
        <f t="shared" si="60"/>
        <v>8.1</v>
      </c>
      <c r="H156" s="1">
        <f t="shared" si="41"/>
        <v>14.25</v>
      </c>
      <c r="I156" s="1">
        <f t="shared" si="42"/>
        <v>11.7</v>
      </c>
      <c r="J156" s="1">
        <f t="shared" si="43"/>
        <v>22.5</v>
      </c>
      <c r="K156" s="1">
        <f t="shared" si="44"/>
        <v>20.8</v>
      </c>
      <c r="L156" s="1">
        <f t="shared" si="45"/>
        <v>5.75</v>
      </c>
      <c r="M156" s="1">
        <f t="shared" si="46"/>
        <v>4.625</v>
      </c>
      <c r="N156" s="1">
        <f t="shared" si="47"/>
        <v>5.5</v>
      </c>
      <c r="O156" s="1">
        <f t="shared" si="48"/>
        <v>4.125</v>
      </c>
      <c r="P156" s="1">
        <f t="shared" si="49"/>
        <v>4</v>
      </c>
      <c r="Q156" s="1">
        <f t="shared" si="50"/>
        <v>3.4750000000000001</v>
      </c>
      <c r="R156" s="1">
        <f t="shared" si="51"/>
        <v>4.25</v>
      </c>
      <c r="S156" s="1">
        <f t="shared" si="52"/>
        <v>2.2999999999999998</v>
      </c>
      <c r="T156" s="1">
        <f t="shared" si="53"/>
        <v>4.75</v>
      </c>
      <c r="U156" s="1">
        <f t="shared" si="54"/>
        <v>4.05</v>
      </c>
      <c r="V156" s="1">
        <f t="shared" si="55"/>
        <v>4.5</v>
      </c>
      <c r="W156" s="1">
        <f t="shared" si="56"/>
        <v>3.7250000000000001</v>
      </c>
      <c r="X156" s="1">
        <f t="shared" si="57"/>
        <v>2.25</v>
      </c>
      <c r="Y156" s="1">
        <f t="shared" si="58"/>
        <v>1.5</v>
      </c>
    </row>
    <row r="157" spans="1:25">
      <c r="A157" s="3" t="s">
        <v>6</v>
      </c>
      <c r="B157" s="3" t="s">
        <v>6</v>
      </c>
      <c r="C157" s="3" t="s">
        <v>9</v>
      </c>
      <c r="D157" s="1">
        <v>8</v>
      </c>
      <c r="E157" s="1">
        <v>8.1</v>
      </c>
      <c r="F157" s="1" t="str">
        <f t="shared" si="59"/>
        <v/>
      </c>
      <c r="G157" s="1" t="str">
        <f t="shared" si="60"/>
        <v/>
      </c>
      <c r="H157" s="1" t="str">
        <f t="shared" si="41"/>
        <v/>
      </c>
      <c r="I157" s="1" t="str">
        <f t="shared" si="42"/>
        <v/>
      </c>
      <c r="J157" s="1" t="str">
        <f t="shared" si="43"/>
        <v/>
      </c>
      <c r="K157" s="1" t="str">
        <f t="shared" si="44"/>
        <v/>
      </c>
      <c r="L157" s="1" t="str">
        <f t="shared" si="45"/>
        <v/>
      </c>
      <c r="M157" s="1" t="str">
        <f t="shared" si="46"/>
        <v/>
      </c>
      <c r="N157" s="1" t="str">
        <f t="shared" si="47"/>
        <v/>
      </c>
      <c r="O157" s="1" t="str">
        <f t="shared" si="48"/>
        <v/>
      </c>
      <c r="P157" s="1" t="str">
        <f t="shared" si="49"/>
        <v/>
      </c>
      <c r="Q157" s="1" t="str">
        <f t="shared" si="50"/>
        <v/>
      </c>
      <c r="R157" s="1" t="str">
        <f t="shared" si="51"/>
        <v/>
      </c>
      <c r="S157" s="1" t="str">
        <f t="shared" si="52"/>
        <v/>
      </c>
      <c r="T157" s="1" t="str">
        <f t="shared" si="53"/>
        <v/>
      </c>
      <c r="U157" s="1" t="str">
        <f t="shared" si="54"/>
        <v/>
      </c>
      <c r="V157" s="1" t="str">
        <f t="shared" si="55"/>
        <v/>
      </c>
      <c r="W157" s="1" t="str">
        <f t="shared" si="56"/>
        <v/>
      </c>
      <c r="X157" s="1" t="str">
        <f t="shared" si="57"/>
        <v/>
      </c>
      <c r="Y157" s="1" t="str">
        <f t="shared" si="58"/>
        <v/>
      </c>
    </row>
    <row r="158" spans="1:25">
      <c r="A158" s="3" t="s">
        <v>6</v>
      </c>
      <c r="B158" s="3" t="s">
        <v>6</v>
      </c>
      <c r="C158" s="3" t="s">
        <v>10</v>
      </c>
      <c r="D158" s="1">
        <v>14.25</v>
      </c>
      <c r="E158" s="1">
        <v>11.7</v>
      </c>
      <c r="F158" s="1" t="str">
        <f t="shared" si="59"/>
        <v/>
      </c>
      <c r="G158" s="1" t="str">
        <f t="shared" si="60"/>
        <v/>
      </c>
      <c r="H158" s="1" t="str">
        <f t="shared" si="41"/>
        <v/>
      </c>
      <c r="I158" s="1" t="str">
        <f t="shared" si="42"/>
        <v/>
      </c>
      <c r="J158" s="1" t="str">
        <f t="shared" si="43"/>
        <v/>
      </c>
      <c r="K158" s="1" t="str">
        <f t="shared" si="44"/>
        <v/>
      </c>
      <c r="L158" s="1" t="str">
        <f t="shared" si="45"/>
        <v/>
      </c>
      <c r="M158" s="1" t="str">
        <f t="shared" si="46"/>
        <v/>
      </c>
      <c r="N158" s="1" t="str">
        <f t="shared" si="47"/>
        <v/>
      </c>
      <c r="O158" s="1" t="str">
        <f t="shared" si="48"/>
        <v/>
      </c>
      <c r="P158" s="1" t="str">
        <f t="shared" si="49"/>
        <v/>
      </c>
      <c r="Q158" s="1" t="str">
        <f t="shared" si="50"/>
        <v/>
      </c>
      <c r="R158" s="1" t="str">
        <f t="shared" si="51"/>
        <v/>
      </c>
      <c r="S158" s="1" t="str">
        <f t="shared" si="52"/>
        <v/>
      </c>
      <c r="T158" s="1" t="str">
        <f t="shared" si="53"/>
        <v/>
      </c>
      <c r="U158" s="1" t="str">
        <f t="shared" si="54"/>
        <v/>
      </c>
      <c r="V158" s="1" t="str">
        <f t="shared" si="55"/>
        <v/>
      </c>
      <c r="W158" s="1" t="str">
        <f t="shared" si="56"/>
        <v/>
      </c>
      <c r="X158" s="1" t="str">
        <f t="shared" si="57"/>
        <v/>
      </c>
      <c r="Y158" s="1" t="str">
        <f t="shared" si="58"/>
        <v/>
      </c>
    </row>
    <row r="159" spans="1:25">
      <c r="A159" s="3" t="s">
        <v>6</v>
      </c>
      <c r="B159" s="3" t="s">
        <v>6</v>
      </c>
      <c r="C159" s="3" t="s">
        <v>11</v>
      </c>
      <c r="D159" s="1">
        <v>22.5</v>
      </c>
      <c r="E159" s="1">
        <v>20.8</v>
      </c>
      <c r="F159" s="1" t="str">
        <f t="shared" si="59"/>
        <v/>
      </c>
      <c r="G159" s="1" t="str">
        <f t="shared" si="60"/>
        <v/>
      </c>
      <c r="H159" s="1" t="str">
        <f t="shared" si="41"/>
        <v/>
      </c>
      <c r="I159" s="1" t="str">
        <f t="shared" si="42"/>
        <v/>
      </c>
      <c r="J159" s="1" t="str">
        <f t="shared" si="43"/>
        <v/>
      </c>
      <c r="K159" s="1" t="str">
        <f t="shared" si="44"/>
        <v/>
      </c>
      <c r="L159" s="1" t="str">
        <f t="shared" si="45"/>
        <v/>
      </c>
      <c r="M159" s="1" t="str">
        <f t="shared" si="46"/>
        <v/>
      </c>
      <c r="N159" s="1" t="str">
        <f t="shared" si="47"/>
        <v/>
      </c>
      <c r="O159" s="1" t="str">
        <f t="shared" si="48"/>
        <v/>
      </c>
      <c r="P159" s="1" t="str">
        <f t="shared" si="49"/>
        <v/>
      </c>
      <c r="Q159" s="1" t="str">
        <f t="shared" si="50"/>
        <v/>
      </c>
      <c r="R159" s="1" t="str">
        <f t="shared" si="51"/>
        <v/>
      </c>
      <c r="S159" s="1" t="str">
        <f t="shared" si="52"/>
        <v/>
      </c>
      <c r="T159" s="1" t="str">
        <f t="shared" si="53"/>
        <v/>
      </c>
      <c r="U159" s="1" t="str">
        <f t="shared" si="54"/>
        <v/>
      </c>
      <c r="V159" s="1" t="str">
        <f t="shared" si="55"/>
        <v/>
      </c>
      <c r="W159" s="1" t="str">
        <f t="shared" si="56"/>
        <v/>
      </c>
      <c r="X159" s="1" t="str">
        <f t="shared" si="57"/>
        <v/>
      </c>
      <c r="Y159" s="1" t="str">
        <f t="shared" si="58"/>
        <v/>
      </c>
    </row>
    <row r="160" spans="1:25">
      <c r="A160" s="3" t="s">
        <v>6</v>
      </c>
      <c r="B160" s="3" t="s">
        <v>6</v>
      </c>
      <c r="C160" s="3" t="s">
        <v>16</v>
      </c>
      <c r="D160" s="1">
        <v>5.75</v>
      </c>
      <c r="E160" s="1">
        <v>4.625</v>
      </c>
      <c r="F160" s="1" t="str">
        <f t="shared" si="59"/>
        <v/>
      </c>
      <c r="G160" s="1" t="str">
        <f t="shared" si="60"/>
        <v/>
      </c>
      <c r="H160" s="1" t="str">
        <f t="shared" si="41"/>
        <v/>
      </c>
      <c r="I160" s="1" t="str">
        <f t="shared" si="42"/>
        <v/>
      </c>
      <c r="J160" s="1" t="str">
        <f t="shared" si="43"/>
        <v/>
      </c>
      <c r="K160" s="1" t="str">
        <f t="shared" si="44"/>
        <v/>
      </c>
      <c r="L160" s="1" t="str">
        <f t="shared" si="45"/>
        <v/>
      </c>
      <c r="M160" s="1" t="str">
        <f t="shared" si="46"/>
        <v/>
      </c>
      <c r="N160" s="1" t="str">
        <f t="shared" si="47"/>
        <v/>
      </c>
      <c r="O160" s="1" t="str">
        <f t="shared" si="48"/>
        <v/>
      </c>
      <c r="P160" s="1" t="str">
        <f t="shared" si="49"/>
        <v/>
      </c>
      <c r="Q160" s="1" t="str">
        <f t="shared" si="50"/>
        <v/>
      </c>
      <c r="R160" s="1" t="str">
        <f t="shared" si="51"/>
        <v/>
      </c>
      <c r="S160" s="1" t="str">
        <f t="shared" si="52"/>
        <v/>
      </c>
      <c r="T160" s="1" t="str">
        <f t="shared" si="53"/>
        <v/>
      </c>
      <c r="U160" s="1" t="str">
        <f t="shared" si="54"/>
        <v/>
      </c>
      <c r="V160" s="1" t="str">
        <f t="shared" si="55"/>
        <v/>
      </c>
      <c r="W160" s="1" t="str">
        <f t="shared" si="56"/>
        <v/>
      </c>
      <c r="X160" s="1" t="str">
        <f t="shared" si="57"/>
        <v/>
      </c>
      <c r="Y160" s="1" t="str">
        <f t="shared" si="58"/>
        <v/>
      </c>
    </row>
    <row r="161" spans="1:25">
      <c r="A161" s="3" t="s">
        <v>6</v>
      </c>
      <c r="B161" s="3" t="s">
        <v>6</v>
      </c>
      <c r="C161" s="3" t="s">
        <v>17</v>
      </c>
      <c r="D161" s="1">
        <v>5.5</v>
      </c>
      <c r="E161" s="1">
        <v>4.125</v>
      </c>
      <c r="F161" s="1" t="str">
        <f t="shared" si="59"/>
        <v/>
      </c>
      <c r="G161" s="1" t="str">
        <f t="shared" si="60"/>
        <v/>
      </c>
      <c r="H161" s="1" t="str">
        <f t="shared" si="41"/>
        <v/>
      </c>
      <c r="I161" s="1" t="str">
        <f t="shared" si="42"/>
        <v/>
      </c>
      <c r="J161" s="1" t="str">
        <f t="shared" si="43"/>
        <v/>
      </c>
      <c r="K161" s="1" t="str">
        <f t="shared" si="44"/>
        <v/>
      </c>
      <c r="L161" s="1" t="str">
        <f t="shared" si="45"/>
        <v/>
      </c>
      <c r="M161" s="1" t="str">
        <f t="shared" si="46"/>
        <v/>
      </c>
      <c r="N161" s="1" t="str">
        <f t="shared" si="47"/>
        <v/>
      </c>
      <c r="O161" s="1" t="str">
        <f t="shared" si="48"/>
        <v/>
      </c>
      <c r="P161" s="1" t="str">
        <f t="shared" si="49"/>
        <v/>
      </c>
      <c r="Q161" s="1" t="str">
        <f t="shared" si="50"/>
        <v/>
      </c>
      <c r="R161" s="1" t="str">
        <f t="shared" si="51"/>
        <v/>
      </c>
      <c r="S161" s="1" t="str">
        <f t="shared" si="52"/>
        <v/>
      </c>
      <c r="T161" s="1" t="str">
        <f t="shared" si="53"/>
        <v/>
      </c>
      <c r="U161" s="1" t="str">
        <f t="shared" si="54"/>
        <v/>
      </c>
      <c r="V161" s="1" t="str">
        <f t="shared" si="55"/>
        <v/>
      </c>
      <c r="W161" s="1" t="str">
        <f t="shared" si="56"/>
        <v/>
      </c>
      <c r="X161" s="1" t="str">
        <f t="shared" si="57"/>
        <v/>
      </c>
      <c r="Y161" s="1" t="str">
        <f t="shared" si="58"/>
        <v/>
      </c>
    </row>
    <row r="162" spans="1:25">
      <c r="A162" s="3" t="s">
        <v>6</v>
      </c>
      <c r="B162" s="3" t="s">
        <v>6</v>
      </c>
      <c r="C162" s="3" t="s">
        <v>34</v>
      </c>
      <c r="D162" s="1">
        <v>4</v>
      </c>
      <c r="E162" s="1">
        <v>3.4750000000000001</v>
      </c>
      <c r="F162" s="1" t="str">
        <f t="shared" si="59"/>
        <v/>
      </c>
      <c r="G162" s="1" t="str">
        <f t="shared" si="60"/>
        <v/>
      </c>
      <c r="H162" s="1" t="str">
        <f t="shared" si="41"/>
        <v/>
      </c>
      <c r="I162" s="1" t="str">
        <f t="shared" si="42"/>
        <v/>
      </c>
      <c r="J162" s="1" t="str">
        <f t="shared" si="43"/>
        <v/>
      </c>
      <c r="K162" s="1" t="str">
        <f t="shared" si="44"/>
        <v/>
      </c>
      <c r="L162" s="1" t="str">
        <f t="shared" si="45"/>
        <v/>
      </c>
      <c r="M162" s="1" t="str">
        <f t="shared" si="46"/>
        <v/>
      </c>
      <c r="N162" s="1" t="str">
        <f t="shared" si="47"/>
        <v/>
      </c>
      <c r="O162" s="1" t="str">
        <f t="shared" si="48"/>
        <v/>
      </c>
      <c r="P162" s="1" t="str">
        <f t="shared" si="49"/>
        <v/>
      </c>
      <c r="Q162" s="1" t="str">
        <f t="shared" si="50"/>
        <v/>
      </c>
      <c r="R162" s="1" t="str">
        <f t="shared" si="51"/>
        <v/>
      </c>
      <c r="S162" s="1" t="str">
        <f t="shared" si="52"/>
        <v/>
      </c>
      <c r="T162" s="1" t="str">
        <f t="shared" si="53"/>
        <v/>
      </c>
      <c r="U162" s="1" t="str">
        <f t="shared" si="54"/>
        <v/>
      </c>
      <c r="V162" s="1" t="str">
        <f t="shared" si="55"/>
        <v/>
      </c>
      <c r="W162" s="1" t="str">
        <f t="shared" si="56"/>
        <v/>
      </c>
      <c r="X162" s="1" t="str">
        <f t="shared" si="57"/>
        <v/>
      </c>
      <c r="Y162" s="1" t="str">
        <f t="shared" si="58"/>
        <v/>
      </c>
    </row>
    <row r="163" spans="1:25">
      <c r="A163" s="3" t="s">
        <v>6</v>
      </c>
      <c r="B163" s="3" t="s">
        <v>6</v>
      </c>
      <c r="C163" s="3" t="s">
        <v>18</v>
      </c>
      <c r="D163" s="1">
        <v>4.25</v>
      </c>
      <c r="E163" s="1">
        <v>2.2999999999999998</v>
      </c>
      <c r="F163" s="1" t="str">
        <f t="shared" si="59"/>
        <v/>
      </c>
      <c r="G163" s="1" t="str">
        <f t="shared" si="60"/>
        <v/>
      </c>
      <c r="H163" s="1" t="str">
        <f t="shared" si="41"/>
        <v/>
      </c>
      <c r="I163" s="1" t="str">
        <f t="shared" si="42"/>
        <v/>
      </c>
      <c r="J163" s="1" t="str">
        <f t="shared" si="43"/>
        <v/>
      </c>
      <c r="K163" s="1" t="str">
        <f t="shared" si="44"/>
        <v/>
      </c>
      <c r="L163" s="1" t="str">
        <f t="shared" si="45"/>
        <v/>
      </c>
      <c r="M163" s="1" t="str">
        <f t="shared" si="46"/>
        <v/>
      </c>
      <c r="N163" s="1" t="str">
        <f t="shared" si="47"/>
        <v/>
      </c>
      <c r="O163" s="1" t="str">
        <f t="shared" si="48"/>
        <v/>
      </c>
      <c r="P163" s="1" t="str">
        <f t="shared" si="49"/>
        <v/>
      </c>
      <c r="Q163" s="1" t="str">
        <f t="shared" si="50"/>
        <v/>
      </c>
      <c r="R163" s="1" t="str">
        <f t="shared" si="51"/>
        <v/>
      </c>
      <c r="S163" s="1" t="str">
        <f t="shared" si="52"/>
        <v/>
      </c>
      <c r="T163" s="1" t="str">
        <f t="shared" si="53"/>
        <v/>
      </c>
      <c r="U163" s="1" t="str">
        <f t="shared" si="54"/>
        <v/>
      </c>
      <c r="V163" s="1" t="str">
        <f t="shared" si="55"/>
        <v/>
      </c>
      <c r="W163" s="1" t="str">
        <f t="shared" si="56"/>
        <v/>
      </c>
      <c r="X163" s="1" t="str">
        <f t="shared" si="57"/>
        <v/>
      </c>
      <c r="Y163" s="1" t="str">
        <f t="shared" si="58"/>
        <v/>
      </c>
    </row>
    <row r="164" spans="1:25">
      <c r="A164" s="3" t="s">
        <v>6</v>
      </c>
      <c r="B164" s="3" t="s">
        <v>6</v>
      </c>
      <c r="C164" s="3" t="s">
        <v>19</v>
      </c>
      <c r="D164" s="1">
        <v>4.75</v>
      </c>
      <c r="E164" s="1">
        <v>4.05</v>
      </c>
      <c r="F164" s="1" t="str">
        <f t="shared" si="59"/>
        <v/>
      </c>
      <c r="G164" s="1" t="str">
        <f t="shared" si="60"/>
        <v/>
      </c>
      <c r="H164" s="1" t="str">
        <f t="shared" si="41"/>
        <v/>
      </c>
      <c r="I164" s="1" t="str">
        <f t="shared" si="42"/>
        <v/>
      </c>
      <c r="J164" s="1" t="str">
        <f t="shared" si="43"/>
        <v/>
      </c>
      <c r="K164" s="1" t="str">
        <f t="shared" si="44"/>
        <v/>
      </c>
      <c r="L164" s="1" t="str">
        <f t="shared" si="45"/>
        <v/>
      </c>
      <c r="M164" s="1" t="str">
        <f t="shared" si="46"/>
        <v/>
      </c>
      <c r="N164" s="1" t="str">
        <f t="shared" si="47"/>
        <v/>
      </c>
      <c r="O164" s="1" t="str">
        <f t="shared" si="48"/>
        <v/>
      </c>
      <c r="P164" s="1" t="str">
        <f t="shared" si="49"/>
        <v/>
      </c>
      <c r="Q164" s="1" t="str">
        <f t="shared" si="50"/>
        <v/>
      </c>
      <c r="R164" s="1" t="str">
        <f t="shared" si="51"/>
        <v/>
      </c>
      <c r="S164" s="1" t="str">
        <f t="shared" si="52"/>
        <v/>
      </c>
      <c r="T164" s="1" t="str">
        <f t="shared" si="53"/>
        <v/>
      </c>
      <c r="U164" s="1" t="str">
        <f t="shared" si="54"/>
        <v/>
      </c>
      <c r="V164" s="1" t="str">
        <f t="shared" si="55"/>
        <v/>
      </c>
      <c r="W164" s="1" t="str">
        <f t="shared" si="56"/>
        <v/>
      </c>
      <c r="X164" s="1" t="str">
        <f t="shared" si="57"/>
        <v/>
      </c>
      <c r="Y164" s="1" t="str">
        <f t="shared" si="58"/>
        <v/>
      </c>
    </row>
    <row r="165" spans="1:25">
      <c r="A165" s="3" t="s">
        <v>6</v>
      </c>
      <c r="B165" s="3" t="s">
        <v>6</v>
      </c>
      <c r="C165" s="3" t="s">
        <v>20</v>
      </c>
      <c r="D165" s="1">
        <v>4.5</v>
      </c>
      <c r="E165" s="1">
        <v>3.7250000000000001</v>
      </c>
      <c r="F165" s="1" t="str">
        <f t="shared" si="59"/>
        <v/>
      </c>
      <c r="G165" s="1" t="str">
        <f t="shared" si="60"/>
        <v/>
      </c>
      <c r="H165" s="1" t="str">
        <f t="shared" si="41"/>
        <v/>
      </c>
      <c r="I165" s="1" t="str">
        <f t="shared" si="42"/>
        <v/>
      </c>
      <c r="J165" s="1" t="str">
        <f t="shared" si="43"/>
        <v/>
      </c>
      <c r="K165" s="1" t="str">
        <f t="shared" si="44"/>
        <v/>
      </c>
      <c r="L165" s="1" t="str">
        <f t="shared" si="45"/>
        <v/>
      </c>
      <c r="M165" s="1" t="str">
        <f t="shared" si="46"/>
        <v/>
      </c>
      <c r="N165" s="1" t="str">
        <f t="shared" si="47"/>
        <v/>
      </c>
      <c r="O165" s="1" t="str">
        <f t="shared" si="48"/>
        <v/>
      </c>
      <c r="P165" s="1" t="str">
        <f t="shared" si="49"/>
        <v/>
      </c>
      <c r="Q165" s="1" t="str">
        <f t="shared" si="50"/>
        <v/>
      </c>
      <c r="R165" s="1" t="str">
        <f t="shared" si="51"/>
        <v/>
      </c>
      <c r="S165" s="1" t="str">
        <f t="shared" si="52"/>
        <v/>
      </c>
      <c r="T165" s="1" t="str">
        <f t="shared" si="53"/>
        <v/>
      </c>
      <c r="U165" s="1" t="str">
        <f t="shared" si="54"/>
        <v/>
      </c>
      <c r="V165" s="1" t="str">
        <f t="shared" si="55"/>
        <v/>
      </c>
      <c r="W165" s="1" t="str">
        <f t="shared" si="56"/>
        <v/>
      </c>
      <c r="X165" s="1" t="str">
        <f t="shared" si="57"/>
        <v/>
      </c>
      <c r="Y165" s="1" t="str">
        <f t="shared" si="58"/>
        <v/>
      </c>
    </row>
    <row r="166" spans="1:25">
      <c r="A166" s="3" t="s">
        <v>6</v>
      </c>
      <c r="B166" s="3" t="s">
        <v>6</v>
      </c>
      <c r="C166" s="3" t="s">
        <v>27</v>
      </c>
      <c r="D166" s="1">
        <v>2.25</v>
      </c>
      <c r="E166" s="1">
        <v>1.5</v>
      </c>
      <c r="F166" s="1" t="str">
        <f t="shared" si="59"/>
        <v/>
      </c>
      <c r="G166" s="1" t="str">
        <f t="shared" si="60"/>
        <v/>
      </c>
      <c r="H166" s="1" t="str">
        <f t="shared" si="41"/>
        <v/>
      </c>
      <c r="I166" s="1" t="str">
        <f t="shared" si="42"/>
        <v/>
      </c>
      <c r="J166" s="1" t="str">
        <f t="shared" si="43"/>
        <v/>
      </c>
      <c r="K166" s="1" t="str">
        <f t="shared" si="44"/>
        <v/>
      </c>
      <c r="L166" s="1" t="str">
        <f t="shared" si="45"/>
        <v/>
      </c>
      <c r="M166" s="1" t="str">
        <f t="shared" si="46"/>
        <v/>
      </c>
      <c r="N166" s="1" t="str">
        <f t="shared" si="47"/>
        <v/>
      </c>
      <c r="O166" s="1" t="str">
        <f t="shared" si="48"/>
        <v/>
      </c>
      <c r="P166" s="1" t="str">
        <f t="shared" si="49"/>
        <v/>
      </c>
      <c r="Q166" s="1" t="str">
        <f t="shared" si="50"/>
        <v/>
      </c>
      <c r="R166" s="1" t="str">
        <f t="shared" si="51"/>
        <v/>
      </c>
      <c r="S166" s="1" t="str">
        <f t="shared" si="52"/>
        <v/>
      </c>
      <c r="T166" s="1" t="str">
        <f t="shared" si="53"/>
        <v/>
      </c>
      <c r="U166" s="1" t="str">
        <f t="shared" si="54"/>
        <v/>
      </c>
      <c r="V166" s="1" t="str">
        <f t="shared" si="55"/>
        <v/>
      </c>
      <c r="W166" s="1" t="str">
        <f t="shared" si="56"/>
        <v/>
      </c>
      <c r="X166" s="1" t="str">
        <f t="shared" si="57"/>
        <v/>
      </c>
      <c r="Y166" s="1" t="str">
        <f t="shared" si="58"/>
        <v/>
      </c>
    </row>
    <row r="167" spans="1:25">
      <c r="A167" s="3" t="s">
        <v>73</v>
      </c>
      <c r="B167" s="3" t="s">
        <v>74</v>
      </c>
      <c r="C167" s="3" t="s">
        <v>6</v>
      </c>
      <c r="D167" s="1">
        <v>5.45</v>
      </c>
      <c r="E167" s="1">
        <v>4.7</v>
      </c>
      <c r="F167" s="1" t="str">
        <f t="shared" si="59"/>
        <v/>
      </c>
      <c r="G167" s="1" t="str">
        <f t="shared" si="60"/>
        <v/>
      </c>
      <c r="H167" s="1" t="str">
        <f t="shared" si="41"/>
        <v/>
      </c>
      <c r="I167" s="1" t="str">
        <f t="shared" si="42"/>
        <v/>
      </c>
      <c r="J167" s="1" t="str">
        <f t="shared" si="43"/>
        <v/>
      </c>
      <c r="K167" s="1" t="str">
        <f t="shared" si="44"/>
        <v/>
      </c>
      <c r="L167" s="1" t="str">
        <f t="shared" si="45"/>
        <v/>
      </c>
      <c r="M167" s="1" t="str">
        <f t="shared" si="46"/>
        <v/>
      </c>
      <c r="N167" s="1">
        <f t="shared" si="47"/>
        <v>0</v>
      </c>
      <c r="O167" s="1">
        <f t="shared" si="48"/>
        <v>0.27500000000000002</v>
      </c>
      <c r="P167" s="1">
        <f t="shared" si="49"/>
        <v>4.45</v>
      </c>
      <c r="Q167" s="1">
        <f t="shared" si="50"/>
        <v>4.25</v>
      </c>
      <c r="R167" s="1">
        <f t="shared" si="51"/>
        <v>0.5</v>
      </c>
      <c r="S167" s="1">
        <f t="shared" si="52"/>
        <v>0.1</v>
      </c>
      <c r="T167" s="1">
        <f t="shared" si="53"/>
        <v>0.5</v>
      </c>
      <c r="U167" s="1">
        <f t="shared" si="54"/>
        <v>7.4999999999999997E-2</v>
      </c>
      <c r="V167" s="1" t="str">
        <f t="shared" si="55"/>
        <v/>
      </c>
      <c r="W167" s="1" t="str">
        <f t="shared" si="56"/>
        <v/>
      </c>
      <c r="X167" s="1" t="str">
        <f t="shared" si="57"/>
        <v/>
      </c>
      <c r="Y167" s="1" t="str">
        <f t="shared" si="58"/>
        <v/>
      </c>
    </row>
    <row r="168" spans="1:25">
      <c r="A168" s="3" t="s">
        <v>6</v>
      </c>
      <c r="B168" s="3" t="s">
        <v>6</v>
      </c>
      <c r="C168" s="3" t="s">
        <v>17</v>
      </c>
      <c r="D168" s="1">
        <v>0</v>
      </c>
      <c r="E168" s="1">
        <v>0.27500000000000002</v>
      </c>
      <c r="F168" s="1" t="str">
        <f t="shared" si="59"/>
        <v/>
      </c>
      <c r="G168" s="1" t="str">
        <f t="shared" si="60"/>
        <v/>
      </c>
      <c r="H168" s="1" t="str">
        <f t="shared" si="41"/>
        <v/>
      </c>
      <c r="I168" s="1" t="str">
        <f t="shared" si="42"/>
        <v/>
      </c>
      <c r="J168" s="1" t="str">
        <f t="shared" si="43"/>
        <v/>
      </c>
      <c r="K168" s="1" t="str">
        <f t="shared" si="44"/>
        <v/>
      </c>
      <c r="L168" s="1" t="str">
        <f t="shared" si="45"/>
        <v/>
      </c>
      <c r="M168" s="1" t="str">
        <f t="shared" si="46"/>
        <v/>
      </c>
      <c r="N168" s="1" t="str">
        <f t="shared" si="47"/>
        <v/>
      </c>
      <c r="O168" s="1" t="str">
        <f t="shared" si="48"/>
        <v/>
      </c>
      <c r="P168" s="1" t="str">
        <f t="shared" si="49"/>
        <v/>
      </c>
      <c r="Q168" s="1" t="str">
        <f t="shared" si="50"/>
        <v/>
      </c>
      <c r="R168" s="1" t="str">
        <f t="shared" si="51"/>
        <v/>
      </c>
      <c r="S168" s="1" t="str">
        <f t="shared" si="52"/>
        <v/>
      </c>
      <c r="T168" s="1" t="str">
        <f t="shared" si="53"/>
        <v/>
      </c>
      <c r="U168" s="1" t="str">
        <f t="shared" si="54"/>
        <v/>
      </c>
      <c r="V168" s="1" t="str">
        <f t="shared" si="55"/>
        <v/>
      </c>
      <c r="W168" s="1" t="str">
        <f t="shared" si="56"/>
        <v/>
      </c>
      <c r="X168" s="1" t="str">
        <f t="shared" si="57"/>
        <v/>
      </c>
      <c r="Y168" s="1" t="str">
        <f t="shared" si="58"/>
        <v/>
      </c>
    </row>
    <row r="169" spans="1:25">
      <c r="A169" s="3" t="s">
        <v>6</v>
      </c>
      <c r="B169" s="3" t="s">
        <v>6</v>
      </c>
      <c r="C169" s="3" t="s">
        <v>34</v>
      </c>
      <c r="D169" s="1">
        <v>4.45</v>
      </c>
      <c r="E169" s="1">
        <v>4.25</v>
      </c>
      <c r="F169" s="1" t="str">
        <f t="shared" si="59"/>
        <v/>
      </c>
      <c r="G169" s="1" t="str">
        <f t="shared" si="60"/>
        <v/>
      </c>
      <c r="H169" s="1" t="str">
        <f t="shared" si="41"/>
        <v/>
      </c>
      <c r="I169" s="1" t="str">
        <f t="shared" si="42"/>
        <v/>
      </c>
      <c r="J169" s="1" t="str">
        <f t="shared" si="43"/>
        <v/>
      </c>
      <c r="K169" s="1" t="str">
        <f t="shared" si="44"/>
        <v/>
      </c>
      <c r="L169" s="1" t="str">
        <f t="shared" si="45"/>
        <v/>
      </c>
      <c r="M169" s="1" t="str">
        <f t="shared" si="46"/>
        <v/>
      </c>
      <c r="N169" s="1" t="str">
        <f t="shared" si="47"/>
        <v/>
      </c>
      <c r="O169" s="1" t="str">
        <f t="shared" si="48"/>
        <v/>
      </c>
      <c r="P169" s="1" t="str">
        <f t="shared" si="49"/>
        <v/>
      </c>
      <c r="Q169" s="1" t="str">
        <f t="shared" si="50"/>
        <v/>
      </c>
      <c r="R169" s="1" t="str">
        <f t="shared" si="51"/>
        <v/>
      </c>
      <c r="S169" s="1" t="str">
        <f t="shared" si="52"/>
        <v/>
      </c>
      <c r="T169" s="1" t="str">
        <f t="shared" si="53"/>
        <v/>
      </c>
      <c r="U169" s="1" t="str">
        <f t="shared" si="54"/>
        <v/>
      </c>
      <c r="V169" s="1" t="str">
        <f t="shared" si="55"/>
        <v/>
      </c>
      <c r="W169" s="1" t="str">
        <f t="shared" si="56"/>
        <v/>
      </c>
      <c r="X169" s="1" t="str">
        <f t="shared" si="57"/>
        <v/>
      </c>
      <c r="Y169" s="1" t="str">
        <f t="shared" si="58"/>
        <v/>
      </c>
    </row>
    <row r="170" spans="1:25">
      <c r="A170" s="3" t="s">
        <v>6</v>
      </c>
      <c r="B170" s="3" t="s">
        <v>6</v>
      </c>
      <c r="C170" s="3" t="s">
        <v>18</v>
      </c>
      <c r="D170" s="1">
        <v>0.5</v>
      </c>
      <c r="E170" s="1">
        <v>0.1</v>
      </c>
      <c r="F170" s="1" t="str">
        <f t="shared" si="59"/>
        <v/>
      </c>
      <c r="G170" s="1" t="str">
        <f t="shared" si="60"/>
        <v/>
      </c>
      <c r="H170" s="1" t="str">
        <f t="shared" si="41"/>
        <v/>
      </c>
      <c r="I170" s="1" t="str">
        <f t="shared" si="42"/>
        <v/>
      </c>
      <c r="J170" s="1" t="str">
        <f t="shared" si="43"/>
        <v/>
      </c>
      <c r="K170" s="1" t="str">
        <f t="shared" si="44"/>
        <v/>
      </c>
      <c r="L170" s="1" t="str">
        <f t="shared" si="45"/>
        <v/>
      </c>
      <c r="M170" s="1" t="str">
        <f t="shared" si="46"/>
        <v/>
      </c>
      <c r="N170" s="1" t="str">
        <f t="shared" si="47"/>
        <v/>
      </c>
      <c r="O170" s="1" t="str">
        <f t="shared" si="48"/>
        <v/>
      </c>
      <c r="P170" s="1" t="str">
        <f t="shared" si="49"/>
        <v/>
      </c>
      <c r="Q170" s="1" t="str">
        <f t="shared" si="50"/>
        <v/>
      </c>
      <c r="R170" s="1" t="str">
        <f t="shared" si="51"/>
        <v/>
      </c>
      <c r="S170" s="1" t="str">
        <f t="shared" si="52"/>
        <v/>
      </c>
      <c r="T170" s="1" t="str">
        <f t="shared" si="53"/>
        <v/>
      </c>
      <c r="U170" s="1" t="str">
        <f t="shared" si="54"/>
        <v/>
      </c>
      <c r="V170" s="1" t="str">
        <f t="shared" si="55"/>
        <v/>
      </c>
      <c r="W170" s="1" t="str">
        <f t="shared" si="56"/>
        <v/>
      </c>
      <c r="X170" s="1" t="str">
        <f t="shared" si="57"/>
        <v/>
      </c>
      <c r="Y170" s="1" t="str">
        <f t="shared" si="58"/>
        <v/>
      </c>
    </row>
    <row r="171" spans="1:25">
      <c r="A171" s="3" t="s">
        <v>6</v>
      </c>
      <c r="B171" s="3" t="s">
        <v>6</v>
      </c>
      <c r="C171" s="3" t="s">
        <v>19</v>
      </c>
      <c r="D171" s="1">
        <v>0.5</v>
      </c>
      <c r="E171" s="1">
        <v>7.4999999999999997E-2</v>
      </c>
      <c r="F171" s="1" t="str">
        <f t="shared" si="59"/>
        <v/>
      </c>
      <c r="G171" s="1" t="str">
        <f t="shared" si="60"/>
        <v/>
      </c>
      <c r="H171" s="1" t="str">
        <f t="shared" si="41"/>
        <v/>
      </c>
      <c r="I171" s="1" t="str">
        <f t="shared" si="42"/>
        <v/>
      </c>
      <c r="J171" s="1" t="str">
        <f t="shared" si="43"/>
        <v/>
      </c>
      <c r="K171" s="1" t="str">
        <f t="shared" si="44"/>
        <v/>
      </c>
      <c r="L171" s="1" t="str">
        <f t="shared" si="45"/>
        <v/>
      </c>
      <c r="M171" s="1" t="str">
        <f t="shared" si="46"/>
        <v/>
      </c>
      <c r="N171" s="1" t="str">
        <f t="shared" si="47"/>
        <v/>
      </c>
      <c r="O171" s="1" t="str">
        <f t="shared" si="48"/>
        <v/>
      </c>
      <c r="P171" s="1" t="str">
        <f t="shared" si="49"/>
        <v/>
      </c>
      <c r="Q171" s="1" t="str">
        <f t="shared" si="50"/>
        <v/>
      </c>
      <c r="R171" s="1" t="str">
        <f t="shared" si="51"/>
        <v/>
      </c>
      <c r="S171" s="1" t="str">
        <f t="shared" si="52"/>
        <v/>
      </c>
      <c r="T171" s="1" t="str">
        <f t="shared" si="53"/>
        <v/>
      </c>
      <c r="U171" s="1" t="str">
        <f t="shared" si="54"/>
        <v/>
      </c>
      <c r="V171" s="1" t="str">
        <f t="shared" si="55"/>
        <v/>
      </c>
      <c r="W171" s="1" t="str">
        <f t="shared" si="56"/>
        <v/>
      </c>
      <c r="X171" s="1" t="str">
        <f t="shared" si="57"/>
        <v/>
      </c>
      <c r="Y171" s="1" t="str">
        <f t="shared" si="58"/>
        <v/>
      </c>
    </row>
    <row r="172" spans="1:25">
      <c r="A172" s="3" t="s">
        <v>75</v>
      </c>
      <c r="B172" s="3" t="s">
        <v>76</v>
      </c>
      <c r="C172" s="3" t="s">
        <v>6</v>
      </c>
      <c r="D172" s="1">
        <v>5</v>
      </c>
      <c r="E172" s="1">
        <v>3.75</v>
      </c>
      <c r="F172" s="1" t="str">
        <f t="shared" si="59"/>
        <v/>
      </c>
      <c r="G172" s="1" t="str">
        <f t="shared" si="60"/>
        <v/>
      </c>
      <c r="H172" s="1" t="str">
        <f t="shared" si="41"/>
        <v/>
      </c>
      <c r="I172" s="1" t="str">
        <f t="shared" si="42"/>
        <v/>
      </c>
      <c r="J172" s="1" t="str">
        <f t="shared" si="43"/>
        <v/>
      </c>
      <c r="K172" s="1" t="str">
        <f t="shared" si="44"/>
        <v/>
      </c>
      <c r="L172" s="1" t="str">
        <f t="shared" si="45"/>
        <v/>
      </c>
      <c r="M172" s="1" t="str">
        <f t="shared" si="46"/>
        <v/>
      </c>
      <c r="N172" s="1" t="str">
        <f t="shared" si="47"/>
        <v/>
      </c>
      <c r="O172" s="1" t="str">
        <f t="shared" si="48"/>
        <v/>
      </c>
      <c r="P172" s="1">
        <f t="shared" si="49"/>
        <v>5</v>
      </c>
      <c r="Q172" s="1">
        <f t="shared" si="50"/>
        <v>3.75</v>
      </c>
      <c r="R172" s="1" t="str">
        <f t="shared" si="51"/>
        <v/>
      </c>
      <c r="S172" s="1" t="str">
        <f t="shared" si="52"/>
        <v/>
      </c>
      <c r="T172" s="1" t="str">
        <f t="shared" si="53"/>
        <v/>
      </c>
      <c r="U172" s="1" t="str">
        <f t="shared" si="54"/>
        <v/>
      </c>
      <c r="V172" s="1" t="str">
        <f t="shared" si="55"/>
        <v/>
      </c>
      <c r="W172" s="1" t="str">
        <f t="shared" si="56"/>
        <v/>
      </c>
      <c r="X172" s="1" t="str">
        <f t="shared" si="57"/>
        <v/>
      </c>
      <c r="Y172" s="1" t="str">
        <f t="shared" si="58"/>
        <v/>
      </c>
    </row>
    <row r="173" spans="1:25">
      <c r="A173" s="3" t="s">
        <v>6</v>
      </c>
      <c r="B173" s="3" t="s">
        <v>6</v>
      </c>
      <c r="C173" s="3" t="s">
        <v>34</v>
      </c>
      <c r="D173" s="1">
        <v>5</v>
      </c>
      <c r="E173" s="1">
        <v>3.75</v>
      </c>
      <c r="F173" s="1" t="str">
        <f t="shared" si="59"/>
        <v/>
      </c>
      <c r="G173" s="1" t="str">
        <f t="shared" si="60"/>
        <v/>
      </c>
      <c r="H173" s="1" t="str">
        <f t="shared" si="41"/>
        <v/>
      </c>
      <c r="I173" s="1" t="str">
        <f t="shared" si="42"/>
        <v/>
      </c>
      <c r="J173" s="1" t="str">
        <f t="shared" si="43"/>
        <v/>
      </c>
      <c r="K173" s="1" t="str">
        <f t="shared" si="44"/>
        <v/>
      </c>
      <c r="L173" s="1" t="str">
        <f t="shared" si="45"/>
        <v/>
      </c>
      <c r="M173" s="1" t="str">
        <f t="shared" si="46"/>
        <v/>
      </c>
      <c r="N173" s="1" t="str">
        <f t="shared" si="47"/>
        <v/>
      </c>
      <c r="O173" s="1" t="str">
        <f t="shared" si="48"/>
        <v/>
      </c>
      <c r="P173" s="1" t="str">
        <f t="shared" si="49"/>
        <v/>
      </c>
      <c r="Q173" s="1" t="str">
        <f t="shared" si="50"/>
        <v/>
      </c>
      <c r="R173" s="1" t="str">
        <f t="shared" si="51"/>
        <v/>
      </c>
      <c r="S173" s="1" t="str">
        <f t="shared" si="52"/>
        <v/>
      </c>
      <c r="T173" s="1" t="str">
        <f t="shared" si="53"/>
        <v/>
      </c>
      <c r="U173" s="1" t="str">
        <f t="shared" si="54"/>
        <v/>
      </c>
      <c r="V173" s="1" t="str">
        <f t="shared" si="55"/>
        <v/>
      </c>
      <c r="W173" s="1" t="str">
        <f t="shared" si="56"/>
        <v/>
      </c>
      <c r="X173" s="1" t="str">
        <f t="shared" si="57"/>
        <v/>
      </c>
      <c r="Y173" s="1" t="str">
        <f t="shared" si="58"/>
        <v/>
      </c>
    </row>
    <row r="174" spans="1:25">
      <c r="A174" s="3" t="s">
        <v>77</v>
      </c>
      <c r="B174" s="3" t="s">
        <v>78</v>
      </c>
      <c r="C174" s="3" t="s">
        <v>6</v>
      </c>
      <c r="D174" s="1">
        <v>7.5</v>
      </c>
      <c r="E174" s="1">
        <v>3.5</v>
      </c>
      <c r="F174" s="1">
        <f t="shared" si="59"/>
        <v>1</v>
      </c>
      <c r="G174" s="1">
        <f t="shared" si="60"/>
        <v>0.5</v>
      </c>
      <c r="H174" s="1">
        <f t="shared" si="41"/>
        <v>1.25</v>
      </c>
      <c r="I174" s="1">
        <f t="shared" si="42"/>
        <v>0.25</v>
      </c>
      <c r="J174" s="1">
        <f t="shared" si="43"/>
        <v>4.75</v>
      </c>
      <c r="K174" s="1">
        <f t="shared" si="44"/>
        <v>2.75</v>
      </c>
      <c r="L174" s="1">
        <f t="shared" si="45"/>
        <v>0.25</v>
      </c>
      <c r="M174" s="1">
        <f t="shared" si="46"/>
        <v>0</v>
      </c>
      <c r="N174" s="1" t="str">
        <f t="shared" si="47"/>
        <v/>
      </c>
      <c r="O174" s="1" t="str">
        <f t="shared" si="48"/>
        <v/>
      </c>
      <c r="P174" s="1" t="str">
        <f t="shared" si="49"/>
        <v/>
      </c>
      <c r="Q174" s="1" t="str">
        <f t="shared" si="50"/>
        <v/>
      </c>
      <c r="R174" s="1" t="str">
        <f t="shared" si="51"/>
        <v/>
      </c>
      <c r="S174" s="1" t="str">
        <f t="shared" si="52"/>
        <v/>
      </c>
      <c r="T174" s="1" t="str">
        <f t="shared" si="53"/>
        <v/>
      </c>
      <c r="U174" s="1" t="str">
        <f t="shared" si="54"/>
        <v/>
      </c>
      <c r="V174" s="1" t="str">
        <f t="shared" si="55"/>
        <v/>
      </c>
      <c r="W174" s="1" t="str">
        <f t="shared" si="56"/>
        <v/>
      </c>
      <c r="X174" s="1">
        <f t="shared" si="57"/>
        <v>0.25</v>
      </c>
      <c r="Y174" s="1">
        <f t="shared" si="58"/>
        <v>0</v>
      </c>
    </row>
    <row r="175" spans="1:25">
      <c r="A175" s="3" t="s">
        <v>6</v>
      </c>
      <c r="B175" s="3" t="s">
        <v>6</v>
      </c>
      <c r="C175" s="3" t="s">
        <v>9</v>
      </c>
      <c r="D175" s="1">
        <v>1</v>
      </c>
      <c r="E175" s="1">
        <v>0.5</v>
      </c>
      <c r="F175" s="1" t="str">
        <f t="shared" si="59"/>
        <v/>
      </c>
      <c r="G175" s="1" t="str">
        <f t="shared" si="60"/>
        <v/>
      </c>
      <c r="H175" s="1" t="str">
        <f t="shared" si="41"/>
        <v/>
      </c>
      <c r="I175" s="1" t="str">
        <f t="shared" si="42"/>
        <v/>
      </c>
      <c r="J175" s="1" t="str">
        <f t="shared" si="43"/>
        <v/>
      </c>
      <c r="K175" s="1" t="str">
        <f t="shared" si="44"/>
        <v/>
      </c>
      <c r="L175" s="1" t="str">
        <f t="shared" si="45"/>
        <v/>
      </c>
      <c r="M175" s="1" t="str">
        <f t="shared" si="46"/>
        <v/>
      </c>
      <c r="N175" s="1" t="str">
        <f t="shared" si="47"/>
        <v/>
      </c>
      <c r="O175" s="1" t="str">
        <f t="shared" si="48"/>
        <v/>
      </c>
      <c r="P175" s="1" t="str">
        <f t="shared" si="49"/>
        <v/>
      </c>
      <c r="Q175" s="1" t="str">
        <f t="shared" si="50"/>
        <v/>
      </c>
      <c r="R175" s="1" t="str">
        <f t="shared" si="51"/>
        <v/>
      </c>
      <c r="S175" s="1" t="str">
        <f t="shared" si="52"/>
        <v/>
      </c>
      <c r="T175" s="1" t="str">
        <f t="shared" si="53"/>
        <v/>
      </c>
      <c r="U175" s="1" t="str">
        <f t="shared" si="54"/>
        <v/>
      </c>
      <c r="V175" s="1" t="str">
        <f t="shared" si="55"/>
        <v/>
      </c>
      <c r="W175" s="1" t="str">
        <f t="shared" si="56"/>
        <v/>
      </c>
      <c r="X175" s="1" t="str">
        <f t="shared" si="57"/>
        <v/>
      </c>
      <c r="Y175" s="1" t="str">
        <f t="shared" si="58"/>
        <v/>
      </c>
    </row>
    <row r="176" spans="1:25">
      <c r="A176" s="3" t="s">
        <v>6</v>
      </c>
      <c r="B176" s="3" t="s">
        <v>6</v>
      </c>
      <c r="C176" s="3" t="s">
        <v>10</v>
      </c>
      <c r="D176" s="1">
        <v>1.25</v>
      </c>
      <c r="E176" s="1">
        <v>0.25</v>
      </c>
      <c r="F176" s="1" t="str">
        <f t="shared" si="59"/>
        <v/>
      </c>
      <c r="G176" s="1" t="str">
        <f t="shared" si="60"/>
        <v/>
      </c>
      <c r="H176" s="1" t="str">
        <f t="shared" si="41"/>
        <v/>
      </c>
      <c r="I176" s="1" t="str">
        <f t="shared" si="42"/>
        <v/>
      </c>
      <c r="J176" s="1" t="str">
        <f t="shared" si="43"/>
        <v/>
      </c>
      <c r="K176" s="1" t="str">
        <f t="shared" si="44"/>
        <v/>
      </c>
      <c r="L176" s="1" t="str">
        <f t="shared" si="45"/>
        <v/>
      </c>
      <c r="M176" s="1" t="str">
        <f t="shared" si="46"/>
        <v/>
      </c>
      <c r="N176" s="1" t="str">
        <f t="shared" si="47"/>
        <v/>
      </c>
      <c r="O176" s="1" t="str">
        <f t="shared" si="48"/>
        <v/>
      </c>
      <c r="P176" s="1" t="str">
        <f t="shared" si="49"/>
        <v/>
      </c>
      <c r="Q176" s="1" t="str">
        <f t="shared" si="50"/>
        <v/>
      </c>
      <c r="R176" s="1" t="str">
        <f t="shared" si="51"/>
        <v/>
      </c>
      <c r="S176" s="1" t="str">
        <f t="shared" si="52"/>
        <v/>
      </c>
      <c r="T176" s="1" t="str">
        <f t="shared" si="53"/>
        <v/>
      </c>
      <c r="U176" s="1" t="str">
        <f t="shared" si="54"/>
        <v/>
      </c>
      <c r="V176" s="1" t="str">
        <f t="shared" si="55"/>
        <v/>
      </c>
      <c r="W176" s="1" t="str">
        <f t="shared" si="56"/>
        <v/>
      </c>
      <c r="X176" s="1" t="str">
        <f t="shared" si="57"/>
        <v/>
      </c>
      <c r="Y176" s="1" t="str">
        <f t="shared" si="58"/>
        <v/>
      </c>
    </row>
    <row r="177" spans="1:25">
      <c r="A177" s="3" t="s">
        <v>6</v>
      </c>
      <c r="B177" s="3" t="s">
        <v>6</v>
      </c>
      <c r="C177" s="3" t="s">
        <v>11</v>
      </c>
      <c r="D177" s="1">
        <v>4.75</v>
      </c>
      <c r="E177" s="1">
        <v>2.75</v>
      </c>
      <c r="F177" s="1" t="str">
        <f t="shared" si="59"/>
        <v/>
      </c>
      <c r="G177" s="1" t="str">
        <f t="shared" si="60"/>
        <v/>
      </c>
      <c r="H177" s="1" t="str">
        <f t="shared" si="41"/>
        <v/>
      </c>
      <c r="I177" s="1" t="str">
        <f t="shared" si="42"/>
        <v/>
      </c>
      <c r="J177" s="1" t="str">
        <f t="shared" si="43"/>
        <v/>
      </c>
      <c r="K177" s="1" t="str">
        <f t="shared" si="44"/>
        <v/>
      </c>
      <c r="L177" s="1" t="str">
        <f t="shared" si="45"/>
        <v/>
      </c>
      <c r="M177" s="1" t="str">
        <f t="shared" si="46"/>
        <v/>
      </c>
      <c r="N177" s="1" t="str">
        <f t="shared" si="47"/>
        <v/>
      </c>
      <c r="O177" s="1" t="str">
        <f t="shared" si="48"/>
        <v/>
      </c>
      <c r="P177" s="1" t="str">
        <f t="shared" si="49"/>
        <v/>
      </c>
      <c r="Q177" s="1" t="str">
        <f t="shared" si="50"/>
        <v/>
      </c>
      <c r="R177" s="1" t="str">
        <f t="shared" si="51"/>
        <v/>
      </c>
      <c r="S177" s="1" t="str">
        <f t="shared" si="52"/>
        <v/>
      </c>
      <c r="T177" s="1" t="str">
        <f t="shared" si="53"/>
        <v/>
      </c>
      <c r="U177" s="1" t="str">
        <f t="shared" si="54"/>
        <v/>
      </c>
      <c r="V177" s="1" t="str">
        <f t="shared" si="55"/>
        <v/>
      </c>
      <c r="W177" s="1" t="str">
        <f t="shared" si="56"/>
        <v/>
      </c>
      <c r="X177" s="1" t="str">
        <f t="shared" si="57"/>
        <v/>
      </c>
      <c r="Y177" s="1" t="str">
        <f t="shared" si="58"/>
        <v/>
      </c>
    </row>
    <row r="178" spans="1:25">
      <c r="A178" s="3" t="s">
        <v>6</v>
      </c>
      <c r="B178" s="3" t="s">
        <v>6</v>
      </c>
      <c r="C178" s="3" t="s">
        <v>16</v>
      </c>
      <c r="D178" s="1">
        <v>0.25</v>
      </c>
      <c r="E178" s="1">
        <v>0</v>
      </c>
      <c r="F178" s="1" t="str">
        <f t="shared" si="59"/>
        <v/>
      </c>
      <c r="G178" s="1" t="str">
        <f t="shared" si="60"/>
        <v/>
      </c>
      <c r="H178" s="1" t="str">
        <f t="shared" si="41"/>
        <v/>
      </c>
      <c r="I178" s="1" t="str">
        <f t="shared" si="42"/>
        <v/>
      </c>
      <c r="J178" s="1" t="str">
        <f t="shared" si="43"/>
        <v/>
      </c>
      <c r="K178" s="1" t="str">
        <f t="shared" si="44"/>
        <v/>
      </c>
      <c r="L178" s="1" t="str">
        <f t="shared" si="45"/>
        <v/>
      </c>
      <c r="M178" s="1" t="str">
        <f t="shared" si="46"/>
        <v/>
      </c>
      <c r="N178" s="1" t="str">
        <f t="shared" si="47"/>
        <v/>
      </c>
      <c r="O178" s="1" t="str">
        <f t="shared" si="48"/>
        <v/>
      </c>
      <c r="P178" s="1" t="str">
        <f t="shared" si="49"/>
        <v/>
      </c>
      <c r="Q178" s="1" t="str">
        <f t="shared" si="50"/>
        <v/>
      </c>
      <c r="R178" s="1" t="str">
        <f t="shared" si="51"/>
        <v/>
      </c>
      <c r="S178" s="1" t="str">
        <f t="shared" si="52"/>
        <v/>
      </c>
      <c r="T178" s="1" t="str">
        <f t="shared" si="53"/>
        <v/>
      </c>
      <c r="U178" s="1" t="str">
        <f t="shared" si="54"/>
        <v/>
      </c>
      <c r="V178" s="1" t="str">
        <f t="shared" si="55"/>
        <v/>
      </c>
      <c r="W178" s="1" t="str">
        <f t="shared" si="56"/>
        <v/>
      </c>
      <c r="X178" s="1" t="str">
        <f t="shared" si="57"/>
        <v/>
      </c>
      <c r="Y178" s="1" t="str">
        <f t="shared" si="58"/>
        <v/>
      </c>
    </row>
    <row r="179" spans="1:25">
      <c r="A179" s="3" t="s">
        <v>6</v>
      </c>
      <c r="B179" s="3" t="s">
        <v>6</v>
      </c>
      <c r="C179" s="3" t="s">
        <v>27</v>
      </c>
      <c r="D179" s="1">
        <v>0.25</v>
      </c>
      <c r="E179" s="1">
        <v>0</v>
      </c>
      <c r="F179" s="1" t="str">
        <f t="shared" si="59"/>
        <v/>
      </c>
      <c r="G179" s="1" t="str">
        <f t="shared" si="60"/>
        <v/>
      </c>
      <c r="H179" s="1" t="str">
        <f t="shared" si="41"/>
        <v/>
      </c>
      <c r="I179" s="1" t="str">
        <f t="shared" si="42"/>
        <v/>
      </c>
      <c r="J179" s="1" t="str">
        <f t="shared" si="43"/>
        <v/>
      </c>
      <c r="K179" s="1" t="str">
        <f t="shared" si="44"/>
        <v/>
      </c>
      <c r="L179" s="1" t="str">
        <f t="shared" si="45"/>
        <v/>
      </c>
      <c r="M179" s="1" t="str">
        <f t="shared" si="46"/>
        <v/>
      </c>
      <c r="N179" s="1" t="str">
        <f t="shared" si="47"/>
        <v/>
      </c>
      <c r="O179" s="1" t="str">
        <f t="shared" si="48"/>
        <v/>
      </c>
      <c r="P179" s="1" t="str">
        <f t="shared" si="49"/>
        <v/>
      </c>
      <c r="Q179" s="1" t="str">
        <f t="shared" si="50"/>
        <v/>
      </c>
      <c r="R179" s="1" t="str">
        <f t="shared" si="51"/>
        <v/>
      </c>
      <c r="S179" s="1" t="str">
        <f t="shared" si="52"/>
        <v/>
      </c>
      <c r="T179" s="1" t="str">
        <f t="shared" si="53"/>
        <v/>
      </c>
      <c r="U179" s="1" t="str">
        <f t="shared" si="54"/>
        <v/>
      </c>
      <c r="V179" s="1" t="str">
        <f t="shared" si="55"/>
        <v/>
      </c>
      <c r="W179" s="1" t="str">
        <f t="shared" si="56"/>
        <v/>
      </c>
      <c r="X179" s="1" t="str">
        <f t="shared" si="57"/>
        <v/>
      </c>
      <c r="Y179" s="1" t="str">
        <f t="shared" si="58"/>
        <v/>
      </c>
    </row>
    <row r="180" spans="1:25">
      <c r="A180" s="3" t="s">
        <v>79</v>
      </c>
      <c r="B180" s="3" t="s">
        <v>80</v>
      </c>
      <c r="C180" s="3" t="s">
        <v>6</v>
      </c>
      <c r="D180" s="1">
        <v>7</v>
      </c>
      <c r="E180" s="1">
        <v>5.1749999999999998</v>
      </c>
      <c r="F180" s="1" t="str">
        <f t="shared" si="59"/>
        <v/>
      </c>
      <c r="G180" s="1" t="str">
        <f t="shared" si="60"/>
        <v/>
      </c>
      <c r="H180" s="1" t="str">
        <f t="shared" si="41"/>
        <v/>
      </c>
      <c r="I180" s="1" t="str">
        <f t="shared" si="42"/>
        <v/>
      </c>
      <c r="J180" s="1" t="str">
        <f t="shared" si="43"/>
        <v/>
      </c>
      <c r="K180" s="1" t="str">
        <f t="shared" si="44"/>
        <v/>
      </c>
      <c r="L180" s="1" t="str">
        <f t="shared" si="45"/>
        <v/>
      </c>
      <c r="M180" s="1" t="str">
        <f t="shared" si="46"/>
        <v/>
      </c>
      <c r="N180" s="1">
        <f t="shared" si="47"/>
        <v>0.5</v>
      </c>
      <c r="O180" s="1">
        <f t="shared" si="48"/>
        <v>0.125</v>
      </c>
      <c r="P180" s="1">
        <f t="shared" si="49"/>
        <v>5.5</v>
      </c>
      <c r="Q180" s="1">
        <f t="shared" si="50"/>
        <v>4.45</v>
      </c>
      <c r="R180" s="1">
        <f t="shared" si="51"/>
        <v>0.5</v>
      </c>
      <c r="S180" s="1">
        <f t="shared" si="52"/>
        <v>0.4</v>
      </c>
      <c r="T180" s="1">
        <f t="shared" si="53"/>
        <v>0.5</v>
      </c>
      <c r="U180" s="1">
        <f t="shared" si="54"/>
        <v>0.2</v>
      </c>
      <c r="V180" s="1" t="str">
        <f t="shared" si="55"/>
        <v/>
      </c>
      <c r="W180" s="1" t="str">
        <f t="shared" si="56"/>
        <v/>
      </c>
      <c r="X180" s="1" t="str">
        <f t="shared" si="57"/>
        <v/>
      </c>
      <c r="Y180" s="1" t="str">
        <f t="shared" si="58"/>
        <v/>
      </c>
    </row>
    <row r="181" spans="1:25">
      <c r="A181" s="3" t="s">
        <v>6</v>
      </c>
      <c r="B181" s="3" t="s">
        <v>6</v>
      </c>
      <c r="C181" s="3" t="s">
        <v>17</v>
      </c>
      <c r="D181" s="1">
        <v>0.5</v>
      </c>
      <c r="E181" s="1">
        <v>0.125</v>
      </c>
      <c r="F181" s="1" t="str">
        <f t="shared" si="59"/>
        <v/>
      </c>
      <c r="G181" s="1" t="str">
        <f t="shared" si="60"/>
        <v/>
      </c>
      <c r="H181" s="1" t="str">
        <f t="shared" si="41"/>
        <v/>
      </c>
      <c r="I181" s="1" t="str">
        <f t="shared" si="42"/>
        <v/>
      </c>
      <c r="J181" s="1" t="str">
        <f t="shared" si="43"/>
        <v/>
      </c>
      <c r="K181" s="1" t="str">
        <f t="shared" si="44"/>
        <v/>
      </c>
      <c r="L181" s="1" t="str">
        <f t="shared" si="45"/>
        <v/>
      </c>
      <c r="M181" s="1" t="str">
        <f t="shared" si="46"/>
        <v/>
      </c>
      <c r="N181" s="1" t="str">
        <f t="shared" si="47"/>
        <v/>
      </c>
      <c r="O181" s="1" t="str">
        <f t="shared" si="48"/>
        <v/>
      </c>
      <c r="P181" s="1" t="str">
        <f t="shared" si="49"/>
        <v/>
      </c>
      <c r="Q181" s="1" t="str">
        <f t="shared" si="50"/>
        <v/>
      </c>
      <c r="R181" s="1" t="str">
        <f t="shared" si="51"/>
        <v/>
      </c>
      <c r="S181" s="1" t="str">
        <f t="shared" si="52"/>
        <v/>
      </c>
      <c r="T181" s="1" t="str">
        <f t="shared" si="53"/>
        <v/>
      </c>
      <c r="U181" s="1" t="str">
        <f t="shared" si="54"/>
        <v/>
      </c>
      <c r="V181" s="1" t="str">
        <f t="shared" si="55"/>
        <v/>
      </c>
      <c r="W181" s="1" t="str">
        <f t="shared" si="56"/>
        <v/>
      </c>
      <c r="X181" s="1" t="str">
        <f t="shared" si="57"/>
        <v/>
      </c>
      <c r="Y181" s="1" t="str">
        <f t="shared" si="58"/>
        <v/>
      </c>
    </row>
    <row r="182" spans="1:25">
      <c r="A182" s="3" t="s">
        <v>6</v>
      </c>
      <c r="B182" s="3" t="s">
        <v>6</v>
      </c>
      <c r="C182" s="3" t="s">
        <v>34</v>
      </c>
      <c r="D182" s="1">
        <v>5.5</v>
      </c>
      <c r="E182" s="1">
        <v>4.45</v>
      </c>
      <c r="F182" s="1" t="str">
        <f t="shared" si="59"/>
        <v/>
      </c>
      <c r="G182" s="1" t="str">
        <f t="shared" si="60"/>
        <v/>
      </c>
      <c r="H182" s="1" t="str">
        <f t="shared" si="41"/>
        <v/>
      </c>
      <c r="I182" s="1" t="str">
        <f t="shared" si="42"/>
        <v/>
      </c>
      <c r="J182" s="1" t="str">
        <f t="shared" si="43"/>
        <v/>
      </c>
      <c r="K182" s="1" t="str">
        <f t="shared" si="44"/>
        <v/>
      </c>
      <c r="L182" s="1" t="str">
        <f t="shared" si="45"/>
        <v/>
      </c>
      <c r="M182" s="1" t="str">
        <f t="shared" si="46"/>
        <v/>
      </c>
      <c r="N182" s="1" t="str">
        <f t="shared" si="47"/>
        <v/>
      </c>
      <c r="O182" s="1" t="str">
        <f t="shared" si="48"/>
        <v/>
      </c>
      <c r="P182" s="1" t="str">
        <f t="shared" si="49"/>
        <v/>
      </c>
      <c r="Q182" s="1" t="str">
        <f t="shared" si="50"/>
        <v/>
      </c>
      <c r="R182" s="1" t="str">
        <f t="shared" si="51"/>
        <v/>
      </c>
      <c r="S182" s="1" t="str">
        <f t="shared" si="52"/>
        <v/>
      </c>
      <c r="T182" s="1" t="str">
        <f t="shared" si="53"/>
        <v/>
      </c>
      <c r="U182" s="1" t="str">
        <f t="shared" si="54"/>
        <v/>
      </c>
      <c r="V182" s="1" t="str">
        <f t="shared" si="55"/>
        <v/>
      </c>
      <c r="W182" s="1" t="str">
        <f t="shared" si="56"/>
        <v/>
      </c>
      <c r="X182" s="1" t="str">
        <f t="shared" si="57"/>
        <v/>
      </c>
      <c r="Y182" s="1" t="str">
        <f t="shared" si="58"/>
        <v/>
      </c>
    </row>
    <row r="183" spans="1:25">
      <c r="A183" s="3" t="s">
        <v>6</v>
      </c>
      <c r="B183" s="3" t="s">
        <v>6</v>
      </c>
      <c r="C183" s="3" t="s">
        <v>18</v>
      </c>
      <c r="D183" s="1">
        <v>0.5</v>
      </c>
      <c r="E183" s="1">
        <v>0.4</v>
      </c>
      <c r="F183" s="1" t="str">
        <f t="shared" si="59"/>
        <v/>
      </c>
      <c r="G183" s="1" t="str">
        <f t="shared" si="60"/>
        <v/>
      </c>
      <c r="H183" s="1" t="str">
        <f t="shared" si="41"/>
        <v/>
      </c>
      <c r="I183" s="1" t="str">
        <f t="shared" si="42"/>
        <v/>
      </c>
      <c r="J183" s="1" t="str">
        <f t="shared" si="43"/>
        <v/>
      </c>
      <c r="K183" s="1" t="str">
        <f t="shared" si="44"/>
        <v/>
      </c>
      <c r="L183" s="1" t="str">
        <f t="shared" si="45"/>
        <v/>
      </c>
      <c r="M183" s="1" t="str">
        <f t="shared" si="46"/>
        <v/>
      </c>
      <c r="N183" s="1" t="str">
        <f t="shared" si="47"/>
        <v/>
      </c>
      <c r="O183" s="1" t="str">
        <f t="shared" si="48"/>
        <v/>
      </c>
      <c r="P183" s="1" t="str">
        <f t="shared" si="49"/>
        <v/>
      </c>
      <c r="Q183" s="1" t="str">
        <f t="shared" si="50"/>
        <v/>
      </c>
      <c r="R183" s="1" t="str">
        <f t="shared" si="51"/>
        <v/>
      </c>
      <c r="S183" s="1" t="str">
        <f t="shared" si="52"/>
        <v/>
      </c>
      <c r="T183" s="1" t="str">
        <f t="shared" si="53"/>
        <v/>
      </c>
      <c r="U183" s="1" t="str">
        <f t="shared" si="54"/>
        <v/>
      </c>
      <c r="V183" s="1" t="str">
        <f t="shared" si="55"/>
        <v/>
      </c>
      <c r="W183" s="1" t="str">
        <f t="shared" si="56"/>
        <v/>
      </c>
      <c r="X183" s="1" t="str">
        <f t="shared" si="57"/>
        <v/>
      </c>
      <c r="Y183" s="1" t="str">
        <f t="shared" si="58"/>
        <v/>
      </c>
    </row>
    <row r="184" spans="1:25">
      <c r="A184" s="3" t="s">
        <v>6</v>
      </c>
      <c r="B184" s="3" t="s">
        <v>6</v>
      </c>
      <c r="C184" s="3" t="s">
        <v>19</v>
      </c>
      <c r="D184" s="1">
        <v>0.5</v>
      </c>
      <c r="E184" s="1">
        <v>0.2</v>
      </c>
      <c r="F184" s="1" t="str">
        <f t="shared" si="59"/>
        <v/>
      </c>
      <c r="G184" s="1" t="str">
        <f t="shared" si="60"/>
        <v/>
      </c>
      <c r="H184" s="1" t="str">
        <f t="shared" si="41"/>
        <v/>
      </c>
      <c r="I184" s="1" t="str">
        <f t="shared" si="42"/>
        <v/>
      </c>
      <c r="J184" s="1" t="str">
        <f t="shared" si="43"/>
        <v/>
      </c>
      <c r="K184" s="1" t="str">
        <f t="shared" si="44"/>
        <v/>
      </c>
      <c r="L184" s="1" t="str">
        <f t="shared" si="45"/>
        <v/>
      </c>
      <c r="M184" s="1" t="str">
        <f t="shared" si="46"/>
        <v/>
      </c>
      <c r="N184" s="1" t="str">
        <f t="shared" si="47"/>
        <v/>
      </c>
      <c r="O184" s="1" t="str">
        <f t="shared" si="48"/>
        <v/>
      </c>
      <c r="P184" s="1" t="str">
        <f t="shared" si="49"/>
        <v/>
      </c>
      <c r="Q184" s="1" t="str">
        <f t="shared" si="50"/>
        <v/>
      </c>
      <c r="R184" s="1" t="str">
        <f t="shared" si="51"/>
        <v/>
      </c>
      <c r="S184" s="1" t="str">
        <f t="shared" si="52"/>
        <v/>
      </c>
      <c r="T184" s="1" t="str">
        <f t="shared" si="53"/>
        <v/>
      </c>
      <c r="U184" s="1" t="str">
        <f t="shared" si="54"/>
        <v/>
      </c>
      <c r="V184" s="1" t="str">
        <f t="shared" si="55"/>
        <v/>
      </c>
      <c r="W184" s="1" t="str">
        <f t="shared" si="56"/>
        <v/>
      </c>
      <c r="X184" s="1" t="str">
        <f t="shared" si="57"/>
        <v/>
      </c>
      <c r="Y184" s="1" t="str">
        <f t="shared" si="58"/>
        <v/>
      </c>
    </row>
    <row r="185" spans="1:25">
      <c r="A185" s="3" t="s">
        <v>81</v>
      </c>
      <c r="B185" s="3" t="s">
        <v>82</v>
      </c>
      <c r="C185" s="3" t="s">
        <v>6</v>
      </c>
      <c r="D185" s="1">
        <v>7.5</v>
      </c>
      <c r="E185" s="1">
        <v>6.5</v>
      </c>
      <c r="F185" s="1">
        <f t="shared" si="59"/>
        <v>5</v>
      </c>
      <c r="G185" s="1">
        <f t="shared" si="60"/>
        <v>4.1500000000000004</v>
      </c>
      <c r="H185" s="1" t="str">
        <f t="shared" si="41"/>
        <v/>
      </c>
      <c r="I185" s="1" t="str">
        <f t="shared" si="42"/>
        <v/>
      </c>
      <c r="J185" s="1" t="str">
        <f t="shared" si="43"/>
        <v/>
      </c>
      <c r="K185" s="1" t="str">
        <f t="shared" si="44"/>
        <v/>
      </c>
      <c r="L185" s="1" t="str">
        <f t="shared" si="45"/>
        <v/>
      </c>
      <c r="M185" s="1" t="str">
        <f t="shared" si="46"/>
        <v/>
      </c>
      <c r="N185" s="1" t="str">
        <f t="shared" si="47"/>
        <v/>
      </c>
      <c r="O185" s="1" t="str">
        <f t="shared" si="48"/>
        <v/>
      </c>
      <c r="P185" s="1" t="str">
        <f t="shared" si="49"/>
        <v/>
      </c>
      <c r="Q185" s="1" t="str">
        <f t="shared" si="50"/>
        <v/>
      </c>
      <c r="R185" s="1" t="str">
        <f t="shared" si="51"/>
        <v/>
      </c>
      <c r="S185" s="1" t="str">
        <f t="shared" si="52"/>
        <v/>
      </c>
      <c r="T185" s="1" t="str">
        <f t="shared" si="53"/>
        <v/>
      </c>
      <c r="U185" s="1" t="str">
        <f t="shared" si="54"/>
        <v/>
      </c>
      <c r="V185" s="1" t="str">
        <f t="shared" si="55"/>
        <v/>
      </c>
      <c r="W185" s="1" t="str">
        <f t="shared" si="56"/>
        <v/>
      </c>
      <c r="X185" s="1">
        <f t="shared" si="57"/>
        <v>2.5</v>
      </c>
      <c r="Y185" s="1">
        <f t="shared" si="58"/>
        <v>2.35</v>
      </c>
    </row>
    <row r="186" spans="1:25">
      <c r="A186" s="3" t="s">
        <v>6</v>
      </c>
      <c r="B186" s="3" t="s">
        <v>6</v>
      </c>
      <c r="C186" s="3" t="s">
        <v>9</v>
      </c>
      <c r="D186" s="1">
        <v>5</v>
      </c>
      <c r="E186" s="1">
        <v>4.1500000000000004</v>
      </c>
      <c r="F186" s="1" t="str">
        <f t="shared" si="59"/>
        <v/>
      </c>
      <c r="G186" s="1" t="str">
        <f t="shared" si="60"/>
        <v/>
      </c>
      <c r="H186" s="1" t="str">
        <f t="shared" si="41"/>
        <v/>
      </c>
      <c r="I186" s="1" t="str">
        <f t="shared" si="42"/>
        <v/>
      </c>
      <c r="J186" s="1" t="str">
        <f t="shared" si="43"/>
        <v/>
      </c>
      <c r="K186" s="1" t="str">
        <f t="shared" si="44"/>
        <v/>
      </c>
      <c r="L186" s="1" t="str">
        <f t="shared" si="45"/>
        <v/>
      </c>
      <c r="M186" s="1" t="str">
        <f t="shared" si="46"/>
        <v/>
      </c>
      <c r="N186" s="1" t="str">
        <f t="shared" si="47"/>
        <v/>
      </c>
      <c r="O186" s="1" t="str">
        <f t="shared" si="48"/>
        <v/>
      </c>
      <c r="P186" s="1" t="str">
        <f t="shared" si="49"/>
        <v/>
      </c>
      <c r="Q186" s="1" t="str">
        <f t="shared" si="50"/>
        <v/>
      </c>
      <c r="R186" s="1" t="str">
        <f t="shared" si="51"/>
        <v/>
      </c>
      <c r="S186" s="1" t="str">
        <f t="shared" si="52"/>
        <v/>
      </c>
      <c r="T186" s="1" t="str">
        <f t="shared" si="53"/>
        <v/>
      </c>
      <c r="U186" s="1" t="str">
        <f t="shared" si="54"/>
        <v/>
      </c>
      <c r="V186" s="1" t="str">
        <f t="shared" si="55"/>
        <v/>
      </c>
      <c r="W186" s="1" t="str">
        <f t="shared" si="56"/>
        <v/>
      </c>
      <c r="X186" s="1" t="str">
        <f t="shared" si="57"/>
        <v/>
      </c>
      <c r="Y186" s="1" t="str">
        <f t="shared" si="58"/>
        <v/>
      </c>
    </row>
    <row r="187" spans="1:25">
      <c r="A187" s="3" t="s">
        <v>6</v>
      </c>
      <c r="B187" s="3" t="s">
        <v>6</v>
      </c>
      <c r="C187" s="3" t="s">
        <v>27</v>
      </c>
      <c r="D187" s="1">
        <v>2.5</v>
      </c>
      <c r="E187" s="1">
        <v>2.35</v>
      </c>
      <c r="F187" s="1" t="str">
        <f t="shared" si="59"/>
        <v/>
      </c>
      <c r="G187" s="1" t="str">
        <f t="shared" si="60"/>
        <v/>
      </c>
      <c r="H187" s="1" t="str">
        <f t="shared" si="41"/>
        <v/>
      </c>
      <c r="I187" s="1" t="str">
        <f t="shared" si="42"/>
        <v/>
      </c>
      <c r="J187" s="1" t="str">
        <f t="shared" si="43"/>
        <v/>
      </c>
      <c r="K187" s="1" t="str">
        <f t="shared" si="44"/>
        <v/>
      </c>
      <c r="L187" s="1" t="str">
        <f t="shared" si="45"/>
        <v/>
      </c>
      <c r="M187" s="1" t="str">
        <f t="shared" si="46"/>
        <v/>
      </c>
      <c r="N187" s="1" t="str">
        <f t="shared" si="47"/>
        <v/>
      </c>
      <c r="O187" s="1" t="str">
        <f t="shared" si="48"/>
        <v/>
      </c>
      <c r="P187" s="1" t="str">
        <f t="shared" si="49"/>
        <v/>
      </c>
      <c r="Q187" s="1" t="str">
        <f t="shared" si="50"/>
        <v/>
      </c>
      <c r="R187" s="1" t="str">
        <f t="shared" si="51"/>
        <v/>
      </c>
      <c r="S187" s="1" t="str">
        <f t="shared" si="52"/>
        <v/>
      </c>
      <c r="T187" s="1" t="str">
        <f t="shared" si="53"/>
        <v/>
      </c>
      <c r="U187" s="1" t="str">
        <f t="shared" si="54"/>
        <v/>
      </c>
      <c r="V187" s="1" t="str">
        <f t="shared" si="55"/>
        <v/>
      </c>
      <c r="W187" s="1" t="str">
        <f t="shared" si="56"/>
        <v/>
      </c>
      <c r="X187" s="1" t="str">
        <f t="shared" si="57"/>
        <v/>
      </c>
      <c r="Y187" s="1" t="str">
        <f t="shared" si="58"/>
        <v/>
      </c>
    </row>
    <row r="188" spans="1:25">
      <c r="A188" s="3" t="s">
        <v>83</v>
      </c>
      <c r="B188" s="3" t="s">
        <v>84</v>
      </c>
      <c r="C188" s="3" t="s">
        <v>6</v>
      </c>
      <c r="D188" s="1">
        <v>11</v>
      </c>
      <c r="E188" s="1">
        <v>11</v>
      </c>
      <c r="F188" s="1">
        <f t="shared" si="59"/>
        <v>0.125</v>
      </c>
      <c r="G188" s="1">
        <f t="shared" si="60"/>
        <v>0</v>
      </c>
      <c r="H188" s="1" t="str">
        <f t="shared" si="41"/>
        <v/>
      </c>
      <c r="I188" s="1" t="str">
        <f t="shared" si="42"/>
        <v/>
      </c>
      <c r="J188" s="1">
        <f t="shared" si="43"/>
        <v>10.875</v>
      </c>
      <c r="K188" s="1">
        <f t="shared" si="44"/>
        <v>11</v>
      </c>
      <c r="L188" s="1" t="str">
        <f t="shared" si="45"/>
        <v/>
      </c>
      <c r="M188" s="1" t="str">
        <f t="shared" si="46"/>
        <v/>
      </c>
      <c r="N188" s="1" t="str">
        <f t="shared" si="47"/>
        <v/>
      </c>
      <c r="O188" s="1" t="str">
        <f t="shared" si="48"/>
        <v/>
      </c>
      <c r="P188" s="1" t="str">
        <f t="shared" si="49"/>
        <v/>
      </c>
      <c r="Q188" s="1" t="str">
        <f t="shared" si="50"/>
        <v/>
      </c>
      <c r="R188" s="1" t="str">
        <f t="shared" si="51"/>
        <v/>
      </c>
      <c r="S188" s="1" t="str">
        <f t="shared" si="52"/>
        <v/>
      </c>
      <c r="T188" s="1" t="str">
        <f t="shared" si="53"/>
        <v/>
      </c>
      <c r="U188" s="1" t="str">
        <f t="shared" si="54"/>
        <v/>
      </c>
      <c r="V188" s="1" t="str">
        <f t="shared" si="55"/>
        <v/>
      </c>
      <c r="W188" s="1" t="str">
        <f t="shared" si="56"/>
        <v/>
      </c>
      <c r="X188" s="1" t="str">
        <f t="shared" si="57"/>
        <v/>
      </c>
      <c r="Y188" s="1" t="str">
        <f t="shared" si="58"/>
        <v/>
      </c>
    </row>
    <row r="189" spans="1:25">
      <c r="A189" s="3" t="s">
        <v>6</v>
      </c>
      <c r="B189" s="3" t="s">
        <v>6</v>
      </c>
      <c r="C189" s="3" t="s">
        <v>9</v>
      </c>
      <c r="D189" s="1">
        <v>0.125</v>
      </c>
      <c r="E189" s="1">
        <v>0</v>
      </c>
      <c r="F189" s="1" t="str">
        <f t="shared" si="59"/>
        <v/>
      </c>
      <c r="G189" s="1" t="str">
        <f t="shared" si="60"/>
        <v/>
      </c>
      <c r="H189" s="1" t="str">
        <f t="shared" si="41"/>
        <v/>
      </c>
      <c r="I189" s="1" t="str">
        <f t="shared" si="42"/>
        <v/>
      </c>
      <c r="J189" s="1" t="str">
        <f t="shared" si="43"/>
        <v/>
      </c>
      <c r="K189" s="1" t="str">
        <f t="shared" si="44"/>
        <v/>
      </c>
      <c r="L189" s="1" t="str">
        <f t="shared" si="45"/>
        <v/>
      </c>
      <c r="M189" s="1" t="str">
        <f t="shared" si="46"/>
        <v/>
      </c>
      <c r="N189" s="1" t="str">
        <f t="shared" si="47"/>
        <v/>
      </c>
      <c r="O189" s="1" t="str">
        <f t="shared" si="48"/>
        <v/>
      </c>
      <c r="P189" s="1" t="str">
        <f t="shared" si="49"/>
        <v/>
      </c>
      <c r="Q189" s="1" t="str">
        <f t="shared" si="50"/>
        <v/>
      </c>
      <c r="R189" s="1" t="str">
        <f t="shared" si="51"/>
        <v/>
      </c>
      <c r="S189" s="1" t="str">
        <f t="shared" si="52"/>
        <v/>
      </c>
      <c r="T189" s="1" t="str">
        <f t="shared" si="53"/>
        <v/>
      </c>
      <c r="U189" s="1" t="str">
        <f t="shared" si="54"/>
        <v/>
      </c>
      <c r="V189" s="1" t="str">
        <f t="shared" si="55"/>
        <v/>
      </c>
      <c r="W189" s="1" t="str">
        <f t="shared" si="56"/>
        <v/>
      </c>
      <c r="X189" s="1" t="str">
        <f t="shared" si="57"/>
        <v/>
      </c>
      <c r="Y189" s="1" t="str">
        <f t="shared" si="58"/>
        <v/>
      </c>
    </row>
    <row r="190" spans="1:25">
      <c r="A190" s="3" t="s">
        <v>6</v>
      </c>
      <c r="B190" s="3" t="s">
        <v>6</v>
      </c>
      <c r="C190" s="3" t="s">
        <v>11</v>
      </c>
      <c r="D190" s="1">
        <v>10.875</v>
      </c>
      <c r="E190" s="1">
        <v>11</v>
      </c>
      <c r="F190" s="1" t="str">
        <f t="shared" si="59"/>
        <v/>
      </c>
      <c r="G190" s="1" t="str">
        <f t="shared" si="60"/>
        <v/>
      </c>
      <c r="H190" s="1" t="str">
        <f t="shared" si="41"/>
        <v/>
      </c>
      <c r="I190" s="1" t="str">
        <f t="shared" si="42"/>
        <v/>
      </c>
      <c r="J190" s="1" t="str">
        <f t="shared" si="43"/>
        <v/>
      </c>
      <c r="K190" s="1" t="str">
        <f t="shared" si="44"/>
        <v/>
      </c>
      <c r="L190" s="1" t="str">
        <f t="shared" si="45"/>
        <v/>
      </c>
      <c r="M190" s="1" t="str">
        <f t="shared" si="46"/>
        <v/>
      </c>
      <c r="N190" s="1" t="str">
        <f t="shared" si="47"/>
        <v/>
      </c>
      <c r="O190" s="1" t="str">
        <f t="shared" si="48"/>
        <v/>
      </c>
      <c r="P190" s="1" t="str">
        <f t="shared" si="49"/>
        <v/>
      </c>
      <c r="Q190" s="1" t="str">
        <f t="shared" si="50"/>
        <v/>
      </c>
      <c r="R190" s="1" t="str">
        <f t="shared" si="51"/>
        <v/>
      </c>
      <c r="S190" s="1" t="str">
        <f t="shared" si="52"/>
        <v/>
      </c>
      <c r="T190" s="1" t="str">
        <f t="shared" si="53"/>
        <v/>
      </c>
      <c r="U190" s="1" t="str">
        <f t="shared" si="54"/>
        <v/>
      </c>
      <c r="V190" s="1" t="str">
        <f t="shared" si="55"/>
        <v/>
      </c>
      <c r="W190" s="1" t="str">
        <f t="shared" si="56"/>
        <v/>
      </c>
      <c r="X190" s="1" t="str">
        <f t="shared" si="57"/>
        <v/>
      </c>
      <c r="Y190" s="1" t="str">
        <f t="shared" si="58"/>
        <v/>
      </c>
    </row>
    <row r="191" spans="1:25">
      <c r="A191" s="3" t="s">
        <v>85</v>
      </c>
      <c r="B191" s="3" t="s">
        <v>86</v>
      </c>
      <c r="C191" s="3" t="s">
        <v>6</v>
      </c>
      <c r="D191" s="1">
        <v>5.75</v>
      </c>
      <c r="E191" s="1">
        <v>5.375</v>
      </c>
      <c r="F191" s="1" t="str">
        <f t="shared" si="59"/>
        <v/>
      </c>
      <c r="G191" s="1" t="str">
        <f t="shared" si="60"/>
        <v/>
      </c>
      <c r="H191" s="1">
        <f t="shared" si="41"/>
        <v>5.75</v>
      </c>
      <c r="I191" s="1">
        <f t="shared" si="42"/>
        <v>5.375</v>
      </c>
      <c r="J191" s="1" t="str">
        <f t="shared" si="43"/>
        <v/>
      </c>
      <c r="K191" s="1" t="str">
        <f t="shared" si="44"/>
        <v/>
      </c>
      <c r="L191" s="1" t="str">
        <f t="shared" si="45"/>
        <v/>
      </c>
      <c r="M191" s="1" t="str">
        <f t="shared" si="46"/>
        <v/>
      </c>
      <c r="N191" s="1" t="str">
        <f t="shared" si="47"/>
        <v/>
      </c>
      <c r="O191" s="1" t="str">
        <f t="shared" si="48"/>
        <v/>
      </c>
      <c r="P191" s="1" t="str">
        <f t="shared" si="49"/>
        <v/>
      </c>
      <c r="Q191" s="1" t="str">
        <f t="shared" si="50"/>
        <v/>
      </c>
      <c r="R191" s="1" t="str">
        <f t="shared" si="51"/>
        <v/>
      </c>
      <c r="S191" s="1" t="str">
        <f t="shared" si="52"/>
        <v/>
      </c>
      <c r="T191" s="1" t="str">
        <f t="shared" si="53"/>
        <v/>
      </c>
      <c r="U191" s="1" t="str">
        <f t="shared" si="54"/>
        <v/>
      </c>
      <c r="V191" s="1" t="str">
        <f t="shared" si="55"/>
        <v/>
      </c>
      <c r="W191" s="1" t="str">
        <f t="shared" si="56"/>
        <v/>
      </c>
      <c r="X191" s="1" t="str">
        <f t="shared" si="57"/>
        <v/>
      </c>
      <c r="Y191" s="1" t="str">
        <f t="shared" si="58"/>
        <v/>
      </c>
    </row>
    <row r="192" spans="1:25">
      <c r="A192" s="3" t="s">
        <v>6</v>
      </c>
      <c r="B192" s="3" t="s">
        <v>6</v>
      </c>
      <c r="C192" s="3" t="s">
        <v>10</v>
      </c>
      <c r="D192" s="1">
        <v>5.75</v>
      </c>
      <c r="E192" s="1">
        <v>5.375</v>
      </c>
      <c r="F192" s="1" t="str">
        <f t="shared" si="59"/>
        <v/>
      </c>
      <c r="G192" s="1" t="str">
        <f t="shared" si="60"/>
        <v/>
      </c>
      <c r="H192" s="1" t="str">
        <f t="shared" si="41"/>
        <v/>
      </c>
      <c r="I192" s="1" t="str">
        <f t="shared" si="42"/>
        <v/>
      </c>
      <c r="J192" s="1" t="str">
        <f t="shared" si="43"/>
        <v/>
      </c>
      <c r="K192" s="1" t="str">
        <f t="shared" si="44"/>
        <v/>
      </c>
      <c r="L192" s="1" t="str">
        <f t="shared" si="45"/>
        <v/>
      </c>
      <c r="M192" s="1" t="str">
        <f t="shared" si="46"/>
        <v/>
      </c>
      <c r="N192" s="1" t="str">
        <f t="shared" si="47"/>
        <v/>
      </c>
      <c r="O192" s="1" t="str">
        <f t="shared" si="48"/>
        <v/>
      </c>
      <c r="P192" s="1" t="str">
        <f t="shared" si="49"/>
        <v/>
      </c>
      <c r="Q192" s="1" t="str">
        <f t="shared" si="50"/>
        <v/>
      </c>
      <c r="R192" s="1" t="str">
        <f t="shared" si="51"/>
        <v/>
      </c>
      <c r="S192" s="1" t="str">
        <f t="shared" si="52"/>
        <v/>
      </c>
      <c r="T192" s="1" t="str">
        <f t="shared" si="53"/>
        <v/>
      </c>
      <c r="U192" s="1" t="str">
        <f t="shared" si="54"/>
        <v/>
      </c>
      <c r="V192" s="1" t="str">
        <f t="shared" si="55"/>
        <v/>
      </c>
      <c r="W192" s="1" t="str">
        <f t="shared" si="56"/>
        <v/>
      </c>
      <c r="X192" s="1" t="str">
        <f t="shared" si="57"/>
        <v/>
      </c>
      <c r="Y192" s="1" t="str">
        <f t="shared" si="58"/>
        <v/>
      </c>
    </row>
    <row r="193" spans="1:25">
      <c r="A193" s="3" t="s">
        <v>87</v>
      </c>
      <c r="B193" s="3" t="s">
        <v>86</v>
      </c>
      <c r="C193" s="3" t="s">
        <v>6</v>
      </c>
      <c r="D193" s="1">
        <v>0</v>
      </c>
      <c r="E193" s="1">
        <v>0.125</v>
      </c>
      <c r="F193" s="1" t="str">
        <f t="shared" si="59"/>
        <v/>
      </c>
      <c r="G193" s="1" t="str">
        <f t="shared" si="60"/>
        <v/>
      </c>
      <c r="H193" s="1">
        <f t="shared" si="41"/>
        <v>0</v>
      </c>
      <c r="I193" s="1">
        <f t="shared" si="42"/>
        <v>0.125</v>
      </c>
      <c r="J193" s="1" t="str">
        <f t="shared" si="43"/>
        <v/>
      </c>
      <c r="K193" s="1" t="str">
        <f t="shared" si="44"/>
        <v/>
      </c>
      <c r="L193" s="1" t="str">
        <f t="shared" si="45"/>
        <v/>
      </c>
      <c r="M193" s="1" t="str">
        <f t="shared" si="46"/>
        <v/>
      </c>
      <c r="N193" s="1" t="str">
        <f t="shared" si="47"/>
        <v/>
      </c>
      <c r="O193" s="1" t="str">
        <f t="shared" si="48"/>
        <v/>
      </c>
      <c r="P193" s="1" t="str">
        <f t="shared" si="49"/>
        <v/>
      </c>
      <c r="Q193" s="1" t="str">
        <f t="shared" si="50"/>
        <v/>
      </c>
      <c r="R193" s="1" t="str">
        <f t="shared" si="51"/>
        <v/>
      </c>
      <c r="S193" s="1" t="str">
        <f t="shared" si="52"/>
        <v/>
      </c>
      <c r="T193" s="1" t="str">
        <f t="shared" si="53"/>
        <v/>
      </c>
      <c r="U193" s="1" t="str">
        <f t="shared" si="54"/>
        <v/>
      </c>
      <c r="V193" s="1" t="str">
        <f t="shared" si="55"/>
        <v/>
      </c>
      <c r="W193" s="1" t="str">
        <f t="shared" si="56"/>
        <v/>
      </c>
      <c r="X193" s="1" t="str">
        <f t="shared" si="57"/>
        <v/>
      </c>
      <c r="Y193" s="1" t="str">
        <f t="shared" si="58"/>
        <v/>
      </c>
    </row>
    <row r="194" spans="1:25">
      <c r="A194" s="3" t="s">
        <v>6</v>
      </c>
      <c r="B194" s="3" t="s">
        <v>6</v>
      </c>
      <c r="C194" s="3" t="s">
        <v>10</v>
      </c>
      <c r="D194" s="1">
        <v>0</v>
      </c>
      <c r="E194" s="1">
        <v>0.125</v>
      </c>
      <c r="F194" s="1" t="str">
        <f t="shared" si="59"/>
        <v/>
      </c>
      <c r="G194" s="1" t="str">
        <f t="shared" si="60"/>
        <v/>
      </c>
      <c r="H194" s="1" t="str">
        <f t="shared" si="41"/>
        <v/>
      </c>
      <c r="I194" s="1" t="str">
        <f t="shared" si="42"/>
        <v/>
      </c>
      <c r="J194" s="1" t="str">
        <f t="shared" si="43"/>
        <v/>
      </c>
      <c r="K194" s="1" t="str">
        <f t="shared" si="44"/>
        <v/>
      </c>
      <c r="L194" s="1" t="str">
        <f t="shared" si="45"/>
        <v/>
      </c>
      <c r="M194" s="1" t="str">
        <f t="shared" si="46"/>
        <v/>
      </c>
      <c r="N194" s="1" t="str">
        <f t="shared" si="47"/>
        <v/>
      </c>
      <c r="O194" s="1" t="str">
        <f t="shared" si="48"/>
        <v/>
      </c>
      <c r="P194" s="1" t="str">
        <f t="shared" si="49"/>
        <v/>
      </c>
      <c r="Q194" s="1" t="str">
        <f t="shared" si="50"/>
        <v/>
      </c>
      <c r="R194" s="1" t="str">
        <f t="shared" si="51"/>
        <v/>
      </c>
      <c r="S194" s="1" t="str">
        <f t="shared" si="52"/>
        <v/>
      </c>
      <c r="T194" s="1" t="str">
        <f t="shared" si="53"/>
        <v/>
      </c>
      <c r="U194" s="1" t="str">
        <f t="shared" si="54"/>
        <v/>
      </c>
      <c r="V194" s="1" t="str">
        <f t="shared" si="55"/>
        <v/>
      </c>
      <c r="W194" s="1" t="str">
        <f t="shared" si="56"/>
        <v/>
      </c>
      <c r="X194" s="1" t="str">
        <f t="shared" si="57"/>
        <v/>
      </c>
      <c r="Y194" s="1" t="str">
        <f t="shared" si="58"/>
        <v/>
      </c>
    </row>
    <row r="195" spans="1:25">
      <c r="A195" s="3" t="s">
        <v>88</v>
      </c>
      <c r="B195" s="3" t="s">
        <v>89</v>
      </c>
      <c r="C195" s="3" t="s">
        <v>6</v>
      </c>
      <c r="D195" s="1">
        <v>11.5</v>
      </c>
      <c r="E195" s="1">
        <v>10.5</v>
      </c>
      <c r="F195" s="1" t="str">
        <f t="shared" si="59"/>
        <v/>
      </c>
      <c r="G195" s="1" t="str">
        <f t="shared" si="60"/>
        <v/>
      </c>
      <c r="H195" s="1" t="str">
        <f t="shared" si="41"/>
        <v/>
      </c>
      <c r="I195" s="1" t="str">
        <f t="shared" si="42"/>
        <v/>
      </c>
      <c r="J195" s="1">
        <f t="shared" si="43"/>
        <v>11.5</v>
      </c>
      <c r="K195" s="1">
        <f t="shared" si="44"/>
        <v>10.5</v>
      </c>
      <c r="L195" s="1" t="str">
        <f t="shared" si="45"/>
        <v/>
      </c>
      <c r="M195" s="1" t="str">
        <f t="shared" si="46"/>
        <v/>
      </c>
      <c r="N195" s="1" t="str">
        <f t="shared" si="47"/>
        <v/>
      </c>
      <c r="O195" s="1" t="str">
        <f t="shared" si="48"/>
        <v/>
      </c>
      <c r="P195" s="1" t="str">
        <f t="shared" si="49"/>
        <v/>
      </c>
      <c r="Q195" s="1" t="str">
        <f t="shared" si="50"/>
        <v/>
      </c>
      <c r="R195" s="1" t="str">
        <f t="shared" si="51"/>
        <v/>
      </c>
      <c r="S195" s="1" t="str">
        <f t="shared" si="52"/>
        <v/>
      </c>
      <c r="T195" s="1" t="str">
        <f t="shared" si="53"/>
        <v/>
      </c>
      <c r="U195" s="1" t="str">
        <f t="shared" si="54"/>
        <v/>
      </c>
      <c r="V195" s="1" t="str">
        <f t="shared" si="55"/>
        <v/>
      </c>
      <c r="W195" s="1" t="str">
        <f t="shared" si="56"/>
        <v/>
      </c>
      <c r="X195" s="1" t="str">
        <f t="shared" si="57"/>
        <v/>
      </c>
      <c r="Y195" s="1" t="str">
        <f t="shared" si="58"/>
        <v/>
      </c>
    </row>
    <row r="196" spans="1:25">
      <c r="A196" s="3" t="s">
        <v>6</v>
      </c>
      <c r="B196" s="3" t="s">
        <v>6</v>
      </c>
      <c r="C196" s="3" t="s">
        <v>11</v>
      </c>
      <c r="D196" s="1">
        <v>11.5</v>
      </c>
      <c r="E196" s="1">
        <v>10.5</v>
      </c>
      <c r="F196" s="1" t="str">
        <f t="shared" si="59"/>
        <v/>
      </c>
      <c r="G196" s="1" t="str">
        <f t="shared" si="60"/>
        <v/>
      </c>
      <c r="H196" s="1" t="str">
        <f t="shared" ref="H196:H259" si="61">IF($C196&lt;&gt;"","",IF(MATCH(H$1,$C197:$C1191,0)&lt;MATCH("",$C197:$C1191,0),VLOOKUP(H$1,$C197:$E1191,2,FALSE),""))</f>
        <v/>
      </c>
      <c r="I196" s="1" t="str">
        <f t="shared" ref="I196:I259" si="62">IF($C196&lt;&gt;"","",IF(MATCH(H$1,$C197:$C1191,0)&lt;MATCH("",$C197:$C1191,0),VLOOKUP(H$1,$C197:$E1191,3,FALSE),""))</f>
        <v/>
      </c>
      <c r="J196" s="1" t="str">
        <f t="shared" ref="J196:J259" si="63">IF($C196&lt;&gt;"","",IF(MATCH(J$1,$C197:$C1191,0)&lt;MATCH("",$C197:$C1191,0),VLOOKUP(J$1,$C197:$E1191,2,FALSE),""))</f>
        <v/>
      </c>
      <c r="K196" s="1" t="str">
        <f t="shared" ref="K196:K259" si="64">IF($C196&lt;&gt;"","",IF(MATCH(J$1,$C197:$C1191,0)&lt;MATCH("",$C197:$C1191,0),VLOOKUP(J$1,$C197:$E1191,3,FALSE),""))</f>
        <v/>
      </c>
      <c r="L196" s="1" t="str">
        <f t="shared" ref="L196:L259" si="65">IF($C196&lt;&gt;"","",IF(MATCH(L$1,$C197:$C1191,0)&lt;MATCH("",$C197:$C1191,0),VLOOKUP(L$1,$C197:$E1191,2,FALSE),""))</f>
        <v/>
      </c>
      <c r="M196" s="1" t="str">
        <f t="shared" ref="M196:M259" si="66">IF($C196&lt;&gt;"","",IF(MATCH(L$1,$C197:$C1191,0)&lt;MATCH("",$C197:$C1191,0),VLOOKUP(L$1,$C197:$E1191,3,FALSE),""))</f>
        <v/>
      </c>
      <c r="N196" s="1" t="str">
        <f t="shared" ref="N196:N259" si="67">IF($C196&lt;&gt;"","",IF(MATCH(N$1,$C197:$C1191,0)&lt;MATCH("",$C197:$C1191,0),VLOOKUP(N$1,$C197:$E1191,2,FALSE),""))</f>
        <v/>
      </c>
      <c r="O196" s="1" t="str">
        <f t="shared" ref="O196:O259" si="68">IF($C196&lt;&gt;"","",IF(MATCH(N$1,$C197:$C1191,0)&lt;MATCH("",$C197:$C1191,0),VLOOKUP(N$1,$C197:$E1191,3,FALSE),""))</f>
        <v/>
      </c>
      <c r="P196" s="1" t="str">
        <f t="shared" ref="P196:P259" si="69">IF($C196&lt;&gt;"","",IF(MATCH(P$1,$C197:$C1191,0)&lt;MATCH("",$C197:$C1191,0),VLOOKUP(P$1,$C197:$E1191,2,FALSE),""))</f>
        <v/>
      </c>
      <c r="Q196" s="1" t="str">
        <f t="shared" ref="Q196:Q259" si="70">IF($C196&lt;&gt;"","",IF(MATCH(P$1,$C197:$C1191,0)&lt;MATCH("",$C197:$C1191,0),VLOOKUP(P$1,$C197:$E1191,3,FALSE),""))</f>
        <v/>
      </c>
      <c r="R196" s="1" t="str">
        <f t="shared" ref="R196:R259" si="71">IF($C196&lt;&gt;"","",IF(MATCH(R$1,$C197:$C1191,0)&lt;MATCH("",$C197:$C1191,0),VLOOKUP(R$1,$C197:$E1191,2,FALSE),""))</f>
        <v/>
      </c>
      <c r="S196" s="1" t="str">
        <f t="shared" ref="S196:S259" si="72">IF($C196&lt;&gt;"","",IF(MATCH(R$1,$C197:$C1191,0)&lt;MATCH("",$C197:$C1191,0),VLOOKUP(R$1,$C197:$E1191,3,FALSE),""))</f>
        <v/>
      </c>
      <c r="T196" s="1" t="str">
        <f t="shared" ref="T196:T259" si="73">IF($C196&lt;&gt;"","",IF(MATCH(T$1,$C197:$C1191,0)&lt;MATCH("",$C197:$C1191,0),VLOOKUP(T$1,$C197:$E1191,2,FALSE),""))</f>
        <v/>
      </c>
      <c r="U196" s="1" t="str">
        <f t="shared" ref="U196:U259" si="74">IF($C196&lt;&gt;"","",IF(MATCH(T$1,$C197:$C1191,0)&lt;MATCH("",$C197:$C1191,0),VLOOKUP(T$1,$C197:$E1191,3,FALSE),""))</f>
        <v/>
      </c>
      <c r="V196" s="1" t="str">
        <f t="shared" ref="V196:V259" si="75">IF($C196&lt;&gt;"","",IF(MATCH(V$1,$C197:$C1191,0)&lt;MATCH("",$C197:$C1191,0),VLOOKUP(V$1,$C197:$E1191,2,FALSE),""))</f>
        <v/>
      </c>
      <c r="W196" s="1" t="str">
        <f t="shared" ref="W196:W259" si="76">IF($C196&lt;&gt;"","",IF(MATCH(V$1,$C197:$C1191,0)&lt;MATCH("",$C197:$C1191,0),VLOOKUP(V$1,$C197:$E1191,3,FALSE),""))</f>
        <v/>
      </c>
      <c r="X196" s="1" t="str">
        <f t="shared" ref="X196:X259" si="77">IF($C196&lt;&gt;"","",IF(MATCH(X$1,$C197:$C1191,0)&lt;MATCH("",$C197:$C1191,0),VLOOKUP(X$1,$C197:$E1191,2,FALSE),""))</f>
        <v/>
      </c>
      <c r="Y196" s="1" t="str">
        <f t="shared" ref="Y196:Y259" si="78">IF($C196&lt;&gt;"","",IF(MATCH(X$1,$C197:$C1191,0)&lt;MATCH("",$C197:$C1191,0),VLOOKUP(X$1,$C197:$E1191,3,FALSE),""))</f>
        <v/>
      </c>
    </row>
    <row r="197" spans="1:25">
      <c r="A197" s="3" t="s">
        <v>90</v>
      </c>
      <c r="B197" s="3" t="s">
        <v>91</v>
      </c>
      <c r="C197" s="3" t="s">
        <v>6</v>
      </c>
      <c r="D197" s="1">
        <v>5.5</v>
      </c>
      <c r="E197" s="1">
        <v>5.375</v>
      </c>
      <c r="F197" s="1" t="str">
        <f t="shared" ref="F197:F260" si="79">IF($C197&lt;&gt;"","",IF(MATCH(F$1,$C198:$C1192,0)&lt;MATCH("",$C198:$C1192,0),VLOOKUP(F$1,$C198:$E1192,2,FALSE),""))</f>
        <v/>
      </c>
      <c r="G197" s="1" t="str">
        <f t="shared" ref="G197:G260" si="80">IF($C197&lt;&gt;"","",IF(MATCH(F$1,$C198:$C1192,0)&lt;MATCH("",$C198:$C1192,0),VLOOKUP(F$1,$C198:$E1192,3,FALSE),""))</f>
        <v/>
      </c>
      <c r="H197" s="1">
        <f t="shared" si="61"/>
        <v>5.5</v>
      </c>
      <c r="I197" s="1">
        <f t="shared" si="62"/>
        <v>5.375</v>
      </c>
      <c r="J197" s="1" t="str">
        <f t="shared" si="63"/>
        <v/>
      </c>
      <c r="K197" s="1" t="str">
        <f t="shared" si="64"/>
        <v/>
      </c>
      <c r="L197" s="1" t="str">
        <f t="shared" si="65"/>
        <v/>
      </c>
      <c r="M197" s="1" t="str">
        <f t="shared" si="66"/>
        <v/>
      </c>
      <c r="N197" s="1" t="str">
        <f t="shared" si="67"/>
        <v/>
      </c>
      <c r="O197" s="1" t="str">
        <f t="shared" si="68"/>
        <v/>
      </c>
      <c r="P197" s="1" t="str">
        <f t="shared" si="69"/>
        <v/>
      </c>
      <c r="Q197" s="1" t="str">
        <f t="shared" si="70"/>
        <v/>
      </c>
      <c r="R197" s="1" t="str">
        <f t="shared" si="71"/>
        <v/>
      </c>
      <c r="S197" s="1" t="str">
        <f t="shared" si="72"/>
        <v/>
      </c>
      <c r="T197" s="1" t="str">
        <f t="shared" si="73"/>
        <v/>
      </c>
      <c r="U197" s="1" t="str">
        <f t="shared" si="74"/>
        <v/>
      </c>
      <c r="V197" s="1" t="str">
        <f t="shared" si="75"/>
        <v/>
      </c>
      <c r="W197" s="1" t="str">
        <f t="shared" si="76"/>
        <v/>
      </c>
      <c r="X197" s="1" t="str">
        <f t="shared" si="77"/>
        <v/>
      </c>
      <c r="Y197" s="1" t="str">
        <f t="shared" si="78"/>
        <v/>
      </c>
    </row>
    <row r="198" spans="1:25">
      <c r="A198" s="3" t="s">
        <v>6</v>
      </c>
      <c r="B198" s="3" t="s">
        <v>6</v>
      </c>
      <c r="C198" s="3" t="s">
        <v>10</v>
      </c>
      <c r="D198" s="1">
        <v>5.5</v>
      </c>
      <c r="E198" s="1">
        <v>5.375</v>
      </c>
      <c r="F198" s="1" t="str">
        <f t="shared" si="79"/>
        <v/>
      </c>
      <c r="G198" s="1" t="str">
        <f t="shared" si="80"/>
        <v/>
      </c>
      <c r="H198" s="1" t="str">
        <f t="shared" si="61"/>
        <v/>
      </c>
      <c r="I198" s="1" t="str">
        <f t="shared" si="62"/>
        <v/>
      </c>
      <c r="J198" s="1" t="str">
        <f t="shared" si="63"/>
        <v/>
      </c>
      <c r="K198" s="1" t="str">
        <f t="shared" si="64"/>
        <v/>
      </c>
      <c r="L198" s="1" t="str">
        <f t="shared" si="65"/>
        <v/>
      </c>
      <c r="M198" s="1" t="str">
        <f t="shared" si="66"/>
        <v/>
      </c>
      <c r="N198" s="1" t="str">
        <f t="shared" si="67"/>
        <v/>
      </c>
      <c r="O198" s="1" t="str">
        <f t="shared" si="68"/>
        <v/>
      </c>
      <c r="P198" s="1" t="str">
        <f t="shared" si="69"/>
        <v/>
      </c>
      <c r="Q198" s="1" t="str">
        <f t="shared" si="70"/>
        <v/>
      </c>
      <c r="R198" s="1" t="str">
        <f t="shared" si="71"/>
        <v/>
      </c>
      <c r="S198" s="1" t="str">
        <f t="shared" si="72"/>
        <v/>
      </c>
      <c r="T198" s="1" t="str">
        <f t="shared" si="73"/>
        <v/>
      </c>
      <c r="U198" s="1" t="str">
        <f t="shared" si="74"/>
        <v/>
      </c>
      <c r="V198" s="1" t="str">
        <f t="shared" si="75"/>
        <v/>
      </c>
      <c r="W198" s="1" t="str">
        <f t="shared" si="76"/>
        <v/>
      </c>
      <c r="X198" s="1" t="str">
        <f t="shared" si="77"/>
        <v/>
      </c>
      <c r="Y198" s="1" t="str">
        <f t="shared" si="78"/>
        <v/>
      </c>
    </row>
    <row r="199" spans="1:25">
      <c r="A199" s="3" t="s">
        <v>92</v>
      </c>
      <c r="B199" s="3" t="s">
        <v>93</v>
      </c>
      <c r="C199" s="3" t="s">
        <v>6</v>
      </c>
      <c r="D199" s="1">
        <v>6</v>
      </c>
      <c r="E199" s="1">
        <v>5.375</v>
      </c>
      <c r="F199" s="1">
        <f t="shared" si="79"/>
        <v>0</v>
      </c>
      <c r="G199" s="1">
        <f t="shared" si="80"/>
        <v>0.125</v>
      </c>
      <c r="H199" s="1" t="str">
        <f t="shared" si="61"/>
        <v/>
      </c>
      <c r="I199" s="1" t="str">
        <f t="shared" si="62"/>
        <v/>
      </c>
      <c r="J199" s="1" t="str">
        <f t="shared" si="63"/>
        <v/>
      </c>
      <c r="K199" s="1" t="str">
        <f t="shared" si="64"/>
        <v/>
      </c>
      <c r="L199" s="1" t="str">
        <f t="shared" si="65"/>
        <v/>
      </c>
      <c r="M199" s="1" t="str">
        <f t="shared" si="66"/>
        <v/>
      </c>
      <c r="N199" s="1" t="str">
        <f t="shared" si="67"/>
        <v/>
      </c>
      <c r="O199" s="1" t="str">
        <f t="shared" si="68"/>
        <v/>
      </c>
      <c r="P199" s="1" t="str">
        <f t="shared" si="69"/>
        <v/>
      </c>
      <c r="Q199" s="1" t="str">
        <f t="shared" si="70"/>
        <v/>
      </c>
      <c r="R199" s="1" t="str">
        <f t="shared" si="71"/>
        <v/>
      </c>
      <c r="S199" s="1" t="str">
        <f t="shared" si="72"/>
        <v/>
      </c>
      <c r="T199" s="1" t="str">
        <f t="shared" si="73"/>
        <v/>
      </c>
      <c r="U199" s="1" t="str">
        <f t="shared" si="74"/>
        <v/>
      </c>
      <c r="V199" s="1" t="str">
        <f t="shared" si="75"/>
        <v/>
      </c>
      <c r="W199" s="1" t="str">
        <f t="shared" si="76"/>
        <v/>
      </c>
      <c r="X199" s="1">
        <f t="shared" si="77"/>
        <v>6</v>
      </c>
      <c r="Y199" s="1">
        <f t="shared" si="78"/>
        <v>5.25</v>
      </c>
    </row>
    <row r="200" spans="1:25">
      <c r="A200" s="3" t="s">
        <v>6</v>
      </c>
      <c r="B200" s="3" t="s">
        <v>6</v>
      </c>
      <c r="C200" s="3" t="s">
        <v>9</v>
      </c>
      <c r="D200" s="1">
        <v>0</v>
      </c>
      <c r="E200" s="1">
        <v>0.125</v>
      </c>
      <c r="F200" s="1" t="str">
        <f t="shared" si="79"/>
        <v/>
      </c>
      <c r="G200" s="1" t="str">
        <f t="shared" si="80"/>
        <v/>
      </c>
      <c r="H200" s="1" t="str">
        <f t="shared" si="61"/>
        <v/>
      </c>
      <c r="I200" s="1" t="str">
        <f t="shared" si="62"/>
        <v/>
      </c>
      <c r="J200" s="1" t="str">
        <f t="shared" si="63"/>
        <v/>
      </c>
      <c r="K200" s="1" t="str">
        <f t="shared" si="64"/>
        <v/>
      </c>
      <c r="L200" s="1" t="str">
        <f t="shared" si="65"/>
        <v/>
      </c>
      <c r="M200" s="1" t="str">
        <f t="shared" si="66"/>
        <v/>
      </c>
      <c r="N200" s="1" t="str">
        <f t="shared" si="67"/>
        <v/>
      </c>
      <c r="O200" s="1" t="str">
        <f t="shared" si="68"/>
        <v/>
      </c>
      <c r="P200" s="1" t="str">
        <f t="shared" si="69"/>
        <v/>
      </c>
      <c r="Q200" s="1" t="str">
        <f t="shared" si="70"/>
        <v/>
      </c>
      <c r="R200" s="1" t="str">
        <f t="shared" si="71"/>
        <v/>
      </c>
      <c r="S200" s="1" t="str">
        <f t="shared" si="72"/>
        <v/>
      </c>
      <c r="T200" s="1" t="str">
        <f t="shared" si="73"/>
        <v/>
      </c>
      <c r="U200" s="1" t="str">
        <f t="shared" si="74"/>
        <v/>
      </c>
      <c r="V200" s="1" t="str">
        <f t="shared" si="75"/>
        <v/>
      </c>
      <c r="W200" s="1" t="str">
        <f t="shared" si="76"/>
        <v/>
      </c>
      <c r="X200" s="1" t="str">
        <f t="shared" si="77"/>
        <v/>
      </c>
      <c r="Y200" s="1" t="str">
        <f t="shared" si="78"/>
        <v/>
      </c>
    </row>
    <row r="201" spans="1:25">
      <c r="A201" s="3" t="s">
        <v>6</v>
      </c>
      <c r="B201" s="3" t="s">
        <v>6</v>
      </c>
      <c r="C201" s="3" t="s">
        <v>27</v>
      </c>
      <c r="D201" s="1">
        <v>6</v>
      </c>
      <c r="E201" s="1">
        <v>5.25</v>
      </c>
      <c r="F201" s="1" t="str">
        <f t="shared" si="79"/>
        <v/>
      </c>
      <c r="G201" s="1" t="str">
        <f t="shared" si="80"/>
        <v/>
      </c>
      <c r="H201" s="1" t="str">
        <f t="shared" si="61"/>
        <v/>
      </c>
      <c r="I201" s="1" t="str">
        <f t="shared" si="62"/>
        <v/>
      </c>
      <c r="J201" s="1" t="str">
        <f t="shared" si="63"/>
        <v/>
      </c>
      <c r="K201" s="1" t="str">
        <f t="shared" si="64"/>
        <v/>
      </c>
      <c r="L201" s="1" t="str">
        <f t="shared" si="65"/>
        <v/>
      </c>
      <c r="M201" s="1" t="str">
        <f t="shared" si="66"/>
        <v/>
      </c>
      <c r="N201" s="1" t="str">
        <f t="shared" si="67"/>
        <v/>
      </c>
      <c r="O201" s="1" t="str">
        <f t="shared" si="68"/>
        <v/>
      </c>
      <c r="P201" s="1" t="str">
        <f t="shared" si="69"/>
        <v/>
      </c>
      <c r="Q201" s="1" t="str">
        <f t="shared" si="70"/>
        <v/>
      </c>
      <c r="R201" s="1" t="str">
        <f t="shared" si="71"/>
        <v/>
      </c>
      <c r="S201" s="1" t="str">
        <f t="shared" si="72"/>
        <v/>
      </c>
      <c r="T201" s="1" t="str">
        <f t="shared" si="73"/>
        <v/>
      </c>
      <c r="U201" s="1" t="str">
        <f t="shared" si="74"/>
        <v/>
      </c>
      <c r="V201" s="1" t="str">
        <f t="shared" si="75"/>
        <v/>
      </c>
      <c r="W201" s="1" t="str">
        <f t="shared" si="76"/>
        <v/>
      </c>
      <c r="X201" s="1" t="str">
        <f t="shared" si="77"/>
        <v/>
      </c>
      <c r="Y201" s="1" t="str">
        <f t="shared" si="78"/>
        <v/>
      </c>
    </row>
    <row r="202" spans="1:25">
      <c r="A202" s="3" t="s">
        <v>94</v>
      </c>
      <c r="B202" s="3" t="s">
        <v>95</v>
      </c>
      <c r="C202" s="3" t="s">
        <v>6</v>
      </c>
      <c r="D202" s="1">
        <v>15.5</v>
      </c>
      <c r="E202" s="1">
        <v>13.8</v>
      </c>
      <c r="F202" s="1" t="str">
        <f t="shared" si="79"/>
        <v/>
      </c>
      <c r="G202" s="1" t="str">
        <f t="shared" si="80"/>
        <v/>
      </c>
      <c r="H202" s="1" t="str">
        <f t="shared" si="61"/>
        <v/>
      </c>
      <c r="I202" s="1" t="str">
        <f t="shared" si="62"/>
        <v/>
      </c>
      <c r="J202" s="1" t="str">
        <f t="shared" si="63"/>
        <v/>
      </c>
      <c r="K202" s="1" t="str">
        <f t="shared" si="64"/>
        <v/>
      </c>
      <c r="L202" s="1">
        <f t="shared" si="65"/>
        <v>0.5</v>
      </c>
      <c r="M202" s="1">
        <f t="shared" si="66"/>
        <v>0.5</v>
      </c>
      <c r="N202" s="1">
        <f t="shared" si="67"/>
        <v>2.5</v>
      </c>
      <c r="O202" s="1">
        <f t="shared" si="68"/>
        <v>2.6749999999999998</v>
      </c>
      <c r="P202" s="1" t="str">
        <f t="shared" si="69"/>
        <v/>
      </c>
      <c r="Q202" s="1" t="str">
        <f t="shared" si="70"/>
        <v/>
      </c>
      <c r="R202" s="1">
        <f t="shared" si="71"/>
        <v>12</v>
      </c>
      <c r="S202" s="1">
        <f t="shared" si="72"/>
        <v>10.15</v>
      </c>
      <c r="T202" s="1">
        <f t="shared" si="73"/>
        <v>0.5</v>
      </c>
      <c r="U202" s="1">
        <f t="shared" si="74"/>
        <v>0.47499999999999998</v>
      </c>
      <c r="V202" s="1" t="str">
        <f t="shared" si="75"/>
        <v/>
      </c>
      <c r="W202" s="1" t="str">
        <f t="shared" si="76"/>
        <v/>
      </c>
      <c r="X202" s="1" t="str">
        <f t="shared" si="77"/>
        <v/>
      </c>
      <c r="Y202" s="1" t="str">
        <f t="shared" si="78"/>
        <v/>
      </c>
    </row>
    <row r="203" spans="1:25">
      <c r="A203" s="3" t="s">
        <v>6</v>
      </c>
      <c r="B203" s="3" t="s">
        <v>6</v>
      </c>
      <c r="C203" s="3" t="s">
        <v>16</v>
      </c>
      <c r="D203" s="1">
        <v>0.5</v>
      </c>
      <c r="E203" s="1">
        <v>0.5</v>
      </c>
      <c r="F203" s="1" t="str">
        <f t="shared" si="79"/>
        <v/>
      </c>
      <c r="G203" s="1" t="str">
        <f t="shared" si="80"/>
        <v/>
      </c>
      <c r="H203" s="1" t="str">
        <f t="shared" si="61"/>
        <v/>
      </c>
      <c r="I203" s="1" t="str">
        <f t="shared" si="62"/>
        <v/>
      </c>
      <c r="J203" s="1" t="str">
        <f t="shared" si="63"/>
        <v/>
      </c>
      <c r="K203" s="1" t="str">
        <f t="shared" si="64"/>
        <v/>
      </c>
      <c r="L203" s="1" t="str">
        <f t="shared" si="65"/>
        <v/>
      </c>
      <c r="M203" s="1" t="str">
        <f t="shared" si="66"/>
        <v/>
      </c>
      <c r="N203" s="1" t="str">
        <f t="shared" si="67"/>
        <v/>
      </c>
      <c r="O203" s="1" t="str">
        <f t="shared" si="68"/>
        <v/>
      </c>
      <c r="P203" s="1" t="str">
        <f t="shared" si="69"/>
        <v/>
      </c>
      <c r="Q203" s="1" t="str">
        <f t="shared" si="70"/>
        <v/>
      </c>
      <c r="R203" s="1" t="str">
        <f t="shared" si="71"/>
        <v/>
      </c>
      <c r="S203" s="1" t="str">
        <f t="shared" si="72"/>
        <v/>
      </c>
      <c r="T203" s="1" t="str">
        <f t="shared" si="73"/>
        <v/>
      </c>
      <c r="U203" s="1" t="str">
        <f t="shared" si="74"/>
        <v/>
      </c>
      <c r="V203" s="1" t="str">
        <f t="shared" si="75"/>
        <v/>
      </c>
      <c r="W203" s="1" t="str">
        <f t="shared" si="76"/>
        <v/>
      </c>
      <c r="X203" s="1" t="str">
        <f t="shared" si="77"/>
        <v/>
      </c>
      <c r="Y203" s="1" t="str">
        <f t="shared" si="78"/>
        <v/>
      </c>
    </row>
    <row r="204" spans="1:25">
      <c r="A204" s="3" t="s">
        <v>6</v>
      </c>
      <c r="B204" s="3" t="s">
        <v>6</v>
      </c>
      <c r="C204" s="3" t="s">
        <v>17</v>
      </c>
      <c r="D204" s="1">
        <v>2.5</v>
      </c>
      <c r="E204" s="1">
        <v>2.6749999999999998</v>
      </c>
      <c r="F204" s="1" t="str">
        <f t="shared" si="79"/>
        <v/>
      </c>
      <c r="G204" s="1" t="str">
        <f t="shared" si="80"/>
        <v/>
      </c>
      <c r="H204" s="1" t="str">
        <f t="shared" si="61"/>
        <v/>
      </c>
      <c r="I204" s="1" t="str">
        <f t="shared" si="62"/>
        <v/>
      </c>
      <c r="J204" s="1" t="str">
        <f t="shared" si="63"/>
        <v/>
      </c>
      <c r="K204" s="1" t="str">
        <f t="shared" si="64"/>
        <v/>
      </c>
      <c r="L204" s="1" t="str">
        <f t="shared" si="65"/>
        <v/>
      </c>
      <c r="M204" s="1" t="str">
        <f t="shared" si="66"/>
        <v/>
      </c>
      <c r="N204" s="1" t="str">
        <f t="shared" si="67"/>
        <v/>
      </c>
      <c r="O204" s="1" t="str">
        <f t="shared" si="68"/>
        <v/>
      </c>
      <c r="P204" s="1" t="str">
        <f t="shared" si="69"/>
        <v/>
      </c>
      <c r="Q204" s="1" t="str">
        <f t="shared" si="70"/>
        <v/>
      </c>
      <c r="R204" s="1" t="str">
        <f t="shared" si="71"/>
        <v/>
      </c>
      <c r="S204" s="1" t="str">
        <f t="shared" si="72"/>
        <v/>
      </c>
      <c r="T204" s="1" t="str">
        <f t="shared" si="73"/>
        <v/>
      </c>
      <c r="U204" s="1" t="str">
        <f t="shared" si="74"/>
        <v/>
      </c>
      <c r="V204" s="1" t="str">
        <f t="shared" si="75"/>
        <v/>
      </c>
      <c r="W204" s="1" t="str">
        <f t="shared" si="76"/>
        <v/>
      </c>
      <c r="X204" s="1" t="str">
        <f t="shared" si="77"/>
        <v/>
      </c>
      <c r="Y204" s="1" t="str">
        <f t="shared" si="78"/>
        <v/>
      </c>
    </row>
    <row r="205" spans="1:25">
      <c r="A205" s="3" t="s">
        <v>6</v>
      </c>
      <c r="B205" s="3" t="s">
        <v>6</v>
      </c>
      <c r="C205" s="3" t="s">
        <v>18</v>
      </c>
      <c r="D205" s="1">
        <v>12</v>
      </c>
      <c r="E205" s="1">
        <v>10.15</v>
      </c>
      <c r="F205" s="1" t="str">
        <f t="shared" si="79"/>
        <v/>
      </c>
      <c r="G205" s="1" t="str">
        <f t="shared" si="80"/>
        <v/>
      </c>
      <c r="H205" s="1" t="str">
        <f t="shared" si="61"/>
        <v/>
      </c>
      <c r="I205" s="1" t="str">
        <f t="shared" si="62"/>
        <v/>
      </c>
      <c r="J205" s="1" t="str">
        <f t="shared" si="63"/>
        <v/>
      </c>
      <c r="K205" s="1" t="str">
        <f t="shared" si="64"/>
        <v/>
      </c>
      <c r="L205" s="1" t="str">
        <f t="shared" si="65"/>
        <v/>
      </c>
      <c r="M205" s="1" t="str">
        <f t="shared" si="66"/>
        <v/>
      </c>
      <c r="N205" s="1" t="str">
        <f t="shared" si="67"/>
        <v/>
      </c>
      <c r="O205" s="1" t="str">
        <f t="shared" si="68"/>
        <v/>
      </c>
      <c r="P205" s="1" t="str">
        <f t="shared" si="69"/>
        <v/>
      </c>
      <c r="Q205" s="1" t="str">
        <f t="shared" si="70"/>
        <v/>
      </c>
      <c r="R205" s="1" t="str">
        <f t="shared" si="71"/>
        <v/>
      </c>
      <c r="S205" s="1" t="str">
        <f t="shared" si="72"/>
        <v/>
      </c>
      <c r="T205" s="1" t="str">
        <f t="shared" si="73"/>
        <v/>
      </c>
      <c r="U205" s="1" t="str">
        <f t="shared" si="74"/>
        <v/>
      </c>
      <c r="V205" s="1" t="str">
        <f t="shared" si="75"/>
        <v/>
      </c>
      <c r="W205" s="1" t="str">
        <f t="shared" si="76"/>
        <v/>
      </c>
      <c r="X205" s="1" t="str">
        <f t="shared" si="77"/>
        <v/>
      </c>
      <c r="Y205" s="1" t="str">
        <f t="shared" si="78"/>
        <v/>
      </c>
    </row>
    <row r="206" spans="1:25">
      <c r="A206" s="3" t="s">
        <v>6</v>
      </c>
      <c r="B206" s="3" t="s">
        <v>6</v>
      </c>
      <c r="C206" s="3" t="s">
        <v>19</v>
      </c>
      <c r="D206" s="1">
        <v>0.5</v>
      </c>
      <c r="E206" s="1">
        <v>0.47499999999999998</v>
      </c>
      <c r="F206" s="1" t="str">
        <f t="shared" si="79"/>
        <v/>
      </c>
      <c r="G206" s="1" t="str">
        <f t="shared" si="80"/>
        <v/>
      </c>
      <c r="H206" s="1" t="str">
        <f t="shared" si="61"/>
        <v/>
      </c>
      <c r="I206" s="1" t="str">
        <f t="shared" si="62"/>
        <v/>
      </c>
      <c r="J206" s="1" t="str">
        <f t="shared" si="63"/>
        <v/>
      </c>
      <c r="K206" s="1" t="str">
        <f t="shared" si="64"/>
        <v/>
      </c>
      <c r="L206" s="1" t="str">
        <f t="shared" si="65"/>
        <v/>
      </c>
      <c r="M206" s="1" t="str">
        <f t="shared" si="66"/>
        <v/>
      </c>
      <c r="N206" s="1" t="str">
        <f t="shared" si="67"/>
        <v/>
      </c>
      <c r="O206" s="1" t="str">
        <f t="shared" si="68"/>
        <v/>
      </c>
      <c r="P206" s="1" t="str">
        <f t="shared" si="69"/>
        <v/>
      </c>
      <c r="Q206" s="1" t="str">
        <f t="shared" si="70"/>
        <v/>
      </c>
      <c r="R206" s="1" t="str">
        <f t="shared" si="71"/>
        <v/>
      </c>
      <c r="S206" s="1" t="str">
        <f t="shared" si="72"/>
        <v/>
      </c>
      <c r="T206" s="1" t="str">
        <f t="shared" si="73"/>
        <v/>
      </c>
      <c r="U206" s="1" t="str">
        <f t="shared" si="74"/>
        <v/>
      </c>
      <c r="V206" s="1" t="str">
        <f t="shared" si="75"/>
        <v/>
      </c>
      <c r="W206" s="1" t="str">
        <f t="shared" si="76"/>
        <v/>
      </c>
      <c r="X206" s="1" t="str">
        <f t="shared" si="77"/>
        <v/>
      </c>
      <c r="Y206" s="1" t="str">
        <f t="shared" si="78"/>
        <v/>
      </c>
    </row>
    <row r="207" spans="1:25">
      <c r="A207" s="3" t="s">
        <v>96</v>
      </c>
      <c r="B207" s="3" t="s">
        <v>97</v>
      </c>
      <c r="C207" s="3" t="s">
        <v>6</v>
      </c>
      <c r="D207" s="1">
        <v>12.85</v>
      </c>
      <c r="E207" s="1">
        <v>14</v>
      </c>
      <c r="F207" s="1" t="str">
        <f t="shared" si="79"/>
        <v/>
      </c>
      <c r="G207" s="1" t="str">
        <f t="shared" si="80"/>
        <v/>
      </c>
      <c r="H207" s="1" t="str">
        <f t="shared" si="61"/>
        <v/>
      </c>
      <c r="I207" s="1" t="str">
        <f t="shared" si="62"/>
        <v/>
      </c>
      <c r="J207" s="1" t="str">
        <f t="shared" si="63"/>
        <v/>
      </c>
      <c r="K207" s="1" t="str">
        <f t="shared" si="64"/>
        <v/>
      </c>
      <c r="L207" s="1">
        <f t="shared" si="65"/>
        <v>1.2</v>
      </c>
      <c r="M207" s="1">
        <f t="shared" si="66"/>
        <v>2.2999999999999998</v>
      </c>
      <c r="N207" s="1">
        <f t="shared" si="67"/>
        <v>2.5</v>
      </c>
      <c r="O207" s="1">
        <f t="shared" si="68"/>
        <v>2.4</v>
      </c>
      <c r="P207" s="1" t="str">
        <f t="shared" si="69"/>
        <v/>
      </c>
      <c r="Q207" s="1" t="str">
        <f t="shared" si="70"/>
        <v/>
      </c>
      <c r="R207" s="1">
        <f t="shared" si="71"/>
        <v>9.15</v>
      </c>
      <c r="S207" s="1">
        <f t="shared" si="72"/>
        <v>8.6</v>
      </c>
      <c r="T207" s="1" t="str">
        <f t="shared" si="73"/>
        <v/>
      </c>
      <c r="U207" s="1" t="str">
        <f t="shared" si="74"/>
        <v/>
      </c>
      <c r="V207" s="1">
        <f t="shared" si="75"/>
        <v>0</v>
      </c>
      <c r="W207" s="1">
        <f t="shared" si="76"/>
        <v>0.7</v>
      </c>
      <c r="X207" s="1" t="str">
        <f t="shared" si="77"/>
        <v/>
      </c>
      <c r="Y207" s="1" t="str">
        <f t="shared" si="78"/>
        <v/>
      </c>
    </row>
    <row r="208" spans="1:25">
      <c r="A208" s="3" t="s">
        <v>6</v>
      </c>
      <c r="B208" s="3" t="s">
        <v>6</v>
      </c>
      <c r="C208" s="3" t="s">
        <v>16</v>
      </c>
      <c r="D208" s="1">
        <v>1.2</v>
      </c>
      <c r="E208" s="1">
        <v>2.2999999999999998</v>
      </c>
      <c r="F208" s="1" t="str">
        <f t="shared" si="79"/>
        <v/>
      </c>
      <c r="G208" s="1" t="str">
        <f t="shared" si="80"/>
        <v/>
      </c>
      <c r="H208" s="1" t="str">
        <f t="shared" si="61"/>
        <v/>
      </c>
      <c r="I208" s="1" t="str">
        <f t="shared" si="62"/>
        <v/>
      </c>
      <c r="J208" s="1" t="str">
        <f t="shared" si="63"/>
        <v/>
      </c>
      <c r="K208" s="1" t="str">
        <f t="shared" si="64"/>
        <v/>
      </c>
      <c r="L208" s="1" t="str">
        <f t="shared" si="65"/>
        <v/>
      </c>
      <c r="M208" s="1" t="str">
        <f t="shared" si="66"/>
        <v/>
      </c>
      <c r="N208" s="1" t="str">
        <f t="shared" si="67"/>
        <v/>
      </c>
      <c r="O208" s="1" t="str">
        <f t="shared" si="68"/>
        <v/>
      </c>
      <c r="P208" s="1" t="str">
        <f t="shared" si="69"/>
        <v/>
      </c>
      <c r="Q208" s="1" t="str">
        <f t="shared" si="70"/>
        <v/>
      </c>
      <c r="R208" s="1" t="str">
        <f t="shared" si="71"/>
        <v/>
      </c>
      <c r="S208" s="1" t="str">
        <f t="shared" si="72"/>
        <v/>
      </c>
      <c r="T208" s="1" t="str">
        <f t="shared" si="73"/>
        <v/>
      </c>
      <c r="U208" s="1" t="str">
        <f t="shared" si="74"/>
        <v/>
      </c>
      <c r="V208" s="1" t="str">
        <f t="shared" si="75"/>
        <v/>
      </c>
      <c r="W208" s="1" t="str">
        <f t="shared" si="76"/>
        <v/>
      </c>
      <c r="X208" s="1" t="str">
        <f t="shared" si="77"/>
        <v/>
      </c>
      <c r="Y208" s="1" t="str">
        <f t="shared" si="78"/>
        <v/>
      </c>
    </row>
    <row r="209" spans="1:25">
      <c r="A209" s="3" t="s">
        <v>6</v>
      </c>
      <c r="B209" s="3" t="s">
        <v>6</v>
      </c>
      <c r="C209" s="3" t="s">
        <v>17</v>
      </c>
      <c r="D209" s="1">
        <v>2.5</v>
      </c>
      <c r="E209" s="1">
        <v>2.4</v>
      </c>
      <c r="F209" s="1" t="str">
        <f t="shared" si="79"/>
        <v/>
      </c>
      <c r="G209" s="1" t="str">
        <f t="shared" si="80"/>
        <v/>
      </c>
      <c r="H209" s="1" t="str">
        <f t="shared" si="61"/>
        <v/>
      </c>
      <c r="I209" s="1" t="str">
        <f t="shared" si="62"/>
        <v/>
      </c>
      <c r="J209" s="1" t="str">
        <f t="shared" si="63"/>
        <v/>
      </c>
      <c r="K209" s="1" t="str">
        <f t="shared" si="64"/>
        <v/>
      </c>
      <c r="L209" s="1" t="str">
        <f t="shared" si="65"/>
        <v/>
      </c>
      <c r="M209" s="1" t="str">
        <f t="shared" si="66"/>
        <v/>
      </c>
      <c r="N209" s="1" t="str">
        <f t="shared" si="67"/>
        <v/>
      </c>
      <c r="O209" s="1" t="str">
        <f t="shared" si="68"/>
        <v/>
      </c>
      <c r="P209" s="1" t="str">
        <f t="shared" si="69"/>
        <v/>
      </c>
      <c r="Q209" s="1" t="str">
        <f t="shared" si="70"/>
        <v/>
      </c>
      <c r="R209" s="1" t="str">
        <f t="shared" si="71"/>
        <v/>
      </c>
      <c r="S209" s="1" t="str">
        <f t="shared" si="72"/>
        <v/>
      </c>
      <c r="T209" s="1" t="str">
        <f t="shared" si="73"/>
        <v/>
      </c>
      <c r="U209" s="1" t="str">
        <f t="shared" si="74"/>
        <v/>
      </c>
      <c r="V209" s="1" t="str">
        <f t="shared" si="75"/>
        <v/>
      </c>
      <c r="W209" s="1" t="str">
        <f t="shared" si="76"/>
        <v/>
      </c>
      <c r="X209" s="1" t="str">
        <f t="shared" si="77"/>
        <v/>
      </c>
      <c r="Y209" s="1" t="str">
        <f t="shared" si="78"/>
        <v/>
      </c>
    </row>
    <row r="210" spans="1:25">
      <c r="A210" s="3" t="s">
        <v>6</v>
      </c>
      <c r="B210" s="3" t="s">
        <v>6</v>
      </c>
      <c r="C210" s="3" t="s">
        <v>18</v>
      </c>
      <c r="D210" s="1">
        <v>9.15</v>
      </c>
      <c r="E210" s="1">
        <v>8.6</v>
      </c>
      <c r="F210" s="1" t="str">
        <f t="shared" si="79"/>
        <v/>
      </c>
      <c r="G210" s="1" t="str">
        <f t="shared" si="80"/>
        <v/>
      </c>
      <c r="H210" s="1" t="str">
        <f t="shared" si="61"/>
        <v/>
      </c>
      <c r="I210" s="1" t="str">
        <f t="shared" si="62"/>
        <v/>
      </c>
      <c r="J210" s="1" t="str">
        <f t="shared" si="63"/>
        <v/>
      </c>
      <c r="K210" s="1" t="str">
        <f t="shared" si="64"/>
        <v/>
      </c>
      <c r="L210" s="1" t="str">
        <f t="shared" si="65"/>
        <v/>
      </c>
      <c r="M210" s="1" t="str">
        <f t="shared" si="66"/>
        <v/>
      </c>
      <c r="N210" s="1" t="str">
        <f t="shared" si="67"/>
        <v/>
      </c>
      <c r="O210" s="1" t="str">
        <f t="shared" si="68"/>
        <v/>
      </c>
      <c r="P210" s="1" t="str">
        <f t="shared" si="69"/>
        <v/>
      </c>
      <c r="Q210" s="1" t="str">
        <f t="shared" si="70"/>
        <v/>
      </c>
      <c r="R210" s="1" t="str">
        <f t="shared" si="71"/>
        <v/>
      </c>
      <c r="S210" s="1" t="str">
        <f t="shared" si="72"/>
        <v/>
      </c>
      <c r="T210" s="1" t="str">
        <f t="shared" si="73"/>
        <v/>
      </c>
      <c r="U210" s="1" t="str">
        <f t="shared" si="74"/>
        <v/>
      </c>
      <c r="V210" s="1" t="str">
        <f t="shared" si="75"/>
        <v/>
      </c>
      <c r="W210" s="1" t="str">
        <f t="shared" si="76"/>
        <v/>
      </c>
      <c r="X210" s="1" t="str">
        <f t="shared" si="77"/>
        <v/>
      </c>
      <c r="Y210" s="1" t="str">
        <f t="shared" si="78"/>
        <v/>
      </c>
    </row>
    <row r="211" spans="1:25">
      <c r="A211" s="3" t="s">
        <v>6</v>
      </c>
      <c r="B211" s="3" t="s">
        <v>6</v>
      </c>
      <c r="C211" s="3" t="s">
        <v>20</v>
      </c>
      <c r="D211" s="1">
        <v>0</v>
      </c>
      <c r="E211" s="1">
        <v>0.7</v>
      </c>
      <c r="F211" s="1" t="str">
        <f t="shared" si="79"/>
        <v/>
      </c>
      <c r="G211" s="1" t="str">
        <f t="shared" si="80"/>
        <v/>
      </c>
      <c r="H211" s="1" t="str">
        <f t="shared" si="61"/>
        <v/>
      </c>
      <c r="I211" s="1" t="str">
        <f t="shared" si="62"/>
        <v/>
      </c>
      <c r="J211" s="1" t="str">
        <f t="shared" si="63"/>
        <v/>
      </c>
      <c r="K211" s="1" t="str">
        <f t="shared" si="64"/>
        <v/>
      </c>
      <c r="L211" s="1" t="str">
        <f t="shared" si="65"/>
        <v/>
      </c>
      <c r="M211" s="1" t="str">
        <f t="shared" si="66"/>
        <v/>
      </c>
      <c r="N211" s="1" t="str">
        <f t="shared" si="67"/>
        <v/>
      </c>
      <c r="O211" s="1" t="str">
        <f t="shared" si="68"/>
        <v/>
      </c>
      <c r="P211" s="1" t="str">
        <f t="shared" si="69"/>
        <v/>
      </c>
      <c r="Q211" s="1" t="str">
        <f t="shared" si="70"/>
        <v/>
      </c>
      <c r="R211" s="1" t="str">
        <f t="shared" si="71"/>
        <v/>
      </c>
      <c r="S211" s="1" t="str">
        <f t="shared" si="72"/>
        <v/>
      </c>
      <c r="T211" s="1" t="str">
        <f t="shared" si="73"/>
        <v/>
      </c>
      <c r="U211" s="1" t="str">
        <f t="shared" si="74"/>
        <v/>
      </c>
      <c r="V211" s="1" t="str">
        <f t="shared" si="75"/>
        <v/>
      </c>
      <c r="W211" s="1" t="str">
        <f t="shared" si="76"/>
        <v/>
      </c>
      <c r="X211" s="1" t="str">
        <f t="shared" si="77"/>
        <v/>
      </c>
      <c r="Y211" s="1" t="str">
        <f t="shared" si="78"/>
        <v/>
      </c>
    </row>
    <row r="212" spans="1:25">
      <c r="A212" s="3" t="s">
        <v>98</v>
      </c>
      <c r="B212" s="3" t="s">
        <v>99</v>
      </c>
      <c r="C212" s="3" t="s">
        <v>6</v>
      </c>
      <c r="D212" s="1">
        <v>4.8</v>
      </c>
      <c r="E212" s="1">
        <v>2.75</v>
      </c>
      <c r="F212" s="1" t="str">
        <f t="shared" si="79"/>
        <v/>
      </c>
      <c r="G212" s="1" t="str">
        <f t="shared" si="80"/>
        <v/>
      </c>
      <c r="H212" s="1" t="str">
        <f t="shared" si="61"/>
        <v/>
      </c>
      <c r="I212" s="1" t="str">
        <f t="shared" si="62"/>
        <v/>
      </c>
      <c r="J212" s="1" t="str">
        <f t="shared" si="63"/>
        <v/>
      </c>
      <c r="K212" s="1" t="str">
        <f t="shared" si="64"/>
        <v/>
      </c>
      <c r="L212" s="1">
        <f t="shared" si="65"/>
        <v>0.9</v>
      </c>
      <c r="M212" s="1">
        <f t="shared" si="66"/>
        <v>0.25</v>
      </c>
      <c r="N212" s="1" t="str">
        <f t="shared" si="67"/>
        <v/>
      </c>
      <c r="O212" s="1" t="str">
        <f t="shared" si="68"/>
        <v/>
      </c>
      <c r="P212" s="1" t="str">
        <f t="shared" si="69"/>
        <v/>
      </c>
      <c r="Q212" s="1" t="str">
        <f t="shared" si="70"/>
        <v/>
      </c>
      <c r="R212" s="1">
        <f t="shared" si="71"/>
        <v>3.9</v>
      </c>
      <c r="S212" s="1">
        <f t="shared" si="72"/>
        <v>2.5</v>
      </c>
      <c r="T212" s="1" t="str">
        <f t="shared" si="73"/>
        <v/>
      </c>
      <c r="U212" s="1" t="str">
        <f t="shared" si="74"/>
        <v/>
      </c>
      <c r="V212" s="1" t="str">
        <f t="shared" si="75"/>
        <v/>
      </c>
      <c r="W212" s="1" t="str">
        <f t="shared" si="76"/>
        <v/>
      </c>
      <c r="X212" s="1" t="str">
        <f t="shared" si="77"/>
        <v/>
      </c>
      <c r="Y212" s="1" t="str">
        <f t="shared" si="78"/>
        <v/>
      </c>
    </row>
    <row r="213" spans="1:25">
      <c r="A213" s="3" t="s">
        <v>6</v>
      </c>
      <c r="B213" s="3" t="s">
        <v>6</v>
      </c>
      <c r="C213" s="3" t="s">
        <v>16</v>
      </c>
      <c r="D213" s="1">
        <v>0.9</v>
      </c>
      <c r="E213" s="1">
        <v>0.25</v>
      </c>
      <c r="F213" s="1" t="str">
        <f t="shared" si="79"/>
        <v/>
      </c>
      <c r="G213" s="1" t="str">
        <f t="shared" si="80"/>
        <v/>
      </c>
      <c r="H213" s="1" t="str">
        <f t="shared" si="61"/>
        <v/>
      </c>
      <c r="I213" s="1" t="str">
        <f t="shared" si="62"/>
        <v/>
      </c>
      <c r="J213" s="1" t="str">
        <f t="shared" si="63"/>
        <v/>
      </c>
      <c r="K213" s="1" t="str">
        <f t="shared" si="64"/>
        <v/>
      </c>
      <c r="L213" s="1" t="str">
        <f t="shared" si="65"/>
        <v/>
      </c>
      <c r="M213" s="1" t="str">
        <f t="shared" si="66"/>
        <v/>
      </c>
      <c r="N213" s="1" t="str">
        <f t="shared" si="67"/>
        <v/>
      </c>
      <c r="O213" s="1" t="str">
        <f t="shared" si="68"/>
        <v/>
      </c>
      <c r="P213" s="1" t="str">
        <f t="shared" si="69"/>
        <v/>
      </c>
      <c r="Q213" s="1" t="str">
        <f t="shared" si="70"/>
        <v/>
      </c>
      <c r="R213" s="1" t="str">
        <f t="shared" si="71"/>
        <v/>
      </c>
      <c r="S213" s="1" t="str">
        <f t="shared" si="72"/>
        <v/>
      </c>
      <c r="T213" s="1" t="str">
        <f t="shared" si="73"/>
        <v/>
      </c>
      <c r="U213" s="1" t="str">
        <f t="shared" si="74"/>
        <v/>
      </c>
      <c r="V213" s="1" t="str">
        <f t="shared" si="75"/>
        <v/>
      </c>
      <c r="W213" s="1" t="str">
        <f t="shared" si="76"/>
        <v/>
      </c>
      <c r="X213" s="1" t="str">
        <f t="shared" si="77"/>
        <v/>
      </c>
      <c r="Y213" s="1" t="str">
        <f t="shared" si="78"/>
        <v/>
      </c>
    </row>
    <row r="214" spans="1:25">
      <c r="A214" s="3" t="s">
        <v>6</v>
      </c>
      <c r="B214" s="3" t="s">
        <v>6</v>
      </c>
      <c r="C214" s="3" t="s">
        <v>18</v>
      </c>
      <c r="D214" s="1">
        <v>3.9</v>
      </c>
      <c r="E214" s="1">
        <v>2.5</v>
      </c>
      <c r="F214" s="1" t="str">
        <f t="shared" si="79"/>
        <v/>
      </c>
      <c r="G214" s="1" t="str">
        <f t="shared" si="80"/>
        <v/>
      </c>
      <c r="H214" s="1" t="str">
        <f t="shared" si="61"/>
        <v/>
      </c>
      <c r="I214" s="1" t="str">
        <f t="shared" si="62"/>
        <v/>
      </c>
      <c r="J214" s="1" t="str">
        <f t="shared" si="63"/>
        <v/>
      </c>
      <c r="K214" s="1" t="str">
        <f t="shared" si="64"/>
        <v/>
      </c>
      <c r="L214" s="1" t="str">
        <f t="shared" si="65"/>
        <v/>
      </c>
      <c r="M214" s="1" t="str">
        <f t="shared" si="66"/>
        <v/>
      </c>
      <c r="N214" s="1" t="str">
        <f t="shared" si="67"/>
        <v/>
      </c>
      <c r="O214" s="1" t="str">
        <f t="shared" si="68"/>
        <v/>
      </c>
      <c r="P214" s="1" t="str">
        <f t="shared" si="69"/>
        <v/>
      </c>
      <c r="Q214" s="1" t="str">
        <f t="shared" si="70"/>
        <v/>
      </c>
      <c r="R214" s="1" t="str">
        <f t="shared" si="71"/>
        <v/>
      </c>
      <c r="S214" s="1" t="str">
        <f t="shared" si="72"/>
        <v/>
      </c>
      <c r="T214" s="1" t="str">
        <f t="shared" si="73"/>
        <v/>
      </c>
      <c r="U214" s="1" t="str">
        <f t="shared" si="74"/>
        <v/>
      </c>
      <c r="V214" s="1" t="str">
        <f t="shared" si="75"/>
        <v/>
      </c>
      <c r="W214" s="1" t="str">
        <f t="shared" si="76"/>
        <v/>
      </c>
      <c r="X214" s="1" t="str">
        <f t="shared" si="77"/>
        <v/>
      </c>
      <c r="Y214" s="1" t="str">
        <f t="shared" si="78"/>
        <v/>
      </c>
    </row>
    <row r="215" spans="1:25">
      <c r="A215" s="3" t="s">
        <v>100</v>
      </c>
      <c r="B215" s="3" t="s">
        <v>101</v>
      </c>
      <c r="C215" s="3" t="s">
        <v>6</v>
      </c>
      <c r="D215" s="1">
        <v>4.125</v>
      </c>
      <c r="E215" s="1">
        <v>4.5</v>
      </c>
      <c r="F215" s="1">
        <f t="shared" si="79"/>
        <v>4.125</v>
      </c>
      <c r="G215" s="1">
        <f t="shared" si="80"/>
        <v>4.5</v>
      </c>
      <c r="H215" s="1" t="str">
        <f t="shared" si="61"/>
        <v/>
      </c>
      <c r="I215" s="1" t="str">
        <f t="shared" si="62"/>
        <v/>
      </c>
      <c r="J215" s="1" t="str">
        <f t="shared" si="63"/>
        <v/>
      </c>
      <c r="K215" s="1" t="str">
        <f t="shared" si="64"/>
        <v/>
      </c>
      <c r="L215" s="1" t="str">
        <f t="shared" si="65"/>
        <v/>
      </c>
      <c r="M215" s="1" t="str">
        <f t="shared" si="66"/>
        <v/>
      </c>
      <c r="N215" s="1" t="str">
        <f t="shared" si="67"/>
        <v/>
      </c>
      <c r="O215" s="1" t="str">
        <f t="shared" si="68"/>
        <v/>
      </c>
      <c r="P215" s="1" t="str">
        <f t="shared" si="69"/>
        <v/>
      </c>
      <c r="Q215" s="1" t="str">
        <f t="shared" si="70"/>
        <v/>
      </c>
      <c r="R215" s="1" t="str">
        <f t="shared" si="71"/>
        <v/>
      </c>
      <c r="S215" s="1" t="str">
        <f t="shared" si="72"/>
        <v/>
      </c>
      <c r="T215" s="1" t="str">
        <f t="shared" si="73"/>
        <v/>
      </c>
      <c r="U215" s="1" t="str">
        <f t="shared" si="74"/>
        <v/>
      </c>
      <c r="V215" s="1" t="str">
        <f t="shared" si="75"/>
        <v/>
      </c>
      <c r="W215" s="1" t="str">
        <f t="shared" si="76"/>
        <v/>
      </c>
      <c r="X215" s="1" t="str">
        <f t="shared" si="77"/>
        <v/>
      </c>
      <c r="Y215" s="1" t="str">
        <f t="shared" si="78"/>
        <v/>
      </c>
    </row>
    <row r="216" spans="1:25">
      <c r="A216" s="3" t="s">
        <v>6</v>
      </c>
      <c r="B216" s="3" t="s">
        <v>6</v>
      </c>
      <c r="C216" s="3" t="s">
        <v>9</v>
      </c>
      <c r="D216" s="1">
        <v>4.125</v>
      </c>
      <c r="E216" s="1">
        <v>4.5</v>
      </c>
      <c r="F216" s="1" t="str">
        <f t="shared" si="79"/>
        <v/>
      </c>
      <c r="G216" s="1" t="str">
        <f t="shared" si="80"/>
        <v/>
      </c>
      <c r="H216" s="1" t="str">
        <f t="shared" si="61"/>
        <v/>
      </c>
      <c r="I216" s="1" t="str">
        <f t="shared" si="62"/>
        <v/>
      </c>
      <c r="J216" s="1" t="str">
        <f t="shared" si="63"/>
        <v/>
      </c>
      <c r="K216" s="1" t="str">
        <f t="shared" si="64"/>
        <v/>
      </c>
      <c r="L216" s="1" t="str">
        <f t="shared" si="65"/>
        <v/>
      </c>
      <c r="M216" s="1" t="str">
        <f t="shared" si="66"/>
        <v/>
      </c>
      <c r="N216" s="1" t="str">
        <f t="shared" si="67"/>
        <v/>
      </c>
      <c r="O216" s="1" t="str">
        <f t="shared" si="68"/>
        <v/>
      </c>
      <c r="P216" s="1" t="str">
        <f t="shared" si="69"/>
        <v/>
      </c>
      <c r="Q216" s="1" t="str">
        <f t="shared" si="70"/>
        <v/>
      </c>
      <c r="R216" s="1" t="str">
        <f t="shared" si="71"/>
        <v/>
      </c>
      <c r="S216" s="1" t="str">
        <f t="shared" si="72"/>
        <v/>
      </c>
      <c r="T216" s="1" t="str">
        <f t="shared" si="73"/>
        <v/>
      </c>
      <c r="U216" s="1" t="str">
        <f t="shared" si="74"/>
        <v/>
      </c>
      <c r="V216" s="1" t="str">
        <f t="shared" si="75"/>
        <v/>
      </c>
      <c r="W216" s="1" t="str">
        <f t="shared" si="76"/>
        <v/>
      </c>
      <c r="X216" s="1" t="str">
        <f t="shared" si="77"/>
        <v/>
      </c>
      <c r="Y216" s="1" t="str">
        <f t="shared" si="78"/>
        <v/>
      </c>
    </row>
    <row r="217" spans="1:25">
      <c r="A217" s="3" t="s">
        <v>102</v>
      </c>
      <c r="B217" s="3" t="s">
        <v>103</v>
      </c>
      <c r="C217" s="3" t="s">
        <v>6</v>
      </c>
      <c r="D217" s="1">
        <v>12</v>
      </c>
      <c r="E217" s="1">
        <v>10</v>
      </c>
      <c r="F217" s="1">
        <f t="shared" si="79"/>
        <v>1</v>
      </c>
      <c r="G217" s="1">
        <f t="shared" si="80"/>
        <v>1</v>
      </c>
      <c r="H217" s="1">
        <f t="shared" si="61"/>
        <v>1</v>
      </c>
      <c r="I217" s="1">
        <f t="shared" si="62"/>
        <v>1.25</v>
      </c>
      <c r="J217" s="1">
        <f t="shared" si="63"/>
        <v>9.5</v>
      </c>
      <c r="K217" s="1">
        <f t="shared" si="64"/>
        <v>7.375</v>
      </c>
      <c r="L217" s="1" t="str">
        <f t="shared" si="65"/>
        <v/>
      </c>
      <c r="M217" s="1" t="str">
        <f t="shared" si="66"/>
        <v/>
      </c>
      <c r="N217" s="1" t="str">
        <f t="shared" si="67"/>
        <v/>
      </c>
      <c r="O217" s="1" t="str">
        <f t="shared" si="68"/>
        <v/>
      </c>
      <c r="P217" s="1" t="str">
        <f t="shared" si="69"/>
        <v/>
      </c>
      <c r="Q217" s="1" t="str">
        <f t="shared" si="70"/>
        <v/>
      </c>
      <c r="R217" s="1" t="str">
        <f t="shared" si="71"/>
        <v/>
      </c>
      <c r="S217" s="1" t="str">
        <f t="shared" si="72"/>
        <v/>
      </c>
      <c r="T217" s="1" t="str">
        <f t="shared" si="73"/>
        <v/>
      </c>
      <c r="U217" s="1" t="str">
        <f t="shared" si="74"/>
        <v/>
      </c>
      <c r="V217" s="1" t="str">
        <f t="shared" si="75"/>
        <v/>
      </c>
      <c r="W217" s="1" t="str">
        <f t="shared" si="76"/>
        <v/>
      </c>
      <c r="X217" s="1">
        <f t="shared" si="77"/>
        <v>0.5</v>
      </c>
      <c r="Y217" s="1">
        <f t="shared" si="78"/>
        <v>0.375</v>
      </c>
    </row>
    <row r="218" spans="1:25">
      <c r="A218" s="3" t="s">
        <v>6</v>
      </c>
      <c r="B218" s="3" t="s">
        <v>6</v>
      </c>
      <c r="C218" s="3" t="s">
        <v>9</v>
      </c>
      <c r="D218" s="1">
        <v>1</v>
      </c>
      <c r="E218" s="1">
        <v>1</v>
      </c>
      <c r="F218" s="1" t="str">
        <f t="shared" si="79"/>
        <v/>
      </c>
      <c r="G218" s="1" t="str">
        <f t="shared" si="80"/>
        <v/>
      </c>
      <c r="H218" s="1" t="str">
        <f t="shared" si="61"/>
        <v/>
      </c>
      <c r="I218" s="1" t="str">
        <f t="shared" si="62"/>
        <v/>
      </c>
      <c r="J218" s="1" t="str">
        <f t="shared" si="63"/>
        <v/>
      </c>
      <c r="K218" s="1" t="str">
        <f t="shared" si="64"/>
        <v/>
      </c>
      <c r="L218" s="1" t="str">
        <f t="shared" si="65"/>
        <v/>
      </c>
      <c r="M218" s="1" t="str">
        <f t="shared" si="66"/>
        <v/>
      </c>
      <c r="N218" s="1" t="str">
        <f t="shared" si="67"/>
        <v/>
      </c>
      <c r="O218" s="1" t="str">
        <f t="shared" si="68"/>
        <v/>
      </c>
      <c r="P218" s="1" t="str">
        <f t="shared" si="69"/>
        <v/>
      </c>
      <c r="Q218" s="1" t="str">
        <f t="shared" si="70"/>
        <v/>
      </c>
      <c r="R218" s="1" t="str">
        <f t="shared" si="71"/>
        <v/>
      </c>
      <c r="S218" s="1" t="str">
        <f t="shared" si="72"/>
        <v/>
      </c>
      <c r="T218" s="1" t="str">
        <f t="shared" si="73"/>
        <v/>
      </c>
      <c r="U218" s="1" t="str">
        <f t="shared" si="74"/>
        <v/>
      </c>
      <c r="V218" s="1" t="str">
        <f t="shared" si="75"/>
        <v/>
      </c>
      <c r="W218" s="1" t="str">
        <f t="shared" si="76"/>
        <v/>
      </c>
      <c r="X218" s="1" t="str">
        <f t="shared" si="77"/>
        <v/>
      </c>
      <c r="Y218" s="1" t="str">
        <f t="shared" si="78"/>
        <v/>
      </c>
    </row>
    <row r="219" spans="1:25">
      <c r="A219" s="3" t="s">
        <v>6</v>
      </c>
      <c r="B219" s="3" t="s">
        <v>6</v>
      </c>
      <c r="C219" s="3" t="s">
        <v>10</v>
      </c>
      <c r="D219" s="1">
        <v>1</v>
      </c>
      <c r="E219" s="1">
        <v>1.25</v>
      </c>
      <c r="F219" s="1" t="str">
        <f t="shared" si="79"/>
        <v/>
      </c>
      <c r="G219" s="1" t="str">
        <f t="shared" si="80"/>
        <v/>
      </c>
      <c r="H219" s="1" t="str">
        <f t="shared" si="61"/>
        <v/>
      </c>
      <c r="I219" s="1" t="str">
        <f t="shared" si="62"/>
        <v/>
      </c>
      <c r="J219" s="1" t="str">
        <f t="shared" si="63"/>
        <v/>
      </c>
      <c r="K219" s="1" t="str">
        <f t="shared" si="64"/>
        <v/>
      </c>
      <c r="L219" s="1" t="str">
        <f t="shared" si="65"/>
        <v/>
      </c>
      <c r="M219" s="1" t="str">
        <f t="shared" si="66"/>
        <v/>
      </c>
      <c r="N219" s="1" t="str">
        <f t="shared" si="67"/>
        <v/>
      </c>
      <c r="O219" s="1" t="str">
        <f t="shared" si="68"/>
        <v/>
      </c>
      <c r="P219" s="1" t="str">
        <f t="shared" si="69"/>
        <v/>
      </c>
      <c r="Q219" s="1" t="str">
        <f t="shared" si="70"/>
        <v/>
      </c>
      <c r="R219" s="1" t="str">
        <f t="shared" si="71"/>
        <v/>
      </c>
      <c r="S219" s="1" t="str">
        <f t="shared" si="72"/>
        <v/>
      </c>
      <c r="T219" s="1" t="str">
        <f t="shared" si="73"/>
        <v/>
      </c>
      <c r="U219" s="1" t="str">
        <f t="shared" si="74"/>
        <v/>
      </c>
      <c r="V219" s="1" t="str">
        <f t="shared" si="75"/>
        <v/>
      </c>
      <c r="W219" s="1" t="str">
        <f t="shared" si="76"/>
        <v/>
      </c>
      <c r="X219" s="1" t="str">
        <f t="shared" si="77"/>
        <v/>
      </c>
      <c r="Y219" s="1" t="str">
        <f t="shared" si="78"/>
        <v/>
      </c>
    </row>
    <row r="220" spans="1:25">
      <c r="A220" s="3" t="s">
        <v>6</v>
      </c>
      <c r="B220" s="3" t="s">
        <v>6</v>
      </c>
      <c r="C220" s="3" t="s">
        <v>11</v>
      </c>
      <c r="D220" s="1">
        <v>9.5</v>
      </c>
      <c r="E220" s="1">
        <v>7.375</v>
      </c>
      <c r="F220" s="1" t="str">
        <f t="shared" si="79"/>
        <v/>
      </c>
      <c r="G220" s="1" t="str">
        <f t="shared" si="80"/>
        <v/>
      </c>
      <c r="H220" s="1" t="str">
        <f t="shared" si="61"/>
        <v/>
      </c>
      <c r="I220" s="1" t="str">
        <f t="shared" si="62"/>
        <v/>
      </c>
      <c r="J220" s="1" t="str">
        <f t="shared" si="63"/>
        <v/>
      </c>
      <c r="K220" s="1" t="str">
        <f t="shared" si="64"/>
        <v/>
      </c>
      <c r="L220" s="1" t="str">
        <f t="shared" si="65"/>
        <v/>
      </c>
      <c r="M220" s="1" t="str">
        <f t="shared" si="66"/>
        <v/>
      </c>
      <c r="N220" s="1" t="str">
        <f t="shared" si="67"/>
        <v/>
      </c>
      <c r="O220" s="1" t="str">
        <f t="shared" si="68"/>
        <v/>
      </c>
      <c r="P220" s="1" t="str">
        <f t="shared" si="69"/>
        <v/>
      </c>
      <c r="Q220" s="1" t="str">
        <f t="shared" si="70"/>
        <v/>
      </c>
      <c r="R220" s="1" t="str">
        <f t="shared" si="71"/>
        <v/>
      </c>
      <c r="S220" s="1" t="str">
        <f t="shared" si="72"/>
        <v/>
      </c>
      <c r="T220" s="1" t="str">
        <f t="shared" si="73"/>
        <v/>
      </c>
      <c r="U220" s="1" t="str">
        <f t="shared" si="74"/>
        <v/>
      </c>
      <c r="V220" s="1" t="str">
        <f t="shared" si="75"/>
        <v/>
      </c>
      <c r="W220" s="1" t="str">
        <f t="shared" si="76"/>
        <v/>
      </c>
      <c r="X220" s="1" t="str">
        <f t="shared" si="77"/>
        <v/>
      </c>
      <c r="Y220" s="1" t="str">
        <f t="shared" si="78"/>
        <v/>
      </c>
    </row>
    <row r="221" spans="1:25">
      <c r="A221" s="3" t="s">
        <v>6</v>
      </c>
      <c r="B221" s="3" t="s">
        <v>6</v>
      </c>
      <c r="C221" s="3" t="s">
        <v>27</v>
      </c>
      <c r="D221" s="1">
        <v>0.5</v>
      </c>
      <c r="E221" s="1">
        <v>0.375</v>
      </c>
      <c r="F221" s="1" t="str">
        <f t="shared" si="79"/>
        <v/>
      </c>
      <c r="G221" s="1" t="str">
        <f t="shared" si="80"/>
        <v/>
      </c>
      <c r="H221" s="1" t="str">
        <f t="shared" si="61"/>
        <v/>
      </c>
      <c r="I221" s="1" t="str">
        <f t="shared" si="62"/>
        <v/>
      </c>
      <c r="J221" s="1" t="str">
        <f t="shared" si="63"/>
        <v/>
      </c>
      <c r="K221" s="1" t="str">
        <f t="shared" si="64"/>
        <v/>
      </c>
      <c r="L221" s="1" t="str">
        <f t="shared" si="65"/>
        <v/>
      </c>
      <c r="M221" s="1" t="str">
        <f t="shared" si="66"/>
        <v/>
      </c>
      <c r="N221" s="1" t="str">
        <f t="shared" si="67"/>
        <v/>
      </c>
      <c r="O221" s="1" t="str">
        <f t="shared" si="68"/>
        <v/>
      </c>
      <c r="P221" s="1" t="str">
        <f t="shared" si="69"/>
        <v/>
      </c>
      <c r="Q221" s="1" t="str">
        <f t="shared" si="70"/>
        <v/>
      </c>
      <c r="R221" s="1" t="str">
        <f t="shared" si="71"/>
        <v/>
      </c>
      <c r="S221" s="1" t="str">
        <f t="shared" si="72"/>
        <v/>
      </c>
      <c r="T221" s="1" t="str">
        <f t="shared" si="73"/>
        <v/>
      </c>
      <c r="U221" s="1" t="str">
        <f t="shared" si="74"/>
        <v/>
      </c>
      <c r="V221" s="1" t="str">
        <f t="shared" si="75"/>
        <v/>
      </c>
      <c r="W221" s="1" t="str">
        <f t="shared" si="76"/>
        <v/>
      </c>
      <c r="X221" s="1" t="str">
        <f t="shared" si="77"/>
        <v/>
      </c>
      <c r="Y221" s="1" t="str">
        <f t="shared" si="78"/>
        <v/>
      </c>
    </row>
    <row r="222" spans="1:25">
      <c r="A222" s="3" t="s">
        <v>104</v>
      </c>
      <c r="B222" s="3" t="s">
        <v>105</v>
      </c>
      <c r="C222" s="3" t="s">
        <v>6</v>
      </c>
      <c r="D222" s="1">
        <v>0.5</v>
      </c>
      <c r="E222" s="1">
        <v>1.5</v>
      </c>
      <c r="F222" s="1">
        <f t="shared" si="79"/>
        <v>0.4</v>
      </c>
      <c r="G222" s="1">
        <f t="shared" si="80"/>
        <v>1.25</v>
      </c>
      <c r="H222" s="1" t="str">
        <f t="shared" si="61"/>
        <v/>
      </c>
      <c r="I222" s="1" t="str">
        <f t="shared" si="62"/>
        <v/>
      </c>
      <c r="J222" s="1" t="str">
        <f t="shared" si="63"/>
        <v/>
      </c>
      <c r="K222" s="1" t="str">
        <f t="shared" si="64"/>
        <v/>
      </c>
      <c r="L222" s="1" t="str">
        <f t="shared" si="65"/>
        <v/>
      </c>
      <c r="M222" s="1" t="str">
        <f t="shared" si="66"/>
        <v/>
      </c>
      <c r="N222" s="1" t="str">
        <f t="shared" si="67"/>
        <v/>
      </c>
      <c r="O222" s="1" t="str">
        <f t="shared" si="68"/>
        <v/>
      </c>
      <c r="P222" s="1" t="str">
        <f t="shared" si="69"/>
        <v/>
      </c>
      <c r="Q222" s="1" t="str">
        <f t="shared" si="70"/>
        <v/>
      </c>
      <c r="R222" s="1" t="str">
        <f t="shared" si="71"/>
        <v/>
      </c>
      <c r="S222" s="1" t="str">
        <f t="shared" si="72"/>
        <v/>
      </c>
      <c r="T222" s="1" t="str">
        <f t="shared" si="73"/>
        <v/>
      </c>
      <c r="U222" s="1" t="str">
        <f t="shared" si="74"/>
        <v/>
      </c>
      <c r="V222" s="1" t="str">
        <f t="shared" si="75"/>
        <v/>
      </c>
      <c r="W222" s="1" t="str">
        <f t="shared" si="76"/>
        <v/>
      </c>
      <c r="X222" s="1">
        <f t="shared" si="77"/>
        <v>0.1</v>
      </c>
      <c r="Y222" s="1">
        <f t="shared" si="78"/>
        <v>0.25</v>
      </c>
    </row>
    <row r="223" spans="1:25">
      <c r="A223" s="3" t="s">
        <v>6</v>
      </c>
      <c r="B223" s="3" t="s">
        <v>6</v>
      </c>
      <c r="C223" s="3" t="s">
        <v>9</v>
      </c>
      <c r="D223" s="1">
        <v>0.4</v>
      </c>
      <c r="E223" s="1">
        <v>1.25</v>
      </c>
      <c r="F223" s="1" t="str">
        <f t="shared" si="79"/>
        <v/>
      </c>
      <c r="G223" s="1" t="str">
        <f t="shared" si="80"/>
        <v/>
      </c>
      <c r="H223" s="1" t="str">
        <f t="shared" si="61"/>
        <v/>
      </c>
      <c r="I223" s="1" t="str">
        <f t="shared" si="62"/>
        <v/>
      </c>
      <c r="J223" s="1" t="str">
        <f t="shared" si="63"/>
        <v/>
      </c>
      <c r="K223" s="1" t="str">
        <f t="shared" si="64"/>
        <v/>
      </c>
      <c r="L223" s="1" t="str">
        <f t="shared" si="65"/>
        <v/>
      </c>
      <c r="M223" s="1" t="str">
        <f t="shared" si="66"/>
        <v/>
      </c>
      <c r="N223" s="1" t="str">
        <f t="shared" si="67"/>
        <v/>
      </c>
      <c r="O223" s="1" t="str">
        <f t="shared" si="68"/>
        <v/>
      </c>
      <c r="P223" s="1" t="str">
        <f t="shared" si="69"/>
        <v/>
      </c>
      <c r="Q223" s="1" t="str">
        <f t="shared" si="70"/>
        <v/>
      </c>
      <c r="R223" s="1" t="str">
        <f t="shared" si="71"/>
        <v/>
      </c>
      <c r="S223" s="1" t="str">
        <f t="shared" si="72"/>
        <v/>
      </c>
      <c r="T223" s="1" t="str">
        <f t="shared" si="73"/>
        <v/>
      </c>
      <c r="U223" s="1" t="str">
        <f t="shared" si="74"/>
        <v/>
      </c>
      <c r="V223" s="1" t="str">
        <f t="shared" si="75"/>
        <v/>
      </c>
      <c r="W223" s="1" t="str">
        <f t="shared" si="76"/>
        <v/>
      </c>
      <c r="X223" s="1" t="str">
        <f t="shared" si="77"/>
        <v/>
      </c>
      <c r="Y223" s="1" t="str">
        <f t="shared" si="78"/>
        <v/>
      </c>
    </row>
    <row r="224" spans="1:25">
      <c r="A224" s="3" t="s">
        <v>6</v>
      </c>
      <c r="B224" s="3" t="s">
        <v>6</v>
      </c>
      <c r="C224" s="3" t="s">
        <v>27</v>
      </c>
      <c r="D224" s="1">
        <v>0.1</v>
      </c>
      <c r="E224" s="1">
        <v>0.25</v>
      </c>
      <c r="F224" s="1" t="str">
        <f t="shared" si="79"/>
        <v/>
      </c>
      <c r="G224" s="1" t="str">
        <f t="shared" si="80"/>
        <v/>
      </c>
      <c r="H224" s="1" t="str">
        <f t="shared" si="61"/>
        <v/>
      </c>
      <c r="I224" s="1" t="str">
        <f t="shared" si="62"/>
        <v/>
      </c>
      <c r="J224" s="1" t="str">
        <f t="shared" si="63"/>
        <v/>
      </c>
      <c r="K224" s="1" t="str">
        <f t="shared" si="64"/>
        <v/>
      </c>
      <c r="L224" s="1" t="str">
        <f t="shared" si="65"/>
        <v/>
      </c>
      <c r="M224" s="1" t="str">
        <f t="shared" si="66"/>
        <v/>
      </c>
      <c r="N224" s="1" t="str">
        <f t="shared" si="67"/>
        <v/>
      </c>
      <c r="O224" s="1" t="str">
        <f t="shared" si="68"/>
        <v/>
      </c>
      <c r="P224" s="1" t="str">
        <f t="shared" si="69"/>
        <v/>
      </c>
      <c r="Q224" s="1" t="str">
        <f t="shared" si="70"/>
        <v/>
      </c>
      <c r="R224" s="1" t="str">
        <f t="shared" si="71"/>
        <v/>
      </c>
      <c r="S224" s="1" t="str">
        <f t="shared" si="72"/>
        <v/>
      </c>
      <c r="T224" s="1" t="str">
        <f t="shared" si="73"/>
        <v/>
      </c>
      <c r="U224" s="1" t="str">
        <f t="shared" si="74"/>
        <v/>
      </c>
      <c r="V224" s="1" t="str">
        <f t="shared" si="75"/>
        <v/>
      </c>
      <c r="W224" s="1" t="str">
        <f t="shared" si="76"/>
        <v/>
      </c>
      <c r="X224" s="1" t="str">
        <f t="shared" si="77"/>
        <v/>
      </c>
      <c r="Y224" s="1" t="str">
        <f t="shared" si="78"/>
        <v/>
      </c>
    </row>
    <row r="225" spans="1:25">
      <c r="A225" s="3" t="s">
        <v>106</v>
      </c>
      <c r="B225" s="3" t="s">
        <v>107</v>
      </c>
      <c r="C225" s="3" t="s">
        <v>6</v>
      </c>
      <c r="D225" s="1">
        <v>9.5</v>
      </c>
      <c r="E225" s="1">
        <v>8.625</v>
      </c>
      <c r="F225" s="1" t="str">
        <f t="shared" si="79"/>
        <v/>
      </c>
      <c r="G225" s="1" t="str">
        <f t="shared" si="80"/>
        <v/>
      </c>
      <c r="H225" s="1" t="str">
        <f t="shared" si="61"/>
        <v/>
      </c>
      <c r="I225" s="1" t="str">
        <f t="shared" si="62"/>
        <v/>
      </c>
      <c r="J225" s="1" t="str">
        <f t="shared" si="63"/>
        <v/>
      </c>
      <c r="K225" s="1" t="str">
        <f t="shared" si="64"/>
        <v/>
      </c>
      <c r="L225" s="1">
        <f t="shared" si="65"/>
        <v>0.5</v>
      </c>
      <c r="M225" s="1">
        <f t="shared" si="66"/>
        <v>0.25</v>
      </c>
      <c r="N225" s="1">
        <f t="shared" si="67"/>
        <v>1</v>
      </c>
      <c r="O225" s="1">
        <f t="shared" si="68"/>
        <v>1.125</v>
      </c>
      <c r="P225" s="1" t="str">
        <f t="shared" si="69"/>
        <v/>
      </c>
      <c r="Q225" s="1" t="str">
        <f t="shared" si="70"/>
        <v/>
      </c>
      <c r="R225" s="1">
        <f t="shared" si="71"/>
        <v>0.5</v>
      </c>
      <c r="S225" s="1">
        <f t="shared" si="72"/>
        <v>0.25</v>
      </c>
      <c r="T225" s="1">
        <f t="shared" si="73"/>
        <v>7.5</v>
      </c>
      <c r="U225" s="1">
        <f t="shared" si="74"/>
        <v>7</v>
      </c>
      <c r="V225" s="1" t="str">
        <f t="shared" si="75"/>
        <v/>
      </c>
      <c r="W225" s="1" t="str">
        <f t="shared" si="76"/>
        <v/>
      </c>
      <c r="X225" s="1" t="str">
        <f t="shared" si="77"/>
        <v/>
      </c>
      <c r="Y225" s="1" t="str">
        <f t="shared" si="78"/>
        <v/>
      </c>
    </row>
    <row r="226" spans="1:25">
      <c r="A226" s="3" t="s">
        <v>6</v>
      </c>
      <c r="B226" s="3" t="s">
        <v>6</v>
      </c>
      <c r="C226" s="3" t="s">
        <v>16</v>
      </c>
      <c r="D226" s="1">
        <v>0.5</v>
      </c>
      <c r="E226" s="1">
        <v>0.25</v>
      </c>
      <c r="F226" s="1" t="str">
        <f t="shared" si="79"/>
        <v/>
      </c>
      <c r="G226" s="1" t="str">
        <f t="shared" si="80"/>
        <v/>
      </c>
      <c r="H226" s="1" t="str">
        <f t="shared" si="61"/>
        <v/>
      </c>
      <c r="I226" s="1" t="str">
        <f t="shared" si="62"/>
        <v/>
      </c>
      <c r="J226" s="1" t="str">
        <f t="shared" si="63"/>
        <v/>
      </c>
      <c r="K226" s="1" t="str">
        <f t="shared" si="64"/>
        <v/>
      </c>
      <c r="L226" s="1" t="str">
        <f t="shared" si="65"/>
        <v/>
      </c>
      <c r="M226" s="1" t="str">
        <f t="shared" si="66"/>
        <v/>
      </c>
      <c r="N226" s="1" t="str">
        <f t="shared" si="67"/>
        <v/>
      </c>
      <c r="O226" s="1" t="str">
        <f t="shared" si="68"/>
        <v/>
      </c>
      <c r="P226" s="1" t="str">
        <f t="shared" si="69"/>
        <v/>
      </c>
      <c r="Q226" s="1" t="str">
        <f t="shared" si="70"/>
        <v/>
      </c>
      <c r="R226" s="1" t="str">
        <f t="shared" si="71"/>
        <v/>
      </c>
      <c r="S226" s="1" t="str">
        <f t="shared" si="72"/>
        <v/>
      </c>
      <c r="T226" s="1" t="str">
        <f t="shared" si="73"/>
        <v/>
      </c>
      <c r="U226" s="1" t="str">
        <f t="shared" si="74"/>
        <v/>
      </c>
      <c r="V226" s="1" t="str">
        <f t="shared" si="75"/>
        <v/>
      </c>
      <c r="W226" s="1" t="str">
        <f t="shared" si="76"/>
        <v/>
      </c>
      <c r="X226" s="1" t="str">
        <f t="shared" si="77"/>
        <v/>
      </c>
      <c r="Y226" s="1" t="str">
        <f t="shared" si="78"/>
        <v/>
      </c>
    </row>
    <row r="227" spans="1:25">
      <c r="A227" s="3" t="s">
        <v>6</v>
      </c>
      <c r="B227" s="3" t="s">
        <v>6</v>
      </c>
      <c r="C227" s="3" t="s">
        <v>17</v>
      </c>
      <c r="D227" s="1">
        <v>1</v>
      </c>
      <c r="E227" s="1">
        <v>1.125</v>
      </c>
      <c r="F227" s="1" t="str">
        <f t="shared" si="79"/>
        <v/>
      </c>
      <c r="G227" s="1" t="str">
        <f t="shared" si="80"/>
        <v/>
      </c>
      <c r="H227" s="1" t="str">
        <f t="shared" si="61"/>
        <v/>
      </c>
      <c r="I227" s="1" t="str">
        <f t="shared" si="62"/>
        <v/>
      </c>
      <c r="J227" s="1" t="str">
        <f t="shared" si="63"/>
        <v/>
      </c>
      <c r="K227" s="1" t="str">
        <f t="shared" si="64"/>
        <v/>
      </c>
      <c r="L227" s="1" t="str">
        <f t="shared" si="65"/>
        <v/>
      </c>
      <c r="M227" s="1" t="str">
        <f t="shared" si="66"/>
        <v/>
      </c>
      <c r="N227" s="1" t="str">
        <f t="shared" si="67"/>
        <v/>
      </c>
      <c r="O227" s="1" t="str">
        <f t="shared" si="68"/>
        <v/>
      </c>
      <c r="P227" s="1" t="str">
        <f t="shared" si="69"/>
        <v/>
      </c>
      <c r="Q227" s="1" t="str">
        <f t="shared" si="70"/>
        <v/>
      </c>
      <c r="R227" s="1" t="str">
        <f t="shared" si="71"/>
        <v/>
      </c>
      <c r="S227" s="1" t="str">
        <f t="shared" si="72"/>
        <v/>
      </c>
      <c r="T227" s="1" t="str">
        <f t="shared" si="73"/>
        <v/>
      </c>
      <c r="U227" s="1" t="str">
        <f t="shared" si="74"/>
        <v/>
      </c>
      <c r="V227" s="1" t="str">
        <f t="shared" si="75"/>
        <v/>
      </c>
      <c r="W227" s="1" t="str">
        <f t="shared" si="76"/>
        <v/>
      </c>
      <c r="X227" s="1" t="str">
        <f t="shared" si="77"/>
        <v/>
      </c>
      <c r="Y227" s="1" t="str">
        <f t="shared" si="78"/>
        <v/>
      </c>
    </row>
    <row r="228" spans="1:25">
      <c r="A228" s="3" t="s">
        <v>6</v>
      </c>
      <c r="B228" s="3" t="s">
        <v>6</v>
      </c>
      <c r="C228" s="3" t="s">
        <v>18</v>
      </c>
      <c r="D228" s="1">
        <v>0.5</v>
      </c>
      <c r="E228" s="1">
        <v>0.25</v>
      </c>
      <c r="F228" s="1" t="str">
        <f t="shared" si="79"/>
        <v/>
      </c>
      <c r="G228" s="1" t="str">
        <f t="shared" si="80"/>
        <v/>
      </c>
      <c r="H228" s="1" t="str">
        <f t="shared" si="61"/>
        <v/>
      </c>
      <c r="I228" s="1" t="str">
        <f t="shared" si="62"/>
        <v/>
      </c>
      <c r="J228" s="1" t="str">
        <f t="shared" si="63"/>
        <v/>
      </c>
      <c r="K228" s="1" t="str">
        <f t="shared" si="64"/>
        <v/>
      </c>
      <c r="L228" s="1" t="str">
        <f t="shared" si="65"/>
        <v/>
      </c>
      <c r="M228" s="1" t="str">
        <f t="shared" si="66"/>
        <v/>
      </c>
      <c r="N228" s="1" t="str">
        <f t="shared" si="67"/>
        <v/>
      </c>
      <c r="O228" s="1" t="str">
        <f t="shared" si="68"/>
        <v/>
      </c>
      <c r="P228" s="1" t="str">
        <f t="shared" si="69"/>
        <v/>
      </c>
      <c r="Q228" s="1" t="str">
        <f t="shared" si="70"/>
        <v/>
      </c>
      <c r="R228" s="1" t="str">
        <f t="shared" si="71"/>
        <v/>
      </c>
      <c r="S228" s="1" t="str">
        <f t="shared" si="72"/>
        <v/>
      </c>
      <c r="T228" s="1" t="str">
        <f t="shared" si="73"/>
        <v/>
      </c>
      <c r="U228" s="1" t="str">
        <f t="shared" si="74"/>
        <v/>
      </c>
      <c r="V228" s="1" t="str">
        <f t="shared" si="75"/>
        <v/>
      </c>
      <c r="W228" s="1" t="str">
        <f t="shared" si="76"/>
        <v/>
      </c>
      <c r="X228" s="1" t="str">
        <f t="shared" si="77"/>
        <v/>
      </c>
      <c r="Y228" s="1" t="str">
        <f t="shared" si="78"/>
        <v/>
      </c>
    </row>
    <row r="229" spans="1:25">
      <c r="A229" s="3" t="s">
        <v>6</v>
      </c>
      <c r="B229" s="3" t="s">
        <v>6</v>
      </c>
      <c r="C229" s="3" t="s">
        <v>19</v>
      </c>
      <c r="D229" s="1">
        <v>7.5</v>
      </c>
      <c r="E229" s="1">
        <v>7</v>
      </c>
      <c r="F229" s="1" t="str">
        <f t="shared" si="79"/>
        <v/>
      </c>
      <c r="G229" s="1" t="str">
        <f t="shared" si="80"/>
        <v/>
      </c>
      <c r="H229" s="1" t="str">
        <f t="shared" si="61"/>
        <v/>
      </c>
      <c r="I229" s="1" t="str">
        <f t="shared" si="62"/>
        <v/>
      </c>
      <c r="J229" s="1" t="str">
        <f t="shared" si="63"/>
        <v/>
      </c>
      <c r="K229" s="1" t="str">
        <f t="shared" si="64"/>
        <v/>
      </c>
      <c r="L229" s="1" t="str">
        <f t="shared" si="65"/>
        <v/>
      </c>
      <c r="M229" s="1" t="str">
        <f t="shared" si="66"/>
        <v/>
      </c>
      <c r="N229" s="1" t="str">
        <f t="shared" si="67"/>
        <v/>
      </c>
      <c r="O229" s="1" t="str">
        <f t="shared" si="68"/>
        <v/>
      </c>
      <c r="P229" s="1" t="str">
        <f t="shared" si="69"/>
        <v/>
      </c>
      <c r="Q229" s="1" t="str">
        <f t="shared" si="70"/>
        <v/>
      </c>
      <c r="R229" s="1" t="str">
        <f t="shared" si="71"/>
        <v/>
      </c>
      <c r="S229" s="1" t="str">
        <f t="shared" si="72"/>
        <v/>
      </c>
      <c r="T229" s="1" t="str">
        <f t="shared" si="73"/>
        <v/>
      </c>
      <c r="U229" s="1" t="str">
        <f t="shared" si="74"/>
        <v/>
      </c>
      <c r="V229" s="1" t="str">
        <f t="shared" si="75"/>
        <v/>
      </c>
      <c r="W229" s="1" t="str">
        <f t="shared" si="76"/>
        <v/>
      </c>
      <c r="X229" s="1" t="str">
        <f t="shared" si="77"/>
        <v/>
      </c>
      <c r="Y229" s="1" t="str">
        <f t="shared" si="78"/>
        <v/>
      </c>
    </row>
    <row r="230" spans="1:25">
      <c r="A230" s="3" t="s">
        <v>108</v>
      </c>
      <c r="B230" s="3" t="s">
        <v>109</v>
      </c>
      <c r="C230" s="3" t="s">
        <v>6</v>
      </c>
      <c r="D230" s="1">
        <v>7.65</v>
      </c>
      <c r="E230" s="1">
        <v>5.875</v>
      </c>
      <c r="F230" s="1" t="str">
        <f t="shared" si="79"/>
        <v/>
      </c>
      <c r="G230" s="1" t="str">
        <f t="shared" si="80"/>
        <v/>
      </c>
      <c r="H230" s="1" t="str">
        <f t="shared" si="61"/>
        <v/>
      </c>
      <c r="I230" s="1" t="str">
        <f t="shared" si="62"/>
        <v/>
      </c>
      <c r="J230" s="1" t="str">
        <f t="shared" si="63"/>
        <v/>
      </c>
      <c r="K230" s="1" t="str">
        <f t="shared" si="64"/>
        <v/>
      </c>
      <c r="L230" s="1">
        <f t="shared" si="65"/>
        <v>0.5</v>
      </c>
      <c r="M230" s="1">
        <f t="shared" si="66"/>
        <v>0</v>
      </c>
      <c r="N230" s="1">
        <f t="shared" si="67"/>
        <v>1</v>
      </c>
      <c r="O230" s="1">
        <f t="shared" si="68"/>
        <v>0.875</v>
      </c>
      <c r="P230" s="1" t="str">
        <f t="shared" si="69"/>
        <v/>
      </c>
      <c r="Q230" s="1" t="str">
        <f t="shared" si="70"/>
        <v/>
      </c>
      <c r="R230" s="1">
        <f t="shared" si="71"/>
        <v>0</v>
      </c>
      <c r="S230" s="1">
        <f t="shared" si="72"/>
        <v>0.125</v>
      </c>
      <c r="T230" s="1">
        <f t="shared" si="73"/>
        <v>6.15</v>
      </c>
      <c r="U230" s="1">
        <f t="shared" si="74"/>
        <v>4.875</v>
      </c>
      <c r="V230" s="1" t="str">
        <f t="shared" si="75"/>
        <v/>
      </c>
      <c r="W230" s="1" t="str">
        <f t="shared" si="76"/>
        <v/>
      </c>
      <c r="X230" s="1" t="str">
        <f t="shared" si="77"/>
        <v/>
      </c>
      <c r="Y230" s="1" t="str">
        <f t="shared" si="78"/>
        <v/>
      </c>
    </row>
    <row r="231" spans="1:25">
      <c r="A231" s="3" t="s">
        <v>6</v>
      </c>
      <c r="B231" s="3" t="s">
        <v>6</v>
      </c>
      <c r="C231" s="3" t="s">
        <v>16</v>
      </c>
      <c r="D231" s="1">
        <v>0.5</v>
      </c>
      <c r="E231" s="1">
        <v>0</v>
      </c>
      <c r="F231" s="1" t="str">
        <f t="shared" si="79"/>
        <v/>
      </c>
      <c r="G231" s="1" t="str">
        <f t="shared" si="80"/>
        <v/>
      </c>
      <c r="H231" s="1" t="str">
        <f t="shared" si="61"/>
        <v/>
      </c>
      <c r="I231" s="1" t="str">
        <f t="shared" si="62"/>
        <v/>
      </c>
      <c r="J231" s="1" t="str">
        <f t="shared" si="63"/>
        <v/>
      </c>
      <c r="K231" s="1" t="str">
        <f t="shared" si="64"/>
        <v/>
      </c>
      <c r="L231" s="1" t="str">
        <f t="shared" si="65"/>
        <v/>
      </c>
      <c r="M231" s="1" t="str">
        <f t="shared" si="66"/>
        <v/>
      </c>
      <c r="N231" s="1" t="str">
        <f t="shared" si="67"/>
        <v/>
      </c>
      <c r="O231" s="1" t="str">
        <f t="shared" si="68"/>
        <v/>
      </c>
      <c r="P231" s="1" t="str">
        <f t="shared" si="69"/>
        <v/>
      </c>
      <c r="Q231" s="1" t="str">
        <f t="shared" si="70"/>
        <v/>
      </c>
      <c r="R231" s="1" t="str">
        <f t="shared" si="71"/>
        <v/>
      </c>
      <c r="S231" s="1" t="str">
        <f t="shared" si="72"/>
        <v/>
      </c>
      <c r="T231" s="1" t="str">
        <f t="shared" si="73"/>
        <v/>
      </c>
      <c r="U231" s="1" t="str">
        <f t="shared" si="74"/>
        <v/>
      </c>
      <c r="V231" s="1" t="str">
        <f t="shared" si="75"/>
        <v/>
      </c>
      <c r="W231" s="1" t="str">
        <f t="shared" si="76"/>
        <v/>
      </c>
      <c r="X231" s="1" t="str">
        <f t="shared" si="77"/>
        <v/>
      </c>
      <c r="Y231" s="1" t="str">
        <f t="shared" si="78"/>
        <v/>
      </c>
    </row>
    <row r="232" spans="1:25">
      <c r="A232" s="3" t="s">
        <v>6</v>
      </c>
      <c r="B232" s="3" t="s">
        <v>6</v>
      </c>
      <c r="C232" s="3" t="s">
        <v>17</v>
      </c>
      <c r="D232" s="1">
        <v>1</v>
      </c>
      <c r="E232" s="1">
        <v>0.875</v>
      </c>
      <c r="F232" s="1" t="str">
        <f t="shared" si="79"/>
        <v/>
      </c>
      <c r="G232" s="1" t="str">
        <f t="shared" si="80"/>
        <v/>
      </c>
      <c r="H232" s="1" t="str">
        <f t="shared" si="61"/>
        <v/>
      </c>
      <c r="I232" s="1" t="str">
        <f t="shared" si="62"/>
        <v/>
      </c>
      <c r="J232" s="1" t="str">
        <f t="shared" si="63"/>
        <v/>
      </c>
      <c r="K232" s="1" t="str">
        <f t="shared" si="64"/>
        <v/>
      </c>
      <c r="L232" s="1" t="str">
        <f t="shared" si="65"/>
        <v/>
      </c>
      <c r="M232" s="1" t="str">
        <f t="shared" si="66"/>
        <v/>
      </c>
      <c r="N232" s="1" t="str">
        <f t="shared" si="67"/>
        <v/>
      </c>
      <c r="O232" s="1" t="str">
        <f t="shared" si="68"/>
        <v/>
      </c>
      <c r="P232" s="1" t="str">
        <f t="shared" si="69"/>
        <v/>
      </c>
      <c r="Q232" s="1" t="str">
        <f t="shared" si="70"/>
        <v/>
      </c>
      <c r="R232" s="1" t="str">
        <f t="shared" si="71"/>
        <v/>
      </c>
      <c r="S232" s="1" t="str">
        <f t="shared" si="72"/>
        <v/>
      </c>
      <c r="T232" s="1" t="str">
        <f t="shared" si="73"/>
        <v/>
      </c>
      <c r="U232" s="1" t="str">
        <f t="shared" si="74"/>
        <v/>
      </c>
      <c r="V232" s="1" t="str">
        <f t="shared" si="75"/>
        <v/>
      </c>
      <c r="W232" s="1" t="str">
        <f t="shared" si="76"/>
        <v/>
      </c>
      <c r="X232" s="1" t="str">
        <f t="shared" si="77"/>
        <v/>
      </c>
      <c r="Y232" s="1" t="str">
        <f t="shared" si="78"/>
        <v/>
      </c>
    </row>
    <row r="233" spans="1:25">
      <c r="A233" s="3" t="s">
        <v>6</v>
      </c>
      <c r="B233" s="3" t="s">
        <v>6</v>
      </c>
      <c r="C233" s="3" t="s">
        <v>18</v>
      </c>
      <c r="D233" s="1">
        <v>0</v>
      </c>
      <c r="E233" s="1">
        <v>0.125</v>
      </c>
      <c r="F233" s="1" t="str">
        <f t="shared" si="79"/>
        <v/>
      </c>
      <c r="G233" s="1" t="str">
        <f t="shared" si="80"/>
        <v/>
      </c>
      <c r="H233" s="1" t="str">
        <f t="shared" si="61"/>
        <v/>
      </c>
      <c r="I233" s="1" t="str">
        <f t="shared" si="62"/>
        <v/>
      </c>
      <c r="J233" s="1" t="str">
        <f t="shared" si="63"/>
        <v/>
      </c>
      <c r="K233" s="1" t="str">
        <f t="shared" si="64"/>
        <v/>
      </c>
      <c r="L233" s="1" t="str">
        <f t="shared" si="65"/>
        <v/>
      </c>
      <c r="M233" s="1" t="str">
        <f t="shared" si="66"/>
        <v/>
      </c>
      <c r="N233" s="1" t="str">
        <f t="shared" si="67"/>
        <v/>
      </c>
      <c r="O233" s="1" t="str">
        <f t="shared" si="68"/>
        <v/>
      </c>
      <c r="P233" s="1" t="str">
        <f t="shared" si="69"/>
        <v/>
      </c>
      <c r="Q233" s="1" t="str">
        <f t="shared" si="70"/>
        <v/>
      </c>
      <c r="R233" s="1" t="str">
        <f t="shared" si="71"/>
        <v/>
      </c>
      <c r="S233" s="1" t="str">
        <f t="shared" si="72"/>
        <v/>
      </c>
      <c r="T233" s="1" t="str">
        <f t="shared" si="73"/>
        <v/>
      </c>
      <c r="U233" s="1" t="str">
        <f t="shared" si="74"/>
        <v/>
      </c>
      <c r="V233" s="1" t="str">
        <f t="shared" si="75"/>
        <v/>
      </c>
      <c r="W233" s="1" t="str">
        <f t="shared" si="76"/>
        <v/>
      </c>
      <c r="X233" s="1" t="str">
        <f t="shared" si="77"/>
        <v/>
      </c>
      <c r="Y233" s="1" t="str">
        <f t="shared" si="78"/>
        <v/>
      </c>
    </row>
    <row r="234" spans="1:25">
      <c r="A234" s="3" t="s">
        <v>6</v>
      </c>
      <c r="B234" s="3" t="s">
        <v>6</v>
      </c>
      <c r="C234" s="3" t="s">
        <v>19</v>
      </c>
      <c r="D234" s="1">
        <v>6.15</v>
      </c>
      <c r="E234" s="1">
        <v>4.875</v>
      </c>
      <c r="F234" s="1" t="str">
        <f t="shared" si="79"/>
        <v/>
      </c>
      <c r="G234" s="1" t="str">
        <f t="shared" si="80"/>
        <v/>
      </c>
      <c r="H234" s="1" t="str">
        <f t="shared" si="61"/>
        <v/>
      </c>
      <c r="I234" s="1" t="str">
        <f t="shared" si="62"/>
        <v/>
      </c>
      <c r="J234" s="1" t="str">
        <f t="shared" si="63"/>
        <v/>
      </c>
      <c r="K234" s="1" t="str">
        <f t="shared" si="64"/>
        <v/>
      </c>
      <c r="L234" s="1" t="str">
        <f t="shared" si="65"/>
        <v/>
      </c>
      <c r="M234" s="1" t="str">
        <f t="shared" si="66"/>
        <v/>
      </c>
      <c r="N234" s="1" t="str">
        <f t="shared" si="67"/>
        <v/>
      </c>
      <c r="O234" s="1" t="str">
        <f t="shared" si="68"/>
        <v/>
      </c>
      <c r="P234" s="1" t="str">
        <f t="shared" si="69"/>
        <v/>
      </c>
      <c r="Q234" s="1" t="str">
        <f t="shared" si="70"/>
        <v/>
      </c>
      <c r="R234" s="1" t="str">
        <f t="shared" si="71"/>
        <v/>
      </c>
      <c r="S234" s="1" t="str">
        <f t="shared" si="72"/>
        <v/>
      </c>
      <c r="T234" s="1" t="str">
        <f t="shared" si="73"/>
        <v/>
      </c>
      <c r="U234" s="1" t="str">
        <f t="shared" si="74"/>
        <v/>
      </c>
      <c r="V234" s="1" t="str">
        <f t="shared" si="75"/>
        <v/>
      </c>
      <c r="W234" s="1" t="str">
        <f t="shared" si="76"/>
        <v/>
      </c>
      <c r="X234" s="1" t="str">
        <f t="shared" si="77"/>
        <v/>
      </c>
      <c r="Y234" s="1" t="str">
        <f t="shared" si="78"/>
        <v/>
      </c>
    </row>
    <row r="235" spans="1:25">
      <c r="A235" s="3" t="s">
        <v>110</v>
      </c>
      <c r="B235" s="3" t="s">
        <v>111</v>
      </c>
      <c r="C235" s="3" t="s">
        <v>6</v>
      </c>
      <c r="D235" s="1">
        <v>4.7</v>
      </c>
      <c r="E235" s="1">
        <v>2.875</v>
      </c>
      <c r="F235" s="1" t="str">
        <f t="shared" si="79"/>
        <v/>
      </c>
      <c r="G235" s="1" t="str">
        <f t="shared" si="80"/>
        <v/>
      </c>
      <c r="H235" s="1" t="str">
        <f t="shared" si="61"/>
        <v/>
      </c>
      <c r="I235" s="1" t="str">
        <f t="shared" si="62"/>
        <v/>
      </c>
      <c r="J235" s="1" t="str">
        <f t="shared" si="63"/>
        <v/>
      </c>
      <c r="K235" s="1" t="str">
        <f t="shared" si="64"/>
        <v/>
      </c>
      <c r="L235" s="1" t="str">
        <f t="shared" si="65"/>
        <v/>
      </c>
      <c r="M235" s="1" t="str">
        <f t="shared" si="66"/>
        <v/>
      </c>
      <c r="N235" s="1">
        <f t="shared" si="67"/>
        <v>0.9</v>
      </c>
      <c r="O235" s="1">
        <f t="shared" si="68"/>
        <v>0.375</v>
      </c>
      <c r="P235" s="1" t="str">
        <f t="shared" si="69"/>
        <v/>
      </c>
      <c r="Q235" s="1" t="str">
        <f t="shared" si="70"/>
        <v/>
      </c>
      <c r="R235" s="1">
        <f t="shared" si="71"/>
        <v>0.45</v>
      </c>
      <c r="S235" s="1">
        <f t="shared" si="72"/>
        <v>0.25</v>
      </c>
      <c r="T235" s="1">
        <f t="shared" si="73"/>
        <v>3.35</v>
      </c>
      <c r="U235" s="1">
        <f t="shared" si="74"/>
        <v>2.25</v>
      </c>
      <c r="V235" s="1" t="str">
        <f t="shared" si="75"/>
        <v/>
      </c>
      <c r="W235" s="1" t="str">
        <f t="shared" si="76"/>
        <v/>
      </c>
      <c r="X235" s="1" t="str">
        <f t="shared" si="77"/>
        <v/>
      </c>
      <c r="Y235" s="1" t="str">
        <f t="shared" si="78"/>
        <v/>
      </c>
    </row>
    <row r="236" spans="1:25">
      <c r="A236" s="3" t="s">
        <v>6</v>
      </c>
      <c r="B236" s="3" t="s">
        <v>6</v>
      </c>
      <c r="C236" s="3" t="s">
        <v>17</v>
      </c>
      <c r="D236" s="1">
        <v>0.9</v>
      </c>
      <c r="E236" s="1">
        <v>0.375</v>
      </c>
      <c r="F236" s="1" t="str">
        <f t="shared" si="79"/>
        <v/>
      </c>
      <c r="G236" s="1" t="str">
        <f t="shared" si="80"/>
        <v/>
      </c>
      <c r="H236" s="1" t="str">
        <f t="shared" si="61"/>
        <v/>
      </c>
      <c r="I236" s="1" t="str">
        <f t="shared" si="62"/>
        <v/>
      </c>
      <c r="J236" s="1" t="str">
        <f t="shared" si="63"/>
        <v/>
      </c>
      <c r="K236" s="1" t="str">
        <f t="shared" si="64"/>
        <v/>
      </c>
      <c r="L236" s="1" t="str">
        <f t="shared" si="65"/>
        <v/>
      </c>
      <c r="M236" s="1" t="str">
        <f t="shared" si="66"/>
        <v/>
      </c>
      <c r="N236" s="1" t="str">
        <f t="shared" si="67"/>
        <v/>
      </c>
      <c r="O236" s="1" t="str">
        <f t="shared" si="68"/>
        <v/>
      </c>
      <c r="P236" s="1" t="str">
        <f t="shared" si="69"/>
        <v/>
      </c>
      <c r="Q236" s="1" t="str">
        <f t="shared" si="70"/>
        <v/>
      </c>
      <c r="R236" s="1" t="str">
        <f t="shared" si="71"/>
        <v/>
      </c>
      <c r="S236" s="1" t="str">
        <f t="shared" si="72"/>
        <v/>
      </c>
      <c r="T236" s="1" t="str">
        <f t="shared" si="73"/>
        <v/>
      </c>
      <c r="U236" s="1" t="str">
        <f t="shared" si="74"/>
        <v/>
      </c>
      <c r="V236" s="1" t="str">
        <f t="shared" si="75"/>
        <v/>
      </c>
      <c r="W236" s="1" t="str">
        <f t="shared" si="76"/>
        <v/>
      </c>
      <c r="X236" s="1" t="str">
        <f t="shared" si="77"/>
        <v/>
      </c>
      <c r="Y236" s="1" t="str">
        <f t="shared" si="78"/>
        <v/>
      </c>
    </row>
    <row r="237" spans="1:25">
      <c r="A237" s="3" t="s">
        <v>6</v>
      </c>
      <c r="B237" s="3" t="s">
        <v>6</v>
      </c>
      <c r="C237" s="3" t="s">
        <v>18</v>
      </c>
      <c r="D237" s="1">
        <v>0.45</v>
      </c>
      <c r="E237" s="1">
        <v>0.25</v>
      </c>
      <c r="F237" s="1" t="str">
        <f t="shared" si="79"/>
        <v/>
      </c>
      <c r="G237" s="1" t="str">
        <f t="shared" si="80"/>
        <v/>
      </c>
      <c r="H237" s="1" t="str">
        <f t="shared" si="61"/>
        <v/>
      </c>
      <c r="I237" s="1" t="str">
        <f t="shared" si="62"/>
        <v/>
      </c>
      <c r="J237" s="1" t="str">
        <f t="shared" si="63"/>
        <v/>
      </c>
      <c r="K237" s="1" t="str">
        <f t="shared" si="64"/>
        <v/>
      </c>
      <c r="L237" s="1" t="str">
        <f t="shared" si="65"/>
        <v/>
      </c>
      <c r="M237" s="1" t="str">
        <f t="shared" si="66"/>
        <v/>
      </c>
      <c r="N237" s="1" t="str">
        <f t="shared" si="67"/>
        <v/>
      </c>
      <c r="O237" s="1" t="str">
        <f t="shared" si="68"/>
        <v/>
      </c>
      <c r="P237" s="1" t="str">
        <f t="shared" si="69"/>
        <v/>
      </c>
      <c r="Q237" s="1" t="str">
        <f t="shared" si="70"/>
        <v/>
      </c>
      <c r="R237" s="1" t="str">
        <f t="shared" si="71"/>
        <v/>
      </c>
      <c r="S237" s="1" t="str">
        <f t="shared" si="72"/>
        <v/>
      </c>
      <c r="T237" s="1" t="str">
        <f t="shared" si="73"/>
        <v/>
      </c>
      <c r="U237" s="1" t="str">
        <f t="shared" si="74"/>
        <v/>
      </c>
      <c r="V237" s="1" t="str">
        <f t="shared" si="75"/>
        <v/>
      </c>
      <c r="W237" s="1" t="str">
        <f t="shared" si="76"/>
        <v/>
      </c>
      <c r="X237" s="1" t="str">
        <f t="shared" si="77"/>
        <v/>
      </c>
      <c r="Y237" s="1" t="str">
        <f t="shared" si="78"/>
        <v/>
      </c>
    </row>
    <row r="238" spans="1:25">
      <c r="A238" s="3" t="s">
        <v>6</v>
      </c>
      <c r="B238" s="3" t="s">
        <v>6</v>
      </c>
      <c r="C238" s="3" t="s">
        <v>19</v>
      </c>
      <c r="D238" s="1">
        <v>3.35</v>
      </c>
      <c r="E238" s="1">
        <v>2.25</v>
      </c>
      <c r="F238" s="1" t="str">
        <f t="shared" si="79"/>
        <v/>
      </c>
      <c r="G238" s="1" t="str">
        <f t="shared" si="80"/>
        <v/>
      </c>
      <c r="H238" s="1" t="str">
        <f t="shared" si="61"/>
        <v/>
      </c>
      <c r="I238" s="1" t="str">
        <f t="shared" si="62"/>
        <v/>
      </c>
      <c r="J238" s="1" t="str">
        <f t="shared" si="63"/>
        <v/>
      </c>
      <c r="K238" s="1" t="str">
        <f t="shared" si="64"/>
        <v/>
      </c>
      <c r="L238" s="1" t="str">
        <f t="shared" si="65"/>
        <v/>
      </c>
      <c r="M238" s="1" t="str">
        <f t="shared" si="66"/>
        <v/>
      </c>
      <c r="N238" s="1" t="str">
        <f t="shared" si="67"/>
        <v/>
      </c>
      <c r="O238" s="1" t="str">
        <f t="shared" si="68"/>
        <v/>
      </c>
      <c r="P238" s="1" t="str">
        <f t="shared" si="69"/>
        <v/>
      </c>
      <c r="Q238" s="1" t="str">
        <f t="shared" si="70"/>
        <v/>
      </c>
      <c r="R238" s="1" t="str">
        <f t="shared" si="71"/>
        <v/>
      </c>
      <c r="S238" s="1" t="str">
        <f t="shared" si="72"/>
        <v/>
      </c>
      <c r="T238" s="1" t="str">
        <f t="shared" si="73"/>
        <v/>
      </c>
      <c r="U238" s="1" t="str">
        <f t="shared" si="74"/>
        <v/>
      </c>
      <c r="V238" s="1" t="str">
        <f t="shared" si="75"/>
        <v/>
      </c>
      <c r="W238" s="1" t="str">
        <f t="shared" si="76"/>
        <v/>
      </c>
      <c r="X238" s="1" t="str">
        <f t="shared" si="77"/>
        <v/>
      </c>
      <c r="Y238" s="1" t="str">
        <f t="shared" si="78"/>
        <v/>
      </c>
    </row>
    <row r="239" spans="1:25">
      <c r="A239" s="3" t="s">
        <v>112</v>
      </c>
      <c r="B239" s="3" t="s">
        <v>113</v>
      </c>
      <c r="C239" s="3" t="s">
        <v>6</v>
      </c>
      <c r="D239" s="1">
        <v>0.5</v>
      </c>
      <c r="E239" s="1">
        <v>0.5</v>
      </c>
      <c r="F239" s="1" t="str">
        <f t="shared" si="79"/>
        <v/>
      </c>
      <c r="G239" s="1" t="str">
        <f t="shared" si="80"/>
        <v/>
      </c>
      <c r="H239" s="1" t="str">
        <f t="shared" si="61"/>
        <v/>
      </c>
      <c r="I239" s="1" t="str">
        <f t="shared" si="62"/>
        <v/>
      </c>
      <c r="J239" s="1" t="str">
        <f t="shared" si="63"/>
        <v/>
      </c>
      <c r="K239" s="1" t="str">
        <f t="shared" si="64"/>
        <v/>
      </c>
      <c r="L239" s="1" t="str">
        <f t="shared" si="65"/>
        <v/>
      </c>
      <c r="M239" s="1" t="str">
        <f t="shared" si="66"/>
        <v/>
      </c>
      <c r="N239" s="1" t="str">
        <f t="shared" si="67"/>
        <v/>
      </c>
      <c r="O239" s="1" t="str">
        <f t="shared" si="68"/>
        <v/>
      </c>
      <c r="P239" s="1" t="str">
        <f t="shared" si="69"/>
        <v/>
      </c>
      <c r="Q239" s="1" t="str">
        <f t="shared" si="70"/>
        <v/>
      </c>
      <c r="R239" s="1" t="str">
        <f t="shared" si="71"/>
        <v/>
      </c>
      <c r="S239" s="1" t="str">
        <f t="shared" si="72"/>
        <v/>
      </c>
      <c r="T239" s="1">
        <f t="shared" si="73"/>
        <v>0.5</v>
      </c>
      <c r="U239" s="1">
        <f t="shared" si="74"/>
        <v>0.5</v>
      </c>
      <c r="V239" s="1" t="str">
        <f t="shared" si="75"/>
        <v/>
      </c>
      <c r="W239" s="1" t="str">
        <f t="shared" si="76"/>
        <v/>
      </c>
      <c r="X239" s="1" t="str">
        <f t="shared" si="77"/>
        <v/>
      </c>
      <c r="Y239" s="1" t="str">
        <f t="shared" si="78"/>
        <v/>
      </c>
    </row>
    <row r="240" spans="1:25">
      <c r="A240" s="3" t="s">
        <v>6</v>
      </c>
      <c r="B240" s="3" t="s">
        <v>6</v>
      </c>
      <c r="C240" s="3" t="s">
        <v>19</v>
      </c>
      <c r="D240" s="1">
        <v>0.5</v>
      </c>
      <c r="E240" s="1">
        <v>0.5</v>
      </c>
      <c r="F240" s="1" t="str">
        <f t="shared" si="79"/>
        <v/>
      </c>
      <c r="G240" s="1" t="str">
        <f t="shared" si="80"/>
        <v/>
      </c>
      <c r="H240" s="1" t="str">
        <f t="shared" si="61"/>
        <v/>
      </c>
      <c r="I240" s="1" t="str">
        <f t="shared" si="62"/>
        <v/>
      </c>
      <c r="J240" s="1" t="str">
        <f t="shared" si="63"/>
        <v/>
      </c>
      <c r="K240" s="1" t="str">
        <f t="shared" si="64"/>
        <v/>
      </c>
      <c r="L240" s="1" t="str">
        <f t="shared" si="65"/>
        <v/>
      </c>
      <c r="M240" s="1" t="str">
        <f t="shared" si="66"/>
        <v/>
      </c>
      <c r="N240" s="1" t="str">
        <f t="shared" si="67"/>
        <v/>
      </c>
      <c r="O240" s="1" t="str">
        <f t="shared" si="68"/>
        <v/>
      </c>
      <c r="P240" s="1" t="str">
        <f t="shared" si="69"/>
        <v/>
      </c>
      <c r="Q240" s="1" t="str">
        <f t="shared" si="70"/>
        <v/>
      </c>
      <c r="R240" s="1" t="str">
        <f t="shared" si="71"/>
        <v/>
      </c>
      <c r="S240" s="1" t="str">
        <f t="shared" si="72"/>
        <v/>
      </c>
      <c r="T240" s="1" t="str">
        <f t="shared" si="73"/>
        <v/>
      </c>
      <c r="U240" s="1" t="str">
        <f t="shared" si="74"/>
        <v/>
      </c>
      <c r="V240" s="1" t="str">
        <f t="shared" si="75"/>
        <v/>
      </c>
      <c r="W240" s="1" t="str">
        <f t="shared" si="76"/>
        <v/>
      </c>
      <c r="X240" s="1" t="str">
        <f t="shared" si="77"/>
        <v/>
      </c>
      <c r="Y240" s="1" t="str">
        <f t="shared" si="78"/>
        <v/>
      </c>
    </row>
    <row r="241" spans="1:25">
      <c r="A241" s="3" t="s">
        <v>114</v>
      </c>
      <c r="B241" s="3" t="s">
        <v>115</v>
      </c>
      <c r="C241" s="3" t="s">
        <v>6</v>
      </c>
      <c r="D241" s="1">
        <v>1</v>
      </c>
      <c r="E241" s="1">
        <v>0.875</v>
      </c>
      <c r="F241" s="1" t="str">
        <f t="shared" si="79"/>
        <v/>
      </c>
      <c r="G241" s="1" t="str">
        <f t="shared" si="80"/>
        <v/>
      </c>
      <c r="H241" s="1" t="str">
        <f t="shared" si="61"/>
        <v/>
      </c>
      <c r="I241" s="1" t="str">
        <f t="shared" si="62"/>
        <v/>
      </c>
      <c r="J241" s="1" t="str">
        <f t="shared" si="63"/>
        <v/>
      </c>
      <c r="K241" s="1" t="str">
        <f t="shared" si="64"/>
        <v/>
      </c>
      <c r="L241" s="1">
        <f t="shared" si="65"/>
        <v>0.125</v>
      </c>
      <c r="M241" s="1">
        <f t="shared" si="66"/>
        <v>0</v>
      </c>
      <c r="N241" s="1">
        <f t="shared" si="67"/>
        <v>0.25</v>
      </c>
      <c r="O241" s="1">
        <f t="shared" si="68"/>
        <v>0.25</v>
      </c>
      <c r="P241" s="1" t="str">
        <f t="shared" si="69"/>
        <v/>
      </c>
      <c r="Q241" s="1" t="str">
        <f t="shared" si="70"/>
        <v/>
      </c>
      <c r="R241" s="1">
        <f t="shared" si="71"/>
        <v>0.25</v>
      </c>
      <c r="S241" s="1">
        <f t="shared" si="72"/>
        <v>0.25</v>
      </c>
      <c r="T241" s="1">
        <f t="shared" si="73"/>
        <v>0.125</v>
      </c>
      <c r="U241" s="1">
        <f t="shared" si="74"/>
        <v>0.125</v>
      </c>
      <c r="V241" s="1">
        <f t="shared" si="75"/>
        <v>0.25</v>
      </c>
      <c r="W241" s="1">
        <f t="shared" si="76"/>
        <v>0.25</v>
      </c>
      <c r="X241" s="1" t="str">
        <f t="shared" si="77"/>
        <v/>
      </c>
      <c r="Y241" s="1" t="str">
        <f t="shared" si="78"/>
        <v/>
      </c>
    </row>
    <row r="242" spans="1:25">
      <c r="A242" s="3" t="s">
        <v>6</v>
      </c>
      <c r="B242" s="3" t="s">
        <v>6</v>
      </c>
      <c r="C242" s="3" t="s">
        <v>16</v>
      </c>
      <c r="D242" s="1">
        <v>0.125</v>
      </c>
      <c r="E242" s="1">
        <v>0</v>
      </c>
      <c r="F242" s="1" t="str">
        <f t="shared" si="79"/>
        <v/>
      </c>
      <c r="G242" s="1" t="str">
        <f t="shared" si="80"/>
        <v/>
      </c>
      <c r="H242" s="1" t="str">
        <f t="shared" si="61"/>
        <v/>
      </c>
      <c r="I242" s="1" t="str">
        <f t="shared" si="62"/>
        <v/>
      </c>
      <c r="J242" s="1" t="str">
        <f t="shared" si="63"/>
        <v/>
      </c>
      <c r="K242" s="1" t="str">
        <f t="shared" si="64"/>
        <v/>
      </c>
      <c r="L242" s="1" t="str">
        <f t="shared" si="65"/>
        <v/>
      </c>
      <c r="M242" s="1" t="str">
        <f t="shared" si="66"/>
        <v/>
      </c>
      <c r="N242" s="1" t="str">
        <f t="shared" si="67"/>
        <v/>
      </c>
      <c r="O242" s="1" t="str">
        <f t="shared" si="68"/>
        <v/>
      </c>
      <c r="P242" s="1" t="str">
        <f t="shared" si="69"/>
        <v/>
      </c>
      <c r="Q242" s="1" t="str">
        <f t="shared" si="70"/>
        <v/>
      </c>
      <c r="R242" s="1" t="str">
        <f t="shared" si="71"/>
        <v/>
      </c>
      <c r="S242" s="1" t="str">
        <f t="shared" si="72"/>
        <v/>
      </c>
      <c r="T242" s="1" t="str">
        <f t="shared" si="73"/>
        <v/>
      </c>
      <c r="U242" s="1" t="str">
        <f t="shared" si="74"/>
        <v/>
      </c>
      <c r="V242" s="1" t="str">
        <f t="shared" si="75"/>
        <v/>
      </c>
      <c r="W242" s="1" t="str">
        <f t="shared" si="76"/>
        <v/>
      </c>
      <c r="X242" s="1" t="str">
        <f t="shared" si="77"/>
        <v/>
      </c>
      <c r="Y242" s="1" t="str">
        <f t="shared" si="78"/>
        <v/>
      </c>
    </row>
    <row r="243" spans="1:25">
      <c r="A243" s="3" t="s">
        <v>6</v>
      </c>
      <c r="B243" s="3" t="s">
        <v>6</v>
      </c>
      <c r="C243" s="3" t="s">
        <v>17</v>
      </c>
      <c r="D243" s="1">
        <v>0.25</v>
      </c>
      <c r="E243" s="1">
        <v>0.25</v>
      </c>
      <c r="F243" s="1" t="str">
        <f t="shared" si="79"/>
        <v/>
      </c>
      <c r="G243" s="1" t="str">
        <f t="shared" si="80"/>
        <v/>
      </c>
      <c r="H243" s="1" t="str">
        <f t="shared" si="61"/>
        <v/>
      </c>
      <c r="I243" s="1" t="str">
        <f t="shared" si="62"/>
        <v/>
      </c>
      <c r="J243" s="1" t="str">
        <f t="shared" si="63"/>
        <v/>
      </c>
      <c r="K243" s="1" t="str">
        <f t="shared" si="64"/>
        <v/>
      </c>
      <c r="L243" s="1" t="str">
        <f t="shared" si="65"/>
        <v/>
      </c>
      <c r="M243" s="1" t="str">
        <f t="shared" si="66"/>
        <v/>
      </c>
      <c r="N243" s="1" t="str">
        <f t="shared" si="67"/>
        <v/>
      </c>
      <c r="O243" s="1" t="str">
        <f t="shared" si="68"/>
        <v/>
      </c>
      <c r="P243" s="1" t="str">
        <f t="shared" si="69"/>
        <v/>
      </c>
      <c r="Q243" s="1" t="str">
        <f t="shared" si="70"/>
        <v/>
      </c>
      <c r="R243" s="1" t="str">
        <f t="shared" si="71"/>
        <v/>
      </c>
      <c r="S243" s="1" t="str">
        <f t="shared" si="72"/>
        <v/>
      </c>
      <c r="T243" s="1" t="str">
        <f t="shared" si="73"/>
        <v/>
      </c>
      <c r="U243" s="1" t="str">
        <f t="shared" si="74"/>
        <v/>
      </c>
      <c r="V243" s="1" t="str">
        <f t="shared" si="75"/>
        <v/>
      </c>
      <c r="W243" s="1" t="str">
        <f t="shared" si="76"/>
        <v/>
      </c>
      <c r="X243" s="1" t="str">
        <f t="shared" si="77"/>
        <v/>
      </c>
      <c r="Y243" s="1" t="str">
        <f t="shared" si="78"/>
        <v/>
      </c>
    </row>
    <row r="244" spans="1:25">
      <c r="A244" s="3" t="s">
        <v>6</v>
      </c>
      <c r="B244" s="3" t="s">
        <v>6</v>
      </c>
      <c r="C244" s="3" t="s">
        <v>18</v>
      </c>
      <c r="D244" s="1">
        <v>0.25</v>
      </c>
      <c r="E244" s="1">
        <v>0.25</v>
      </c>
      <c r="F244" s="1" t="str">
        <f t="shared" si="79"/>
        <v/>
      </c>
      <c r="G244" s="1" t="str">
        <f t="shared" si="80"/>
        <v/>
      </c>
      <c r="H244" s="1" t="str">
        <f t="shared" si="61"/>
        <v/>
      </c>
      <c r="I244" s="1" t="str">
        <f t="shared" si="62"/>
        <v/>
      </c>
      <c r="J244" s="1" t="str">
        <f t="shared" si="63"/>
        <v/>
      </c>
      <c r="K244" s="1" t="str">
        <f t="shared" si="64"/>
        <v/>
      </c>
      <c r="L244" s="1" t="str">
        <f t="shared" si="65"/>
        <v/>
      </c>
      <c r="M244" s="1" t="str">
        <f t="shared" si="66"/>
        <v/>
      </c>
      <c r="N244" s="1" t="str">
        <f t="shared" si="67"/>
        <v/>
      </c>
      <c r="O244" s="1" t="str">
        <f t="shared" si="68"/>
        <v/>
      </c>
      <c r="P244" s="1" t="str">
        <f t="shared" si="69"/>
        <v/>
      </c>
      <c r="Q244" s="1" t="str">
        <f t="shared" si="70"/>
        <v/>
      </c>
      <c r="R244" s="1" t="str">
        <f t="shared" si="71"/>
        <v/>
      </c>
      <c r="S244" s="1" t="str">
        <f t="shared" si="72"/>
        <v/>
      </c>
      <c r="T244" s="1" t="str">
        <f t="shared" si="73"/>
        <v/>
      </c>
      <c r="U244" s="1" t="str">
        <f t="shared" si="74"/>
        <v/>
      </c>
      <c r="V244" s="1" t="str">
        <f t="shared" si="75"/>
        <v/>
      </c>
      <c r="W244" s="1" t="str">
        <f t="shared" si="76"/>
        <v/>
      </c>
      <c r="X244" s="1" t="str">
        <f t="shared" si="77"/>
        <v/>
      </c>
      <c r="Y244" s="1" t="str">
        <f t="shared" si="78"/>
        <v/>
      </c>
    </row>
    <row r="245" spans="1:25">
      <c r="A245" s="3" t="s">
        <v>6</v>
      </c>
      <c r="B245" s="3" t="s">
        <v>6</v>
      </c>
      <c r="C245" s="3" t="s">
        <v>19</v>
      </c>
      <c r="D245" s="1">
        <v>0.125</v>
      </c>
      <c r="E245" s="1">
        <v>0.125</v>
      </c>
      <c r="F245" s="1" t="str">
        <f t="shared" si="79"/>
        <v/>
      </c>
      <c r="G245" s="1" t="str">
        <f t="shared" si="80"/>
        <v/>
      </c>
      <c r="H245" s="1" t="str">
        <f t="shared" si="61"/>
        <v/>
      </c>
      <c r="I245" s="1" t="str">
        <f t="shared" si="62"/>
        <v/>
      </c>
      <c r="J245" s="1" t="str">
        <f t="shared" si="63"/>
        <v/>
      </c>
      <c r="K245" s="1" t="str">
        <f t="shared" si="64"/>
        <v/>
      </c>
      <c r="L245" s="1" t="str">
        <f t="shared" si="65"/>
        <v/>
      </c>
      <c r="M245" s="1" t="str">
        <f t="shared" si="66"/>
        <v/>
      </c>
      <c r="N245" s="1" t="str">
        <f t="shared" si="67"/>
        <v/>
      </c>
      <c r="O245" s="1" t="str">
        <f t="shared" si="68"/>
        <v/>
      </c>
      <c r="P245" s="1" t="str">
        <f t="shared" si="69"/>
        <v/>
      </c>
      <c r="Q245" s="1" t="str">
        <f t="shared" si="70"/>
        <v/>
      </c>
      <c r="R245" s="1" t="str">
        <f t="shared" si="71"/>
        <v/>
      </c>
      <c r="S245" s="1" t="str">
        <f t="shared" si="72"/>
        <v/>
      </c>
      <c r="T245" s="1" t="str">
        <f t="shared" si="73"/>
        <v/>
      </c>
      <c r="U245" s="1" t="str">
        <f t="shared" si="74"/>
        <v/>
      </c>
      <c r="V245" s="1" t="str">
        <f t="shared" si="75"/>
        <v/>
      </c>
      <c r="W245" s="1" t="str">
        <f t="shared" si="76"/>
        <v/>
      </c>
      <c r="X245" s="1" t="str">
        <f t="shared" si="77"/>
        <v/>
      </c>
      <c r="Y245" s="1" t="str">
        <f t="shared" si="78"/>
        <v/>
      </c>
    </row>
    <row r="246" spans="1:25">
      <c r="A246" s="3" t="s">
        <v>6</v>
      </c>
      <c r="B246" s="3" t="s">
        <v>6</v>
      </c>
      <c r="C246" s="3" t="s">
        <v>20</v>
      </c>
      <c r="D246" s="1">
        <v>0.25</v>
      </c>
      <c r="E246" s="1">
        <v>0.25</v>
      </c>
      <c r="F246" s="1" t="str">
        <f t="shared" si="79"/>
        <v/>
      </c>
      <c r="G246" s="1" t="str">
        <f t="shared" si="80"/>
        <v/>
      </c>
      <c r="H246" s="1" t="str">
        <f t="shared" si="61"/>
        <v/>
      </c>
      <c r="I246" s="1" t="str">
        <f t="shared" si="62"/>
        <v/>
      </c>
      <c r="J246" s="1" t="str">
        <f t="shared" si="63"/>
        <v/>
      </c>
      <c r="K246" s="1" t="str">
        <f t="shared" si="64"/>
        <v/>
      </c>
      <c r="L246" s="1" t="str">
        <f t="shared" si="65"/>
        <v/>
      </c>
      <c r="M246" s="1" t="str">
        <f t="shared" si="66"/>
        <v/>
      </c>
      <c r="N246" s="1" t="str">
        <f t="shared" si="67"/>
        <v/>
      </c>
      <c r="O246" s="1" t="str">
        <f t="shared" si="68"/>
        <v/>
      </c>
      <c r="P246" s="1" t="str">
        <f t="shared" si="69"/>
        <v/>
      </c>
      <c r="Q246" s="1" t="str">
        <f t="shared" si="70"/>
        <v/>
      </c>
      <c r="R246" s="1" t="str">
        <f t="shared" si="71"/>
        <v/>
      </c>
      <c r="S246" s="1" t="str">
        <f t="shared" si="72"/>
        <v/>
      </c>
      <c r="T246" s="1" t="str">
        <f t="shared" si="73"/>
        <v/>
      </c>
      <c r="U246" s="1" t="str">
        <f t="shared" si="74"/>
        <v/>
      </c>
      <c r="V246" s="1" t="str">
        <f t="shared" si="75"/>
        <v/>
      </c>
      <c r="W246" s="1" t="str">
        <f t="shared" si="76"/>
        <v/>
      </c>
      <c r="X246" s="1" t="str">
        <f t="shared" si="77"/>
        <v/>
      </c>
      <c r="Y246" s="1" t="str">
        <f t="shared" si="78"/>
        <v/>
      </c>
    </row>
    <row r="247" spans="1:25">
      <c r="A247" s="3" t="s">
        <v>116</v>
      </c>
      <c r="B247" s="3" t="s">
        <v>117</v>
      </c>
      <c r="C247" s="3" t="s">
        <v>6</v>
      </c>
      <c r="D247" s="1">
        <v>2</v>
      </c>
      <c r="E247" s="1">
        <v>1.85</v>
      </c>
      <c r="F247" s="1" t="str">
        <f t="shared" si="79"/>
        <v/>
      </c>
      <c r="G247" s="1" t="str">
        <f t="shared" si="80"/>
        <v/>
      </c>
      <c r="H247" s="1">
        <f t="shared" si="61"/>
        <v>0.25</v>
      </c>
      <c r="I247" s="1">
        <f t="shared" si="62"/>
        <v>0.25</v>
      </c>
      <c r="J247" s="1" t="str">
        <f t="shared" si="63"/>
        <v/>
      </c>
      <c r="K247" s="1" t="str">
        <f t="shared" si="64"/>
        <v/>
      </c>
      <c r="L247" s="1">
        <f t="shared" si="65"/>
        <v>0.75</v>
      </c>
      <c r="M247" s="1">
        <f t="shared" si="66"/>
        <v>0.6</v>
      </c>
      <c r="N247" s="1">
        <f t="shared" si="67"/>
        <v>0.25</v>
      </c>
      <c r="O247" s="1">
        <f t="shared" si="68"/>
        <v>0.25</v>
      </c>
      <c r="P247" s="1" t="str">
        <f t="shared" si="69"/>
        <v/>
      </c>
      <c r="Q247" s="1" t="str">
        <f t="shared" si="70"/>
        <v/>
      </c>
      <c r="R247" s="1" t="str">
        <f t="shared" si="71"/>
        <v/>
      </c>
      <c r="S247" s="1" t="str">
        <f t="shared" si="72"/>
        <v/>
      </c>
      <c r="T247" s="1">
        <f t="shared" si="73"/>
        <v>0.5</v>
      </c>
      <c r="U247" s="1">
        <f t="shared" si="74"/>
        <v>0.5</v>
      </c>
      <c r="V247" s="1">
        <f t="shared" si="75"/>
        <v>0.25</v>
      </c>
      <c r="W247" s="1">
        <f t="shared" si="76"/>
        <v>0.25</v>
      </c>
      <c r="X247" s="1" t="str">
        <f t="shared" si="77"/>
        <v/>
      </c>
      <c r="Y247" s="1" t="str">
        <f t="shared" si="78"/>
        <v/>
      </c>
    </row>
    <row r="248" spans="1:25">
      <c r="A248" s="3" t="s">
        <v>6</v>
      </c>
      <c r="B248" s="3" t="s">
        <v>6</v>
      </c>
      <c r="C248" s="3" t="s">
        <v>10</v>
      </c>
      <c r="D248" s="1">
        <v>0.25</v>
      </c>
      <c r="E248" s="1">
        <v>0.25</v>
      </c>
      <c r="F248" s="1" t="str">
        <f t="shared" si="79"/>
        <v/>
      </c>
      <c r="G248" s="1" t="str">
        <f t="shared" si="80"/>
        <v/>
      </c>
      <c r="H248" s="1" t="str">
        <f t="shared" si="61"/>
        <v/>
      </c>
      <c r="I248" s="1" t="str">
        <f t="shared" si="62"/>
        <v/>
      </c>
      <c r="J248" s="1" t="str">
        <f t="shared" si="63"/>
        <v/>
      </c>
      <c r="K248" s="1" t="str">
        <f t="shared" si="64"/>
        <v/>
      </c>
      <c r="L248" s="1" t="str">
        <f t="shared" si="65"/>
        <v/>
      </c>
      <c r="M248" s="1" t="str">
        <f t="shared" si="66"/>
        <v/>
      </c>
      <c r="N248" s="1" t="str">
        <f t="shared" si="67"/>
        <v/>
      </c>
      <c r="O248" s="1" t="str">
        <f t="shared" si="68"/>
        <v/>
      </c>
      <c r="P248" s="1" t="str">
        <f t="shared" si="69"/>
        <v/>
      </c>
      <c r="Q248" s="1" t="str">
        <f t="shared" si="70"/>
        <v/>
      </c>
      <c r="R248" s="1" t="str">
        <f t="shared" si="71"/>
        <v/>
      </c>
      <c r="S248" s="1" t="str">
        <f t="shared" si="72"/>
        <v/>
      </c>
      <c r="T248" s="1" t="str">
        <f t="shared" si="73"/>
        <v/>
      </c>
      <c r="U248" s="1" t="str">
        <f t="shared" si="74"/>
        <v/>
      </c>
      <c r="V248" s="1" t="str">
        <f t="shared" si="75"/>
        <v/>
      </c>
      <c r="W248" s="1" t="str">
        <f t="shared" si="76"/>
        <v/>
      </c>
      <c r="X248" s="1" t="str">
        <f t="shared" si="77"/>
        <v/>
      </c>
      <c r="Y248" s="1" t="str">
        <f t="shared" si="78"/>
        <v/>
      </c>
    </row>
    <row r="249" spans="1:25">
      <c r="A249" s="3" t="s">
        <v>6</v>
      </c>
      <c r="B249" s="3" t="s">
        <v>6</v>
      </c>
      <c r="C249" s="3" t="s">
        <v>16</v>
      </c>
      <c r="D249" s="1">
        <v>0.75</v>
      </c>
      <c r="E249" s="1">
        <v>0.6</v>
      </c>
      <c r="F249" s="1" t="str">
        <f t="shared" si="79"/>
        <v/>
      </c>
      <c r="G249" s="1" t="str">
        <f t="shared" si="80"/>
        <v/>
      </c>
      <c r="H249" s="1" t="str">
        <f t="shared" si="61"/>
        <v/>
      </c>
      <c r="I249" s="1" t="str">
        <f t="shared" si="62"/>
        <v/>
      </c>
      <c r="J249" s="1" t="str">
        <f t="shared" si="63"/>
        <v/>
      </c>
      <c r="K249" s="1" t="str">
        <f t="shared" si="64"/>
        <v/>
      </c>
      <c r="L249" s="1" t="str">
        <f t="shared" si="65"/>
        <v/>
      </c>
      <c r="M249" s="1" t="str">
        <f t="shared" si="66"/>
        <v/>
      </c>
      <c r="N249" s="1" t="str">
        <f t="shared" si="67"/>
        <v/>
      </c>
      <c r="O249" s="1" t="str">
        <f t="shared" si="68"/>
        <v/>
      </c>
      <c r="P249" s="1" t="str">
        <f t="shared" si="69"/>
        <v/>
      </c>
      <c r="Q249" s="1" t="str">
        <f t="shared" si="70"/>
        <v/>
      </c>
      <c r="R249" s="1" t="str">
        <f t="shared" si="71"/>
        <v/>
      </c>
      <c r="S249" s="1" t="str">
        <f t="shared" si="72"/>
        <v/>
      </c>
      <c r="T249" s="1" t="str">
        <f t="shared" si="73"/>
        <v/>
      </c>
      <c r="U249" s="1" t="str">
        <f t="shared" si="74"/>
        <v/>
      </c>
      <c r="V249" s="1" t="str">
        <f t="shared" si="75"/>
        <v/>
      </c>
      <c r="W249" s="1" t="str">
        <f t="shared" si="76"/>
        <v/>
      </c>
      <c r="X249" s="1" t="str">
        <f t="shared" si="77"/>
        <v/>
      </c>
      <c r="Y249" s="1" t="str">
        <f t="shared" si="78"/>
        <v/>
      </c>
    </row>
    <row r="250" spans="1:25">
      <c r="A250" s="3" t="s">
        <v>6</v>
      </c>
      <c r="B250" s="3" t="s">
        <v>6</v>
      </c>
      <c r="C250" s="3" t="s">
        <v>17</v>
      </c>
      <c r="D250" s="1">
        <v>0.25</v>
      </c>
      <c r="E250" s="1">
        <v>0.25</v>
      </c>
      <c r="F250" s="1" t="str">
        <f t="shared" si="79"/>
        <v/>
      </c>
      <c r="G250" s="1" t="str">
        <f t="shared" si="80"/>
        <v/>
      </c>
      <c r="H250" s="1" t="str">
        <f t="shared" si="61"/>
        <v/>
      </c>
      <c r="I250" s="1" t="str">
        <f t="shared" si="62"/>
        <v/>
      </c>
      <c r="J250" s="1" t="str">
        <f t="shared" si="63"/>
        <v/>
      </c>
      <c r="K250" s="1" t="str">
        <f t="shared" si="64"/>
        <v/>
      </c>
      <c r="L250" s="1" t="str">
        <f t="shared" si="65"/>
        <v/>
      </c>
      <c r="M250" s="1" t="str">
        <f t="shared" si="66"/>
        <v/>
      </c>
      <c r="N250" s="1" t="str">
        <f t="shared" si="67"/>
        <v/>
      </c>
      <c r="O250" s="1" t="str">
        <f t="shared" si="68"/>
        <v/>
      </c>
      <c r="P250" s="1" t="str">
        <f t="shared" si="69"/>
        <v/>
      </c>
      <c r="Q250" s="1" t="str">
        <f t="shared" si="70"/>
        <v/>
      </c>
      <c r="R250" s="1" t="str">
        <f t="shared" si="71"/>
        <v/>
      </c>
      <c r="S250" s="1" t="str">
        <f t="shared" si="72"/>
        <v/>
      </c>
      <c r="T250" s="1" t="str">
        <f t="shared" si="73"/>
        <v/>
      </c>
      <c r="U250" s="1" t="str">
        <f t="shared" si="74"/>
        <v/>
      </c>
      <c r="V250" s="1" t="str">
        <f t="shared" si="75"/>
        <v/>
      </c>
      <c r="W250" s="1" t="str">
        <f t="shared" si="76"/>
        <v/>
      </c>
      <c r="X250" s="1" t="str">
        <f t="shared" si="77"/>
        <v/>
      </c>
      <c r="Y250" s="1" t="str">
        <f t="shared" si="78"/>
        <v/>
      </c>
    </row>
    <row r="251" spans="1:25">
      <c r="A251" s="3" t="s">
        <v>6</v>
      </c>
      <c r="B251" s="3" t="s">
        <v>6</v>
      </c>
      <c r="C251" s="3" t="s">
        <v>19</v>
      </c>
      <c r="D251" s="1">
        <v>0.5</v>
      </c>
      <c r="E251" s="1">
        <v>0.5</v>
      </c>
      <c r="F251" s="1" t="str">
        <f t="shared" si="79"/>
        <v/>
      </c>
      <c r="G251" s="1" t="str">
        <f t="shared" si="80"/>
        <v/>
      </c>
      <c r="H251" s="1" t="str">
        <f t="shared" si="61"/>
        <v/>
      </c>
      <c r="I251" s="1" t="str">
        <f t="shared" si="62"/>
        <v/>
      </c>
      <c r="J251" s="1" t="str">
        <f t="shared" si="63"/>
        <v/>
      </c>
      <c r="K251" s="1" t="str">
        <f t="shared" si="64"/>
        <v/>
      </c>
      <c r="L251" s="1" t="str">
        <f t="shared" si="65"/>
        <v/>
      </c>
      <c r="M251" s="1" t="str">
        <f t="shared" si="66"/>
        <v/>
      </c>
      <c r="N251" s="1" t="str">
        <f t="shared" si="67"/>
        <v/>
      </c>
      <c r="O251" s="1" t="str">
        <f t="shared" si="68"/>
        <v/>
      </c>
      <c r="P251" s="1" t="str">
        <f t="shared" si="69"/>
        <v/>
      </c>
      <c r="Q251" s="1" t="str">
        <f t="shared" si="70"/>
        <v/>
      </c>
      <c r="R251" s="1" t="str">
        <f t="shared" si="71"/>
        <v/>
      </c>
      <c r="S251" s="1" t="str">
        <f t="shared" si="72"/>
        <v/>
      </c>
      <c r="T251" s="1" t="str">
        <f t="shared" si="73"/>
        <v/>
      </c>
      <c r="U251" s="1" t="str">
        <f t="shared" si="74"/>
        <v/>
      </c>
      <c r="V251" s="1" t="str">
        <f t="shared" si="75"/>
        <v/>
      </c>
      <c r="W251" s="1" t="str">
        <f t="shared" si="76"/>
        <v/>
      </c>
      <c r="X251" s="1" t="str">
        <f t="shared" si="77"/>
        <v/>
      </c>
      <c r="Y251" s="1" t="str">
        <f t="shared" si="78"/>
        <v/>
      </c>
    </row>
    <row r="252" spans="1:25">
      <c r="A252" s="3" t="s">
        <v>6</v>
      </c>
      <c r="B252" s="3" t="s">
        <v>6</v>
      </c>
      <c r="C252" s="3" t="s">
        <v>20</v>
      </c>
      <c r="D252" s="1">
        <v>0.25</v>
      </c>
      <c r="E252" s="1">
        <v>0.25</v>
      </c>
      <c r="F252" s="1" t="str">
        <f t="shared" si="79"/>
        <v/>
      </c>
      <c r="G252" s="1" t="str">
        <f t="shared" si="80"/>
        <v/>
      </c>
      <c r="H252" s="1" t="str">
        <f t="shared" si="61"/>
        <v/>
      </c>
      <c r="I252" s="1" t="str">
        <f t="shared" si="62"/>
        <v/>
      </c>
      <c r="J252" s="1" t="str">
        <f t="shared" si="63"/>
        <v/>
      </c>
      <c r="K252" s="1" t="str">
        <f t="shared" si="64"/>
        <v/>
      </c>
      <c r="L252" s="1" t="str">
        <f t="shared" si="65"/>
        <v/>
      </c>
      <c r="M252" s="1" t="str">
        <f t="shared" si="66"/>
        <v/>
      </c>
      <c r="N252" s="1" t="str">
        <f t="shared" si="67"/>
        <v/>
      </c>
      <c r="O252" s="1" t="str">
        <f t="shared" si="68"/>
        <v/>
      </c>
      <c r="P252" s="1" t="str">
        <f t="shared" si="69"/>
        <v/>
      </c>
      <c r="Q252" s="1" t="str">
        <f t="shared" si="70"/>
        <v/>
      </c>
      <c r="R252" s="1" t="str">
        <f t="shared" si="71"/>
        <v/>
      </c>
      <c r="S252" s="1" t="str">
        <f t="shared" si="72"/>
        <v/>
      </c>
      <c r="T252" s="1" t="str">
        <f t="shared" si="73"/>
        <v/>
      </c>
      <c r="U252" s="1" t="str">
        <f t="shared" si="74"/>
        <v/>
      </c>
      <c r="V252" s="1" t="str">
        <f t="shared" si="75"/>
        <v/>
      </c>
      <c r="W252" s="1" t="str">
        <f t="shared" si="76"/>
        <v/>
      </c>
      <c r="X252" s="1" t="str">
        <f t="shared" si="77"/>
        <v/>
      </c>
      <c r="Y252" s="1" t="str">
        <f t="shared" si="78"/>
        <v/>
      </c>
    </row>
    <row r="253" spans="1:25">
      <c r="A253" s="3" t="s">
        <v>118</v>
      </c>
      <c r="B253" s="3" t="s">
        <v>119</v>
      </c>
      <c r="C253" s="3" t="s">
        <v>6</v>
      </c>
      <c r="D253" s="1">
        <v>10.75</v>
      </c>
      <c r="E253" s="1">
        <v>3.5</v>
      </c>
      <c r="F253" s="1">
        <f t="shared" si="79"/>
        <v>4.75</v>
      </c>
      <c r="G253" s="1">
        <f t="shared" si="80"/>
        <v>1.6</v>
      </c>
      <c r="H253" s="1">
        <f t="shared" si="61"/>
        <v>2</v>
      </c>
      <c r="I253" s="1">
        <f t="shared" si="62"/>
        <v>0.4</v>
      </c>
      <c r="J253" s="1">
        <f t="shared" si="63"/>
        <v>2</v>
      </c>
      <c r="K253" s="1">
        <f t="shared" si="64"/>
        <v>0.8</v>
      </c>
      <c r="L253" s="1" t="str">
        <f t="shared" si="65"/>
        <v/>
      </c>
      <c r="M253" s="1" t="str">
        <f t="shared" si="66"/>
        <v/>
      </c>
      <c r="N253" s="1">
        <f t="shared" si="67"/>
        <v>0.25</v>
      </c>
      <c r="O253" s="1">
        <f t="shared" si="68"/>
        <v>0.1</v>
      </c>
      <c r="P253" s="1">
        <f t="shared" si="69"/>
        <v>0.25</v>
      </c>
      <c r="Q253" s="1">
        <f t="shared" si="70"/>
        <v>0.1</v>
      </c>
      <c r="R253" s="1" t="str">
        <f t="shared" si="71"/>
        <v/>
      </c>
      <c r="S253" s="1" t="str">
        <f t="shared" si="72"/>
        <v/>
      </c>
      <c r="T253" s="1" t="str">
        <f t="shared" si="73"/>
        <v/>
      </c>
      <c r="U253" s="1" t="str">
        <f t="shared" si="74"/>
        <v/>
      </c>
      <c r="V253" s="1">
        <f t="shared" si="75"/>
        <v>1</v>
      </c>
      <c r="W253" s="1">
        <f t="shared" si="76"/>
        <v>0.3</v>
      </c>
      <c r="X253" s="1">
        <f t="shared" si="77"/>
        <v>0.5</v>
      </c>
      <c r="Y253" s="1">
        <f t="shared" si="78"/>
        <v>0.2</v>
      </c>
    </row>
    <row r="254" spans="1:25">
      <c r="A254" s="3" t="s">
        <v>6</v>
      </c>
      <c r="B254" s="3" t="s">
        <v>6</v>
      </c>
      <c r="C254" s="3" t="s">
        <v>9</v>
      </c>
      <c r="D254" s="1">
        <v>4.75</v>
      </c>
      <c r="E254" s="1">
        <v>1.6</v>
      </c>
      <c r="F254" s="1" t="str">
        <f t="shared" si="79"/>
        <v/>
      </c>
      <c r="G254" s="1" t="str">
        <f t="shared" si="80"/>
        <v/>
      </c>
      <c r="H254" s="1" t="str">
        <f t="shared" si="61"/>
        <v/>
      </c>
      <c r="I254" s="1" t="str">
        <f t="shared" si="62"/>
        <v/>
      </c>
      <c r="J254" s="1" t="str">
        <f t="shared" si="63"/>
        <v/>
      </c>
      <c r="K254" s="1" t="str">
        <f t="shared" si="64"/>
        <v/>
      </c>
      <c r="L254" s="1" t="str">
        <f t="shared" si="65"/>
        <v/>
      </c>
      <c r="M254" s="1" t="str">
        <f t="shared" si="66"/>
        <v/>
      </c>
      <c r="N254" s="1" t="str">
        <f t="shared" si="67"/>
        <v/>
      </c>
      <c r="O254" s="1" t="str">
        <f t="shared" si="68"/>
        <v/>
      </c>
      <c r="P254" s="1" t="str">
        <f t="shared" si="69"/>
        <v/>
      </c>
      <c r="Q254" s="1" t="str">
        <f t="shared" si="70"/>
        <v/>
      </c>
      <c r="R254" s="1" t="str">
        <f t="shared" si="71"/>
        <v/>
      </c>
      <c r="S254" s="1" t="str">
        <f t="shared" si="72"/>
        <v/>
      </c>
      <c r="T254" s="1" t="str">
        <f t="shared" si="73"/>
        <v/>
      </c>
      <c r="U254" s="1" t="str">
        <f t="shared" si="74"/>
        <v/>
      </c>
      <c r="V254" s="1" t="str">
        <f t="shared" si="75"/>
        <v/>
      </c>
      <c r="W254" s="1" t="str">
        <f t="shared" si="76"/>
        <v/>
      </c>
      <c r="X254" s="1" t="str">
        <f t="shared" si="77"/>
        <v/>
      </c>
      <c r="Y254" s="1" t="str">
        <f t="shared" si="78"/>
        <v/>
      </c>
    </row>
    <row r="255" spans="1:25">
      <c r="A255" s="3" t="s">
        <v>6</v>
      </c>
      <c r="B255" s="3" t="s">
        <v>6</v>
      </c>
      <c r="C255" s="3" t="s">
        <v>10</v>
      </c>
      <c r="D255" s="1">
        <v>2</v>
      </c>
      <c r="E255" s="1">
        <v>0.4</v>
      </c>
      <c r="F255" s="1" t="str">
        <f t="shared" si="79"/>
        <v/>
      </c>
      <c r="G255" s="1" t="str">
        <f t="shared" si="80"/>
        <v/>
      </c>
      <c r="H255" s="1" t="str">
        <f t="shared" si="61"/>
        <v/>
      </c>
      <c r="I255" s="1" t="str">
        <f t="shared" si="62"/>
        <v/>
      </c>
      <c r="J255" s="1" t="str">
        <f t="shared" si="63"/>
        <v/>
      </c>
      <c r="K255" s="1" t="str">
        <f t="shared" si="64"/>
        <v/>
      </c>
      <c r="L255" s="1" t="str">
        <f t="shared" si="65"/>
        <v/>
      </c>
      <c r="M255" s="1" t="str">
        <f t="shared" si="66"/>
        <v/>
      </c>
      <c r="N255" s="1" t="str">
        <f t="shared" si="67"/>
        <v/>
      </c>
      <c r="O255" s="1" t="str">
        <f t="shared" si="68"/>
        <v/>
      </c>
      <c r="P255" s="1" t="str">
        <f t="shared" si="69"/>
        <v/>
      </c>
      <c r="Q255" s="1" t="str">
        <f t="shared" si="70"/>
        <v/>
      </c>
      <c r="R255" s="1" t="str">
        <f t="shared" si="71"/>
        <v/>
      </c>
      <c r="S255" s="1" t="str">
        <f t="shared" si="72"/>
        <v/>
      </c>
      <c r="T255" s="1" t="str">
        <f t="shared" si="73"/>
        <v/>
      </c>
      <c r="U255" s="1" t="str">
        <f t="shared" si="74"/>
        <v/>
      </c>
      <c r="V255" s="1" t="str">
        <f t="shared" si="75"/>
        <v/>
      </c>
      <c r="W255" s="1" t="str">
        <f t="shared" si="76"/>
        <v/>
      </c>
      <c r="X255" s="1" t="str">
        <f t="shared" si="77"/>
        <v/>
      </c>
      <c r="Y255" s="1" t="str">
        <f t="shared" si="78"/>
        <v/>
      </c>
    </row>
    <row r="256" spans="1:25">
      <c r="A256" s="3" t="s">
        <v>6</v>
      </c>
      <c r="B256" s="3" t="s">
        <v>6</v>
      </c>
      <c r="C256" s="3" t="s">
        <v>11</v>
      </c>
      <c r="D256" s="1">
        <v>2</v>
      </c>
      <c r="E256" s="1">
        <v>0.8</v>
      </c>
      <c r="F256" s="1" t="str">
        <f t="shared" si="79"/>
        <v/>
      </c>
      <c r="G256" s="1" t="str">
        <f t="shared" si="80"/>
        <v/>
      </c>
      <c r="H256" s="1" t="str">
        <f t="shared" si="61"/>
        <v/>
      </c>
      <c r="I256" s="1" t="str">
        <f t="shared" si="62"/>
        <v/>
      </c>
      <c r="J256" s="1" t="str">
        <f t="shared" si="63"/>
        <v/>
      </c>
      <c r="K256" s="1" t="str">
        <f t="shared" si="64"/>
        <v/>
      </c>
      <c r="L256" s="1" t="str">
        <f t="shared" si="65"/>
        <v/>
      </c>
      <c r="M256" s="1" t="str">
        <f t="shared" si="66"/>
        <v/>
      </c>
      <c r="N256" s="1" t="str">
        <f t="shared" si="67"/>
        <v/>
      </c>
      <c r="O256" s="1" t="str">
        <f t="shared" si="68"/>
        <v/>
      </c>
      <c r="P256" s="1" t="str">
        <f t="shared" si="69"/>
        <v/>
      </c>
      <c r="Q256" s="1" t="str">
        <f t="shared" si="70"/>
        <v/>
      </c>
      <c r="R256" s="1" t="str">
        <f t="shared" si="71"/>
        <v/>
      </c>
      <c r="S256" s="1" t="str">
        <f t="shared" si="72"/>
        <v/>
      </c>
      <c r="T256" s="1" t="str">
        <f t="shared" si="73"/>
        <v/>
      </c>
      <c r="U256" s="1" t="str">
        <f t="shared" si="74"/>
        <v/>
      </c>
      <c r="V256" s="1" t="str">
        <f t="shared" si="75"/>
        <v/>
      </c>
      <c r="W256" s="1" t="str">
        <f t="shared" si="76"/>
        <v/>
      </c>
      <c r="X256" s="1" t="str">
        <f t="shared" si="77"/>
        <v/>
      </c>
      <c r="Y256" s="1" t="str">
        <f t="shared" si="78"/>
        <v/>
      </c>
    </row>
    <row r="257" spans="1:25">
      <c r="A257" s="3" t="s">
        <v>6</v>
      </c>
      <c r="B257" s="3" t="s">
        <v>6</v>
      </c>
      <c r="C257" s="3" t="s">
        <v>17</v>
      </c>
      <c r="D257" s="1">
        <v>0.25</v>
      </c>
      <c r="E257" s="1">
        <v>0.1</v>
      </c>
      <c r="F257" s="1" t="str">
        <f t="shared" si="79"/>
        <v/>
      </c>
      <c r="G257" s="1" t="str">
        <f t="shared" si="80"/>
        <v/>
      </c>
      <c r="H257" s="1" t="str">
        <f t="shared" si="61"/>
        <v/>
      </c>
      <c r="I257" s="1" t="str">
        <f t="shared" si="62"/>
        <v/>
      </c>
      <c r="J257" s="1" t="str">
        <f t="shared" si="63"/>
        <v/>
      </c>
      <c r="K257" s="1" t="str">
        <f t="shared" si="64"/>
        <v/>
      </c>
      <c r="L257" s="1" t="str">
        <f t="shared" si="65"/>
        <v/>
      </c>
      <c r="M257" s="1" t="str">
        <f t="shared" si="66"/>
        <v/>
      </c>
      <c r="N257" s="1" t="str">
        <f t="shared" si="67"/>
        <v/>
      </c>
      <c r="O257" s="1" t="str">
        <f t="shared" si="68"/>
        <v/>
      </c>
      <c r="P257" s="1" t="str">
        <f t="shared" si="69"/>
        <v/>
      </c>
      <c r="Q257" s="1" t="str">
        <f t="shared" si="70"/>
        <v/>
      </c>
      <c r="R257" s="1" t="str">
        <f t="shared" si="71"/>
        <v/>
      </c>
      <c r="S257" s="1" t="str">
        <f t="shared" si="72"/>
        <v/>
      </c>
      <c r="T257" s="1" t="str">
        <f t="shared" si="73"/>
        <v/>
      </c>
      <c r="U257" s="1" t="str">
        <f t="shared" si="74"/>
        <v/>
      </c>
      <c r="V257" s="1" t="str">
        <f t="shared" si="75"/>
        <v/>
      </c>
      <c r="W257" s="1" t="str">
        <f t="shared" si="76"/>
        <v/>
      </c>
      <c r="X257" s="1" t="str">
        <f t="shared" si="77"/>
        <v/>
      </c>
      <c r="Y257" s="1" t="str">
        <f t="shared" si="78"/>
        <v/>
      </c>
    </row>
    <row r="258" spans="1:25">
      <c r="A258" s="3" t="s">
        <v>6</v>
      </c>
      <c r="B258" s="3" t="s">
        <v>6</v>
      </c>
      <c r="C258" s="3" t="s">
        <v>34</v>
      </c>
      <c r="D258" s="1">
        <v>0.25</v>
      </c>
      <c r="E258" s="1">
        <v>0.1</v>
      </c>
      <c r="F258" s="1" t="str">
        <f t="shared" si="79"/>
        <v/>
      </c>
      <c r="G258" s="1" t="str">
        <f t="shared" si="80"/>
        <v/>
      </c>
      <c r="H258" s="1" t="str">
        <f t="shared" si="61"/>
        <v/>
      </c>
      <c r="I258" s="1" t="str">
        <f t="shared" si="62"/>
        <v/>
      </c>
      <c r="J258" s="1" t="str">
        <f t="shared" si="63"/>
        <v/>
      </c>
      <c r="K258" s="1" t="str">
        <f t="shared" si="64"/>
        <v/>
      </c>
      <c r="L258" s="1" t="str">
        <f t="shared" si="65"/>
        <v/>
      </c>
      <c r="M258" s="1" t="str">
        <f t="shared" si="66"/>
        <v/>
      </c>
      <c r="N258" s="1" t="str">
        <f t="shared" si="67"/>
        <v/>
      </c>
      <c r="O258" s="1" t="str">
        <f t="shared" si="68"/>
        <v/>
      </c>
      <c r="P258" s="1" t="str">
        <f t="shared" si="69"/>
        <v/>
      </c>
      <c r="Q258" s="1" t="str">
        <f t="shared" si="70"/>
        <v/>
      </c>
      <c r="R258" s="1" t="str">
        <f t="shared" si="71"/>
        <v/>
      </c>
      <c r="S258" s="1" t="str">
        <f t="shared" si="72"/>
        <v/>
      </c>
      <c r="T258" s="1" t="str">
        <f t="shared" si="73"/>
        <v/>
      </c>
      <c r="U258" s="1" t="str">
        <f t="shared" si="74"/>
        <v/>
      </c>
      <c r="V258" s="1" t="str">
        <f t="shared" si="75"/>
        <v/>
      </c>
      <c r="W258" s="1" t="str">
        <f t="shared" si="76"/>
        <v/>
      </c>
      <c r="X258" s="1" t="str">
        <f t="shared" si="77"/>
        <v/>
      </c>
      <c r="Y258" s="1" t="str">
        <f t="shared" si="78"/>
        <v/>
      </c>
    </row>
    <row r="259" spans="1:25">
      <c r="A259" s="3" t="s">
        <v>6</v>
      </c>
      <c r="B259" s="3" t="s">
        <v>6</v>
      </c>
      <c r="C259" s="3" t="s">
        <v>20</v>
      </c>
      <c r="D259" s="1">
        <v>1</v>
      </c>
      <c r="E259" s="1">
        <v>0.3</v>
      </c>
      <c r="F259" s="1" t="str">
        <f t="shared" si="79"/>
        <v/>
      </c>
      <c r="G259" s="1" t="str">
        <f t="shared" si="80"/>
        <v/>
      </c>
      <c r="H259" s="1" t="str">
        <f t="shared" si="61"/>
        <v/>
      </c>
      <c r="I259" s="1" t="str">
        <f t="shared" si="62"/>
        <v/>
      </c>
      <c r="J259" s="1" t="str">
        <f t="shared" si="63"/>
        <v/>
      </c>
      <c r="K259" s="1" t="str">
        <f t="shared" si="64"/>
        <v/>
      </c>
      <c r="L259" s="1" t="str">
        <f t="shared" si="65"/>
        <v/>
      </c>
      <c r="M259" s="1" t="str">
        <f t="shared" si="66"/>
        <v/>
      </c>
      <c r="N259" s="1" t="str">
        <f t="shared" si="67"/>
        <v/>
      </c>
      <c r="O259" s="1" t="str">
        <f t="shared" si="68"/>
        <v/>
      </c>
      <c r="P259" s="1" t="str">
        <f t="shared" si="69"/>
        <v/>
      </c>
      <c r="Q259" s="1" t="str">
        <f t="shared" si="70"/>
        <v/>
      </c>
      <c r="R259" s="1" t="str">
        <f t="shared" si="71"/>
        <v/>
      </c>
      <c r="S259" s="1" t="str">
        <f t="shared" si="72"/>
        <v/>
      </c>
      <c r="T259" s="1" t="str">
        <f t="shared" si="73"/>
        <v/>
      </c>
      <c r="U259" s="1" t="str">
        <f t="shared" si="74"/>
        <v/>
      </c>
      <c r="V259" s="1" t="str">
        <f t="shared" si="75"/>
        <v/>
      </c>
      <c r="W259" s="1" t="str">
        <f t="shared" si="76"/>
        <v/>
      </c>
      <c r="X259" s="1" t="str">
        <f t="shared" si="77"/>
        <v/>
      </c>
      <c r="Y259" s="1" t="str">
        <f t="shared" si="78"/>
        <v/>
      </c>
    </row>
    <row r="260" spans="1:25">
      <c r="A260" s="3" t="s">
        <v>6</v>
      </c>
      <c r="B260" s="3" t="s">
        <v>6</v>
      </c>
      <c r="C260" s="3" t="s">
        <v>27</v>
      </c>
      <c r="D260" s="1">
        <v>0.5</v>
      </c>
      <c r="E260" s="1">
        <v>0.2</v>
      </c>
      <c r="F260" s="1" t="str">
        <f t="shared" si="79"/>
        <v/>
      </c>
      <c r="G260" s="1" t="str">
        <f t="shared" si="80"/>
        <v/>
      </c>
      <c r="H260" s="1" t="str">
        <f t="shared" ref="H260:H323" si="81">IF($C260&lt;&gt;"","",IF(MATCH(H$1,$C261:$C1255,0)&lt;MATCH("",$C261:$C1255,0),VLOOKUP(H$1,$C261:$E1255,2,FALSE),""))</f>
        <v/>
      </c>
      <c r="I260" s="1" t="str">
        <f t="shared" ref="I260:I323" si="82">IF($C260&lt;&gt;"","",IF(MATCH(H$1,$C261:$C1255,0)&lt;MATCH("",$C261:$C1255,0),VLOOKUP(H$1,$C261:$E1255,3,FALSE),""))</f>
        <v/>
      </c>
      <c r="J260" s="1" t="str">
        <f t="shared" ref="J260:J323" si="83">IF($C260&lt;&gt;"","",IF(MATCH(J$1,$C261:$C1255,0)&lt;MATCH("",$C261:$C1255,0),VLOOKUP(J$1,$C261:$E1255,2,FALSE),""))</f>
        <v/>
      </c>
      <c r="K260" s="1" t="str">
        <f t="shared" ref="K260:K323" si="84">IF($C260&lt;&gt;"","",IF(MATCH(J$1,$C261:$C1255,0)&lt;MATCH("",$C261:$C1255,0),VLOOKUP(J$1,$C261:$E1255,3,FALSE),""))</f>
        <v/>
      </c>
      <c r="L260" s="1" t="str">
        <f t="shared" ref="L260:L323" si="85">IF($C260&lt;&gt;"","",IF(MATCH(L$1,$C261:$C1255,0)&lt;MATCH("",$C261:$C1255,0),VLOOKUP(L$1,$C261:$E1255,2,FALSE),""))</f>
        <v/>
      </c>
      <c r="M260" s="1" t="str">
        <f t="shared" ref="M260:M323" si="86">IF($C260&lt;&gt;"","",IF(MATCH(L$1,$C261:$C1255,0)&lt;MATCH("",$C261:$C1255,0),VLOOKUP(L$1,$C261:$E1255,3,FALSE),""))</f>
        <v/>
      </c>
      <c r="N260" s="1" t="str">
        <f t="shared" ref="N260:N323" si="87">IF($C260&lt;&gt;"","",IF(MATCH(N$1,$C261:$C1255,0)&lt;MATCH("",$C261:$C1255,0),VLOOKUP(N$1,$C261:$E1255,2,FALSE),""))</f>
        <v/>
      </c>
      <c r="O260" s="1" t="str">
        <f t="shared" ref="O260:O323" si="88">IF($C260&lt;&gt;"","",IF(MATCH(N$1,$C261:$C1255,0)&lt;MATCH("",$C261:$C1255,0),VLOOKUP(N$1,$C261:$E1255,3,FALSE),""))</f>
        <v/>
      </c>
      <c r="P260" s="1" t="str">
        <f t="shared" ref="P260:P323" si="89">IF($C260&lt;&gt;"","",IF(MATCH(P$1,$C261:$C1255,0)&lt;MATCH("",$C261:$C1255,0),VLOOKUP(P$1,$C261:$E1255,2,FALSE),""))</f>
        <v/>
      </c>
      <c r="Q260" s="1" t="str">
        <f t="shared" ref="Q260:Q323" si="90">IF($C260&lt;&gt;"","",IF(MATCH(P$1,$C261:$C1255,0)&lt;MATCH("",$C261:$C1255,0),VLOOKUP(P$1,$C261:$E1255,3,FALSE),""))</f>
        <v/>
      </c>
      <c r="R260" s="1" t="str">
        <f t="shared" ref="R260:R323" si="91">IF($C260&lt;&gt;"","",IF(MATCH(R$1,$C261:$C1255,0)&lt;MATCH("",$C261:$C1255,0),VLOOKUP(R$1,$C261:$E1255,2,FALSE),""))</f>
        <v/>
      </c>
      <c r="S260" s="1" t="str">
        <f t="shared" ref="S260:S323" si="92">IF($C260&lt;&gt;"","",IF(MATCH(R$1,$C261:$C1255,0)&lt;MATCH("",$C261:$C1255,0),VLOOKUP(R$1,$C261:$E1255,3,FALSE),""))</f>
        <v/>
      </c>
      <c r="T260" s="1" t="str">
        <f t="shared" ref="T260:T323" si="93">IF($C260&lt;&gt;"","",IF(MATCH(T$1,$C261:$C1255,0)&lt;MATCH("",$C261:$C1255,0),VLOOKUP(T$1,$C261:$E1255,2,FALSE),""))</f>
        <v/>
      </c>
      <c r="U260" s="1" t="str">
        <f t="shared" ref="U260:U323" si="94">IF($C260&lt;&gt;"","",IF(MATCH(T$1,$C261:$C1255,0)&lt;MATCH("",$C261:$C1255,0),VLOOKUP(T$1,$C261:$E1255,3,FALSE),""))</f>
        <v/>
      </c>
      <c r="V260" s="1" t="str">
        <f t="shared" ref="V260:V323" si="95">IF($C260&lt;&gt;"","",IF(MATCH(V$1,$C261:$C1255,0)&lt;MATCH("",$C261:$C1255,0),VLOOKUP(V$1,$C261:$E1255,2,FALSE),""))</f>
        <v/>
      </c>
      <c r="W260" s="1" t="str">
        <f t="shared" ref="W260:W323" si="96">IF($C260&lt;&gt;"","",IF(MATCH(V$1,$C261:$C1255,0)&lt;MATCH("",$C261:$C1255,0),VLOOKUP(V$1,$C261:$E1255,3,FALSE),""))</f>
        <v/>
      </c>
      <c r="X260" s="1" t="str">
        <f t="shared" ref="X260:X323" si="97">IF($C260&lt;&gt;"","",IF(MATCH(X$1,$C261:$C1255,0)&lt;MATCH("",$C261:$C1255,0),VLOOKUP(X$1,$C261:$E1255,2,FALSE),""))</f>
        <v/>
      </c>
      <c r="Y260" s="1" t="str">
        <f t="shared" ref="Y260:Y323" si="98">IF($C260&lt;&gt;"","",IF(MATCH(X$1,$C261:$C1255,0)&lt;MATCH("",$C261:$C1255,0),VLOOKUP(X$1,$C261:$E1255,3,FALSE),""))</f>
        <v/>
      </c>
    </row>
    <row r="261" spans="1:25">
      <c r="A261" s="3" t="s">
        <v>120</v>
      </c>
      <c r="B261" s="3" t="s">
        <v>119</v>
      </c>
      <c r="C261" s="3" t="s">
        <v>6</v>
      </c>
      <c r="D261" s="1">
        <v>38.75</v>
      </c>
      <c r="E261" s="1">
        <v>46.65</v>
      </c>
      <c r="F261" s="1">
        <f t="shared" ref="F261:F324" si="99">IF($C261&lt;&gt;"","",IF(MATCH(F$1,$C262:$C1256,0)&lt;MATCH("",$C262:$C1256,0),VLOOKUP(F$1,$C262:$E1256,2,FALSE),""))</f>
        <v>3.5</v>
      </c>
      <c r="G261" s="1">
        <f t="shared" ref="G261:G324" si="100">IF($C261&lt;&gt;"","",IF(MATCH(F$1,$C262:$C1256,0)&lt;MATCH("",$C262:$C1256,0),VLOOKUP(F$1,$C262:$E1256,3,FALSE),""))</f>
        <v>7.1</v>
      </c>
      <c r="H261" s="1">
        <f t="shared" si="81"/>
        <v>3</v>
      </c>
      <c r="I261" s="1">
        <f t="shared" si="82"/>
        <v>3.9</v>
      </c>
      <c r="J261" s="1">
        <f t="shared" si="83"/>
        <v>18.25</v>
      </c>
      <c r="K261" s="1">
        <f t="shared" si="84"/>
        <v>20</v>
      </c>
      <c r="L261" s="1">
        <f t="shared" si="85"/>
        <v>0.75</v>
      </c>
      <c r="M261" s="1">
        <f t="shared" si="86"/>
        <v>0.75</v>
      </c>
      <c r="N261" s="1">
        <f t="shared" si="87"/>
        <v>3.25</v>
      </c>
      <c r="O261" s="1">
        <f t="shared" si="88"/>
        <v>2.7</v>
      </c>
      <c r="P261" s="1">
        <f t="shared" si="89"/>
        <v>2</v>
      </c>
      <c r="Q261" s="1">
        <f t="shared" si="90"/>
        <v>2</v>
      </c>
      <c r="R261" s="1">
        <f t="shared" si="91"/>
        <v>2.5</v>
      </c>
      <c r="S261" s="1">
        <f t="shared" si="92"/>
        <v>2.4</v>
      </c>
      <c r="T261" s="1">
        <f t="shared" si="93"/>
        <v>1</v>
      </c>
      <c r="U261" s="1">
        <f t="shared" si="94"/>
        <v>1</v>
      </c>
      <c r="V261" s="1">
        <f t="shared" si="95"/>
        <v>4</v>
      </c>
      <c r="W261" s="1">
        <f t="shared" si="96"/>
        <v>3.8</v>
      </c>
      <c r="X261" s="1">
        <f t="shared" si="97"/>
        <v>0.5</v>
      </c>
      <c r="Y261" s="1">
        <f t="shared" si="98"/>
        <v>3</v>
      </c>
    </row>
    <row r="262" spans="1:25">
      <c r="A262" s="3" t="s">
        <v>6</v>
      </c>
      <c r="B262" s="3" t="s">
        <v>6</v>
      </c>
      <c r="C262" s="3" t="s">
        <v>9</v>
      </c>
      <c r="D262" s="1">
        <v>3.5</v>
      </c>
      <c r="E262" s="1">
        <v>7.1</v>
      </c>
      <c r="F262" s="1" t="str">
        <f t="shared" si="99"/>
        <v/>
      </c>
      <c r="G262" s="1" t="str">
        <f t="shared" si="100"/>
        <v/>
      </c>
      <c r="H262" s="1" t="str">
        <f t="shared" si="81"/>
        <v/>
      </c>
      <c r="I262" s="1" t="str">
        <f t="shared" si="82"/>
        <v/>
      </c>
      <c r="J262" s="1" t="str">
        <f t="shared" si="83"/>
        <v/>
      </c>
      <c r="K262" s="1" t="str">
        <f t="shared" si="84"/>
        <v/>
      </c>
      <c r="L262" s="1" t="str">
        <f t="shared" si="85"/>
        <v/>
      </c>
      <c r="M262" s="1" t="str">
        <f t="shared" si="86"/>
        <v/>
      </c>
      <c r="N262" s="1" t="str">
        <f t="shared" si="87"/>
        <v/>
      </c>
      <c r="O262" s="1" t="str">
        <f t="shared" si="88"/>
        <v/>
      </c>
      <c r="P262" s="1" t="str">
        <f t="shared" si="89"/>
        <v/>
      </c>
      <c r="Q262" s="1" t="str">
        <f t="shared" si="90"/>
        <v/>
      </c>
      <c r="R262" s="1" t="str">
        <f t="shared" si="91"/>
        <v/>
      </c>
      <c r="S262" s="1" t="str">
        <f t="shared" si="92"/>
        <v/>
      </c>
      <c r="T262" s="1" t="str">
        <f t="shared" si="93"/>
        <v/>
      </c>
      <c r="U262" s="1" t="str">
        <f t="shared" si="94"/>
        <v/>
      </c>
      <c r="V262" s="1" t="str">
        <f t="shared" si="95"/>
        <v/>
      </c>
      <c r="W262" s="1" t="str">
        <f t="shared" si="96"/>
        <v/>
      </c>
      <c r="X262" s="1" t="str">
        <f t="shared" si="97"/>
        <v/>
      </c>
      <c r="Y262" s="1" t="str">
        <f t="shared" si="98"/>
        <v/>
      </c>
    </row>
    <row r="263" spans="1:25">
      <c r="A263" s="3" t="s">
        <v>6</v>
      </c>
      <c r="B263" s="3" t="s">
        <v>6</v>
      </c>
      <c r="C263" s="3" t="s">
        <v>10</v>
      </c>
      <c r="D263" s="1">
        <v>3</v>
      </c>
      <c r="E263" s="1">
        <v>3.9</v>
      </c>
      <c r="F263" s="1" t="str">
        <f t="shared" si="99"/>
        <v/>
      </c>
      <c r="G263" s="1" t="str">
        <f t="shared" si="100"/>
        <v/>
      </c>
      <c r="H263" s="1" t="str">
        <f t="shared" si="81"/>
        <v/>
      </c>
      <c r="I263" s="1" t="str">
        <f t="shared" si="82"/>
        <v/>
      </c>
      <c r="J263" s="1" t="str">
        <f t="shared" si="83"/>
        <v/>
      </c>
      <c r="K263" s="1" t="str">
        <f t="shared" si="84"/>
        <v/>
      </c>
      <c r="L263" s="1" t="str">
        <f t="shared" si="85"/>
        <v/>
      </c>
      <c r="M263" s="1" t="str">
        <f t="shared" si="86"/>
        <v/>
      </c>
      <c r="N263" s="1" t="str">
        <f t="shared" si="87"/>
        <v/>
      </c>
      <c r="O263" s="1" t="str">
        <f t="shared" si="88"/>
        <v/>
      </c>
      <c r="P263" s="1" t="str">
        <f t="shared" si="89"/>
        <v/>
      </c>
      <c r="Q263" s="1" t="str">
        <f t="shared" si="90"/>
        <v/>
      </c>
      <c r="R263" s="1" t="str">
        <f t="shared" si="91"/>
        <v/>
      </c>
      <c r="S263" s="1" t="str">
        <f t="shared" si="92"/>
        <v/>
      </c>
      <c r="T263" s="1" t="str">
        <f t="shared" si="93"/>
        <v/>
      </c>
      <c r="U263" s="1" t="str">
        <f t="shared" si="94"/>
        <v/>
      </c>
      <c r="V263" s="1" t="str">
        <f t="shared" si="95"/>
        <v/>
      </c>
      <c r="W263" s="1" t="str">
        <f t="shared" si="96"/>
        <v/>
      </c>
      <c r="X263" s="1" t="str">
        <f t="shared" si="97"/>
        <v/>
      </c>
      <c r="Y263" s="1" t="str">
        <f t="shared" si="98"/>
        <v/>
      </c>
    </row>
    <row r="264" spans="1:25">
      <c r="A264" s="3" t="s">
        <v>6</v>
      </c>
      <c r="B264" s="3" t="s">
        <v>6</v>
      </c>
      <c r="C264" s="3" t="s">
        <v>11</v>
      </c>
      <c r="D264" s="1">
        <v>18.25</v>
      </c>
      <c r="E264" s="1">
        <v>20</v>
      </c>
      <c r="F264" s="1" t="str">
        <f t="shared" si="99"/>
        <v/>
      </c>
      <c r="G264" s="1" t="str">
        <f t="shared" si="100"/>
        <v/>
      </c>
      <c r="H264" s="1" t="str">
        <f t="shared" si="81"/>
        <v/>
      </c>
      <c r="I264" s="1" t="str">
        <f t="shared" si="82"/>
        <v/>
      </c>
      <c r="J264" s="1" t="str">
        <f t="shared" si="83"/>
        <v/>
      </c>
      <c r="K264" s="1" t="str">
        <f t="shared" si="84"/>
        <v/>
      </c>
      <c r="L264" s="1" t="str">
        <f t="shared" si="85"/>
        <v/>
      </c>
      <c r="M264" s="1" t="str">
        <f t="shared" si="86"/>
        <v/>
      </c>
      <c r="N264" s="1" t="str">
        <f t="shared" si="87"/>
        <v/>
      </c>
      <c r="O264" s="1" t="str">
        <f t="shared" si="88"/>
        <v/>
      </c>
      <c r="P264" s="1" t="str">
        <f t="shared" si="89"/>
        <v/>
      </c>
      <c r="Q264" s="1" t="str">
        <f t="shared" si="90"/>
        <v/>
      </c>
      <c r="R264" s="1" t="str">
        <f t="shared" si="91"/>
        <v/>
      </c>
      <c r="S264" s="1" t="str">
        <f t="shared" si="92"/>
        <v/>
      </c>
      <c r="T264" s="1" t="str">
        <f t="shared" si="93"/>
        <v/>
      </c>
      <c r="U264" s="1" t="str">
        <f t="shared" si="94"/>
        <v/>
      </c>
      <c r="V264" s="1" t="str">
        <f t="shared" si="95"/>
        <v/>
      </c>
      <c r="W264" s="1" t="str">
        <f t="shared" si="96"/>
        <v/>
      </c>
      <c r="X264" s="1" t="str">
        <f t="shared" si="97"/>
        <v/>
      </c>
      <c r="Y264" s="1" t="str">
        <f t="shared" si="98"/>
        <v/>
      </c>
    </row>
    <row r="265" spans="1:25">
      <c r="A265" s="3" t="s">
        <v>6</v>
      </c>
      <c r="B265" s="3" t="s">
        <v>6</v>
      </c>
      <c r="C265" s="3" t="s">
        <v>16</v>
      </c>
      <c r="D265" s="1">
        <v>0.75</v>
      </c>
      <c r="E265" s="1">
        <v>0.75</v>
      </c>
      <c r="F265" s="1" t="str">
        <f t="shared" si="99"/>
        <v/>
      </c>
      <c r="G265" s="1" t="str">
        <f t="shared" si="100"/>
        <v/>
      </c>
      <c r="H265" s="1" t="str">
        <f t="shared" si="81"/>
        <v/>
      </c>
      <c r="I265" s="1" t="str">
        <f t="shared" si="82"/>
        <v/>
      </c>
      <c r="J265" s="1" t="str">
        <f t="shared" si="83"/>
        <v/>
      </c>
      <c r="K265" s="1" t="str">
        <f t="shared" si="84"/>
        <v/>
      </c>
      <c r="L265" s="1" t="str">
        <f t="shared" si="85"/>
        <v/>
      </c>
      <c r="M265" s="1" t="str">
        <f t="shared" si="86"/>
        <v/>
      </c>
      <c r="N265" s="1" t="str">
        <f t="shared" si="87"/>
        <v/>
      </c>
      <c r="O265" s="1" t="str">
        <f t="shared" si="88"/>
        <v/>
      </c>
      <c r="P265" s="1" t="str">
        <f t="shared" si="89"/>
        <v/>
      </c>
      <c r="Q265" s="1" t="str">
        <f t="shared" si="90"/>
        <v/>
      </c>
      <c r="R265" s="1" t="str">
        <f t="shared" si="91"/>
        <v/>
      </c>
      <c r="S265" s="1" t="str">
        <f t="shared" si="92"/>
        <v/>
      </c>
      <c r="T265" s="1" t="str">
        <f t="shared" si="93"/>
        <v/>
      </c>
      <c r="U265" s="1" t="str">
        <f t="shared" si="94"/>
        <v/>
      </c>
      <c r="V265" s="1" t="str">
        <f t="shared" si="95"/>
        <v/>
      </c>
      <c r="W265" s="1" t="str">
        <f t="shared" si="96"/>
        <v/>
      </c>
      <c r="X265" s="1" t="str">
        <f t="shared" si="97"/>
        <v/>
      </c>
      <c r="Y265" s="1" t="str">
        <f t="shared" si="98"/>
        <v/>
      </c>
    </row>
    <row r="266" spans="1:25">
      <c r="A266" s="3" t="s">
        <v>6</v>
      </c>
      <c r="B266" s="3" t="s">
        <v>6</v>
      </c>
      <c r="C266" s="3" t="s">
        <v>17</v>
      </c>
      <c r="D266" s="1">
        <v>3.25</v>
      </c>
      <c r="E266" s="1">
        <v>2.7</v>
      </c>
      <c r="F266" s="1" t="str">
        <f t="shared" si="99"/>
        <v/>
      </c>
      <c r="G266" s="1" t="str">
        <f t="shared" si="100"/>
        <v/>
      </c>
      <c r="H266" s="1" t="str">
        <f t="shared" si="81"/>
        <v/>
      </c>
      <c r="I266" s="1" t="str">
        <f t="shared" si="82"/>
        <v/>
      </c>
      <c r="J266" s="1" t="str">
        <f t="shared" si="83"/>
        <v/>
      </c>
      <c r="K266" s="1" t="str">
        <f t="shared" si="84"/>
        <v/>
      </c>
      <c r="L266" s="1" t="str">
        <f t="shared" si="85"/>
        <v/>
      </c>
      <c r="M266" s="1" t="str">
        <f t="shared" si="86"/>
        <v/>
      </c>
      <c r="N266" s="1" t="str">
        <f t="shared" si="87"/>
        <v/>
      </c>
      <c r="O266" s="1" t="str">
        <f t="shared" si="88"/>
        <v/>
      </c>
      <c r="P266" s="1" t="str">
        <f t="shared" si="89"/>
        <v/>
      </c>
      <c r="Q266" s="1" t="str">
        <f t="shared" si="90"/>
        <v/>
      </c>
      <c r="R266" s="1" t="str">
        <f t="shared" si="91"/>
        <v/>
      </c>
      <c r="S266" s="1" t="str">
        <f t="shared" si="92"/>
        <v/>
      </c>
      <c r="T266" s="1" t="str">
        <f t="shared" si="93"/>
        <v/>
      </c>
      <c r="U266" s="1" t="str">
        <f t="shared" si="94"/>
        <v/>
      </c>
      <c r="V266" s="1" t="str">
        <f t="shared" si="95"/>
        <v/>
      </c>
      <c r="W266" s="1" t="str">
        <f t="shared" si="96"/>
        <v/>
      </c>
      <c r="X266" s="1" t="str">
        <f t="shared" si="97"/>
        <v/>
      </c>
      <c r="Y266" s="1" t="str">
        <f t="shared" si="98"/>
        <v/>
      </c>
    </row>
    <row r="267" spans="1:25">
      <c r="A267" s="3" t="s">
        <v>6</v>
      </c>
      <c r="B267" s="3" t="s">
        <v>6</v>
      </c>
      <c r="C267" s="3" t="s">
        <v>34</v>
      </c>
      <c r="D267" s="1">
        <v>2</v>
      </c>
      <c r="E267" s="1">
        <v>2</v>
      </c>
      <c r="F267" s="1" t="str">
        <f t="shared" si="99"/>
        <v/>
      </c>
      <c r="G267" s="1" t="str">
        <f t="shared" si="100"/>
        <v/>
      </c>
      <c r="H267" s="1" t="str">
        <f t="shared" si="81"/>
        <v/>
      </c>
      <c r="I267" s="1" t="str">
        <f t="shared" si="82"/>
        <v/>
      </c>
      <c r="J267" s="1" t="str">
        <f t="shared" si="83"/>
        <v/>
      </c>
      <c r="K267" s="1" t="str">
        <f t="shared" si="84"/>
        <v/>
      </c>
      <c r="L267" s="1" t="str">
        <f t="shared" si="85"/>
        <v/>
      </c>
      <c r="M267" s="1" t="str">
        <f t="shared" si="86"/>
        <v/>
      </c>
      <c r="N267" s="1" t="str">
        <f t="shared" si="87"/>
        <v/>
      </c>
      <c r="O267" s="1" t="str">
        <f t="shared" si="88"/>
        <v/>
      </c>
      <c r="P267" s="1" t="str">
        <f t="shared" si="89"/>
        <v/>
      </c>
      <c r="Q267" s="1" t="str">
        <f t="shared" si="90"/>
        <v/>
      </c>
      <c r="R267" s="1" t="str">
        <f t="shared" si="91"/>
        <v/>
      </c>
      <c r="S267" s="1" t="str">
        <f t="shared" si="92"/>
        <v/>
      </c>
      <c r="T267" s="1" t="str">
        <f t="shared" si="93"/>
        <v/>
      </c>
      <c r="U267" s="1" t="str">
        <f t="shared" si="94"/>
        <v/>
      </c>
      <c r="V267" s="1" t="str">
        <f t="shared" si="95"/>
        <v/>
      </c>
      <c r="W267" s="1" t="str">
        <f t="shared" si="96"/>
        <v/>
      </c>
      <c r="X267" s="1" t="str">
        <f t="shared" si="97"/>
        <v/>
      </c>
      <c r="Y267" s="1" t="str">
        <f t="shared" si="98"/>
        <v/>
      </c>
    </row>
    <row r="268" spans="1:25">
      <c r="A268" s="3" t="s">
        <v>6</v>
      </c>
      <c r="B268" s="3" t="s">
        <v>6</v>
      </c>
      <c r="C268" s="3" t="s">
        <v>18</v>
      </c>
      <c r="D268" s="1">
        <v>2.5</v>
      </c>
      <c r="E268" s="1">
        <v>2.4</v>
      </c>
      <c r="F268" s="1" t="str">
        <f t="shared" si="99"/>
        <v/>
      </c>
      <c r="G268" s="1" t="str">
        <f t="shared" si="100"/>
        <v/>
      </c>
      <c r="H268" s="1" t="str">
        <f t="shared" si="81"/>
        <v/>
      </c>
      <c r="I268" s="1" t="str">
        <f t="shared" si="82"/>
        <v/>
      </c>
      <c r="J268" s="1" t="str">
        <f t="shared" si="83"/>
        <v/>
      </c>
      <c r="K268" s="1" t="str">
        <f t="shared" si="84"/>
        <v/>
      </c>
      <c r="L268" s="1" t="str">
        <f t="shared" si="85"/>
        <v/>
      </c>
      <c r="M268" s="1" t="str">
        <f t="shared" si="86"/>
        <v/>
      </c>
      <c r="N268" s="1" t="str">
        <f t="shared" si="87"/>
        <v/>
      </c>
      <c r="O268" s="1" t="str">
        <f t="shared" si="88"/>
        <v/>
      </c>
      <c r="P268" s="1" t="str">
        <f t="shared" si="89"/>
        <v/>
      </c>
      <c r="Q268" s="1" t="str">
        <f t="shared" si="90"/>
        <v/>
      </c>
      <c r="R268" s="1" t="str">
        <f t="shared" si="91"/>
        <v/>
      </c>
      <c r="S268" s="1" t="str">
        <f t="shared" si="92"/>
        <v/>
      </c>
      <c r="T268" s="1" t="str">
        <f t="shared" si="93"/>
        <v/>
      </c>
      <c r="U268" s="1" t="str">
        <f t="shared" si="94"/>
        <v/>
      </c>
      <c r="V268" s="1" t="str">
        <f t="shared" si="95"/>
        <v/>
      </c>
      <c r="W268" s="1" t="str">
        <f t="shared" si="96"/>
        <v/>
      </c>
      <c r="X268" s="1" t="str">
        <f t="shared" si="97"/>
        <v/>
      </c>
      <c r="Y268" s="1" t="str">
        <f t="shared" si="98"/>
        <v/>
      </c>
    </row>
    <row r="269" spans="1:25">
      <c r="A269" s="3" t="s">
        <v>6</v>
      </c>
      <c r="B269" s="3" t="s">
        <v>6</v>
      </c>
      <c r="C269" s="3" t="s">
        <v>19</v>
      </c>
      <c r="D269" s="1">
        <v>1</v>
      </c>
      <c r="E269" s="1">
        <v>1</v>
      </c>
      <c r="F269" s="1" t="str">
        <f t="shared" si="99"/>
        <v/>
      </c>
      <c r="G269" s="1" t="str">
        <f t="shared" si="100"/>
        <v/>
      </c>
      <c r="H269" s="1" t="str">
        <f t="shared" si="81"/>
        <v/>
      </c>
      <c r="I269" s="1" t="str">
        <f t="shared" si="82"/>
        <v/>
      </c>
      <c r="J269" s="1" t="str">
        <f t="shared" si="83"/>
        <v/>
      </c>
      <c r="K269" s="1" t="str">
        <f t="shared" si="84"/>
        <v/>
      </c>
      <c r="L269" s="1" t="str">
        <f t="shared" si="85"/>
        <v/>
      </c>
      <c r="M269" s="1" t="str">
        <f t="shared" si="86"/>
        <v/>
      </c>
      <c r="N269" s="1" t="str">
        <f t="shared" si="87"/>
        <v/>
      </c>
      <c r="O269" s="1" t="str">
        <f t="shared" si="88"/>
        <v/>
      </c>
      <c r="P269" s="1" t="str">
        <f t="shared" si="89"/>
        <v/>
      </c>
      <c r="Q269" s="1" t="str">
        <f t="shared" si="90"/>
        <v/>
      </c>
      <c r="R269" s="1" t="str">
        <f t="shared" si="91"/>
        <v/>
      </c>
      <c r="S269" s="1" t="str">
        <f t="shared" si="92"/>
        <v/>
      </c>
      <c r="T269" s="1" t="str">
        <f t="shared" si="93"/>
        <v/>
      </c>
      <c r="U269" s="1" t="str">
        <f t="shared" si="94"/>
        <v/>
      </c>
      <c r="V269" s="1" t="str">
        <f t="shared" si="95"/>
        <v/>
      </c>
      <c r="W269" s="1" t="str">
        <f t="shared" si="96"/>
        <v/>
      </c>
      <c r="X269" s="1" t="str">
        <f t="shared" si="97"/>
        <v/>
      </c>
      <c r="Y269" s="1" t="str">
        <f t="shared" si="98"/>
        <v/>
      </c>
    </row>
    <row r="270" spans="1:25">
      <c r="A270" s="3" t="s">
        <v>6</v>
      </c>
      <c r="B270" s="3" t="s">
        <v>6</v>
      </c>
      <c r="C270" s="3" t="s">
        <v>20</v>
      </c>
      <c r="D270" s="1">
        <v>4</v>
      </c>
      <c r="E270" s="1">
        <v>3.8</v>
      </c>
      <c r="F270" s="1" t="str">
        <f t="shared" si="99"/>
        <v/>
      </c>
      <c r="G270" s="1" t="str">
        <f t="shared" si="100"/>
        <v/>
      </c>
      <c r="H270" s="1" t="str">
        <f t="shared" si="81"/>
        <v/>
      </c>
      <c r="I270" s="1" t="str">
        <f t="shared" si="82"/>
        <v/>
      </c>
      <c r="J270" s="1" t="str">
        <f t="shared" si="83"/>
        <v/>
      </c>
      <c r="K270" s="1" t="str">
        <f t="shared" si="84"/>
        <v/>
      </c>
      <c r="L270" s="1" t="str">
        <f t="shared" si="85"/>
        <v/>
      </c>
      <c r="M270" s="1" t="str">
        <f t="shared" si="86"/>
        <v/>
      </c>
      <c r="N270" s="1" t="str">
        <f t="shared" si="87"/>
        <v/>
      </c>
      <c r="O270" s="1" t="str">
        <f t="shared" si="88"/>
        <v/>
      </c>
      <c r="P270" s="1" t="str">
        <f t="shared" si="89"/>
        <v/>
      </c>
      <c r="Q270" s="1" t="str">
        <f t="shared" si="90"/>
        <v/>
      </c>
      <c r="R270" s="1" t="str">
        <f t="shared" si="91"/>
        <v/>
      </c>
      <c r="S270" s="1" t="str">
        <f t="shared" si="92"/>
        <v/>
      </c>
      <c r="T270" s="1" t="str">
        <f t="shared" si="93"/>
        <v/>
      </c>
      <c r="U270" s="1" t="str">
        <f t="shared" si="94"/>
        <v/>
      </c>
      <c r="V270" s="1" t="str">
        <f t="shared" si="95"/>
        <v/>
      </c>
      <c r="W270" s="1" t="str">
        <f t="shared" si="96"/>
        <v/>
      </c>
      <c r="X270" s="1" t="str">
        <f t="shared" si="97"/>
        <v/>
      </c>
      <c r="Y270" s="1" t="str">
        <f t="shared" si="98"/>
        <v/>
      </c>
    </row>
    <row r="271" spans="1:25">
      <c r="A271" s="3" t="s">
        <v>6</v>
      </c>
      <c r="B271" s="3" t="s">
        <v>6</v>
      </c>
      <c r="C271" s="3" t="s">
        <v>27</v>
      </c>
      <c r="D271" s="1">
        <v>0.5</v>
      </c>
      <c r="E271" s="1">
        <v>3</v>
      </c>
      <c r="F271" s="1" t="str">
        <f t="shared" si="99"/>
        <v/>
      </c>
      <c r="G271" s="1" t="str">
        <f t="shared" si="100"/>
        <v/>
      </c>
      <c r="H271" s="1" t="str">
        <f t="shared" si="81"/>
        <v/>
      </c>
      <c r="I271" s="1" t="str">
        <f t="shared" si="82"/>
        <v/>
      </c>
      <c r="J271" s="1" t="str">
        <f t="shared" si="83"/>
        <v/>
      </c>
      <c r="K271" s="1" t="str">
        <f t="shared" si="84"/>
        <v/>
      </c>
      <c r="L271" s="1" t="str">
        <f t="shared" si="85"/>
        <v/>
      </c>
      <c r="M271" s="1" t="str">
        <f t="shared" si="86"/>
        <v/>
      </c>
      <c r="N271" s="1" t="str">
        <f t="shared" si="87"/>
        <v/>
      </c>
      <c r="O271" s="1" t="str">
        <f t="shared" si="88"/>
        <v/>
      </c>
      <c r="P271" s="1" t="str">
        <f t="shared" si="89"/>
        <v/>
      </c>
      <c r="Q271" s="1" t="str">
        <f t="shared" si="90"/>
        <v/>
      </c>
      <c r="R271" s="1" t="str">
        <f t="shared" si="91"/>
        <v/>
      </c>
      <c r="S271" s="1" t="str">
        <f t="shared" si="92"/>
        <v/>
      </c>
      <c r="T271" s="1" t="str">
        <f t="shared" si="93"/>
        <v/>
      </c>
      <c r="U271" s="1" t="str">
        <f t="shared" si="94"/>
        <v/>
      </c>
      <c r="V271" s="1" t="str">
        <f t="shared" si="95"/>
        <v/>
      </c>
      <c r="W271" s="1" t="str">
        <f t="shared" si="96"/>
        <v/>
      </c>
      <c r="X271" s="1" t="str">
        <f t="shared" si="97"/>
        <v/>
      </c>
      <c r="Y271" s="1" t="str">
        <f t="shared" si="98"/>
        <v/>
      </c>
    </row>
    <row r="272" spans="1:25">
      <c r="A272" s="3" t="s">
        <v>121</v>
      </c>
      <c r="B272" s="3" t="s">
        <v>122</v>
      </c>
      <c r="C272" s="3" t="s">
        <v>6</v>
      </c>
      <c r="D272" s="1">
        <v>9.5</v>
      </c>
      <c r="E272" s="1">
        <v>9.625</v>
      </c>
      <c r="F272" s="1">
        <f t="shared" si="99"/>
        <v>9</v>
      </c>
      <c r="G272" s="1">
        <f t="shared" si="100"/>
        <v>9.125</v>
      </c>
      <c r="H272" s="1" t="str">
        <f t="shared" si="81"/>
        <v/>
      </c>
      <c r="I272" s="1" t="str">
        <f t="shared" si="82"/>
        <v/>
      </c>
      <c r="J272" s="1" t="str">
        <f t="shared" si="83"/>
        <v/>
      </c>
      <c r="K272" s="1" t="str">
        <f t="shared" si="84"/>
        <v/>
      </c>
      <c r="L272" s="1" t="str">
        <f t="shared" si="85"/>
        <v/>
      </c>
      <c r="M272" s="1" t="str">
        <f t="shared" si="86"/>
        <v/>
      </c>
      <c r="N272" s="1" t="str">
        <f t="shared" si="87"/>
        <v/>
      </c>
      <c r="O272" s="1" t="str">
        <f t="shared" si="88"/>
        <v/>
      </c>
      <c r="P272" s="1" t="str">
        <f t="shared" si="89"/>
        <v/>
      </c>
      <c r="Q272" s="1" t="str">
        <f t="shared" si="90"/>
        <v/>
      </c>
      <c r="R272" s="1" t="str">
        <f t="shared" si="91"/>
        <v/>
      </c>
      <c r="S272" s="1" t="str">
        <f t="shared" si="92"/>
        <v/>
      </c>
      <c r="T272" s="1" t="str">
        <f t="shared" si="93"/>
        <v/>
      </c>
      <c r="U272" s="1" t="str">
        <f t="shared" si="94"/>
        <v/>
      </c>
      <c r="V272" s="1" t="str">
        <f t="shared" si="95"/>
        <v/>
      </c>
      <c r="W272" s="1" t="str">
        <f t="shared" si="96"/>
        <v/>
      </c>
      <c r="X272" s="1">
        <f t="shared" si="97"/>
        <v>0.5</v>
      </c>
      <c r="Y272" s="1">
        <f t="shared" si="98"/>
        <v>0.5</v>
      </c>
    </row>
    <row r="273" spans="1:25">
      <c r="A273" s="3" t="s">
        <v>6</v>
      </c>
      <c r="B273" s="3" t="s">
        <v>6</v>
      </c>
      <c r="C273" s="3" t="s">
        <v>9</v>
      </c>
      <c r="D273" s="1">
        <v>9</v>
      </c>
      <c r="E273" s="1">
        <v>9.125</v>
      </c>
      <c r="F273" s="1" t="str">
        <f t="shared" si="99"/>
        <v/>
      </c>
      <c r="G273" s="1" t="str">
        <f t="shared" si="100"/>
        <v/>
      </c>
      <c r="H273" s="1" t="str">
        <f t="shared" si="81"/>
        <v/>
      </c>
      <c r="I273" s="1" t="str">
        <f t="shared" si="82"/>
        <v/>
      </c>
      <c r="J273" s="1" t="str">
        <f t="shared" si="83"/>
        <v/>
      </c>
      <c r="K273" s="1" t="str">
        <f t="shared" si="84"/>
        <v/>
      </c>
      <c r="L273" s="1" t="str">
        <f t="shared" si="85"/>
        <v/>
      </c>
      <c r="M273" s="1" t="str">
        <f t="shared" si="86"/>
        <v/>
      </c>
      <c r="N273" s="1" t="str">
        <f t="shared" si="87"/>
        <v/>
      </c>
      <c r="O273" s="1" t="str">
        <f t="shared" si="88"/>
        <v/>
      </c>
      <c r="P273" s="1" t="str">
        <f t="shared" si="89"/>
        <v/>
      </c>
      <c r="Q273" s="1" t="str">
        <f t="shared" si="90"/>
        <v/>
      </c>
      <c r="R273" s="1" t="str">
        <f t="shared" si="91"/>
        <v/>
      </c>
      <c r="S273" s="1" t="str">
        <f t="shared" si="92"/>
        <v/>
      </c>
      <c r="T273" s="1" t="str">
        <f t="shared" si="93"/>
        <v/>
      </c>
      <c r="U273" s="1" t="str">
        <f t="shared" si="94"/>
        <v/>
      </c>
      <c r="V273" s="1" t="str">
        <f t="shared" si="95"/>
        <v/>
      </c>
      <c r="W273" s="1" t="str">
        <f t="shared" si="96"/>
        <v/>
      </c>
      <c r="X273" s="1" t="str">
        <f t="shared" si="97"/>
        <v/>
      </c>
      <c r="Y273" s="1" t="str">
        <f t="shared" si="98"/>
        <v/>
      </c>
    </row>
    <row r="274" spans="1:25">
      <c r="A274" s="3" t="s">
        <v>6</v>
      </c>
      <c r="B274" s="3" t="s">
        <v>6</v>
      </c>
      <c r="C274" s="3" t="s">
        <v>27</v>
      </c>
      <c r="D274" s="1">
        <v>0.5</v>
      </c>
      <c r="E274" s="1">
        <v>0.5</v>
      </c>
      <c r="F274" s="1" t="str">
        <f t="shared" si="99"/>
        <v/>
      </c>
      <c r="G274" s="1" t="str">
        <f t="shared" si="100"/>
        <v/>
      </c>
      <c r="H274" s="1" t="str">
        <f t="shared" si="81"/>
        <v/>
      </c>
      <c r="I274" s="1" t="str">
        <f t="shared" si="82"/>
        <v/>
      </c>
      <c r="J274" s="1" t="str">
        <f t="shared" si="83"/>
        <v/>
      </c>
      <c r="K274" s="1" t="str">
        <f t="shared" si="84"/>
        <v/>
      </c>
      <c r="L274" s="1" t="str">
        <f t="shared" si="85"/>
        <v/>
      </c>
      <c r="M274" s="1" t="str">
        <f t="shared" si="86"/>
        <v/>
      </c>
      <c r="N274" s="1" t="str">
        <f t="shared" si="87"/>
        <v/>
      </c>
      <c r="O274" s="1" t="str">
        <f t="shared" si="88"/>
        <v/>
      </c>
      <c r="P274" s="1" t="str">
        <f t="shared" si="89"/>
        <v/>
      </c>
      <c r="Q274" s="1" t="str">
        <f t="shared" si="90"/>
        <v/>
      </c>
      <c r="R274" s="1" t="str">
        <f t="shared" si="91"/>
        <v/>
      </c>
      <c r="S274" s="1" t="str">
        <f t="shared" si="92"/>
        <v/>
      </c>
      <c r="T274" s="1" t="str">
        <f t="shared" si="93"/>
        <v/>
      </c>
      <c r="U274" s="1" t="str">
        <f t="shared" si="94"/>
        <v/>
      </c>
      <c r="V274" s="1" t="str">
        <f t="shared" si="95"/>
        <v/>
      </c>
      <c r="W274" s="1" t="str">
        <f t="shared" si="96"/>
        <v/>
      </c>
      <c r="X274" s="1" t="str">
        <f t="shared" si="97"/>
        <v/>
      </c>
      <c r="Y274" s="1" t="str">
        <f t="shared" si="98"/>
        <v/>
      </c>
    </row>
    <row r="275" spans="1:25">
      <c r="A275" s="3" t="s">
        <v>123</v>
      </c>
      <c r="B275" s="3" t="s">
        <v>124</v>
      </c>
      <c r="C275" s="3" t="s">
        <v>6</v>
      </c>
      <c r="D275" s="1">
        <v>16</v>
      </c>
      <c r="E275" s="1">
        <v>11.75</v>
      </c>
      <c r="F275" s="1" t="str">
        <f t="shared" si="99"/>
        <v/>
      </c>
      <c r="G275" s="1" t="str">
        <f t="shared" si="100"/>
        <v/>
      </c>
      <c r="H275" s="1" t="str">
        <f t="shared" si="81"/>
        <v/>
      </c>
      <c r="I275" s="1" t="str">
        <f t="shared" si="82"/>
        <v/>
      </c>
      <c r="J275" s="1" t="str">
        <f t="shared" si="83"/>
        <v/>
      </c>
      <c r="K275" s="1" t="str">
        <f t="shared" si="84"/>
        <v/>
      </c>
      <c r="L275" s="1">
        <f t="shared" si="85"/>
        <v>3.5</v>
      </c>
      <c r="M275" s="1">
        <f t="shared" si="86"/>
        <v>2.75</v>
      </c>
      <c r="N275" s="1">
        <f t="shared" si="87"/>
        <v>1</v>
      </c>
      <c r="O275" s="1">
        <f t="shared" si="88"/>
        <v>1</v>
      </c>
      <c r="P275" s="1">
        <f t="shared" si="89"/>
        <v>0.5</v>
      </c>
      <c r="Q275" s="1">
        <f t="shared" si="90"/>
        <v>0.5</v>
      </c>
      <c r="R275" s="1">
        <f t="shared" si="91"/>
        <v>2</v>
      </c>
      <c r="S275" s="1">
        <f t="shared" si="92"/>
        <v>1.5</v>
      </c>
      <c r="T275" s="1">
        <f t="shared" si="93"/>
        <v>0.5</v>
      </c>
      <c r="U275" s="1">
        <f t="shared" si="94"/>
        <v>0.375</v>
      </c>
      <c r="V275" s="1">
        <f t="shared" si="95"/>
        <v>8.5</v>
      </c>
      <c r="W275" s="1">
        <f t="shared" si="96"/>
        <v>5.625</v>
      </c>
      <c r="X275" s="1" t="str">
        <f t="shared" si="97"/>
        <v/>
      </c>
      <c r="Y275" s="1" t="str">
        <f t="shared" si="98"/>
        <v/>
      </c>
    </row>
    <row r="276" spans="1:25">
      <c r="A276" s="3" t="s">
        <v>6</v>
      </c>
      <c r="B276" s="3" t="s">
        <v>6</v>
      </c>
      <c r="C276" s="3" t="s">
        <v>16</v>
      </c>
      <c r="D276" s="1">
        <v>3.5</v>
      </c>
      <c r="E276" s="1">
        <v>2.75</v>
      </c>
      <c r="F276" s="1" t="str">
        <f t="shared" si="99"/>
        <v/>
      </c>
      <c r="G276" s="1" t="str">
        <f t="shared" si="100"/>
        <v/>
      </c>
      <c r="H276" s="1" t="str">
        <f t="shared" si="81"/>
        <v/>
      </c>
      <c r="I276" s="1" t="str">
        <f t="shared" si="82"/>
        <v/>
      </c>
      <c r="J276" s="1" t="str">
        <f t="shared" si="83"/>
        <v/>
      </c>
      <c r="K276" s="1" t="str">
        <f t="shared" si="84"/>
        <v/>
      </c>
      <c r="L276" s="1" t="str">
        <f t="shared" si="85"/>
        <v/>
      </c>
      <c r="M276" s="1" t="str">
        <f t="shared" si="86"/>
        <v/>
      </c>
      <c r="N276" s="1" t="str">
        <f t="shared" si="87"/>
        <v/>
      </c>
      <c r="O276" s="1" t="str">
        <f t="shared" si="88"/>
        <v/>
      </c>
      <c r="P276" s="1" t="str">
        <f t="shared" si="89"/>
        <v/>
      </c>
      <c r="Q276" s="1" t="str">
        <f t="shared" si="90"/>
        <v/>
      </c>
      <c r="R276" s="1" t="str">
        <f t="shared" si="91"/>
        <v/>
      </c>
      <c r="S276" s="1" t="str">
        <f t="shared" si="92"/>
        <v/>
      </c>
      <c r="T276" s="1" t="str">
        <f t="shared" si="93"/>
        <v/>
      </c>
      <c r="U276" s="1" t="str">
        <f t="shared" si="94"/>
        <v/>
      </c>
      <c r="V276" s="1" t="str">
        <f t="shared" si="95"/>
        <v/>
      </c>
      <c r="W276" s="1" t="str">
        <f t="shared" si="96"/>
        <v/>
      </c>
      <c r="X276" s="1" t="str">
        <f t="shared" si="97"/>
        <v/>
      </c>
      <c r="Y276" s="1" t="str">
        <f t="shared" si="98"/>
        <v/>
      </c>
    </row>
    <row r="277" spans="1:25">
      <c r="A277" s="3" t="s">
        <v>6</v>
      </c>
      <c r="B277" s="3" t="s">
        <v>6</v>
      </c>
      <c r="C277" s="3" t="s">
        <v>17</v>
      </c>
      <c r="D277" s="1">
        <v>1</v>
      </c>
      <c r="E277" s="1">
        <v>1</v>
      </c>
      <c r="F277" s="1" t="str">
        <f t="shared" si="99"/>
        <v/>
      </c>
      <c r="G277" s="1" t="str">
        <f t="shared" si="100"/>
        <v/>
      </c>
      <c r="H277" s="1" t="str">
        <f t="shared" si="81"/>
        <v/>
      </c>
      <c r="I277" s="1" t="str">
        <f t="shared" si="82"/>
        <v/>
      </c>
      <c r="J277" s="1" t="str">
        <f t="shared" si="83"/>
        <v/>
      </c>
      <c r="K277" s="1" t="str">
        <f t="shared" si="84"/>
        <v/>
      </c>
      <c r="L277" s="1" t="str">
        <f t="shared" si="85"/>
        <v/>
      </c>
      <c r="M277" s="1" t="str">
        <f t="shared" si="86"/>
        <v/>
      </c>
      <c r="N277" s="1" t="str">
        <f t="shared" si="87"/>
        <v/>
      </c>
      <c r="O277" s="1" t="str">
        <f t="shared" si="88"/>
        <v/>
      </c>
      <c r="P277" s="1" t="str">
        <f t="shared" si="89"/>
        <v/>
      </c>
      <c r="Q277" s="1" t="str">
        <f t="shared" si="90"/>
        <v/>
      </c>
      <c r="R277" s="1" t="str">
        <f t="shared" si="91"/>
        <v/>
      </c>
      <c r="S277" s="1" t="str">
        <f t="shared" si="92"/>
        <v/>
      </c>
      <c r="T277" s="1" t="str">
        <f t="shared" si="93"/>
        <v/>
      </c>
      <c r="U277" s="1" t="str">
        <f t="shared" si="94"/>
        <v/>
      </c>
      <c r="V277" s="1" t="str">
        <f t="shared" si="95"/>
        <v/>
      </c>
      <c r="W277" s="1" t="str">
        <f t="shared" si="96"/>
        <v/>
      </c>
      <c r="X277" s="1" t="str">
        <f t="shared" si="97"/>
        <v/>
      </c>
      <c r="Y277" s="1" t="str">
        <f t="shared" si="98"/>
        <v/>
      </c>
    </row>
    <row r="278" spans="1:25">
      <c r="A278" s="3" t="s">
        <v>6</v>
      </c>
      <c r="B278" s="3" t="s">
        <v>6</v>
      </c>
      <c r="C278" s="3" t="s">
        <v>34</v>
      </c>
      <c r="D278" s="1">
        <v>0.5</v>
      </c>
      <c r="E278" s="1">
        <v>0.5</v>
      </c>
      <c r="F278" s="1" t="str">
        <f t="shared" si="99"/>
        <v/>
      </c>
      <c r="G278" s="1" t="str">
        <f t="shared" si="100"/>
        <v/>
      </c>
      <c r="H278" s="1" t="str">
        <f t="shared" si="81"/>
        <v/>
      </c>
      <c r="I278" s="1" t="str">
        <f t="shared" si="82"/>
        <v/>
      </c>
      <c r="J278" s="1" t="str">
        <f t="shared" si="83"/>
        <v/>
      </c>
      <c r="K278" s="1" t="str">
        <f t="shared" si="84"/>
        <v/>
      </c>
      <c r="L278" s="1" t="str">
        <f t="shared" si="85"/>
        <v/>
      </c>
      <c r="M278" s="1" t="str">
        <f t="shared" si="86"/>
        <v/>
      </c>
      <c r="N278" s="1" t="str">
        <f t="shared" si="87"/>
        <v/>
      </c>
      <c r="O278" s="1" t="str">
        <f t="shared" si="88"/>
        <v/>
      </c>
      <c r="P278" s="1" t="str">
        <f t="shared" si="89"/>
        <v/>
      </c>
      <c r="Q278" s="1" t="str">
        <f t="shared" si="90"/>
        <v/>
      </c>
      <c r="R278" s="1" t="str">
        <f t="shared" si="91"/>
        <v/>
      </c>
      <c r="S278" s="1" t="str">
        <f t="shared" si="92"/>
        <v/>
      </c>
      <c r="T278" s="1" t="str">
        <f t="shared" si="93"/>
        <v/>
      </c>
      <c r="U278" s="1" t="str">
        <f t="shared" si="94"/>
        <v/>
      </c>
      <c r="V278" s="1" t="str">
        <f t="shared" si="95"/>
        <v/>
      </c>
      <c r="W278" s="1" t="str">
        <f t="shared" si="96"/>
        <v/>
      </c>
      <c r="X278" s="1" t="str">
        <f t="shared" si="97"/>
        <v/>
      </c>
      <c r="Y278" s="1" t="str">
        <f t="shared" si="98"/>
        <v/>
      </c>
    </row>
    <row r="279" spans="1:25">
      <c r="A279" s="3" t="s">
        <v>6</v>
      </c>
      <c r="B279" s="3" t="s">
        <v>6</v>
      </c>
      <c r="C279" s="3" t="s">
        <v>18</v>
      </c>
      <c r="D279" s="1">
        <v>2</v>
      </c>
      <c r="E279" s="1">
        <v>1.5</v>
      </c>
      <c r="F279" s="1" t="str">
        <f t="shared" si="99"/>
        <v/>
      </c>
      <c r="G279" s="1" t="str">
        <f t="shared" si="100"/>
        <v/>
      </c>
      <c r="H279" s="1" t="str">
        <f t="shared" si="81"/>
        <v/>
      </c>
      <c r="I279" s="1" t="str">
        <f t="shared" si="82"/>
        <v/>
      </c>
      <c r="J279" s="1" t="str">
        <f t="shared" si="83"/>
        <v/>
      </c>
      <c r="K279" s="1" t="str">
        <f t="shared" si="84"/>
        <v/>
      </c>
      <c r="L279" s="1" t="str">
        <f t="shared" si="85"/>
        <v/>
      </c>
      <c r="M279" s="1" t="str">
        <f t="shared" si="86"/>
        <v/>
      </c>
      <c r="N279" s="1" t="str">
        <f t="shared" si="87"/>
        <v/>
      </c>
      <c r="O279" s="1" t="str">
        <f t="shared" si="88"/>
        <v/>
      </c>
      <c r="P279" s="1" t="str">
        <f t="shared" si="89"/>
        <v/>
      </c>
      <c r="Q279" s="1" t="str">
        <f t="shared" si="90"/>
        <v/>
      </c>
      <c r="R279" s="1" t="str">
        <f t="shared" si="91"/>
        <v/>
      </c>
      <c r="S279" s="1" t="str">
        <f t="shared" si="92"/>
        <v/>
      </c>
      <c r="T279" s="1" t="str">
        <f t="shared" si="93"/>
        <v/>
      </c>
      <c r="U279" s="1" t="str">
        <f t="shared" si="94"/>
        <v/>
      </c>
      <c r="V279" s="1" t="str">
        <f t="shared" si="95"/>
        <v/>
      </c>
      <c r="W279" s="1" t="str">
        <f t="shared" si="96"/>
        <v/>
      </c>
      <c r="X279" s="1" t="str">
        <f t="shared" si="97"/>
        <v/>
      </c>
      <c r="Y279" s="1" t="str">
        <f t="shared" si="98"/>
        <v/>
      </c>
    </row>
    <row r="280" spans="1:25">
      <c r="A280" s="3" t="s">
        <v>6</v>
      </c>
      <c r="B280" s="3" t="s">
        <v>6</v>
      </c>
      <c r="C280" s="3" t="s">
        <v>19</v>
      </c>
      <c r="D280" s="1">
        <v>0.5</v>
      </c>
      <c r="E280" s="1">
        <v>0.375</v>
      </c>
      <c r="F280" s="1" t="str">
        <f t="shared" si="99"/>
        <v/>
      </c>
      <c r="G280" s="1" t="str">
        <f t="shared" si="100"/>
        <v/>
      </c>
      <c r="H280" s="1" t="str">
        <f t="shared" si="81"/>
        <v/>
      </c>
      <c r="I280" s="1" t="str">
        <f t="shared" si="82"/>
        <v/>
      </c>
      <c r="J280" s="1" t="str">
        <f t="shared" si="83"/>
        <v/>
      </c>
      <c r="K280" s="1" t="str">
        <f t="shared" si="84"/>
        <v/>
      </c>
      <c r="L280" s="1" t="str">
        <f t="shared" si="85"/>
        <v/>
      </c>
      <c r="M280" s="1" t="str">
        <f t="shared" si="86"/>
        <v/>
      </c>
      <c r="N280" s="1" t="str">
        <f t="shared" si="87"/>
        <v/>
      </c>
      <c r="O280" s="1" t="str">
        <f t="shared" si="88"/>
        <v/>
      </c>
      <c r="P280" s="1" t="str">
        <f t="shared" si="89"/>
        <v/>
      </c>
      <c r="Q280" s="1" t="str">
        <f t="shared" si="90"/>
        <v/>
      </c>
      <c r="R280" s="1" t="str">
        <f t="shared" si="91"/>
        <v/>
      </c>
      <c r="S280" s="1" t="str">
        <f t="shared" si="92"/>
        <v/>
      </c>
      <c r="T280" s="1" t="str">
        <f t="shared" si="93"/>
        <v/>
      </c>
      <c r="U280" s="1" t="str">
        <f t="shared" si="94"/>
        <v/>
      </c>
      <c r="V280" s="1" t="str">
        <f t="shared" si="95"/>
        <v/>
      </c>
      <c r="W280" s="1" t="str">
        <f t="shared" si="96"/>
        <v/>
      </c>
      <c r="X280" s="1" t="str">
        <f t="shared" si="97"/>
        <v/>
      </c>
      <c r="Y280" s="1" t="str">
        <f t="shared" si="98"/>
        <v/>
      </c>
    </row>
    <row r="281" spans="1:25">
      <c r="A281" s="3" t="s">
        <v>6</v>
      </c>
      <c r="B281" s="3" t="s">
        <v>6</v>
      </c>
      <c r="C281" s="3" t="s">
        <v>20</v>
      </c>
      <c r="D281" s="1">
        <v>8.5</v>
      </c>
      <c r="E281" s="1">
        <v>5.625</v>
      </c>
      <c r="F281" s="1" t="str">
        <f t="shared" si="99"/>
        <v/>
      </c>
      <c r="G281" s="1" t="str">
        <f t="shared" si="100"/>
        <v/>
      </c>
      <c r="H281" s="1" t="str">
        <f t="shared" si="81"/>
        <v/>
      </c>
      <c r="I281" s="1" t="str">
        <f t="shared" si="82"/>
        <v/>
      </c>
      <c r="J281" s="1" t="str">
        <f t="shared" si="83"/>
        <v/>
      </c>
      <c r="K281" s="1" t="str">
        <f t="shared" si="84"/>
        <v/>
      </c>
      <c r="L281" s="1" t="str">
        <f t="shared" si="85"/>
        <v/>
      </c>
      <c r="M281" s="1" t="str">
        <f t="shared" si="86"/>
        <v/>
      </c>
      <c r="N281" s="1" t="str">
        <f t="shared" si="87"/>
        <v/>
      </c>
      <c r="O281" s="1" t="str">
        <f t="shared" si="88"/>
        <v/>
      </c>
      <c r="P281" s="1" t="str">
        <f t="shared" si="89"/>
        <v/>
      </c>
      <c r="Q281" s="1" t="str">
        <f t="shared" si="90"/>
        <v/>
      </c>
      <c r="R281" s="1" t="str">
        <f t="shared" si="91"/>
        <v/>
      </c>
      <c r="S281" s="1" t="str">
        <f t="shared" si="92"/>
        <v/>
      </c>
      <c r="T281" s="1" t="str">
        <f t="shared" si="93"/>
        <v/>
      </c>
      <c r="U281" s="1" t="str">
        <f t="shared" si="94"/>
        <v/>
      </c>
      <c r="V281" s="1" t="str">
        <f t="shared" si="95"/>
        <v/>
      </c>
      <c r="W281" s="1" t="str">
        <f t="shared" si="96"/>
        <v/>
      </c>
      <c r="X281" s="1" t="str">
        <f t="shared" si="97"/>
        <v/>
      </c>
      <c r="Y281" s="1" t="str">
        <f t="shared" si="98"/>
        <v/>
      </c>
    </row>
    <row r="282" spans="1:25">
      <c r="A282" s="3" t="s">
        <v>125</v>
      </c>
      <c r="B282" s="3" t="s">
        <v>126</v>
      </c>
      <c r="C282" s="3" t="s">
        <v>6</v>
      </c>
      <c r="D282" s="1">
        <v>12.45</v>
      </c>
      <c r="E282" s="1">
        <v>7.5</v>
      </c>
      <c r="F282" s="1" t="str">
        <f t="shared" si="99"/>
        <v/>
      </c>
      <c r="G282" s="1" t="str">
        <f t="shared" si="100"/>
        <v/>
      </c>
      <c r="H282" s="1" t="str">
        <f t="shared" si="81"/>
        <v/>
      </c>
      <c r="I282" s="1" t="str">
        <f t="shared" si="82"/>
        <v/>
      </c>
      <c r="J282" s="1" t="str">
        <f t="shared" si="83"/>
        <v/>
      </c>
      <c r="K282" s="1" t="str">
        <f t="shared" si="84"/>
        <v/>
      </c>
      <c r="L282" s="1">
        <f t="shared" si="85"/>
        <v>2.7</v>
      </c>
      <c r="M282" s="1">
        <f t="shared" si="86"/>
        <v>1.75</v>
      </c>
      <c r="N282" s="1">
        <f t="shared" si="87"/>
        <v>1</v>
      </c>
      <c r="O282" s="1">
        <f t="shared" si="88"/>
        <v>0.5</v>
      </c>
      <c r="P282" s="1" t="str">
        <f t="shared" si="89"/>
        <v/>
      </c>
      <c r="Q282" s="1" t="str">
        <f t="shared" si="90"/>
        <v/>
      </c>
      <c r="R282" s="1">
        <f t="shared" si="91"/>
        <v>1</v>
      </c>
      <c r="S282" s="1">
        <f t="shared" si="92"/>
        <v>0.5</v>
      </c>
      <c r="T282" s="1">
        <f t="shared" si="93"/>
        <v>0.5</v>
      </c>
      <c r="U282" s="1">
        <f t="shared" si="94"/>
        <v>0.25</v>
      </c>
      <c r="V282" s="1">
        <f t="shared" si="95"/>
        <v>7.25</v>
      </c>
      <c r="W282" s="1">
        <f t="shared" si="96"/>
        <v>4.5</v>
      </c>
      <c r="X282" s="1" t="str">
        <f t="shared" si="97"/>
        <v/>
      </c>
      <c r="Y282" s="1" t="str">
        <f t="shared" si="98"/>
        <v/>
      </c>
    </row>
    <row r="283" spans="1:25">
      <c r="A283" s="3" t="s">
        <v>6</v>
      </c>
      <c r="B283" s="3" t="s">
        <v>6</v>
      </c>
      <c r="C283" s="3" t="s">
        <v>16</v>
      </c>
      <c r="D283" s="1">
        <v>2.7</v>
      </c>
      <c r="E283" s="1">
        <v>1.75</v>
      </c>
      <c r="F283" s="1" t="str">
        <f t="shared" si="99"/>
        <v/>
      </c>
      <c r="G283" s="1" t="str">
        <f t="shared" si="100"/>
        <v/>
      </c>
      <c r="H283" s="1" t="str">
        <f t="shared" si="81"/>
        <v/>
      </c>
      <c r="I283" s="1" t="str">
        <f t="shared" si="82"/>
        <v/>
      </c>
      <c r="J283" s="1" t="str">
        <f t="shared" si="83"/>
        <v/>
      </c>
      <c r="K283" s="1" t="str">
        <f t="shared" si="84"/>
        <v/>
      </c>
      <c r="L283" s="1" t="str">
        <f t="shared" si="85"/>
        <v/>
      </c>
      <c r="M283" s="1" t="str">
        <f t="shared" si="86"/>
        <v/>
      </c>
      <c r="N283" s="1" t="str">
        <f t="shared" si="87"/>
        <v/>
      </c>
      <c r="O283" s="1" t="str">
        <f t="shared" si="88"/>
        <v/>
      </c>
      <c r="P283" s="1" t="str">
        <f t="shared" si="89"/>
        <v/>
      </c>
      <c r="Q283" s="1" t="str">
        <f t="shared" si="90"/>
        <v/>
      </c>
      <c r="R283" s="1" t="str">
        <f t="shared" si="91"/>
        <v/>
      </c>
      <c r="S283" s="1" t="str">
        <f t="shared" si="92"/>
        <v/>
      </c>
      <c r="T283" s="1" t="str">
        <f t="shared" si="93"/>
        <v/>
      </c>
      <c r="U283" s="1" t="str">
        <f t="shared" si="94"/>
        <v/>
      </c>
      <c r="V283" s="1" t="str">
        <f t="shared" si="95"/>
        <v/>
      </c>
      <c r="W283" s="1" t="str">
        <f t="shared" si="96"/>
        <v/>
      </c>
      <c r="X283" s="1" t="str">
        <f t="shared" si="97"/>
        <v/>
      </c>
      <c r="Y283" s="1" t="str">
        <f t="shared" si="98"/>
        <v/>
      </c>
    </row>
    <row r="284" spans="1:25">
      <c r="A284" s="3" t="s">
        <v>6</v>
      </c>
      <c r="B284" s="3" t="s">
        <v>6</v>
      </c>
      <c r="C284" s="3" t="s">
        <v>17</v>
      </c>
      <c r="D284" s="1">
        <v>1</v>
      </c>
      <c r="E284" s="1">
        <v>0.5</v>
      </c>
      <c r="F284" s="1" t="str">
        <f t="shared" si="99"/>
        <v/>
      </c>
      <c r="G284" s="1" t="str">
        <f t="shared" si="100"/>
        <v/>
      </c>
      <c r="H284" s="1" t="str">
        <f t="shared" si="81"/>
        <v/>
      </c>
      <c r="I284" s="1" t="str">
        <f t="shared" si="82"/>
        <v/>
      </c>
      <c r="J284" s="1" t="str">
        <f t="shared" si="83"/>
        <v/>
      </c>
      <c r="K284" s="1" t="str">
        <f t="shared" si="84"/>
        <v/>
      </c>
      <c r="L284" s="1" t="str">
        <f t="shared" si="85"/>
        <v/>
      </c>
      <c r="M284" s="1" t="str">
        <f t="shared" si="86"/>
        <v/>
      </c>
      <c r="N284" s="1" t="str">
        <f t="shared" si="87"/>
        <v/>
      </c>
      <c r="O284" s="1" t="str">
        <f t="shared" si="88"/>
        <v/>
      </c>
      <c r="P284" s="1" t="str">
        <f t="shared" si="89"/>
        <v/>
      </c>
      <c r="Q284" s="1" t="str">
        <f t="shared" si="90"/>
        <v/>
      </c>
      <c r="R284" s="1" t="str">
        <f t="shared" si="91"/>
        <v/>
      </c>
      <c r="S284" s="1" t="str">
        <f t="shared" si="92"/>
        <v/>
      </c>
      <c r="T284" s="1" t="str">
        <f t="shared" si="93"/>
        <v/>
      </c>
      <c r="U284" s="1" t="str">
        <f t="shared" si="94"/>
        <v/>
      </c>
      <c r="V284" s="1" t="str">
        <f t="shared" si="95"/>
        <v/>
      </c>
      <c r="W284" s="1" t="str">
        <f t="shared" si="96"/>
        <v/>
      </c>
      <c r="X284" s="1" t="str">
        <f t="shared" si="97"/>
        <v/>
      </c>
      <c r="Y284" s="1" t="str">
        <f t="shared" si="98"/>
        <v/>
      </c>
    </row>
    <row r="285" spans="1:25">
      <c r="A285" s="3" t="s">
        <v>6</v>
      </c>
      <c r="B285" s="3" t="s">
        <v>6</v>
      </c>
      <c r="C285" s="3" t="s">
        <v>18</v>
      </c>
      <c r="D285" s="1">
        <v>1</v>
      </c>
      <c r="E285" s="1">
        <v>0.5</v>
      </c>
      <c r="F285" s="1" t="str">
        <f t="shared" si="99"/>
        <v/>
      </c>
      <c r="G285" s="1" t="str">
        <f t="shared" si="100"/>
        <v/>
      </c>
      <c r="H285" s="1" t="str">
        <f t="shared" si="81"/>
        <v/>
      </c>
      <c r="I285" s="1" t="str">
        <f t="shared" si="82"/>
        <v/>
      </c>
      <c r="J285" s="1" t="str">
        <f t="shared" si="83"/>
        <v/>
      </c>
      <c r="K285" s="1" t="str">
        <f t="shared" si="84"/>
        <v/>
      </c>
      <c r="L285" s="1" t="str">
        <f t="shared" si="85"/>
        <v/>
      </c>
      <c r="M285" s="1" t="str">
        <f t="shared" si="86"/>
        <v/>
      </c>
      <c r="N285" s="1" t="str">
        <f t="shared" si="87"/>
        <v/>
      </c>
      <c r="O285" s="1" t="str">
        <f t="shared" si="88"/>
        <v/>
      </c>
      <c r="P285" s="1" t="str">
        <f t="shared" si="89"/>
        <v/>
      </c>
      <c r="Q285" s="1" t="str">
        <f t="shared" si="90"/>
        <v/>
      </c>
      <c r="R285" s="1" t="str">
        <f t="shared" si="91"/>
        <v/>
      </c>
      <c r="S285" s="1" t="str">
        <f t="shared" si="92"/>
        <v/>
      </c>
      <c r="T285" s="1" t="str">
        <f t="shared" si="93"/>
        <v/>
      </c>
      <c r="U285" s="1" t="str">
        <f t="shared" si="94"/>
        <v/>
      </c>
      <c r="V285" s="1" t="str">
        <f t="shared" si="95"/>
        <v/>
      </c>
      <c r="W285" s="1" t="str">
        <f t="shared" si="96"/>
        <v/>
      </c>
      <c r="X285" s="1" t="str">
        <f t="shared" si="97"/>
        <v/>
      </c>
      <c r="Y285" s="1" t="str">
        <f t="shared" si="98"/>
        <v/>
      </c>
    </row>
    <row r="286" spans="1:25">
      <c r="A286" s="3" t="s">
        <v>6</v>
      </c>
      <c r="B286" s="3" t="s">
        <v>6</v>
      </c>
      <c r="C286" s="3" t="s">
        <v>19</v>
      </c>
      <c r="D286" s="1">
        <v>0.5</v>
      </c>
      <c r="E286" s="1">
        <v>0.25</v>
      </c>
      <c r="F286" s="1" t="str">
        <f t="shared" si="99"/>
        <v/>
      </c>
      <c r="G286" s="1" t="str">
        <f t="shared" si="100"/>
        <v/>
      </c>
      <c r="H286" s="1" t="str">
        <f t="shared" si="81"/>
        <v/>
      </c>
      <c r="I286" s="1" t="str">
        <f t="shared" si="82"/>
        <v/>
      </c>
      <c r="J286" s="1" t="str">
        <f t="shared" si="83"/>
        <v/>
      </c>
      <c r="K286" s="1" t="str">
        <f t="shared" si="84"/>
        <v/>
      </c>
      <c r="L286" s="1" t="str">
        <f t="shared" si="85"/>
        <v/>
      </c>
      <c r="M286" s="1" t="str">
        <f t="shared" si="86"/>
        <v/>
      </c>
      <c r="N286" s="1" t="str">
        <f t="shared" si="87"/>
        <v/>
      </c>
      <c r="O286" s="1" t="str">
        <f t="shared" si="88"/>
        <v/>
      </c>
      <c r="P286" s="1" t="str">
        <f t="shared" si="89"/>
        <v/>
      </c>
      <c r="Q286" s="1" t="str">
        <f t="shared" si="90"/>
        <v/>
      </c>
      <c r="R286" s="1" t="str">
        <f t="shared" si="91"/>
        <v/>
      </c>
      <c r="S286" s="1" t="str">
        <f t="shared" si="92"/>
        <v/>
      </c>
      <c r="T286" s="1" t="str">
        <f t="shared" si="93"/>
        <v/>
      </c>
      <c r="U286" s="1" t="str">
        <f t="shared" si="94"/>
        <v/>
      </c>
      <c r="V286" s="1" t="str">
        <f t="shared" si="95"/>
        <v/>
      </c>
      <c r="W286" s="1" t="str">
        <f t="shared" si="96"/>
        <v/>
      </c>
      <c r="X286" s="1" t="str">
        <f t="shared" si="97"/>
        <v/>
      </c>
      <c r="Y286" s="1" t="str">
        <f t="shared" si="98"/>
        <v/>
      </c>
    </row>
    <row r="287" spans="1:25">
      <c r="A287" s="3" t="s">
        <v>6</v>
      </c>
      <c r="B287" s="3" t="s">
        <v>6</v>
      </c>
      <c r="C287" s="3" t="s">
        <v>20</v>
      </c>
      <c r="D287" s="1">
        <v>7.25</v>
      </c>
      <c r="E287" s="1">
        <v>4.5</v>
      </c>
      <c r="F287" s="1" t="str">
        <f t="shared" si="99"/>
        <v/>
      </c>
      <c r="G287" s="1" t="str">
        <f t="shared" si="100"/>
        <v/>
      </c>
      <c r="H287" s="1" t="str">
        <f t="shared" si="81"/>
        <v/>
      </c>
      <c r="I287" s="1" t="str">
        <f t="shared" si="82"/>
        <v/>
      </c>
      <c r="J287" s="1" t="str">
        <f t="shared" si="83"/>
        <v/>
      </c>
      <c r="K287" s="1" t="str">
        <f t="shared" si="84"/>
        <v/>
      </c>
      <c r="L287" s="1" t="str">
        <f t="shared" si="85"/>
        <v/>
      </c>
      <c r="M287" s="1" t="str">
        <f t="shared" si="86"/>
        <v/>
      </c>
      <c r="N287" s="1" t="str">
        <f t="shared" si="87"/>
        <v/>
      </c>
      <c r="O287" s="1" t="str">
        <f t="shared" si="88"/>
        <v/>
      </c>
      <c r="P287" s="1" t="str">
        <f t="shared" si="89"/>
        <v/>
      </c>
      <c r="Q287" s="1" t="str">
        <f t="shared" si="90"/>
        <v/>
      </c>
      <c r="R287" s="1" t="str">
        <f t="shared" si="91"/>
        <v/>
      </c>
      <c r="S287" s="1" t="str">
        <f t="shared" si="92"/>
        <v/>
      </c>
      <c r="T287" s="1" t="str">
        <f t="shared" si="93"/>
        <v/>
      </c>
      <c r="U287" s="1" t="str">
        <f t="shared" si="94"/>
        <v/>
      </c>
      <c r="V287" s="1" t="str">
        <f t="shared" si="95"/>
        <v/>
      </c>
      <c r="W287" s="1" t="str">
        <f t="shared" si="96"/>
        <v/>
      </c>
      <c r="X287" s="1" t="str">
        <f t="shared" si="97"/>
        <v/>
      </c>
      <c r="Y287" s="1" t="str">
        <f t="shared" si="98"/>
        <v/>
      </c>
    </row>
    <row r="288" spans="1:25">
      <c r="A288" s="3" t="s">
        <v>127</v>
      </c>
      <c r="B288" s="3" t="s">
        <v>128</v>
      </c>
      <c r="C288" s="3" t="s">
        <v>6</v>
      </c>
      <c r="D288" s="1">
        <v>10.85</v>
      </c>
      <c r="E288" s="1">
        <v>7.125</v>
      </c>
      <c r="F288" s="1" t="str">
        <f t="shared" si="99"/>
        <v/>
      </c>
      <c r="G288" s="1" t="str">
        <f t="shared" si="100"/>
        <v/>
      </c>
      <c r="H288" s="1" t="str">
        <f t="shared" si="81"/>
        <v/>
      </c>
      <c r="I288" s="1" t="str">
        <f t="shared" si="82"/>
        <v/>
      </c>
      <c r="J288" s="1" t="str">
        <f t="shared" si="83"/>
        <v/>
      </c>
      <c r="K288" s="1" t="str">
        <f t="shared" si="84"/>
        <v/>
      </c>
      <c r="L288" s="1">
        <f t="shared" si="85"/>
        <v>1</v>
      </c>
      <c r="M288" s="1">
        <f t="shared" si="86"/>
        <v>0.5</v>
      </c>
      <c r="N288" s="1" t="str">
        <f t="shared" si="87"/>
        <v/>
      </c>
      <c r="O288" s="1" t="str">
        <f t="shared" si="88"/>
        <v/>
      </c>
      <c r="P288" s="1" t="str">
        <f t="shared" si="89"/>
        <v/>
      </c>
      <c r="Q288" s="1" t="str">
        <f t="shared" si="90"/>
        <v/>
      </c>
      <c r="R288" s="1">
        <f t="shared" si="91"/>
        <v>0.5</v>
      </c>
      <c r="S288" s="1">
        <f t="shared" si="92"/>
        <v>0.25</v>
      </c>
      <c r="T288" s="1" t="str">
        <f t="shared" si="93"/>
        <v/>
      </c>
      <c r="U288" s="1" t="str">
        <f t="shared" si="94"/>
        <v/>
      </c>
      <c r="V288" s="1">
        <f t="shared" si="95"/>
        <v>9.35</v>
      </c>
      <c r="W288" s="1">
        <f t="shared" si="96"/>
        <v>6.375</v>
      </c>
      <c r="X288" s="1" t="str">
        <f t="shared" si="97"/>
        <v/>
      </c>
      <c r="Y288" s="1" t="str">
        <f t="shared" si="98"/>
        <v/>
      </c>
    </row>
    <row r="289" spans="1:25">
      <c r="A289" s="3" t="s">
        <v>6</v>
      </c>
      <c r="B289" s="3" t="s">
        <v>6</v>
      </c>
      <c r="C289" s="3" t="s">
        <v>16</v>
      </c>
      <c r="D289" s="1">
        <v>1</v>
      </c>
      <c r="E289" s="1">
        <v>0.5</v>
      </c>
      <c r="F289" s="1" t="str">
        <f t="shared" si="99"/>
        <v/>
      </c>
      <c r="G289" s="1" t="str">
        <f t="shared" si="100"/>
        <v/>
      </c>
      <c r="H289" s="1" t="str">
        <f t="shared" si="81"/>
        <v/>
      </c>
      <c r="I289" s="1" t="str">
        <f t="shared" si="82"/>
        <v/>
      </c>
      <c r="J289" s="1" t="str">
        <f t="shared" si="83"/>
        <v/>
      </c>
      <c r="K289" s="1" t="str">
        <f t="shared" si="84"/>
        <v/>
      </c>
      <c r="L289" s="1" t="str">
        <f t="shared" si="85"/>
        <v/>
      </c>
      <c r="M289" s="1" t="str">
        <f t="shared" si="86"/>
        <v/>
      </c>
      <c r="N289" s="1" t="str">
        <f t="shared" si="87"/>
        <v/>
      </c>
      <c r="O289" s="1" t="str">
        <f t="shared" si="88"/>
        <v/>
      </c>
      <c r="P289" s="1" t="str">
        <f t="shared" si="89"/>
        <v/>
      </c>
      <c r="Q289" s="1" t="str">
        <f t="shared" si="90"/>
        <v/>
      </c>
      <c r="R289" s="1" t="str">
        <f t="shared" si="91"/>
        <v/>
      </c>
      <c r="S289" s="1" t="str">
        <f t="shared" si="92"/>
        <v/>
      </c>
      <c r="T289" s="1" t="str">
        <f t="shared" si="93"/>
        <v/>
      </c>
      <c r="U289" s="1" t="str">
        <f t="shared" si="94"/>
        <v/>
      </c>
      <c r="V289" s="1" t="str">
        <f t="shared" si="95"/>
        <v/>
      </c>
      <c r="W289" s="1" t="str">
        <f t="shared" si="96"/>
        <v/>
      </c>
      <c r="X289" s="1" t="str">
        <f t="shared" si="97"/>
        <v/>
      </c>
      <c r="Y289" s="1" t="str">
        <f t="shared" si="98"/>
        <v/>
      </c>
    </row>
    <row r="290" spans="1:25">
      <c r="A290" s="3" t="s">
        <v>6</v>
      </c>
      <c r="B290" s="3" t="s">
        <v>6</v>
      </c>
      <c r="C290" s="3" t="s">
        <v>18</v>
      </c>
      <c r="D290" s="1">
        <v>0.5</v>
      </c>
      <c r="E290" s="1">
        <v>0.25</v>
      </c>
      <c r="F290" s="1" t="str">
        <f t="shared" si="99"/>
        <v/>
      </c>
      <c r="G290" s="1" t="str">
        <f t="shared" si="100"/>
        <v/>
      </c>
      <c r="H290" s="1" t="str">
        <f t="shared" si="81"/>
        <v/>
      </c>
      <c r="I290" s="1" t="str">
        <f t="shared" si="82"/>
        <v/>
      </c>
      <c r="J290" s="1" t="str">
        <f t="shared" si="83"/>
        <v/>
      </c>
      <c r="K290" s="1" t="str">
        <f t="shared" si="84"/>
        <v/>
      </c>
      <c r="L290" s="1" t="str">
        <f t="shared" si="85"/>
        <v/>
      </c>
      <c r="M290" s="1" t="str">
        <f t="shared" si="86"/>
        <v/>
      </c>
      <c r="N290" s="1" t="str">
        <f t="shared" si="87"/>
        <v/>
      </c>
      <c r="O290" s="1" t="str">
        <f t="shared" si="88"/>
        <v/>
      </c>
      <c r="P290" s="1" t="str">
        <f t="shared" si="89"/>
        <v/>
      </c>
      <c r="Q290" s="1" t="str">
        <f t="shared" si="90"/>
        <v/>
      </c>
      <c r="R290" s="1" t="str">
        <f t="shared" si="91"/>
        <v/>
      </c>
      <c r="S290" s="1" t="str">
        <f t="shared" si="92"/>
        <v/>
      </c>
      <c r="T290" s="1" t="str">
        <f t="shared" si="93"/>
        <v/>
      </c>
      <c r="U290" s="1" t="str">
        <f t="shared" si="94"/>
        <v/>
      </c>
      <c r="V290" s="1" t="str">
        <f t="shared" si="95"/>
        <v/>
      </c>
      <c r="W290" s="1" t="str">
        <f t="shared" si="96"/>
        <v/>
      </c>
      <c r="X290" s="1" t="str">
        <f t="shared" si="97"/>
        <v/>
      </c>
      <c r="Y290" s="1" t="str">
        <f t="shared" si="98"/>
        <v/>
      </c>
    </row>
    <row r="291" spans="1:25">
      <c r="A291" s="3" t="s">
        <v>6</v>
      </c>
      <c r="B291" s="3" t="s">
        <v>6</v>
      </c>
      <c r="C291" s="3" t="s">
        <v>20</v>
      </c>
      <c r="D291" s="1">
        <v>9.35</v>
      </c>
      <c r="E291" s="1">
        <v>6.375</v>
      </c>
      <c r="F291" s="1" t="str">
        <f t="shared" si="99"/>
        <v/>
      </c>
      <c r="G291" s="1" t="str">
        <f t="shared" si="100"/>
        <v/>
      </c>
      <c r="H291" s="1" t="str">
        <f t="shared" si="81"/>
        <v/>
      </c>
      <c r="I291" s="1" t="str">
        <f t="shared" si="82"/>
        <v/>
      </c>
      <c r="J291" s="1" t="str">
        <f t="shared" si="83"/>
        <v/>
      </c>
      <c r="K291" s="1" t="str">
        <f t="shared" si="84"/>
        <v/>
      </c>
      <c r="L291" s="1" t="str">
        <f t="shared" si="85"/>
        <v/>
      </c>
      <c r="M291" s="1" t="str">
        <f t="shared" si="86"/>
        <v/>
      </c>
      <c r="N291" s="1" t="str">
        <f t="shared" si="87"/>
        <v/>
      </c>
      <c r="O291" s="1" t="str">
        <f t="shared" si="88"/>
        <v/>
      </c>
      <c r="P291" s="1" t="str">
        <f t="shared" si="89"/>
        <v/>
      </c>
      <c r="Q291" s="1" t="str">
        <f t="shared" si="90"/>
        <v/>
      </c>
      <c r="R291" s="1" t="str">
        <f t="shared" si="91"/>
        <v/>
      </c>
      <c r="S291" s="1" t="str">
        <f t="shared" si="92"/>
        <v/>
      </c>
      <c r="T291" s="1" t="str">
        <f t="shared" si="93"/>
        <v/>
      </c>
      <c r="U291" s="1" t="str">
        <f t="shared" si="94"/>
        <v/>
      </c>
      <c r="V291" s="1" t="str">
        <f t="shared" si="95"/>
        <v/>
      </c>
      <c r="W291" s="1" t="str">
        <f t="shared" si="96"/>
        <v/>
      </c>
      <c r="X291" s="1" t="str">
        <f t="shared" si="97"/>
        <v/>
      </c>
      <c r="Y291" s="1" t="str">
        <f t="shared" si="98"/>
        <v/>
      </c>
    </row>
    <row r="292" spans="1:25">
      <c r="A292" s="3" t="s">
        <v>129</v>
      </c>
      <c r="B292" s="3" t="s">
        <v>130</v>
      </c>
      <c r="C292" s="3" t="s">
        <v>6</v>
      </c>
      <c r="D292" s="1">
        <v>1.5</v>
      </c>
      <c r="E292" s="1">
        <v>1.375</v>
      </c>
      <c r="F292" s="1" t="str">
        <f t="shared" si="99"/>
        <v/>
      </c>
      <c r="G292" s="1" t="str">
        <f t="shared" si="100"/>
        <v/>
      </c>
      <c r="H292" s="1" t="str">
        <f t="shared" si="81"/>
        <v/>
      </c>
      <c r="I292" s="1" t="str">
        <f t="shared" si="82"/>
        <v/>
      </c>
      <c r="J292" s="1" t="str">
        <f t="shared" si="83"/>
        <v/>
      </c>
      <c r="K292" s="1" t="str">
        <f t="shared" si="84"/>
        <v/>
      </c>
      <c r="L292" s="1" t="str">
        <f t="shared" si="85"/>
        <v/>
      </c>
      <c r="M292" s="1" t="str">
        <f t="shared" si="86"/>
        <v/>
      </c>
      <c r="N292" s="1" t="str">
        <f t="shared" si="87"/>
        <v/>
      </c>
      <c r="O292" s="1" t="str">
        <f t="shared" si="88"/>
        <v/>
      </c>
      <c r="P292" s="1" t="str">
        <f t="shared" si="89"/>
        <v/>
      </c>
      <c r="Q292" s="1" t="str">
        <f t="shared" si="90"/>
        <v/>
      </c>
      <c r="R292" s="1" t="str">
        <f t="shared" si="91"/>
        <v/>
      </c>
      <c r="S292" s="1" t="str">
        <f t="shared" si="92"/>
        <v/>
      </c>
      <c r="T292" s="1" t="str">
        <f t="shared" si="93"/>
        <v/>
      </c>
      <c r="U292" s="1" t="str">
        <f t="shared" si="94"/>
        <v/>
      </c>
      <c r="V292" s="1">
        <f t="shared" si="95"/>
        <v>1.5</v>
      </c>
      <c r="W292" s="1">
        <f t="shared" si="96"/>
        <v>1.375</v>
      </c>
      <c r="X292" s="1" t="str">
        <f t="shared" si="97"/>
        <v/>
      </c>
      <c r="Y292" s="1" t="str">
        <f t="shared" si="98"/>
        <v/>
      </c>
    </row>
    <row r="293" spans="1:25">
      <c r="A293" s="3" t="s">
        <v>6</v>
      </c>
      <c r="B293" s="3" t="s">
        <v>6</v>
      </c>
      <c r="C293" s="3" t="s">
        <v>20</v>
      </c>
      <c r="D293" s="1">
        <v>1.5</v>
      </c>
      <c r="E293" s="1">
        <v>1.375</v>
      </c>
      <c r="F293" s="1" t="str">
        <f t="shared" si="99"/>
        <v/>
      </c>
      <c r="G293" s="1" t="str">
        <f t="shared" si="100"/>
        <v/>
      </c>
      <c r="H293" s="1" t="str">
        <f t="shared" si="81"/>
        <v/>
      </c>
      <c r="I293" s="1" t="str">
        <f t="shared" si="82"/>
        <v/>
      </c>
      <c r="J293" s="1" t="str">
        <f t="shared" si="83"/>
        <v/>
      </c>
      <c r="K293" s="1" t="str">
        <f t="shared" si="84"/>
        <v/>
      </c>
      <c r="L293" s="1" t="str">
        <f t="shared" si="85"/>
        <v/>
      </c>
      <c r="M293" s="1" t="str">
        <f t="shared" si="86"/>
        <v/>
      </c>
      <c r="N293" s="1" t="str">
        <f t="shared" si="87"/>
        <v/>
      </c>
      <c r="O293" s="1" t="str">
        <f t="shared" si="88"/>
        <v/>
      </c>
      <c r="P293" s="1" t="str">
        <f t="shared" si="89"/>
        <v/>
      </c>
      <c r="Q293" s="1" t="str">
        <f t="shared" si="90"/>
        <v/>
      </c>
      <c r="R293" s="1" t="str">
        <f t="shared" si="91"/>
        <v/>
      </c>
      <c r="S293" s="1" t="str">
        <f t="shared" si="92"/>
        <v/>
      </c>
      <c r="T293" s="1" t="str">
        <f t="shared" si="93"/>
        <v/>
      </c>
      <c r="U293" s="1" t="str">
        <f t="shared" si="94"/>
        <v/>
      </c>
      <c r="V293" s="1" t="str">
        <f t="shared" si="95"/>
        <v/>
      </c>
      <c r="W293" s="1" t="str">
        <f t="shared" si="96"/>
        <v/>
      </c>
      <c r="X293" s="1" t="str">
        <f t="shared" si="97"/>
        <v/>
      </c>
      <c r="Y293" s="1" t="str">
        <f t="shared" si="98"/>
        <v/>
      </c>
    </row>
    <row r="294" spans="1:25">
      <c r="A294" s="3" t="s">
        <v>131</v>
      </c>
      <c r="B294" s="3" t="s">
        <v>132</v>
      </c>
      <c r="C294" s="3" t="s">
        <v>6</v>
      </c>
      <c r="D294" s="1">
        <v>12.375</v>
      </c>
      <c r="E294" s="1">
        <v>11.5</v>
      </c>
      <c r="F294" s="1">
        <f>IF($C294&lt;&gt;"","",IF(MATCH(F$1,$C295:$C400,0)&lt;MATCH("",$C295:$C400,0),VLOOKUP(F$1,$C295:$E400,2,FALSE),""))</f>
        <v>12.375</v>
      </c>
      <c r="G294" s="1">
        <f>IF($C294&lt;&gt;"","",IF(MATCH(F$1,$C295:$C400,0)&lt;MATCH("",$C295:$C400,0),VLOOKUP(F$1,$C295:$E400,3,FALSE),""))</f>
        <v>11.5</v>
      </c>
      <c r="H294" s="1" t="str">
        <f t="shared" si="81"/>
        <v/>
      </c>
      <c r="I294" s="1" t="str">
        <f t="shared" si="82"/>
        <v/>
      </c>
      <c r="J294" s="1" t="str">
        <f t="shared" si="83"/>
        <v/>
      </c>
      <c r="K294" s="1" t="str">
        <f t="shared" si="84"/>
        <v/>
      </c>
      <c r="L294" s="1" t="str">
        <f t="shared" si="85"/>
        <v/>
      </c>
      <c r="M294" s="1" t="str">
        <f t="shared" si="86"/>
        <v/>
      </c>
      <c r="N294" s="1" t="str">
        <f t="shared" si="87"/>
        <v/>
      </c>
      <c r="O294" s="1" t="str">
        <f t="shared" si="88"/>
        <v/>
      </c>
      <c r="P294" s="1" t="str">
        <f t="shared" si="89"/>
        <v/>
      </c>
      <c r="Q294" s="1" t="str">
        <f t="shared" si="90"/>
        <v/>
      </c>
      <c r="R294" s="1" t="str">
        <f t="shared" si="91"/>
        <v/>
      </c>
      <c r="S294" s="1" t="str">
        <f t="shared" si="92"/>
        <v/>
      </c>
      <c r="T294" s="1" t="str">
        <f t="shared" si="93"/>
        <v/>
      </c>
      <c r="U294" s="1" t="str">
        <f t="shared" si="94"/>
        <v/>
      </c>
      <c r="V294" s="1" t="str">
        <f t="shared" si="95"/>
        <v/>
      </c>
      <c r="W294" s="1" t="str">
        <f t="shared" si="96"/>
        <v/>
      </c>
      <c r="X294" s="1" t="str">
        <f t="shared" si="97"/>
        <v/>
      </c>
      <c r="Y294" s="1" t="str">
        <f t="shared" si="98"/>
        <v/>
      </c>
    </row>
    <row r="295" spans="1:25">
      <c r="A295" s="3" t="s">
        <v>6</v>
      </c>
      <c r="B295" s="3" t="s">
        <v>6</v>
      </c>
      <c r="C295" s="3" t="s">
        <v>9</v>
      </c>
      <c r="D295" s="1">
        <v>12.375</v>
      </c>
      <c r="E295" s="1">
        <v>11.5</v>
      </c>
      <c r="F295" s="1" t="str">
        <f t="shared" si="99"/>
        <v/>
      </c>
      <c r="G295" s="1" t="str">
        <f t="shared" si="100"/>
        <v/>
      </c>
      <c r="H295" s="1" t="str">
        <f t="shared" si="81"/>
        <v/>
      </c>
      <c r="I295" s="1" t="str">
        <f t="shared" si="82"/>
        <v/>
      </c>
      <c r="J295" s="1" t="str">
        <f t="shared" si="83"/>
        <v/>
      </c>
      <c r="K295" s="1" t="str">
        <f t="shared" si="84"/>
        <v/>
      </c>
      <c r="L295" s="1" t="str">
        <f t="shared" si="85"/>
        <v/>
      </c>
      <c r="M295" s="1" t="str">
        <f t="shared" si="86"/>
        <v/>
      </c>
      <c r="N295" s="1" t="str">
        <f t="shared" si="87"/>
        <v/>
      </c>
      <c r="O295" s="1" t="str">
        <f t="shared" si="88"/>
        <v/>
      </c>
      <c r="P295" s="1" t="str">
        <f t="shared" si="89"/>
        <v/>
      </c>
      <c r="Q295" s="1" t="str">
        <f t="shared" si="90"/>
        <v/>
      </c>
      <c r="R295" s="1" t="str">
        <f t="shared" si="91"/>
        <v/>
      </c>
      <c r="S295" s="1" t="str">
        <f t="shared" si="92"/>
        <v/>
      </c>
      <c r="T295" s="1" t="str">
        <f t="shared" si="93"/>
        <v/>
      </c>
      <c r="U295" s="1" t="str">
        <f t="shared" si="94"/>
        <v/>
      </c>
      <c r="V295" s="1" t="str">
        <f t="shared" si="95"/>
        <v/>
      </c>
      <c r="W295" s="1" t="str">
        <f t="shared" si="96"/>
        <v/>
      </c>
      <c r="X295" s="1" t="str">
        <f t="shared" si="97"/>
        <v/>
      </c>
      <c r="Y295" s="1" t="str">
        <f t="shared" si="98"/>
        <v/>
      </c>
    </row>
    <row r="296" spans="1:25">
      <c r="A296" s="3" t="s">
        <v>133</v>
      </c>
      <c r="B296" s="3" t="s">
        <v>132</v>
      </c>
      <c r="C296" s="3" t="s">
        <v>6</v>
      </c>
      <c r="D296" s="1">
        <v>0</v>
      </c>
      <c r="E296" s="1">
        <v>0.125</v>
      </c>
      <c r="F296" s="1">
        <f t="shared" si="99"/>
        <v>0</v>
      </c>
      <c r="G296" s="1">
        <f t="shared" si="100"/>
        <v>0.125</v>
      </c>
      <c r="H296" s="1" t="str">
        <f t="shared" si="81"/>
        <v/>
      </c>
      <c r="I296" s="1" t="str">
        <f t="shared" si="82"/>
        <v/>
      </c>
      <c r="J296" s="1" t="str">
        <f t="shared" si="83"/>
        <v/>
      </c>
      <c r="K296" s="1" t="str">
        <f t="shared" si="84"/>
        <v/>
      </c>
      <c r="L296" s="1" t="str">
        <f t="shared" si="85"/>
        <v/>
      </c>
      <c r="M296" s="1" t="str">
        <f t="shared" si="86"/>
        <v/>
      </c>
      <c r="N296" s="1" t="str">
        <f t="shared" si="87"/>
        <v/>
      </c>
      <c r="O296" s="1" t="str">
        <f t="shared" si="88"/>
        <v/>
      </c>
      <c r="P296" s="1" t="str">
        <f t="shared" si="89"/>
        <v/>
      </c>
      <c r="Q296" s="1" t="str">
        <f t="shared" si="90"/>
        <v/>
      </c>
      <c r="R296" s="1" t="str">
        <f t="shared" si="91"/>
        <v/>
      </c>
      <c r="S296" s="1" t="str">
        <f t="shared" si="92"/>
        <v/>
      </c>
      <c r="T296" s="1" t="str">
        <f t="shared" si="93"/>
        <v/>
      </c>
      <c r="U296" s="1" t="str">
        <f t="shared" si="94"/>
        <v/>
      </c>
      <c r="V296" s="1" t="str">
        <f t="shared" si="95"/>
        <v/>
      </c>
      <c r="W296" s="1" t="str">
        <f t="shared" si="96"/>
        <v/>
      </c>
      <c r="X296" s="1" t="str">
        <f t="shared" si="97"/>
        <v/>
      </c>
      <c r="Y296" s="1" t="str">
        <f t="shared" si="98"/>
        <v/>
      </c>
    </row>
    <row r="297" spans="1:25">
      <c r="A297" s="3" t="s">
        <v>6</v>
      </c>
      <c r="B297" s="3" t="s">
        <v>6</v>
      </c>
      <c r="C297" s="3" t="s">
        <v>9</v>
      </c>
      <c r="D297" s="1">
        <v>0</v>
      </c>
      <c r="E297" s="1">
        <v>0.125</v>
      </c>
      <c r="F297" s="1" t="str">
        <f t="shared" si="99"/>
        <v/>
      </c>
      <c r="G297" s="1" t="str">
        <f t="shared" si="100"/>
        <v/>
      </c>
      <c r="H297" s="1" t="str">
        <f t="shared" si="81"/>
        <v/>
      </c>
      <c r="I297" s="1" t="str">
        <f t="shared" si="82"/>
        <v/>
      </c>
      <c r="J297" s="1" t="str">
        <f t="shared" si="83"/>
        <v/>
      </c>
      <c r="K297" s="1" t="str">
        <f t="shared" si="84"/>
        <v/>
      </c>
      <c r="L297" s="1" t="str">
        <f t="shared" si="85"/>
        <v/>
      </c>
      <c r="M297" s="1" t="str">
        <f t="shared" si="86"/>
        <v/>
      </c>
      <c r="N297" s="1" t="str">
        <f t="shared" si="87"/>
        <v/>
      </c>
      <c r="O297" s="1" t="str">
        <f t="shared" si="88"/>
        <v/>
      </c>
      <c r="P297" s="1" t="str">
        <f t="shared" si="89"/>
        <v/>
      </c>
      <c r="Q297" s="1" t="str">
        <f t="shared" si="90"/>
        <v/>
      </c>
      <c r="R297" s="1" t="str">
        <f t="shared" si="91"/>
        <v/>
      </c>
      <c r="S297" s="1" t="str">
        <f t="shared" si="92"/>
        <v/>
      </c>
      <c r="T297" s="1" t="str">
        <f t="shared" si="93"/>
        <v/>
      </c>
      <c r="U297" s="1" t="str">
        <f t="shared" si="94"/>
        <v/>
      </c>
      <c r="V297" s="1" t="str">
        <f t="shared" si="95"/>
        <v/>
      </c>
      <c r="W297" s="1" t="str">
        <f t="shared" si="96"/>
        <v/>
      </c>
      <c r="X297" s="1" t="str">
        <f t="shared" si="97"/>
        <v/>
      </c>
      <c r="Y297" s="1" t="str">
        <f t="shared" si="98"/>
        <v/>
      </c>
    </row>
    <row r="298" spans="1:25">
      <c r="A298" s="3" t="s">
        <v>134</v>
      </c>
      <c r="B298" s="3" t="s">
        <v>135</v>
      </c>
      <c r="C298" s="3" t="s">
        <v>6</v>
      </c>
      <c r="D298" s="1">
        <v>4</v>
      </c>
      <c r="E298" s="1">
        <v>2.625</v>
      </c>
      <c r="F298" s="1">
        <f t="shared" si="99"/>
        <v>0.75</v>
      </c>
      <c r="G298" s="1">
        <f t="shared" si="100"/>
        <v>0.625</v>
      </c>
      <c r="H298" s="1">
        <f t="shared" si="81"/>
        <v>1.75</v>
      </c>
      <c r="I298" s="1">
        <f t="shared" si="82"/>
        <v>1</v>
      </c>
      <c r="J298" s="1">
        <f t="shared" si="83"/>
        <v>1.25</v>
      </c>
      <c r="K298" s="1">
        <f t="shared" si="84"/>
        <v>0.875</v>
      </c>
      <c r="L298" s="1" t="str">
        <f t="shared" si="85"/>
        <v/>
      </c>
      <c r="M298" s="1" t="str">
        <f t="shared" si="86"/>
        <v/>
      </c>
      <c r="N298" s="1" t="str">
        <f t="shared" si="87"/>
        <v/>
      </c>
      <c r="O298" s="1" t="str">
        <f t="shared" si="88"/>
        <v/>
      </c>
      <c r="P298" s="1" t="str">
        <f t="shared" si="89"/>
        <v/>
      </c>
      <c r="Q298" s="1" t="str">
        <f t="shared" si="90"/>
        <v/>
      </c>
      <c r="R298" s="1" t="str">
        <f t="shared" si="91"/>
        <v/>
      </c>
      <c r="S298" s="1" t="str">
        <f t="shared" si="92"/>
        <v/>
      </c>
      <c r="T298" s="1" t="str">
        <f t="shared" si="93"/>
        <v/>
      </c>
      <c r="U298" s="1" t="str">
        <f t="shared" si="94"/>
        <v/>
      </c>
      <c r="V298" s="1" t="str">
        <f t="shared" si="95"/>
        <v/>
      </c>
      <c r="W298" s="1" t="str">
        <f t="shared" si="96"/>
        <v/>
      </c>
      <c r="X298" s="1">
        <f t="shared" si="97"/>
        <v>0.25</v>
      </c>
      <c r="Y298" s="1">
        <f t="shared" si="98"/>
        <v>0.125</v>
      </c>
    </row>
    <row r="299" spans="1:25">
      <c r="A299" s="3" t="s">
        <v>6</v>
      </c>
      <c r="B299" s="3" t="s">
        <v>6</v>
      </c>
      <c r="C299" s="3" t="s">
        <v>9</v>
      </c>
      <c r="D299" s="1">
        <v>0.75</v>
      </c>
      <c r="E299" s="1">
        <v>0.625</v>
      </c>
      <c r="F299" s="1" t="str">
        <f t="shared" si="99"/>
        <v/>
      </c>
      <c r="G299" s="1" t="str">
        <f t="shared" si="100"/>
        <v/>
      </c>
      <c r="H299" s="1" t="str">
        <f t="shared" si="81"/>
        <v/>
      </c>
      <c r="I299" s="1" t="str">
        <f t="shared" si="82"/>
        <v/>
      </c>
      <c r="J299" s="1" t="str">
        <f t="shared" si="83"/>
        <v/>
      </c>
      <c r="K299" s="1" t="str">
        <f t="shared" si="84"/>
        <v/>
      </c>
      <c r="L299" s="1" t="str">
        <f t="shared" si="85"/>
        <v/>
      </c>
      <c r="M299" s="1" t="str">
        <f t="shared" si="86"/>
        <v/>
      </c>
      <c r="N299" s="1" t="str">
        <f t="shared" si="87"/>
        <v/>
      </c>
      <c r="O299" s="1" t="str">
        <f t="shared" si="88"/>
        <v/>
      </c>
      <c r="P299" s="1" t="str">
        <f t="shared" si="89"/>
        <v/>
      </c>
      <c r="Q299" s="1" t="str">
        <f t="shared" si="90"/>
        <v/>
      </c>
      <c r="R299" s="1" t="str">
        <f t="shared" si="91"/>
        <v/>
      </c>
      <c r="S299" s="1" t="str">
        <f t="shared" si="92"/>
        <v/>
      </c>
      <c r="T299" s="1" t="str">
        <f t="shared" si="93"/>
        <v/>
      </c>
      <c r="U299" s="1" t="str">
        <f t="shared" si="94"/>
        <v/>
      </c>
      <c r="V299" s="1" t="str">
        <f t="shared" si="95"/>
        <v/>
      </c>
      <c r="W299" s="1" t="str">
        <f t="shared" si="96"/>
        <v/>
      </c>
      <c r="X299" s="1" t="str">
        <f t="shared" si="97"/>
        <v/>
      </c>
      <c r="Y299" s="1" t="str">
        <f t="shared" si="98"/>
        <v/>
      </c>
    </row>
    <row r="300" spans="1:25">
      <c r="A300" s="3" t="s">
        <v>6</v>
      </c>
      <c r="B300" s="3" t="s">
        <v>6</v>
      </c>
      <c r="C300" s="3" t="s">
        <v>10</v>
      </c>
      <c r="D300" s="1">
        <v>1.75</v>
      </c>
      <c r="E300" s="1">
        <v>1</v>
      </c>
      <c r="F300" s="1" t="str">
        <f t="shared" si="99"/>
        <v/>
      </c>
      <c r="G300" s="1" t="str">
        <f t="shared" si="100"/>
        <v/>
      </c>
      <c r="H300" s="1" t="str">
        <f t="shared" si="81"/>
        <v/>
      </c>
      <c r="I300" s="1" t="str">
        <f t="shared" si="82"/>
        <v/>
      </c>
      <c r="J300" s="1" t="str">
        <f t="shared" si="83"/>
        <v/>
      </c>
      <c r="K300" s="1" t="str">
        <f t="shared" si="84"/>
        <v/>
      </c>
      <c r="L300" s="1" t="str">
        <f t="shared" si="85"/>
        <v/>
      </c>
      <c r="M300" s="1" t="str">
        <f t="shared" si="86"/>
        <v/>
      </c>
      <c r="N300" s="1" t="str">
        <f t="shared" si="87"/>
        <v/>
      </c>
      <c r="O300" s="1" t="str">
        <f t="shared" si="88"/>
        <v/>
      </c>
      <c r="P300" s="1" t="str">
        <f t="shared" si="89"/>
        <v/>
      </c>
      <c r="Q300" s="1" t="str">
        <f t="shared" si="90"/>
        <v/>
      </c>
      <c r="R300" s="1" t="str">
        <f t="shared" si="91"/>
        <v/>
      </c>
      <c r="S300" s="1" t="str">
        <f t="shared" si="92"/>
        <v/>
      </c>
      <c r="T300" s="1" t="str">
        <f t="shared" si="93"/>
        <v/>
      </c>
      <c r="U300" s="1" t="str">
        <f t="shared" si="94"/>
        <v/>
      </c>
      <c r="V300" s="1" t="str">
        <f t="shared" si="95"/>
        <v/>
      </c>
      <c r="W300" s="1" t="str">
        <f t="shared" si="96"/>
        <v/>
      </c>
      <c r="X300" s="1" t="str">
        <f t="shared" si="97"/>
        <v/>
      </c>
      <c r="Y300" s="1" t="str">
        <f t="shared" si="98"/>
        <v/>
      </c>
    </row>
    <row r="301" spans="1:25">
      <c r="A301" s="3" t="s">
        <v>6</v>
      </c>
      <c r="B301" s="3" t="s">
        <v>6</v>
      </c>
      <c r="C301" s="3" t="s">
        <v>11</v>
      </c>
      <c r="D301" s="1">
        <v>1.25</v>
      </c>
      <c r="E301" s="1">
        <v>0.875</v>
      </c>
      <c r="F301" s="1" t="str">
        <f t="shared" si="99"/>
        <v/>
      </c>
      <c r="G301" s="1" t="str">
        <f t="shared" si="100"/>
        <v/>
      </c>
      <c r="H301" s="1" t="str">
        <f t="shared" si="81"/>
        <v/>
      </c>
      <c r="I301" s="1" t="str">
        <f t="shared" si="82"/>
        <v/>
      </c>
      <c r="J301" s="1" t="str">
        <f t="shared" si="83"/>
        <v/>
      </c>
      <c r="K301" s="1" t="str">
        <f t="shared" si="84"/>
        <v/>
      </c>
      <c r="L301" s="1" t="str">
        <f t="shared" si="85"/>
        <v/>
      </c>
      <c r="M301" s="1" t="str">
        <f t="shared" si="86"/>
        <v/>
      </c>
      <c r="N301" s="1" t="str">
        <f t="shared" si="87"/>
        <v/>
      </c>
      <c r="O301" s="1" t="str">
        <f t="shared" si="88"/>
        <v/>
      </c>
      <c r="P301" s="1" t="str">
        <f t="shared" si="89"/>
        <v/>
      </c>
      <c r="Q301" s="1" t="str">
        <f t="shared" si="90"/>
        <v/>
      </c>
      <c r="R301" s="1" t="str">
        <f t="shared" si="91"/>
        <v/>
      </c>
      <c r="S301" s="1" t="str">
        <f t="shared" si="92"/>
        <v/>
      </c>
      <c r="T301" s="1" t="str">
        <f t="shared" si="93"/>
        <v/>
      </c>
      <c r="U301" s="1" t="str">
        <f t="shared" si="94"/>
        <v/>
      </c>
      <c r="V301" s="1" t="str">
        <f t="shared" si="95"/>
        <v/>
      </c>
      <c r="W301" s="1" t="str">
        <f t="shared" si="96"/>
        <v/>
      </c>
      <c r="X301" s="1" t="str">
        <f t="shared" si="97"/>
        <v/>
      </c>
      <c r="Y301" s="1" t="str">
        <f t="shared" si="98"/>
        <v/>
      </c>
    </row>
    <row r="302" spans="1:25">
      <c r="A302" s="3" t="s">
        <v>6</v>
      </c>
      <c r="B302" s="3" t="s">
        <v>6</v>
      </c>
      <c r="C302" s="3" t="s">
        <v>27</v>
      </c>
      <c r="D302" s="1">
        <v>0.25</v>
      </c>
      <c r="E302" s="1">
        <v>0.125</v>
      </c>
      <c r="F302" s="1" t="str">
        <f t="shared" si="99"/>
        <v/>
      </c>
      <c r="G302" s="1" t="str">
        <f t="shared" si="100"/>
        <v/>
      </c>
      <c r="H302" s="1" t="str">
        <f t="shared" si="81"/>
        <v/>
      </c>
      <c r="I302" s="1" t="str">
        <f t="shared" si="82"/>
        <v/>
      </c>
      <c r="J302" s="1" t="str">
        <f t="shared" si="83"/>
        <v/>
      </c>
      <c r="K302" s="1" t="str">
        <f t="shared" si="84"/>
        <v/>
      </c>
      <c r="L302" s="1" t="str">
        <f t="shared" si="85"/>
        <v/>
      </c>
      <c r="M302" s="1" t="str">
        <f t="shared" si="86"/>
        <v/>
      </c>
      <c r="N302" s="1" t="str">
        <f t="shared" si="87"/>
        <v/>
      </c>
      <c r="O302" s="1" t="str">
        <f t="shared" si="88"/>
        <v/>
      </c>
      <c r="P302" s="1" t="str">
        <f t="shared" si="89"/>
        <v/>
      </c>
      <c r="Q302" s="1" t="str">
        <f t="shared" si="90"/>
        <v/>
      </c>
      <c r="R302" s="1" t="str">
        <f t="shared" si="91"/>
        <v/>
      </c>
      <c r="S302" s="1" t="str">
        <f t="shared" si="92"/>
        <v/>
      </c>
      <c r="T302" s="1" t="str">
        <f t="shared" si="93"/>
        <v/>
      </c>
      <c r="U302" s="1" t="str">
        <f t="shared" si="94"/>
        <v/>
      </c>
      <c r="V302" s="1" t="str">
        <f t="shared" si="95"/>
        <v/>
      </c>
      <c r="W302" s="1" t="str">
        <f t="shared" si="96"/>
        <v/>
      </c>
      <c r="X302" s="1" t="str">
        <f t="shared" si="97"/>
        <v/>
      </c>
      <c r="Y302" s="1" t="str">
        <f t="shared" si="98"/>
        <v/>
      </c>
    </row>
    <row r="303" spans="1:25">
      <c r="A303" s="3" t="s">
        <v>136</v>
      </c>
      <c r="B303" s="3" t="s">
        <v>137</v>
      </c>
      <c r="C303" s="3" t="s">
        <v>6</v>
      </c>
      <c r="D303" s="1">
        <v>24.85</v>
      </c>
      <c r="E303" s="1">
        <v>26.625</v>
      </c>
      <c r="F303" s="1" t="str">
        <f t="shared" si="99"/>
        <v/>
      </c>
      <c r="G303" s="1" t="str">
        <f t="shared" si="100"/>
        <v/>
      </c>
      <c r="H303" s="1">
        <f t="shared" si="81"/>
        <v>0.5</v>
      </c>
      <c r="I303" s="1">
        <f t="shared" si="82"/>
        <v>0.25</v>
      </c>
      <c r="J303" s="1">
        <f t="shared" si="83"/>
        <v>24.35</v>
      </c>
      <c r="K303" s="1">
        <f t="shared" si="84"/>
        <v>26.375</v>
      </c>
      <c r="L303" s="1" t="str">
        <f t="shared" si="85"/>
        <v/>
      </c>
      <c r="M303" s="1" t="str">
        <f t="shared" si="86"/>
        <v/>
      </c>
      <c r="N303" s="1" t="str">
        <f t="shared" si="87"/>
        <v/>
      </c>
      <c r="O303" s="1" t="str">
        <f t="shared" si="88"/>
        <v/>
      </c>
      <c r="P303" s="1" t="str">
        <f t="shared" si="89"/>
        <v/>
      </c>
      <c r="Q303" s="1" t="str">
        <f t="shared" si="90"/>
        <v/>
      </c>
      <c r="R303" s="1" t="str">
        <f t="shared" si="91"/>
        <v/>
      </c>
      <c r="S303" s="1" t="str">
        <f t="shared" si="92"/>
        <v/>
      </c>
      <c r="T303" s="1" t="str">
        <f t="shared" si="93"/>
        <v/>
      </c>
      <c r="U303" s="1" t="str">
        <f t="shared" si="94"/>
        <v/>
      </c>
      <c r="V303" s="1" t="str">
        <f t="shared" si="95"/>
        <v/>
      </c>
      <c r="W303" s="1" t="str">
        <f t="shared" si="96"/>
        <v/>
      </c>
      <c r="X303" s="1" t="str">
        <f t="shared" si="97"/>
        <v/>
      </c>
      <c r="Y303" s="1" t="str">
        <f t="shared" si="98"/>
        <v/>
      </c>
    </row>
    <row r="304" spans="1:25">
      <c r="A304" s="3" t="s">
        <v>6</v>
      </c>
      <c r="B304" s="3" t="s">
        <v>6</v>
      </c>
      <c r="C304" s="3" t="s">
        <v>10</v>
      </c>
      <c r="D304" s="1">
        <v>0.5</v>
      </c>
      <c r="E304" s="1">
        <v>0.25</v>
      </c>
      <c r="F304" s="1" t="str">
        <f t="shared" si="99"/>
        <v/>
      </c>
      <c r="G304" s="1" t="str">
        <f t="shared" si="100"/>
        <v/>
      </c>
      <c r="H304" s="1" t="str">
        <f t="shared" si="81"/>
        <v/>
      </c>
      <c r="I304" s="1" t="str">
        <f t="shared" si="82"/>
        <v/>
      </c>
      <c r="J304" s="1" t="str">
        <f t="shared" si="83"/>
        <v/>
      </c>
      <c r="K304" s="1" t="str">
        <f t="shared" si="84"/>
        <v/>
      </c>
      <c r="L304" s="1" t="str">
        <f t="shared" si="85"/>
        <v/>
      </c>
      <c r="M304" s="1" t="str">
        <f t="shared" si="86"/>
        <v/>
      </c>
      <c r="N304" s="1" t="str">
        <f t="shared" si="87"/>
        <v/>
      </c>
      <c r="O304" s="1" t="str">
        <f t="shared" si="88"/>
        <v/>
      </c>
      <c r="P304" s="1" t="str">
        <f t="shared" si="89"/>
        <v/>
      </c>
      <c r="Q304" s="1" t="str">
        <f t="shared" si="90"/>
        <v/>
      </c>
      <c r="R304" s="1" t="str">
        <f t="shared" si="91"/>
        <v/>
      </c>
      <c r="S304" s="1" t="str">
        <f t="shared" si="92"/>
        <v/>
      </c>
      <c r="T304" s="1" t="str">
        <f t="shared" si="93"/>
        <v/>
      </c>
      <c r="U304" s="1" t="str">
        <f t="shared" si="94"/>
        <v/>
      </c>
      <c r="V304" s="1" t="str">
        <f t="shared" si="95"/>
        <v/>
      </c>
      <c r="W304" s="1" t="str">
        <f t="shared" si="96"/>
        <v/>
      </c>
      <c r="X304" s="1" t="str">
        <f t="shared" si="97"/>
        <v/>
      </c>
      <c r="Y304" s="1" t="str">
        <f t="shared" si="98"/>
        <v/>
      </c>
    </row>
    <row r="305" spans="1:25">
      <c r="A305" s="3" t="s">
        <v>6</v>
      </c>
      <c r="B305" s="3" t="s">
        <v>6</v>
      </c>
      <c r="C305" s="3" t="s">
        <v>11</v>
      </c>
      <c r="D305" s="1">
        <v>24.35</v>
      </c>
      <c r="E305" s="1">
        <v>26.375</v>
      </c>
      <c r="F305" s="1" t="str">
        <f t="shared" si="99"/>
        <v/>
      </c>
      <c r="G305" s="1" t="str">
        <f t="shared" si="100"/>
        <v/>
      </c>
      <c r="H305" s="1" t="str">
        <f t="shared" si="81"/>
        <v/>
      </c>
      <c r="I305" s="1" t="str">
        <f t="shared" si="82"/>
        <v/>
      </c>
      <c r="J305" s="1" t="str">
        <f t="shared" si="83"/>
        <v/>
      </c>
      <c r="K305" s="1" t="str">
        <f t="shared" si="84"/>
        <v/>
      </c>
      <c r="L305" s="1" t="str">
        <f t="shared" si="85"/>
        <v/>
      </c>
      <c r="M305" s="1" t="str">
        <f t="shared" si="86"/>
        <v/>
      </c>
      <c r="N305" s="1" t="str">
        <f t="shared" si="87"/>
        <v/>
      </c>
      <c r="O305" s="1" t="str">
        <f t="shared" si="88"/>
        <v/>
      </c>
      <c r="P305" s="1" t="str">
        <f t="shared" si="89"/>
        <v/>
      </c>
      <c r="Q305" s="1" t="str">
        <f t="shared" si="90"/>
        <v/>
      </c>
      <c r="R305" s="1" t="str">
        <f t="shared" si="91"/>
        <v/>
      </c>
      <c r="S305" s="1" t="str">
        <f t="shared" si="92"/>
        <v/>
      </c>
      <c r="T305" s="1" t="str">
        <f t="shared" si="93"/>
        <v/>
      </c>
      <c r="U305" s="1" t="str">
        <f t="shared" si="94"/>
        <v/>
      </c>
      <c r="V305" s="1" t="str">
        <f t="shared" si="95"/>
        <v/>
      </c>
      <c r="W305" s="1" t="str">
        <f t="shared" si="96"/>
        <v/>
      </c>
      <c r="X305" s="1" t="str">
        <f t="shared" si="97"/>
        <v/>
      </c>
      <c r="Y305" s="1" t="str">
        <f t="shared" si="98"/>
        <v/>
      </c>
    </row>
    <row r="306" spans="1:25">
      <c r="A306" s="3" t="s">
        <v>138</v>
      </c>
      <c r="B306" s="3" t="s">
        <v>139</v>
      </c>
      <c r="C306" s="3" t="s">
        <v>6</v>
      </c>
      <c r="D306" s="1">
        <v>0.5</v>
      </c>
      <c r="E306" s="1">
        <v>0.25</v>
      </c>
      <c r="F306" s="1" t="str">
        <f t="shared" si="99"/>
        <v/>
      </c>
      <c r="G306" s="1" t="str">
        <f t="shared" si="100"/>
        <v/>
      </c>
      <c r="H306" s="1" t="str">
        <f t="shared" si="81"/>
        <v/>
      </c>
      <c r="I306" s="1" t="str">
        <f t="shared" si="82"/>
        <v/>
      </c>
      <c r="J306" s="1" t="str">
        <f t="shared" si="83"/>
        <v/>
      </c>
      <c r="K306" s="1" t="str">
        <f t="shared" si="84"/>
        <v/>
      </c>
      <c r="L306" s="1">
        <f t="shared" si="85"/>
        <v>0.25</v>
      </c>
      <c r="M306" s="1">
        <f t="shared" si="86"/>
        <v>0.125</v>
      </c>
      <c r="N306" s="1" t="str">
        <f t="shared" si="87"/>
        <v/>
      </c>
      <c r="O306" s="1" t="str">
        <f t="shared" si="88"/>
        <v/>
      </c>
      <c r="P306" s="1" t="str">
        <f t="shared" si="89"/>
        <v/>
      </c>
      <c r="Q306" s="1" t="str">
        <f t="shared" si="90"/>
        <v/>
      </c>
      <c r="R306" s="1">
        <f t="shared" si="91"/>
        <v>0.25</v>
      </c>
      <c r="S306" s="1">
        <f t="shared" si="92"/>
        <v>0.125</v>
      </c>
      <c r="T306" s="1" t="str">
        <f t="shared" si="93"/>
        <v/>
      </c>
      <c r="U306" s="1" t="str">
        <f t="shared" si="94"/>
        <v/>
      </c>
      <c r="V306" s="1" t="str">
        <f t="shared" si="95"/>
        <v/>
      </c>
      <c r="W306" s="1" t="str">
        <f t="shared" si="96"/>
        <v/>
      </c>
      <c r="X306" s="1" t="str">
        <f t="shared" si="97"/>
        <v/>
      </c>
      <c r="Y306" s="1" t="str">
        <f t="shared" si="98"/>
        <v/>
      </c>
    </row>
    <row r="307" spans="1:25">
      <c r="A307" s="3" t="s">
        <v>6</v>
      </c>
      <c r="B307" s="3" t="s">
        <v>6</v>
      </c>
      <c r="C307" s="3" t="s">
        <v>16</v>
      </c>
      <c r="D307" s="1">
        <v>0.25</v>
      </c>
      <c r="E307" s="1">
        <v>0.125</v>
      </c>
      <c r="F307" s="1" t="str">
        <f t="shared" si="99"/>
        <v/>
      </c>
      <c r="G307" s="1" t="str">
        <f t="shared" si="100"/>
        <v/>
      </c>
      <c r="H307" s="1" t="str">
        <f t="shared" si="81"/>
        <v/>
      </c>
      <c r="I307" s="1" t="str">
        <f t="shared" si="82"/>
        <v/>
      </c>
      <c r="J307" s="1" t="str">
        <f t="shared" si="83"/>
        <v/>
      </c>
      <c r="K307" s="1" t="str">
        <f t="shared" si="84"/>
        <v/>
      </c>
      <c r="L307" s="1" t="str">
        <f t="shared" si="85"/>
        <v/>
      </c>
      <c r="M307" s="1" t="str">
        <f t="shared" si="86"/>
        <v/>
      </c>
      <c r="N307" s="1" t="str">
        <f t="shared" si="87"/>
        <v/>
      </c>
      <c r="O307" s="1" t="str">
        <f t="shared" si="88"/>
        <v/>
      </c>
      <c r="P307" s="1" t="str">
        <f t="shared" si="89"/>
        <v/>
      </c>
      <c r="Q307" s="1" t="str">
        <f t="shared" si="90"/>
        <v/>
      </c>
      <c r="R307" s="1" t="str">
        <f t="shared" si="91"/>
        <v/>
      </c>
      <c r="S307" s="1" t="str">
        <f t="shared" si="92"/>
        <v/>
      </c>
      <c r="T307" s="1" t="str">
        <f t="shared" si="93"/>
        <v/>
      </c>
      <c r="U307" s="1" t="str">
        <f t="shared" si="94"/>
        <v/>
      </c>
      <c r="V307" s="1" t="str">
        <f t="shared" si="95"/>
        <v/>
      </c>
      <c r="W307" s="1" t="str">
        <f t="shared" si="96"/>
        <v/>
      </c>
      <c r="X307" s="1" t="str">
        <f t="shared" si="97"/>
        <v/>
      </c>
      <c r="Y307" s="1" t="str">
        <f t="shared" si="98"/>
        <v/>
      </c>
    </row>
    <row r="308" spans="1:25">
      <c r="A308" s="3" t="s">
        <v>6</v>
      </c>
      <c r="B308" s="3" t="s">
        <v>6</v>
      </c>
      <c r="C308" s="3" t="s">
        <v>18</v>
      </c>
      <c r="D308" s="1">
        <v>0.25</v>
      </c>
      <c r="E308" s="1">
        <v>0.125</v>
      </c>
      <c r="F308" s="1" t="str">
        <f t="shared" si="99"/>
        <v/>
      </c>
      <c r="G308" s="1" t="str">
        <f t="shared" si="100"/>
        <v/>
      </c>
      <c r="H308" s="1" t="str">
        <f t="shared" si="81"/>
        <v/>
      </c>
      <c r="I308" s="1" t="str">
        <f t="shared" si="82"/>
        <v/>
      </c>
      <c r="J308" s="1" t="str">
        <f t="shared" si="83"/>
        <v/>
      </c>
      <c r="K308" s="1" t="str">
        <f t="shared" si="84"/>
        <v/>
      </c>
      <c r="L308" s="1" t="str">
        <f t="shared" si="85"/>
        <v/>
      </c>
      <c r="M308" s="1" t="str">
        <f t="shared" si="86"/>
        <v/>
      </c>
      <c r="N308" s="1" t="str">
        <f t="shared" si="87"/>
        <v/>
      </c>
      <c r="O308" s="1" t="str">
        <f t="shared" si="88"/>
        <v/>
      </c>
      <c r="P308" s="1" t="str">
        <f t="shared" si="89"/>
        <v/>
      </c>
      <c r="Q308" s="1" t="str">
        <f t="shared" si="90"/>
        <v/>
      </c>
      <c r="R308" s="1" t="str">
        <f t="shared" si="91"/>
        <v/>
      </c>
      <c r="S308" s="1" t="str">
        <f t="shared" si="92"/>
        <v/>
      </c>
      <c r="T308" s="1" t="str">
        <f t="shared" si="93"/>
        <v/>
      </c>
      <c r="U308" s="1" t="str">
        <f t="shared" si="94"/>
        <v/>
      </c>
      <c r="V308" s="1" t="str">
        <f t="shared" si="95"/>
        <v/>
      </c>
      <c r="W308" s="1" t="str">
        <f t="shared" si="96"/>
        <v/>
      </c>
      <c r="X308" s="1" t="str">
        <f t="shared" si="97"/>
        <v/>
      </c>
      <c r="Y308" s="1" t="str">
        <f t="shared" si="98"/>
        <v/>
      </c>
    </row>
    <row r="309" spans="1:25">
      <c r="A309" s="3" t="s">
        <v>140</v>
      </c>
      <c r="B309" s="3" t="s">
        <v>141</v>
      </c>
      <c r="C309" s="3" t="s">
        <v>6</v>
      </c>
      <c r="D309" s="1">
        <v>19.5</v>
      </c>
      <c r="E309" s="1">
        <v>19.375</v>
      </c>
      <c r="F309" s="1">
        <f t="shared" si="99"/>
        <v>5.25</v>
      </c>
      <c r="G309" s="1">
        <f t="shared" si="100"/>
        <v>5.25</v>
      </c>
      <c r="H309" s="1">
        <f t="shared" si="81"/>
        <v>3</v>
      </c>
      <c r="I309" s="1">
        <f t="shared" si="82"/>
        <v>2.875</v>
      </c>
      <c r="J309" s="1">
        <f t="shared" si="83"/>
        <v>9.5</v>
      </c>
      <c r="K309" s="1">
        <f t="shared" si="84"/>
        <v>9.5</v>
      </c>
      <c r="L309" s="1" t="str">
        <f t="shared" si="85"/>
        <v/>
      </c>
      <c r="M309" s="1" t="str">
        <f t="shared" si="86"/>
        <v/>
      </c>
      <c r="N309" s="1">
        <f t="shared" si="87"/>
        <v>0.125</v>
      </c>
      <c r="O309" s="1">
        <f t="shared" si="88"/>
        <v>0.125</v>
      </c>
      <c r="P309" s="1">
        <f t="shared" si="89"/>
        <v>0.125</v>
      </c>
      <c r="Q309" s="1">
        <f t="shared" si="90"/>
        <v>0.125</v>
      </c>
      <c r="R309" s="1">
        <f t="shared" si="91"/>
        <v>0.125</v>
      </c>
      <c r="S309" s="1">
        <f t="shared" si="92"/>
        <v>0.125</v>
      </c>
      <c r="T309" s="1" t="str">
        <f t="shared" si="93"/>
        <v/>
      </c>
      <c r="U309" s="1" t="str">
        <f t="shared" si="94"/>
        <v/>
      </c>
      <c r="V309" s="1" t="str">
        <f t="shared" si="95"/>
        <v/>
      </c>
      <c r="W309" s="1" t="str">
        <f t="shared" si="96"/>
        <v/>
      </c>
      <c r="X309" s="1">
        <f t="shared" si="97"/>
        <v>1.375</v>
      </c>
      <c r="Y309" s="1">
        <f t="shared" si="98"/>
        <v>1.375</v>
      </c>
    </row>
    <row r="310" spans="1:25">
      <c r="A310" s="3" t="s">
        <v>6</v>
      </c>
      <c r="B310" s="3" t="s">
        <v>6</v>
      </c>
      <c r="C310" s="3" t="s">
        <v>9</v>
      </c>
      <c r="D310" s="1">
        <v>5.25</v>
      </c>
      <c r="E310" s="1">
        <v>5.25</v>
      </c>
      <c r="F310" s="1" t="str">
        <f t="shared" si="99"/>
        <v/>
      </c>
      <c r="G310" s="1" t="str">
        <f t="shared" si="100"/>
        <v/>
      </c>
      <c r="H310" s="1" t="str">
        <f t="shared" si="81"/>
        <v/>
      </c>
      <c r="I310" s="1" t="str">
        <f t="shared" si="82"/>
        <v/>
      </c>
      <c r="J310" s="1" t="str">
        <f t="shared" si="83"/>
        <v/>
      </c>
      <c r="K310" s="1" t="str">
        <f t="shared" si="84"/>
        <v/>
      </c>
      <c r="L310" s="1" t="str">
        <f t="shared" si="85"/>
        <v/>
      </c>
      <c r="M310" s="1" t="str">
        <f t="shared" si="86"/>
        <v/>
      </c>
      <c r="N310" s="1" t="str">
        <f t="shared" si="87"/>
        <v/>
      </c>
      <c r="O310" s="1" t="str">
        <f t="shared" si="88"/>
        <v/>
      </c>
      <c r="P310" s="1" t="str">
        <f t="shared" si="89"/>
        <v/>
      </c>
      <c r="Q310" s="1" t="str">
        <f t="shared" si="90"/>
        <v/>
      </c>
      <c r="R310" s="1" t="str">
        <f t="shared" si="91"/>
        <v/>
      </c>
      <c r="S310" s="1" t="str">
        <f t="shared" si="92"/>
        <v/>
      </c>
      <c r="T310" s="1" t="str">
        <f t="shared" si="93"/>
        <v/>
      </c>
      <c r="U310" s="1" t="str">
        <f t="shared" si="94"/>
        <v/>
      </c>
      <c r="V310" s="1" t="str">
        <f t="shared" si="95"/>
        <v/>
      </c>
      <c r="W310" s="1" t="str">
        <f t="shared" si="96"/>
        <v/>
      </c>
      <c r="X310" s="1" t="str">
        <f t="shared" si="97"/>
        <v/>
      </c>
      <c r="Y310" s="1" t="str">
        <f t="shared" si="98"/>
        <v/>
      </c>
    </row>
    <row r="311" spans="1:25">
      <c r="A311" s="3" t="s">
        <v>6</v>
      </c>
      <c r="B311" s="3" t="s">
        <v>6</v>
      </c>
      <c r="C311" s="3" t="s">
        <v>10</v>
      </c>
      <c r="D311" s="1">
        <v>3</v>
      </c>
      <c r="E311" s="1">
        <v>2.875</v>
      </c>
      <c r="F311" s="1" t="str">
        <f t="shared" si="99"/>
        <v/>
      </c>
      <c r="G311" s="1" t="str">
        <f t="shared" si="100"/>
        <v/>
      </c>
      <c r="H311" s="1" t="str">
        <f t="shared" si="81"/>
        <v/>
      </c>
      <c r="I311" s="1" t="str">
        <f t="shared" si="82"/>
        <v/>
      </c>
      <c r="J311" s="1" t="str">
        <f t="shared" si="83"/>
        <v/>
      </c>
      <c r="K311" s="1" t="str">
        <f t="shared" si="84"/>
        <v/>
      </c>
      <c r="L311" s="1" t="str">
        <f t="shared" si="85"/>
        <v/>
      </c>
      <c r="M311" s="1" t="str">
        <f t="shared" si="86"/>
        <v/>
      </c>
      <c r="N311" s="1" t="str">
        <f t="shared" si="87"/>
        <v/>
      </c>
      <c r="O311" s="1" t="str">
        <f t="shared" si="88"/>
        <v/>
      </c>
      <c r="P311" s="1" t="str">
        <f t="shared" si="89"/>
        <v/>
      </c>
      <c r="Q311" s="1" t="str">
        <f t="shared" si="90"/>
        <v/>
      </c>
      <c r="R311" s="1" t="str">
        <f t="shared" si="91"/>
        <v/>
      </c>
      <c r="S311" s="1" t="str">
        <f t="shared" si="92"/>
        <v/>
      </c>
      <c r="T311" s="1" t="str">
        <f t="shared" si="93"/>
        <v/>
      </c>
      <c r="U311" s="1" t="str">
        <f t="shared" si="94"/>
        <v/>
      </c>
      <c r="V311" s="1" t="str">
        <f t="shared" si="95"/>
        <v/>
      </c>
      <c r="W311" s="1" t="str">
        <f t="shared" si="96"/>
        <v/>
      </c>
      <c r="X311" s="1" t="str">
        <f t="shared" si="97"/>
        <v/>
      </c>
      <c r="Y311" s="1" t="str">
        <f t="shared" si="98"/>
        <v/>
      </c>
    </row>
    <row r="312" spans="1:25">
      <c r="A312" s="3" t="s">
        <v>6</v>
      </c>
      <c r="B312" s="3" t="s">
        <v>6</v>
      </c>
      <c r="C312" s="3" t="s">
        <v>11</v>
      </c>
      <c r="D312" s="1">
        <v>9.5</v>
      </c>
      <c r="E312" s="1">
        <v>9.5</v>
      </c>
      <c r="F312" s="1" t="str">
        <f t="shared" si="99"/>
        <v/>
      </c>
      <c r="G312" s="1" t="str">
        <f t="shared" si="100"/>
        <v/>
      </c>
      <c r="H312" s="1" t="str">
        <f t="shared" si="81"/>
        <v/>
      </c>
      <c r="I312" s="1" t="str">
        <f t="shared" si="82"/>
        <v/>
      </c>
      <c r="J312" s="1" t="str">
        <f t="shared" si="83"/>
        <v/>
      </c>
      <c r="K312" s="1" t="str">
        <f t="shared" si="84"/>
        <v/>
      </c>
      <c r="L312" s="1" t="str">
        <f t="shared" si="85"/>
        <v/>
      </c>
      <c r="M312" s="1" t="str">
        <f t="shared" si="86"/>
        <v/>
      </c>
      <c r="N312" s="1" t="str">
        <f t="shared" si="87"/>
        <v/>
      </c>
      <c r="O312" s="1" t="str">
        <f t="shared" si="88"/>
        <v/>
      </c>
      <c r="P312" s="1" t="str">
        <f t="shared" si="89"/>
        <v/>
      </c>
      <c r="Q312" s="1" t="str">
        <f t="shared" si="90"/>
        <v/>
      </c>
      <c r="R312" s="1" t="str">
        <f t="shared" si="91"/>
        <v/>
      </c>
      <c r="S312" s="1" t="str">
        <f t="shared" si="92"/>
        <v/>
      </c>
      <c r="T312" s="1" t="str">
        <f t="shared" si="93"/>
        <v/>
      </c>
      <c r="U312" s="1" t="str">
        <f t="shared" si="94"/>
        <v/>
      </c>
      <c r="V312" s="1" t="str">
        <f t="shared" si="95"/>
        <v/>
      </c>
      <c r="W312" s="1" t="str">
        <f t="shared" si="96"/>
        <v/>
      </c>
      <c r="X312" s="1" t="str">
        <f t="shared" si="97"/>
        <v/>
      </c>
      <c r="Y312" s="1" t="str">
        <f t="shared" si="98"/>
        <v/>
      </c>
    </row>
    <row r="313" spans="1:25">
      <c r="A313" s="3" t="s">
        <v>6</v>
      </c>
      <c r="B313" s="3" t="s">
        <v>6</v>
      </c>
      <c r="C313" s="3" t="s">
        <v>17</v>
      </c>
      <c r="D313" s="1">
        <v>0.125</v>
      </c>
      <c r="E313" s="1">
        <v>0.125</v>
      </c>
      <c r="F313" s="1" t="str">
        <f t="shared" si="99"/>
        <v/>
      </c>
      <c r="G313" s="1" t="str">
        <f t="shared" si="100"/>
        <v/>
      </c>
      <c r="H313" s="1" t="str">
        <f t="shared" si="81"/>
        <v/>
      </c>
      <c r="I313" s="1" t="str">
        <f t="shared" si="82"/>
        <v/>
      </c>
      <c r="J313" s="1" t="str">
        <f t="shared" si="83"/>
        <v/>
      </c>
      <c r="K313" s="1" t="str">
        <f t="shared" si="84"/>
        <v/>
      </c>
      <c r="L313" s="1" t="str">
        <f t="shared" si="85"/>
        <v/>
      </c>
      <c r="M313" s="1" t="str">
        <f t="shared" si="86"/>
        <v/>
      </c>
      <c r="N313" s="1" t="str">
        <f t="shared" si="87"/>
        <v/>
      </c>
      <c r="O313" s="1" t="str">
        <f t="shared" si="88"/>
        <v/>
      </c>
      <c r="P313" s="1" t="str">
        <f t="shared" si="89"/>
        <v/>
      </c>
      <c r="Q313" s="1" t="str">
        <f t="shared" si="90"/>
        <v/>
      </c>
      <c r="R313" s="1" t="str">
        <f t="shared" si="91"/>
        <v/>
      </c>
      <c r="S313" s="1" t="str">
        <f t="shared" si="92"/>
        <v/>
      </c>
      <c r="T313" s="1" t="str">
        <f t="shared" si="93"/>
        <v/>
      </c>
      <c r="U313" s="1" t="str">
        <f t="shared" si="94"/>
        <v/>
      </c>
      <c r="V313" s="1" t="str">
        <f t="shared" si="95"/>
        <v/>
      </c>
      <c r="W313" s="1" t="str">
        <f t="shared" si="96"/>
        <v/>
      </c>
      <c r="X313" s="1" t="str">
        <f t="shared" si="97"/>
        <v/>
      </c>
      <c r="Y313" s="1" t="str">
        <f t="shared" si="98"/>
        <v/>
      </c>
    </row>
    <row r="314" spans="1:25">
      <c r="A314" s="3" t="s">
        <v>6</v>
      </c>
      <c r="B314" s="3" t="s">
        <v>6</v>
      </c>
      <c r="C314" s="3" t="s">
        <v>34</v>
      </c>
      <c r="D314" s="1">
        <v>0.125</v>
      </c>
      <c r="E314" s="1">
        <v>0.125</v>
      </c>
      <c r="F314" s="1" t="str">
        <f t="shared" si="99"/>
        <v/>
      </c>
      <c r="G314" s="1" t="str">
        <f t="shared" si="100"/>
        <v/>
      </c>
      <c r="H314" s="1" t="str">
        <f t="shared" si="81"/>
        <v/>
      </c>
      <c r="I314" s="1" t="str">
        <f t="shared" si="82"/>
        <v/>
      </c>
      <c r="J314" s="1" t="str">
        <f t="shared" si="83"/>
        <v/>
      </c>
      <c r="K314" s="1" t="str">
        <f t="shared" si="84"/>
        <v/>
      </c>
      <c r="L314" s="1" t="str">
        <f t="shared" si="85"/>
        <v/>
      </c>
      <c r="M314" s="1" t="str">
        <f t="shared" si="86"/>
        <v/>
      </c>
      <c r="N314" s="1" t="str">
        <f t="shared" si="87"/>
        <v/>
      </c>
      <c r="O314" s="1" t="str">
        <f t="shared" si="88"/>
        <v/>
      </c>
      <c r="P314" s="1" t="str">
        <f t="shared" si="89"/>
        <v/>
      </c>
      <c r="Q314" s="1" t="str">
        <f t="shared" si="90"/>
        <v/>
      </c>
      <c r="R314" s="1" t="str">
        <f t="shared" si="91"/>
        <v/>
      </c>
      <c r="S314" s="1" t="str">
        <f t="shared" si="92"/>
        <v/>
      </c>
      <c r="T314" s="1" t="str">
        <f t="shared" si="93"/>
        <v/>
      </c>
      <c r="U314" s="1" t="str">
        <f t="shared" si="94"/>
        <v/>
      </c>
      <c r="V314" s="1" t="str">
        <f t="shared" si="95"/>
        <v/>
      </c>
      <c r="W314" s="1" t="str">
        <f t="shared" si="96"/>
        <v/>
      </c>
      <c r="X314" s="1" t="str">
        <f t="shared" si="97"/>
        <v/>
      </c>
      <c r="Y314" s="1" t="str">
        <f t="shared" si="98"/>
        <v/>
      </c>
    </row>
    <row r="315" spans="1:25">
      <c r="A315" s="3" t="s">
        <v>6</v>
      </c>
      <c r="B315" s="3" t="s">
        <v>6</v>
      </c>
      <c r="C315" s="3" t="s">
        <v>18</v>
      </c>
      <c r="D315" s="1">
        <v>0.125</v>
      </c>
      <c r="E315" s="1">
        <v>0.125</v>
      </c>
      <c r="F315" s="1" t="str">
        <f t="shared" si="99"/>
        <v/>
      </c>
      <c r="G315" s="1" t="str">
        <f t="shared" si="100"/>
        <v/>
      </c>
      <c r="H315" s="1" t="str">
        <f t="shared" si="81"/>
        <v/>
      </c>
      <c r="I315" s="1" t="str">
        <f t="shared" si="82"/>
        <v/>
      </c>
      <c r="J315" s="1" t="str">
        <f t="shared" si="83"/>
        <v/>
      </c>
      <c r="K315" s="1" t="str">
        <f t="shared" si="84"/>
        <v/>
      </c>
      <c r="L315" s="1" t="str">
        <f t="shared" si="85"/>
        <v/>
      </c>
      <c r="M315" s="1" t="str">
        <f t="shared" si="86"/>
        <v/>
      </c>
      <c r="N315" s="1" t="str">
        <f t="shared" si="87"/>
        <v/>
      </c>
      <c r="O315" s="1" t="str">
        <f t="shared" si="88"/>
        <v/>
      </c>
      <c r="P315" s="1" t="str">
        <f t="shared" si="89"/>
        <v/>
      </c>
      <c r="Q315" s="1" t="str">
        <f t="shared" si="90"/>
        <v/>
      </c>
      <c r="R315" s="1" t="str">
        <f t="shared" si="91"/>
        <v/>
      </c>
      <c r="S315" s="1" t="str">
        <f t="shared" si="92"/>
        <v/>
      </c>
      <c r="T315" s="1" t="str">
        <f t="shared" si="93"/>
        <v/>
      </c>
      <c r="U315" s="1" t="str">
        <f t="shared" si="94"/>
        <v/>
      </c>
      <c r="V315" s="1" t="str">
        <f t="shared" si="95"/>
        <v/>
      </c>
      <c r="W315" s="1" t="str">
        <f t="shared" si="96"/>
        <v/>
      </c>
      <c r="X315" s="1" t="str">
        <f t="shared" si="97"/>
        <v/>
      </c>
      <c r="Y315" s="1" t="str">
        <f t="shared" si="98"/>
        <v/>
      </c>
    </row>
    <row r="316" spans="1:25">
      <c r="A316" s="3" t="s">
        <v>6</v>
      </c>
      <c r="B316" s="3" t="s">
        <v>6</v>
      </c>
      <c r="C316" s="3" t="s">
        <v>27</v>
      </c>
      <c r="D316" s="1">
        <v>1.375</v>
      </c>
      <c r="E316" s="1">
        <v>1.375</v>
      </c>
      <c r="F316" s="1" t="str">
        <f t="shared" si="99"/>
        <v/>
      </c>
      <c r="G316" s="1" t="str">
        <f t="shared" si="100"/>
        <v/>
      </c>
      <c r="H316" s="1" t="str">
        <f t="shared" si="81"/>
        <v/>
      </c>
      <c r="I316" s="1" t="str">
        <f t="shared" si="82"/>
        <v/>
      </c>
      <c r="J316" s="1" t="str">
        <f t="shared" si="83"/>
        <v/>
      </c>
      <c r="K316" s="1" t="str">
        <f t="shared" si="84"/>
        <v/>
      </c>
      <c r="L316" s="1" t="str">
        <f t="shared" si="85"/>
        <v/>
      </c>
      <c r="M316" s="1" t="str">
        <f t="shared" si="86"/>
        <v/>
      </c>
      <c r="N316" s="1" t="str">
        <f t="shared" si="87"/>
        <v/>
      </c>
      <c r="O316" s="1" t="str">
        <f t="shared" si="88"/>
        <v/>
      </c>
      <c r="P316" s="1" t="str">
        <f t="shared" si="89"/>
        <v/>
      </c>
      <c r="Q316" s="1" t="str">
        <f t="shared" si="90"/>
        <v/>
      </c>
      <c r="R316" s="1" t="str">
        <f t="shared" si="91"/>
        <v/>
      </c>
      <c r="S316" s="1" t="str">
        <f t="shared" si="92"/>
        <v/>
      </c>
      <c r="T316" s="1" t="str">
        <f t="shared" si="93"/>
        <v/>
      </c>
      <c r="U316" s="1" t="str">
        <f t="shared" si="94"/>
        <v/>
      </c>
      <c r="V316" s="1" t="str">
        <f t="shared" si="95"/>
        <v/>
      </c>
      <c r="W316" s="1" t="str">
        <f t="shared" si="96"/>
        <v/>
      </c>
      <c r="X316" s="1" t="str">
        <f t="shared" si="97"/>
        <v/>
      </c>
      <c r="Y316" s="1" t="str">
        <f t="shared" si="98"/>
        <v/>
      </c>
    </row>
    <row r="317" spans="1:25">
      <c r="A317" s="3" t="s">
        <v>142</v>
      </c>
      <c r="B317" s="3" t="s">
        <v>143</v>
      </c>
      <c r="C317" s="3" t="s">
        <v>6</v>
      </c>
      <c r="D317" s="1">
        <v>19.25</v>
      </c>
      <c r="E317" s="1">
        <v>18.125</v>
      </c>
      <c r="F317" s="1">
        <f t="shared" si="99"/>
        <v>5.125</v>
      </c>
      <c r="G317" s="1">
        <f t="shared" si="100"/>
        <v>5</v>
      </c>
      <c r="H317" s="1">
        <f t="shared" si="81"/>
        <v>3</v>
      </c>
      <c r="I317" s="1">
        <f t="shared" si="82"/>
        <v>2.75</v>
      </c>
      <c r="J317" s="1">
        <f t="shared" si="83"/>
        <v>9.5</v>
      </c>
      <c r="K317" s="1">
        <f t="shared" si="84"/>
        <v>8.875</v>
      </c>
      <c r="L317" s="1" t="str">
        <f t="shared" si="85"/>
        <v/>
      </c>
      <c r="M317" s="1" t="str">
        <f t="shared" si="86"/>
        <v/>
      </c>
      <c r="N317" s="1">
        <f t="shared" si="87"/>
        <v>0.125</v>
      </c>
      <c r="O317" s="1">
        <f t="shared" si="88"/>
        <v>0.125</v>
      </c>
      <c r="P317" s="1" t="str">
        <f t="shared" si="89"/>
        <v/>
      </c>
      <c r="Q317" s="1" t="str">
        <f t="shared" si="90"/>
        <v/>
      </c>
      <c r="R317" s="1">
        <f t="shared" si="91"/>
        <v>0.125</v>
      </c>
      <c r="S317" s="1">
        <f t="shared" si="92"/>
        <v>0.125</v>
      </c>
      <c r="T317" s="1" t="str">
        <f t="shared" si="93"/>
        <v/>
      </c>
      <c r="U317" s="1" t="str">
        <f t="shared" si="94"/>
        <v/>
      </c>
      <c r="V317" s="1" t="str">
        <f t="shared" si="95"/>
        <v/>
      </c>
      <c r="W317" s="1" t="str">
        <f t="shared" si="96"/>
        <v/>
      </c>
      <c r="X317" s="1">
        <f t="shared" si="97"/>
        <v>1.375</v>
      </c>
      <c r="Y317" s="1">
        <f t="shared" si="98"/>
        <v>1.25</v>
      </c>
    </row>
    <row r="318" spans="1:25">
      <c r="A318" s="3" t="s">
        <v>6</v>
      </c>
      <c r="B318" s="3" t="s">
        <v>6</v>
      </c>
      <c r="C318" s="3" t="s">
        <v>9</v>
      </c>
      <c r="D318" s="1">
        <v>5.125</v>
      </c>
      <c r="E318" s="1">
        <v>5</v>
      </c>
      <c r="F318" s="1" t="str">
        <f t="shared" si="99"/>
        <v/>
      </c>
      <c r="G318" s="1" t="str">
        <f t="shared" si="100"/>
        <v/>
      </c>
      <c r="H318" s="1" t="str">
        <f t="shared" si="81"/>
        <v/>
      </c>
      <c r="I318" s="1" t="str">
        <f t="shared" si="82"/>
        <v/>
      </c>
      <c r="J318" s="1" t="str">
        <f t="shared" si="83"/>
        <v/>
      </c>
      <c r="K318" s="1" t="str">
        <f t="shared" si="84"/>
        <v/>
      </c>
      <c r="L318" s="1" t="str">
        <f t="shared" si="85"/>
        <v/>
      </c>
      <c r="M318" s="1" t="str">
        <f t="shared" si="86"/>
        <v/>
      </c>
      <c r="N318" s="1" t="str">
        <f t="shared" si="87"/>
        <v/>
      </c>
      <c r="O318" s="1" t="str">
        <f t="shared" si="88"/>
        <v/>
      </c>
      <c r="P318" s="1" t="str">
        <f t="shared" si="89"/>
        <v/>
      </c>
      <c r="Q318" s="1" t="str">
        <f t="shared" si="90"/>
        <v/>
      </c>
      <c r="R318" s="1" t="str">
        <f t="shared" si="91"/>
        <v/>
      </c>
      <c r="S318" s="1" t="str">
        <f t="shared" si="92"/>
        <v/>
      </c>
      <c r="T318" s="1" t="str">
        <f t="shared" si="93"/>
        <v/>
      </c>
      <c r="U318" s="1" t="str">
        <f t="shared" si="94"/>
        <v/>
      </c>
      <c r="V318" s="1" t="str">
        <f t="shared" si="95"/>
        <v/>
      </c>
      <c r="W318" s="1" t="str">
        <f t="shared" si="96"/>
        <v/>
      </c>
      <c r="X318" s="1" t="str">
        <f t="shared" si="97"/>
        <v/>
      </c>
      <c r="Y318" s="1" t="str">
        <f t="shared" si="98"/>
        <v/>
      </c>
    </row>
    <row r="319" spans="1:25">
      <c r="A319" s="3" t="s">
        <v>6</v>
      </c>
      <c r="B319" s="3" t="s">
        <v>6</v>
      </c>
      <c r="C319" s="3" t="s">
        <v>10</v>
      </c>
      <c r="D319" s="1">
        <v>3</v>
      </c>
      <c r="E319" s="1">
        <v>2.75</v>
      </c>
      <c r="F319" s="1" t="str">
        <f t="shared" si="99"/>
        <v/>
      </c>
      <c r="G319" s="1" t="str">
        <f t="shared" si="100"/>
        <v/>
      </c>
      <c r="H319" s="1" t="str">
        <f t="shared" si="81"/>
        <v/>
      </c>
      <c r="I319" s="1" t="str">
        <f t="shared" si="82"/>
        <v/>
      </c>
      <c r="J319" s="1" t="str">
        <f t="shared" si="83"/>
        <v/>
      </c>
      <c r="K319" s="1" t="str">
        <f t="shared" si="84"/>
        <v/>
      </c>
      <c r="L319" s="1" t="str">
        <f t="shared" si="85"/>
        <v/>
      </c>
      <c r="M319" s="1" t="str">
        <f t="shared" si="86"/>
        <v/>
      </c>
      <c r="N319" s="1" t="str">
        <f t="shared" si="87"/>
        <v/>
      </c>
      <c r="O319" s="1" t="str">
        <f t="shared" si="88"/>
        <v/>
      </c>
      <c r="P319" s="1" t="str">
        <f t="shared" si="89"/>
        <v/>
      </c>
      <c r="Q319" s="1" t="str">
        <f t="shared" si="90"/>
        <v/>
      </c>
      <c r="R319" s="1" t="str">
        <f t="shared" si="91"/>
        <v/>
      </c>
      <c r="S319" s="1" t="str">
        <f t="shared" si="92"/>
        <v/>
      </c>
      <c r="T319" s="1" t="str">
        <f t="shared" si="93"/>
        <v/>
      </c>
      <c r="U319" s="1" t="str">
        <f t="shared" si="94"/>
        <v/>
      </c>
      <c r="V319" s="1" t="str">
        <f t="shared" si="95"/>
        <v/>
      </c>
      <c r="W319" s="1" t="str">
        <f t="shared" si="96"/>
        <v/>
      </c>
      <c r="X319" s="1" t="str">
        <f t="shared" si="97"/>
        <v/>
      </c>
      <c r="Y319" s="1" t="str">
        <f t="shared" si="98"/>
        <v/>
      </c>
    </row>
    <row r="320" spans="1:25">
      <c r="A320" s="3" t="s">
        <v>6</v>
      </c>
      <c r="B320" s="3" t="s">
        <v>6</v>
      </c>
      <c r="C320" s="3" t="s">
        <v>11</v>
      </c>
      <c r="D320" s="1">
        <v>9.5</v>
      </c>
      <c r="E320" s="1">
        <v>8.875</v>
      </c>
      <c r="F320" s="1" t="str">
        <f t="shared" si="99"/>
        <v/>
      </c>
      <c r="G320" s="1" t="str">
        <f t="shared" si="100"/>
        <v/>
      </c>
      <c r="H320" s="1" t="str">
        <f t="shared" si="81"/>
        <v/>
      </c>
      <c r="I320" s="1" t="str">
        <f t="shared" si="82"/>
        <v/>
      </c>
      <c r="J320" s="1" t="str">
        <f t="shared" si="83"/>
        <v/>
      </c>
      <c r="K320" s="1" t="str">
        <f t="shared" si="84"/>
        <v/>
      </c>
      <c r="L320" s="1" t="str">
        <f t="shared" si="85"/>
        <v/>
      </c>
      <c r="M320" s="1" t="str">
        <f t="shared" si="86"/>
        <v/>
      </c>
      <c r="N320" s="1" t="str">
        <f t="shared" si="87"/>
        <v/>
      </c>
      <c r="O320" s="1" t="str">
        <f t="shared" si="88"/>
        <v/>
      </c>
      <c r="P320" s="1" t="str">
        <f t="shared" si="89"/>
        <v/>
      </c>
      <c r="Q320" s="1" t="str">
        <f t="shared" si="90"/>
        <v/>
      </c>
      <c r="R320" s="1" t="str">
        <f t="shared" si="91"/>
        <v/>
      </c>
      <c r="S320" s="1" t="str">
        <f t="shared" si="92"/>
        <v/>
      </c>
      <c r="T320" s="1" t="str">
        <f t="shared" si="93"/>
        <v/>
      </c>
      <c r="U320" s="1" t="str">
        <f t="shared" si="94"/>
        <v/>
      </c>
      <c r="V320" s="1" t="str">
        <f t="shared" si="95"/>
        <v/>
      </c>
      <c r="W320" s="1" t="str">
        <f t="shared" si="96"/>
        <v/>
      </c>
      <c r="X320" s="1" t="str">
        <f t="shared" si="97"/>
        <v/>
      </c>
      <c r="Y320" s="1" t="str">
        <f t="shared" si="98"/>
        <v/>
      </c>
    </row>
    <row r="321" spans="1:25">
      <c r="A321" s="3" t="s">
        <v>6</v>
      </c>
      <c r="B321" s="3" t="s">
        <v>6</v>
      </c>
      <c r="C321" s="3" t="s">
        <v>17</v>
      </c>
      <c r="D321" s="1">
        <v>0.125</v>
      </c>
      <c r="E321" s="1">
        <v>0.125</v>
      </c>
      <c r="F321" s="1" t="str">
        <f t="shared" si="99"/>
        <v/>
      </c>
      <c r="G321" s="1" t="str">
        <f t="shared" si="100"/>
        <v/>
      </c>
      <c r="H321" s="1" t="str">
        <f t="shared" si="81"/>
        <v/>
      </c>
      <c r="I321" s="1" t="str">
        <f t="shared" si="82"/>
        <v/>
      </c>
      <c r="J321" s="1" t="str">
        <f t="shared" si="83"/>
        <v/>
      </c>
      <c r="K321" s="1" t="str">
        <f t="shared" si="84"/>
        <v/>
      </c>
      <c r="L321" s="1" t="str">
        <f t="shared" si="85"/>
        <v/>
      </c>
      <c r="M321" s="1" t="str">
        <f t="shared" si="86"/>
        <v/>
      </c>
      <c r="N321" s="1" t="str">
        <f t="shared" si="87"/>
        <v/>
      </c>
      <c r="O321" s="1" t="str">
        <f t="shared" si="88"/>
        <v/>
      </c>
      <c r="P321" s="1" t="str">
        <f t="shared" si="89"/>
        <v/>
      </c>
      <c r="Q321" s="1" t="str">
        <f t="shared" si="90"/>
        <v/>
      </c>
      <c r="R321" s="1" t="str">
        <f t="shared" si="91"/>
        <v/>
      </c>
      <c r="S321" s="1" t="str">
        <f t="shared" si="92"/>
        <v/>
      </c>
      <c r="T321" s="1" t="str">
        <f t="shared" si="93"/>
        <v/>
      </c>
      <c r="U321" s="1" t="str">
        <f t="shared" si="94"/>
        <v/>
      </c>
      <c r="V321" s="1" t="str">
        <f t="shared" si="95"/>
        <v/>
      </c>
      <c r="W321" s="1" t="str">
        <f t="shared" si="96"/>
        <v/>
      </c>
      <c r="X321" s="1" t="str">
        <f t="shared" si="97"/>
        <v/>
      </c>
      <c r="Y321" s="1" t="str">
        <f t="shared" si="98"/>
        <v/>
      </c>
    </row>
    <row r="322" spans="1:25">
      <c r="A322" s="3" t="s">
        <v>6</v>
      </c>
      <c r="B322" s="3" t="s">
        <v>6</v>
      </c>
      <c r="C322" s="3" t="s">
        <v>18</v>
      </c>
      <c r="D322" s="1">
        <v>0.125</v>
      </c>
      <c r="E322" s="1">
        <v>0.125</v>
      </c>
      <c r="F322" s="1" t="str">
        <f t="shared" si="99"/>
        <v/>
      </c>
      <c r="G322" s="1" t="str">
        <f t="shared" si="100"/>
        <v/>
      </c>
      <c r="H322" s="1" t="str">
        <f t="shared" si="81"/>
        <v/>
      </c>
      <c r="I322" s="1" t="str">
        <f t="shared" si="82"/>
        <v/>
      </c>
      <c r="J322" s="1" t="str">
        <f t="shared" si="83"/>
        <v/>
      </c>
      <c r="K322" s="1" t="str">
        <f t="shared" si="84"/>
        <v/>
      </c>
      <c r="L322" s="1" t="str">
        <f t="shared" si="85"/>
        <v/>
      </c>
      <c r="M322" s="1" t="str">
        <f t="shared" si="86"/>
        <v/>
      </c>
      <c r="N322" s="1" t="str">
        <f t="shared" si="87"/>
        <v/>
      </c>
      <c r="O322" s="1" t="str">
        <f t="shared" si="88"/>
        <v/>
      </c>
      <c r="P322" s="1" t="str">
        <f t="shared" si="89"/>
        <v/>
      </c>
      <c r="Q322" s="1" t="str">
        <f t="shared" si="90"/>
        <v/>
      </c>
      <c r="R322" s="1" t="str">
        <f t="shared" si="91"/>
        <v/>
      </c>
      <c r="S322" s="1" t="str">
        <f t="shared" si="92"/>
        <v/>
      </c>
      <c r="T322" s="1" t="str">
        <f t="shared" si="93"/>
        <v/>
      </c>
      <c r="U322" s="1" t="str">
        <f t="shared" si="94"/>
        <v/>
      </c>
      <c r="V322" s="1" t="str">
        <f t="shared" si="95"/>
        <v/>
      </c>
      <c r="W322" s="1" t="str">
        <f t="shared" si="96"/>
        <v/>
      </c>
      <c r="X322" s="1" t="str">
        <f t="shared" si="97"/>
        <v/>
      </c>
      <c r="Y322" s="1" t="str">
        <f t="shared" si="98"/>
        <v/>
      </c>
    </row>
    <row r="323" spans="1:25">
      <c r="A323" s="3" t="s">
        <v>6</v>
      </c>
      <c r="B323" s="3" t="s">
        <v>6</v>
      </c>
      <c r="C323" s="3" t="s">
        <v>27</v>
      </c>
      <c r="D323" s="1">
        <v>1.375</v>
      </c>
      <c r="E323" s="1">
        <v>1.25</v>
      </c>
      <c r="F323" s="1" t="str">
        <f t="shared" si="99"/>
        <v/>
      </c>
      <c r="G323" s="1" t="str">
        <f t="shared" si="100"/>
        <v/>
      </c>
      <c r="H323" s="1" t="str">
        <f t="shared" si="81"/>
        <v/>
      </c>
      <c r="I323" s="1" t="str">
        <f t="shared" si="82"/>
        <v/>
      </c>
      <c r="J323" s="1" t="str">
        <f t="shared" si="83"/>
        <v/>
      </c>
      <c r="K323" s="1" t="str">
        <f t="shared" si="84"/>
        <v/>
      </c>
      <c r="L323" s="1" t="str">
        <f t="shared" si="85"/>
        <v/>
      </c>
      <c r="M323" s="1" t="str">
        <f t="shared" si="86"/>
        <v/>
      </c>
      <c r="N323" s="1" t="str">
        <f t="shared" si="87"/>
        <v/>
      </c>
      <c r="O323" s="1" t="str">
        <f t="shared" si="88"/>
        <v/>
      </c>
      <c r="P323" s="1" t="str">
        <f t="shared" si="89"/>
        <v/>
      </c>
      <c r="Q323" s="1" t="str">
        <f t="shared" si="90"/>
        <v/>
      </c>
      <c r="R323" s="1" t="str">
        <f t="shared" si="91"/>
        <v/>
      </c>
      <c r="S323" s="1" t="str">
        <f t="shared" si="92"/>
        <v/>
      </c>
      <c r="T323" s="1" t="str">
        <f t="shared" si="93"/>
        <v/>
      </c>
      <c r="U323" s="1" t="str">
        <f t="shared" si="94"/>
        <v/>
      </c>
      <c r="V323" s="1" t="str">
        <f t="shared" si="95"/>
        <v/>
      </c>
      <c r="W323" s="1" t="str">
        <f t="shared" si="96"/>
        <v/>
      </c>
      <c r="X323" s="1" t="str">
        <f t="shared" si="97"/>
        <v/>
      </c>
      <c r="Y323" s="1" t="str">
        <f t="shared" si="98"/>
        <v/>
      </c>
    </row>
    <row r="324" spans="1:25">
      <c r="A324" s="3" t="s">
        <v>144</v>
      </c>
      <c r="B324" s="3" t="s">
        <v>145</v>
      </c>
      <c r="C324" s="3" t="s">
        <v>6</v>
      </c>
      <c r="D324" s="1">
        <v>0.5</v>
      </c>
      <c r="E324" s="1">
        <v>0.375</v>
      </c>
      <c r="F324" s="1" t="str">
        <f t="shared" si="99"/>
        <v/>
      </c>
      <c r="G324" s="1" t="str">
        <f t="shared" si="100"/>
        <v/>
      </c>
      <c r="H324" s="1" t="str">
        <f t="shared" ref="H324:H335" si="101">IF($C324&lt;&gt;"","",IF(MATCH(H$1,$C325:$C1319,0)&lt;MATCH("",$C325:$C1319,0),VLOOKUP(H$1,$C325:$E1319,2,FALSE),""))</f>
        <v/>
      </c>
      <c r="I324" s="1" t="str">
        <f t="shared" ref="I324:I335" si="102">IF($C324&lt;&gt;"","",IF(MATCH(H$1,$C325:$C1319,0)&lt;MATCH("",$C325:$C1319,0),VLOOKUP(H$1,$C325:$E1319,3,FALSE),""))</f>
        <v/>
      </c>
      <c r="J324" s="1" t="str">
        <f t="shared" ref="J324:J335" si="103">IF($C324&lt;&gt;"","",IF(MATCH(J$1,$C325:$C1319,0)&lt;MATCH("",$C325:$C1319,0),VLOOKUP(J$1,$C325:$E1319,2,FALSE),""))</f>
        <v/>
      </c>
      <c r="K324" s="1" t="str">
        <f t="shared" ref="K324:K335" si="104">IF($C324&lt;&gt;"","",IF(MATCH(J$1,$C325:$C1319,0)&lt;MATCH("",$C325:$C1319,0),VLOOKUP(J$1,$C325:$E1319,3,FALSE),""))</f>
        <v/>
      </c>
      <c r="L324" s="1">
        <f t="shared" ref="L324:L335" si="105">IF($C324&lt;&gt;"","",IF(MATCH(L$1,$C325:$C1319,0)&lt;MATCH("",$C325:$C1319,0),VLOOKUP(L$1,$C325:$E1319,2,FALSE),""))</f>
        <v>0.25</v>
      </c>
      <c r="M324" s="1">
        <f t="shared" ref="M324:M335" si="106">IF($C324&lt;&gt;"","",IF(MATCH(L$1,$C325:$C1319,0)&lt;MATCH("",$C325:$C1319,0),VLOOKUP(L$1,$C325:$E1319,3,FALSE),""))</f>
        <v>0.25</v>
      </c>
      <c r="N324" s="1" t="str">
        <f t="shared" ref="N324:N335" si="107">IF($C324&lt;&gt;"","",IF(MATCH(N$1,$C325:$C1319,0)&lt;MATCH("",$C325:$C1319,0),VLOOKUP(N$1,$C325:$E1319,2,FALSE),""))</f>
        <v/>
      </c>
      <c r="O324" s="1" t="str">
        <f t="shared" ref="O324:O335" si="108">IF($C324&lt;&gt;"","",IF(MATCH(N$1,$C325:$C1319,0)&lt;MATCH("",$C325:$C1319,0),VLOOKUP(N$1,$C325:$E1319,3,FALSE),""))</f>
        <v/>
      </c>
      <c r="P324" s="1" t="str">
        <f t="shared" ref="P324:P335" si="109">IF($C324&lt;&gt;"","",IF(MATCH(P$1,$C325:$C1319,0)&lt;MATCH("",$C325:$C1319,0),VLOOKUP(P$1,$C325:$E1319,2,FALSE),""))</f>
        <v/>
      </c>
      <c r="Q324" s="1" t="str">
        <f t="shared" ref="Q324:Q335" si="110">IF($C324&lt;&gt;"","",IF(MATCH(P$1,$C325:$C1319,0)&lt;MATCH("",$C325:$C1319,0),VLOOKUP(P$1,$C325:$E1319,3,FALSE),""))</f>
        <v/>
      </c>
      <c r="R324" s="1">
        <f t="shared" ref="R324:R335" si="111">IF($C324&lt;&gt;"","",IF(MATCH(R$1,$C325:$C1319,0)&lt;MATCH("",$C325:$C1319,0),VLOOKUP(R$1,$C325:$E1319,2,FALSE),""))</f>
        <v>0.25</v>
      </c>
      <c r="S324" s="1">
        <f t="shared" ref="S324:S335" si="112">IF($C324&lt;&gt;"","",IF(MATCH(R$1,$C325:$C1319,0)&lt;MATCH("",$C325:$C1319,0),VLOOKUP(R$1,$C325:$E1319,3,FALSE),""))</f>
        <v>0.125</v>
      </c>
      <c r="T324" s="1" t="str">
        <f t="shared" ref="T324:T335" si="113">IF($C324&lt;&gt;"","",IF(MATCH(T$1,$C325:$C1319,0)&lt;MATCH("",$C325:$C1319,0),VLOOKUP(T$1,$C325:$E1319,2,FALSE),""))</f>
        <v/>
      </c>
      <c r="U324" s="1" t="str">
        <f t="shared" ref="U324:U335" si="114">IF($C324&lt;&gt;"","",IF(MATCH(T$1,$C325:$C1319,0)&lt;MATCH("",$C325:$C1319,0),VLOOKUP(T$1,$C325:$E1319,3,FALSE),""))</f>
        <v/>
      </c>
      <c r="V324" s="1" t="str">
        <f t="shared" ref="V324:V335" si="115">IF($C324&lt;&gt;"","",IF(MATCH(V$1,$C325:$C1319,0)&lt;MATCH("",$C325:$C1319,0),VLOOKUP(V$1,$C325:$E1319,2,FALSE),""))</f>
        <v/>
      </c>
      <c r="W324" s="1" t="str">
        <f t="shared" ref="W324:W335" si="116">IF($C324&lt;&gt;"","",IF(MATCH(V$1,$C325:$C1319,0)&lt;MATCH("",$C325:$C1319,0),VLOOKUP(V$1,$C325:$E1319,3,FALSE),""))</f>
        <v/>
      </c>
      <c r="X324" s="1" t="str">
        <f t="shared" ref="X324:X335" si="117">IF($C324&lt;&gt;"","",IF(MATCH(X$1,$C325:$C1319,0)&lt;MATCH("",$C325:$C1319,0),VLOOKUP(X$1,$C325:$E1319,2,FALSE),""))</f>
        <v/>
      </c>
      <c r="Y324" s="1" t="str">
        <f t="shared" ref="Y324:Y335" si="118">IF($C324&lt;&gt;"","",IF(MATCH(X$1,$C325:$C1319,0)&lt;MATCH("",$C325:$C1319,0),VLOOKUP(X$1,$C325:$E1319,3,FALSE),""))</f>
        <v/>
      </c>
    </row>
    <row r="325" spans="1:25">
      <c r="A325" s="3" t="s">
        <v>6</v>
      </c>
      <c r="B325" s="3" t="s">
        <v>6</v>
      </c>
      <c r="C325" s="3" t="s">
        <v>16</v>
      </c>
      <c r="D325" s="1">
        <v>0.25</v>
      </c>
      <c r="E325" s="1">
        <v>0.25</v>
      </c>
      <c r="F325" s="1" t="str">
        <f t="shared" ref="F325:F335" si="119">IF($C325&lt;&gt;"","",IF(MATCH(F$1,$C326:$C1320,0)&lt;MATCH("",$C326:$C1320,0),VLOOKUP(F$1,$C326:$E1320,2,FALSE),""))</f>
        <v/>
      </c>
      <c r="G325" s="1" t="str">
        <f t="shared" ref="G325:G335" si="120">IF($C325&lt;&gt;"","",IF(MATCH(F$1,$C326:$C1320,0)&lt;MATCH("",$C326:$C1320,0),VLOOKUP(F$1,$C326:$E1320,3,FALSE),""))</f>
        <v/>
      </c>
      <c r="H325" s="1" t="str">
        <f t="shared" si="101"/>
        <v/>
      </c>
      <c r="I325" s="1" t="str">
        <f t="shared" si="102"/>
        <v/>
      </c>
      <c r="J325" s="1" t="str">
        <f t="shared" si="103"/>
        <v/>
      </c>
      <c r="K325" s="1" t="str">
        <f t="shared" si="104"/>
        <v/>
      </c>
      <c r="L325" s="1" t="str">
        <f t="shared" si="105"/>
        <v/>
      </c>
      <c r="M325" s="1" t="str">
        <f t="shared" si="106"/>
        <v/>
      </c>
      <c r="N325" s="1" t="str">
        <f t="shared" si="107"/>
        <v/>
      </c>
      <c r="O325" s="1" t="str">
        <f t="shared" si="108"/>
        <v/>
      </c>
      <c r="P325" s="1" t="str">
        <f t="shared" si="109"/>
        <v/>
      </c>
      <c r="Q325" s="1" t="str">
        <f t="shared" si="110"/>
        <v/>
      </c>
      <c r="R325" s="1" t="str">
        <f t="shared" si="111"/>
        <v/>
      </c>
      <c r="S325" s="1" t="str">
        <f t="shared" si="112"/>
        <v/>
      </c>
      <c r="T325" s="1" t="str">
        <f t="shared" si="113"/>
        <v/>
      </c>
      <c r="U325" s="1" t="str">
        <f t="shared" si="114"/>
        <v/>
      </c>
      <c r="V325" s="1" t="str">
        <f t="shared" si="115"/>
        <v/>
      </c>
      <c r="W325" s="1" t="str">
        <f t="shared" si="116"/>
        <v/>
      </c>
      <c r="X325" s="1" t="str">
        <f t="shared" si="117"/>
        <v/>
      </c>
      <c r="Y325" s="1" t="str">
        <f t="shared" si="118"/>
        <v/>
      </c>
    </row>
    <row r="326" spans="1:25">
      <c r="A326" s="3" t="s">
        <v>6</v>
      </c>
      <c r="B326" s="3" t="s">
        <v>6</v>
      </c>
      <c r="C326" s="3" t="s">
        <v>18</v>
      </c>
      <c r="D326" s="1">
        <v>0.25</v>
      </c>
      <c r="E326" s="1">
        <v>0.125</v>
      </c>
      <c r="F326" s="1" t="str">
        <f t="shared" si="119"/>
        <v/>
      </c>
      <c r="G326" s="1" t="str">
        <f t="shared" si="120"/>
        <v/>
      </c>
      <c r="H326" s="1" t="str">
        <f t="shared" si="101"/>
        <v/>
      </c>
      <c r="I326" s="1" t="str">
        <f t="shared" si="102"/>
        <v/>
      </c>
      <c r="J326" s="1" t="str">
        <f t="shared" si="103"/>
        <v/>
      </c>
      <c r="K326" s="1" t="str">
        <f t="shared" si="104"/>
        <v/>
      </c>
      <c r="L326" s="1" t="str">
        <f t="shared" si="105"/>
        <v/>
      </c>
      <c r="M326" s="1" t="str">
        <f t="shared" si="106"/>
        <v/>
      </c>
      <c r="N326" s="1" t="str">
        <f t="shared" si="107"/>
        <v/>
      </c>
      <c r="O326" s="1" t="str">
        <f t="shared" si="108"/>
        <v/>
      </c>
      <c r="P326" s="1" t="str">
        <f t="shared" si="109"/>
        <v/>
      </c>
      <c r="Q326" s="1" t="str">
        <f t="shared" si="110"/>
        <v/>
      </c>
      <c r="R326" s="1" t="str">
        <f t="shared" si="111"/>
        <v/>
      </c>
      <c r="S326" s="1" t="str">
        <f t="shared" si="112"/>
        <v/>
      </c>
      <c r="T326" s="1" t="str">
        <f t="shared" si="113"/>
        <v/>
      </c>
      <c r="U326" s="1" t="str">
        <f t="shared" si="114"/>
        <v/>
      </c>
      <c r="V326" s="1" t="str">
        <f t="shared" si="115"/>
        <v/>
      </c>
      <c r="W326" s="1" t="str">
        <f t="shared" si="116"/>
        <v/>
      </c>
      <c r="X326" s="1" t="str">
        <f t="shared" si="117"/>
        <v/>
      </c>
      <c r="Y326" s="1" t="str">
        <f t="shared" si="118"/>
        <v/>
      </c>
    </row>
    <row r="327" spans="1:25">
      <c r="A327" s="3" t="s">
        <v>146</v>
      </c>
      <c r="B327" s="3" t="s">
        <v>147</v>
      </c>
      <c r="C327" s="3" t="s">
        <v>6</v>
      </c>
      <c r="D327" s="1">
        <v>10</v>
      </c>
      <c r="E327" s="1">
        <v>5.125</v>
      </c>
      <c r="F327" s="1" t="str">
        <f t="shared" si="119"/>
        <v/>
      </c>
      <c r="G327" s="1" t="str">
        <f t="shared" si="120"/>
        <v/>
      </c>
      <c r="H327" s="1">
        <f t="shared" si="101"/>
        <v>10</v>
      </c>
      <c r="I327" s="1">
        <f t="shared" si="102"/>
        <v>5.125</v>
      </c>
      <c r="J327" s="1" t="str">
        <f t="shared" si="103"/>
        <v/>
      </c>
      <c r="K327" s="1" t="str">
        <f t="shared" si="104"/>
        <v/>
      </c>
      <c r="L327" s="1" t="str">
        <f t="shared" si="105"/>
        <v/>
      </c>
      <c r="M327" s="1" t="str">
        <f t="shared" si="106"/>
        <v/>
      </c>
      <c r="N327" s="1" t="str">
        <f t="shared" si="107"/>
        <v/>
      </c>
      <c r="O327" s="1" t="str">
        <f t="shared" si="108"/>
        <v/>
      </c>
      <c r="P327" s="1" t="str">
        <f t="shared" si="109"/>
        <v/>
      </c>
      <c r="Q327" s="1" t="str">
        <f t="shared" si="110"/>
        <v/>
      </c>
      <c r="R327" s="1" t="str">
        <f t="shared" si="111"/>
        <v/>
      </c>
      <c r="S327" s="1" t="str">
        <f t="shared" si="112"/>
        <v/>
      </c>
      <c r="T327" s="1" t="str">
        <f t="shared" si="113"/>
        <v/>
      </c>
      <c r="U327" s="1" t="str">
        <f t="shared" si="114"/>
        <v/>
      </c>
      <c r="V327" s="1" t="str">
        <f t="shared" si="115"/>
        <v/>
      </c>
      <c r="W327" s="1" t="str">
        <f t="shared" si="116"/>
        <v/>
      </c>
      <c r="X327" s="1" t="str">
        <f t="shared" si="117"/>
        <v/>
      </c>
      <c r="Y327" s="1" t="str">
        <f t="shared" si="118"/>
        <v/>
      </c>
    </row>
    <row r="328" spans="1:25">
      <c r="A328" s="3" t="s">
        <v>6</v>
      </c>
      <c r="B328" s="3" t="s">
        <v>6</v>
      </c>
      <c r="C328" s="3" t="s">
        <v>10</v>
      </c>
      <c r="D328" s="1">
        <v>10</v>
      </c>
      <c r="E328" s="1">
        <v>5.125</v>
      </c>
      <c r="F328" s="1" t="str">
        <f t="shared" si="119"/>
        <v/>
      </c>
      <c r="G328" s="1" t="str">
        <f t="shared" si="120"/>
        <v/>
      </c>
      <c r="H328" s="1" t="str">
        <f t="shared" si="101"/>
        <v/>
      </c>
      <c r="I328" s="1" t="str">
        <f t="shared" si="102"/>
        <v/>
      </c>
      <c r="J328" s="1" t="str">
        <f t="shared" si="103"/>
        <v/>
      </c>
      <c r="K328" s="1" t="str">
        <f t="shared" si="104"/>
        <v/>
      </c>
      <c r="L328" s="1" t="str">
        <f t="shared" si="105"/>
        <v/>
      </c>
      <c r="M328" s="1" t="str">
        <f t="shared" si="106"/>
        <v/>
      </c>
      <c r="N328" s="1" t="str">
        <f t="shared" si="107"/>
        <v/>
      </c>
      <c r="O328" s="1" t="str">
        <f t="shared" si="108"/>
        <v/>
      </c>
      <c r="P328" s="1" t="str">
        <f t="shared" si="109"/>
        <v/>
      </c>
      <c r="Q328" s="1" t="str">
        <f t="shared" si="110"/>
        <v/>
      </c>
      <c r="R328" s="1" t="str">
        <f t="shared" si="111"/>
        <v/>
      </c>
      <c r="S328" s="1" t="str">
        <f t="shared" si="112"/>
        <v/>
      </c>
      <c r="T328" s="1" t="str">
        <f t="shared" si="113"/>
        <v/>
      </c>
      <c r="U328" s="1" t="str">
        <f t="shared" si="114"/>
        <v/>
      </c>
      <c r="V328" s="1" t="str">
        <f t="shared" si="115"/>
        <v/>
      </c>
      <c r="W328" s="1" t="str">
        <f t="shared" si="116"/>
        <v/>
      </c>
      <c r="X328" s="1" t="str">
        <f t="shared" si="117"/>
        <v/>
      </c>
      <c r="Y328" s="1" t="str">
        <f t="shared" si="118"/>
        <v/>
      </c>
    </row>
    <row r="329" spans="1:25">
      <c r="A329" s="3" t="s">
        <v>148</v>
      </c>
      <c r="B329" s="3" t="s">
        <v>6</v>
      </c>
      <c r="C329" s="3" t="s">
        <v>6</v>
      </c>
      <c r="D329" s="1">
        <v>4</v>
      </c>
      <c r="E329" s="1">
        <v>0</v>
      </c>
      <c r="F329" s="1" t="e">
        <f t="shared" si="119"/>
        <v>#N/A</v>
      </c>
      <c r="G329" s="1" t="e">
        <f t="shared" si="120"/>
        <v>#N/A</v>
      </c>
      <c r="H329" s="1" t="e">
        <f t="shared" si="101"/>
        <v>#N/A</v>
      </c>
      <c r="I329" s="1" t="e">
        <f t="shared" si="102"/>
        <v>#N/A</v>
      </c>
      <c r="J329" s="1" t="e">
        <f t="shared" si="103"/>
        <v>#N/A</v>
      </c>
      <c r="K329" s="1" t="e">
        <f t="shared" si="104"/>
        <v>#N/A</v>
      </c>
      <c r="L329" s="1" t="e">
        <f t="shared" si="105"/>
        <v>#N/A</v>
      </c>
      <c r="M329" s="1" t="e">
        <f t="shared" si="106"/>
        <v>#N/A</v>
      </c>
      <c r="N329" s="1" t="e">
        <f t="shared" si="107"/>
        <v>#N/A</v>
      </c>
      <c r="O329" s="1" t="e">
        <f t="shared" si="108"/>
        <v>#N/A</v>
      </c>
      <c r="P329" s="1" t="e">
        <f t="shared" si="109"/>
        <v>#N/A</v>
      </c>
      <c r="Q329" s="1" t="e">
        <f t="shared" si="110"/>
        <v>#N/A</v>
      </c>
      <c r="R329" s="1" t="e">
        <f t="shared" si="111"/>
        <v>#N/A</v>
      </c>
      <c r="S329" s="1" t="e">
        <f t="shared" si="112"/>
        <v>#N/A</v>
      </c>
      <c r="T329" s="1" t="e">
        <f t="shared" si="113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</row>
    <row r="330" spans="1:25">
      <c r="A330" s="3" t="s">
        <v>6</v>
      </c>
      <c r="B330" s="3" t="s">
        <v>6</v>
      </c>
      <c r="C330" s="3" t="s">
        <v>9</v>
      </c>
      <c r="D330" s="1">
        <v>0.5</v>
      </c>
      <c r="E330" s="1">
        <v>0</v>
      </c>
      <c r="F330" s="1" t="str">
        <f t="shared" si="119"/>
        <v/>
      </c>
      <c r="G330" s="1" t="str">
        <f t="shared" si="120"/>
        <v/>
      </c>
      <c r="H330" s="1" t="str">
        <f t="shared" si="101"/>
        <v/>
      </c>
      <c r="I330" s="1" t="str">
        <f t="shared" si="102"/>
        <v/>
      </c>
      <c r="J330" s="1" t="str">
        <f t="shared" si="103"/>
        <v/>
      </c>
      <c r="K330" s="1" t="str">
        <f t="shared" si="104"/>
        <v/>
      </c>
      <c r="L330" s="1" t="str">
        <f t="shared" si="105"/>
        <v/>
      </c>
      <c r="M330" s="1" t="str">
        <f t="shared" si="106"/>
        <v/>
      </c>
      <c r="N330" s="1" t="str">
        <f t="shared" si="107"/>
        <v/>
      </c>
      <c r="O330" s="1" t="str">
        <f t="shared" si="108"/>
        <v/>
      </c>
      <c r="P330" s="1" t="str">
        <f t="shared" si="109"/>
        <v/>
      </c>
      <c r="Q330" s="1" t="str">
        <f t="shared" si="110"/>
        <v/>
      </c>
      <c r="R330" s="1" t="str">
        <f t="shared" si="111"/>
        <v/>
      </c>
      <c r="S330" s="1" t="str">
        <f t="shared" si="112"/>
        <v/>
      </c>
      <c r="T330" s="1" t="str">
        <f t="shared" si="113"/>
        <v/>
      </c>
      <c r="U330" s="1" t="str">
        <f t="shared" si="114"/>
        <v/>
      </c>
      <c r="V330" s="1" t="str">
        <f t="shared" si="115"/>
        <v/>
      </c>
      <c r="W330" s="1" t="str">
        <f t="shared" si="116"/>
        <v/>
      </c>
      <c r="X330" s="1" t="str">
        <f t="shared" si="117"/>
        <v/>
      </c>
      <c r="Y330" s="1" t="str">
        <f t="shared" si="118"/>
        <v/>
      </c>
    </row>
    <row r="331" spans="1:25">
      <c r="A331" s="3" t="s">
        <v>6</v>
      </c>
      <c r="B331" s="3" t="s">
        <v>6</v>
      </c>
      <c r="C331" s="3" t="s">
        <v>10</v>
      </c>
      <c r="D331" s="1">
        <v>0.5</v>
      </c>
      <c r="E331" s="1">
        <v>0</v>
      </c>
      <c r="F331" s="1" t="str">
        <f t="shared" si="119"/>
        <v/>
      </c>
      <c r="G331" s="1" t="str">
        <f t="shared" si="120"/>
        <v/>
      </c>
      <c r="H331" s="1" t="str">
        <f t="shared" si="101"/>
        <v/>
      </c>
      <c r="I331" s="1" t="str">
        <f t="shared" si="102"/>
        <v/>
      </c>
      <c r="J331" s="1" t="str">
        <f t="shared" si="103"/>
        <v/>
      </c>
      <c r="K331" s="1" t="str">
        <f t="shared" si="104"/>
        <v/>
      </c>
      <c r="L331" s="1" t="str">
        <f t="shared" si="105"/>
        <v/>
      </c>
      <c r="M331" s="1" t="str">
        <f t="shared" si="106"/>
        <v/>
      </c>
      <c r="N331" s="1" t="str">
        <f t="shared" si="107"/>
        <v/>
      </c>
      <c r="O331" s="1" t="str">
        <f t="shared" si="108"/>
        <v/>
      </c>
      <c r="P331" s="1" t="str">
        <f t="shared" si="109"/>
        <v/>
      </c>
      <c r="Q331" s="1" t="str">
        <f t="shared" si="110"/>
        <v/>
      </c>
      <c r="R331" s="1" t="str">
        <f t="shared" si="111"/>
        <v/>
      </c>
      <c r="S331" s="1" t="str">
        <f t="shared" si="112"/>
        <v/>
      </c>
      <c r="T331" s="1" t="str">
        <f t="shared" si="113"/>
        <v/>
      </c>
      <c r="U331" s="1" t="str">
        <f t="shared" si="114"/>
        <v/>
      </c>
      <c r="V331" s="1" t="str">
        <f t="shared" si="115"/>
        <v/>
      </c>
      <c r="W331" s="1" t="str">
        <f t="shared" si="116"/>
        <v/>
      </c>
      <c r="X331" s="1" t="str">
        <f t="shared" si="117"/>
        <v/>
      </c>
      <c r="Y331" s="1" t="str">
        <f t="shared" si="118"/>
        <v/>
      </c>
    </row>
    <row r="332" spans="1:25">
      <c r="A332" s="3" t="s">
        <v>6</v>
      </c>
      <c r="B332" s="3" t="s">
        <v>6</v>
      </c>
      <c r="C332" s="3" t="s">
        <v>16</v>
      </c>
      <c r="D332" s="1">
        <v>1</v>
      </c>
      <c r="E332" s="1">
        <v>0</v>
      </c>
      <c r="F332" s="1" t="str">
        <f t="shared" si="119"/>
        <v/>
      </c>
      <c r="G332" s="1" t="str">
        <f t="shared" si="120"/>
        <v/>
      </c>
      <c r="H332" s="1" t="str">
        <f t="shared" si="101"/>
        <v/>
      </c>
      <c r="I332" s="1" t="str">
        <f t="shared" si="102"/>
        <v/>
      </c>
      <c r="J332" s="1" t="str">
        <f t="shared" si="103"/>
        <v/>
      </c>
      <c r="K332" s="1" t="str">
        <f t="shared" si="104"/>
        <v/>
      </c>
      <c r="L332" s="1" t="str">
        <f t="shared" si="105"/>
        <v/>
      </c>
      <c r="M332" s="1" t="str">
        <f t="shared" si="106"/>
        <v/>
      </c>
      <c r="N332" s="1" t="str">
        <f t="shared" si="107"/>
        <v/>
      </c>
      <c r="O332" s="1" t="str">
        <f t="shared" si="108"/>
        <v/>
      </c>
      <c r="P332" s="1" t="str">
        <f t="shared" si="109"/>
        <v/>
      </c>
      <c r="Q332" s="1" t="str">
        <f t="shared" si="110"/>
        <v/>
      </c>
      <c r="R332" s="1" t="str">
        <f t="shared" si="111"/>
        <v/>
      </c>
      <c r="S332" s="1" t="str">
        <f t="shared" si="112"/>
        <v/>
      </c>
      <c r="T332" s="1" t="str">
        <f t="shared" si="113"/>
        <v/>
      </c>
      <c r="U332" s="1" t="str">
        <f t="shared" si="114"/>
        <v/>
      </c>
      <c r="V332" s="1" t="str">
        <f t="shared" si="115"/>
        <v/>
      </c>
      <c r="W332" s="1" t="str">
        <f t="shared" si="116"/>
        <v/>
      </c>
      <c r="X332" s="1" t="str">
        <f t="shared" si="117"/>
        <v/>
      </c>
      <c r="Y332" s="1" t="str">
        <f t="shared" si="118"/>
        <v/>
      </c>
    </row>
    <row r="333" spans="1:25">
      <c r="A333" s="3" t="s">
        <v>6</v>
      </c>
      <c r="B333" s="3" t="s">
        <v>6</v>
      </c>
      <c r="C333" s="3" t="s">
        <v>17</v>
      </c>
      <c r="D333" s="1">
        <v>0.5</v>
      </c>
      <c r="E333" s="1">
        <v>0</v>
      </c>
      <c r="F333" s="1" t="str">
        <f t="shared" si="119"/>
        <v/>
      </c>
      <c r="G333" s="1" t="str">
        <f t="shared" si="120"/>
        <v/>
      </c>
      <c r="H333" s="1" t="str">
        <f t="shared" si="101"/>
        <v/>
      </c>
      <c r="I333" s="1" t="str">
        <f t="shared" si="102"/>
        <v/>
      </c>
      <c r="J333" s="1" t="str">
        <f t="shared" si="103"/>
        <v/>
      </c>
      <c r="K333" s="1" t="str">
        <f t="shared" si="104"/>
        <v/>
      </c>
      <c r="L333" s="1" t="str">
        <f t="shared" si="105"/>
        <v/>
      </c>
      <c r="M333" s="1" t="str">
        <f t="shared" si="106"/>
        <v/>
      </c>
      <c r="N333" s="1" t="str">
        <f t="shared" si="107"/>
        <v/>
      </c>
      <c r="O333" s="1" t="str">
        <f t="shared" si="108"/>
        <v/>
      </c>
      <c r="P333" s="1" t="str">
        <f t="shared" si="109"/>
        <v/>
      </c>
      <c r="Q333" s="1" t="str">
        <f t="shared" si="110"/>
        <v/>
      </c>
      <c r="R333" s="1" t="str">
        <f t="shared" si="111"/>
        <v/>
      </c>
      <c r="S333" s="1" t="str">
        <f t="shared" si="112"/>
        <v/>
      </c>
      <c r="T333" s="1" t="str">
        <f t="shared" si="113"/>
        <v/>
      </c>
      <c r="U333" s="1" t="str">
        <f t="shared" si="114"/>
        <v/>
      </c>
      <c r="V333" s="1" t="str">
        <f t="shared" si="115"/>
        <v/>
      </c>
      <c r="W333" s="1" t="str">
        <f t="shared" si="116"/>
        <v/>
      </c>
      <c r="X333" s="1" t="str">
        <f t="shared" si="117"/>
        <v/>
      </c>
      <c r="Y333" s="1" t="str">
        <f t="shared" si="118"/>
        <v/>
      </c>
    </row>
    <row r="334" spans="1:25">
      <c r="A334" s="3" t="s">
        <v>6</v>
      </c>
      <c r="B334" s="3" t="s">
        <v>6</v>
      </c>
      <c r="C334" s="3" t="s">
        <v>18</v>
      </c>
      <c r="D334" s="1">
        <v>0.5</v>
      </c>
      <c r="E334" s="1">
        <v>0</v>
      </c>
      <c r="F334" s="1" t="str">
        <f t="shared" si="119"/>
        <v/>
      </c>
      <c r="G334" s="1" t="str">
        <f t="shared" si="120"/>
        <v/>
      </c>
      <c r="H334" s="1" t="str">
        <f t="shared" si="101"/>
        <v/>
      </c>
      <c r="I334" s="1" t="str">
        <f t="shared" si="102"/>
        <v/>
      </c>
      <c r="J334" s="1" t="str">
        <f t="shared" si="103"/>
        <v/>
      </c>
      <c r="K334" s="1" t="str">
        <f t="shared" si="104"/>
        <v/>
      </c>
      <c r="L334" s="1" t="str">
        <f t="shared" si="105"/>
        <v/>
      </c>
      <c r="M334" s="1" t="str">
        <f t="shared" si="106"/>
        <v/>
      </c>
      <c r="N334" s="1" t="str">
        <f t="shared" si="107"/>
        <v/>
      </c>
      <c r="O334" s="1" t="str">
        <f t="shared" si="108"/>
        <v/>
      </c>
      <c r="P334" s="1" t="str">
        <f t="shared" si="109"/>
        <v/>
      </c>
      <c r="Q334" s="1" t="str">
        <f t="shared" si="110"/>
        <v/>
      </c>
      <c r="R334" s="1" t="str">
        <f t="shared" si="111"/>
        <v/>
      </c>
      <c r="S334" s="1" t="str">
        <f t="shared" si="112"/>
        <v/>
      </c>
      <c r="T334" s="1" t="str">
        <f t="shared" si="113"/>
        <v/>
      </c>
      <c r="U334" s="1" t="str">
        <f t="shared" si="114"/>
        <v/>
      </c>
      <c r="V334" s="1" t="str">
        <f t="shared" si="115"/>
        <v/>
      </c>
      <c r="W334" s="1" t="str">
        <f t="shared" si="116"/>
        <v/>
      </c>
      <c r="X334" s="1" t="str">
        <f t="shared" si="117"/>
        <v/>
      </c>
      <c r="Y334" s="1" t="str">
        <f t="shared" si="118"/>
        <v/>
      </c>
    </row>
    <row r="335" spans="1:25">
      <c r="A335" s="3" t="s">
        <v>6</v>
      </c>
      <c r="B335" s="3" t="s">
        <v>6</v>
      </c>
      <c r="C335" s="3" t="s">
        <v>19</v>
      </c>
      <c r="D335" s="1">
        <v>1</v>
      </c>
      <c r="E335" s="1">
        <v>0</v>
      </c>
      <c r="F335" s="1" t="str">
        <f t="shared" si="119"/>
        <v/>
      </c>
      <c r="G335" s="1" t="str">
        <f t="shared" si="120"/>
        <v/>
      </c>
      <c r="H335" s="1" t="str">
        <f t="shared" si="101"/>
        <v/>
      </c>
      <c r="I335" s="1" t="str">
        <f t="shared" si="102"/>
        <v/>
      </c>
      <c r="J335" s="1" t="str">
        <f t="shared" si="103"/>
        <v/>
      </c>
      <c r="K335" s="1" t="str">
        <f t="shared" si="104"/>
        <v/>
      </c>
      <c r="L335" s="1" t="str">
        <f t="shared" si="105"/>
        <v/>
      </c>
      <c r="M335" s="1" t="str">
        <f t="shared" si="106"/>
        <v/>
      </c>
      <c r="N335" s="1" t="str">
        <f t="shared" si="107"/>
        <v/>
      </c>
      <c r="O335" s="1" t="str">
        <f t="shared" si="108"/>
        <v/>
      </c>
      <c r="P335" s="1" t="str">
        <f t="shared" si="109"/>
        <v/>
      </c>
      <c r="Q335" s="1" t="str">
        <f t="shared" si="110"/>
        <v/>
      </c>
      <c r="R335" s="1" t="str">
        <f t="shared" si="111"/>
        <v/>
      </c>
      <c r="S335" s="1" t="str">
        <f t="shared" si="112"/>
        <v/>
      </c>
      <c r="T335" s="1" t="str">
        <f t="shared" si="113"/>
        <v/>
      </c>
      <c r="U335" s="1" t="str">
        <f t="shared" si="114"/>
        <v/>
      </c>
      <c r="V335" s="1" t="str">
        <f t="shared" si="115"/>
        <v/>
      </c>
      <c r="W335" s="1" t="str">
        <f t="shared" si="116"/>
        <v/>
      </c>
      <c r="X335" s="1" t="str">
        <f t="shared" si="117"/>
        <v/>
      </c>
      <c r="Y335" s="1" t="str">
        <f t="shared" si="118"/>
        <v/>
      </c>
    </row>
    <row r="336" spans="1:25">
      <c r="C336" s="4"/>
    </row>
    <row r="337" spans="3:5">
      <c r="C337" s="4"/>
      <c r="D337" s="1"/>
      <c r="E337" s="1"/>
    </row>
    <row r="338" spans="3:5">
      <c r="C338" s="3" t="s">
        <v>9</v>
      </c>
    </row>
    <row r="339" spans="3:5">
      <c r="C339" s="3" t="s">
        <v>10</v>
      </c>
    </row>
    <row r="340" spans="3:5">
      <c r="C340" s="3" t="s">
        <v>11</v>
      </c>
    </row>
    <row r="341" spans="3:5">
      <c r="C341" s="3" t="s">
        <v>16</v>
      </c>
    </row>
    <row r="342" spans="3:5">
      <c r="C342" s="3" t="s">
        <v>17</v>
      </c>
    </row>
    <row r="343" spans="3:5">
      <c r="C343" s="3" t="s">
        <v>34</v>
      </c>
    </row>
    <row r="344" spans="3:5">
      <c r="C344" s="3" t="s">
        <v>18</v>
      </c>
    </row>
    <row r="345" spans="3:5">
      <c r="C345" s="3" t="s">
        <v>19</v>
      </c>
    </row>
    <row r="346" spans="3:5">
      <c r="C346" s="3" t="s">
        <v>20</v>
      </c>
    </row>
    <row r="347" spans="3:5">
      <c r="C347" s="3" t="s">
        <v>27</v>
      </c>
    </row>
  </sheetData>
  <mergeCells count="11">
    <mergeCell ref="P1:Q1"/>
    <mergeCell ref="R1:S1"/>
    <mergeCell ref="T1:U1"/>
    <mergeCell ref="V1:W1"/>
    <mergeCell ref="X1:Y1"/>
    <mergeCell ref="N1:O1"/>
    <mergeCell ref="D1:E1"/>
    <mergeCell ref="F1:G1"/>
    <mergeCell ref="H1:I1"/>
    <mergeCell ref="J1:K1"/>
    <mergeCell ref="L1:M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W107"/>
  <sheetViews>
    <sheetView topLeftCell="H16" zoomScale="70" zoomScaleNormal="70" workbookViewId="0">
      <selection activeCell="AA77" sqref="AA77"/>
    </sheetView>
  </sheetViews>
  <sheetFormatPr defaultRowHeight="12.75"/>
  <cols>
    <col min="1" max="1" width="8.28515625" bestFit="1" customWidth="1"/>
    <col min="2" max="3" width="9.140625" style="3"/>
    <col min="4" max="4" width="71" customWidth="1"/>
    <col min="5" max="5" width="12.140625" style="3" bestFit="1" customWidth="1"/>
    <col min="6" max="7" width="8.85546875" style="3" customWidth="1"/>
    <col min="8" max="8" width="9.28515625" customWidth="1"/>
    <col min="9" max="9" width="9.28515625" style="3" customWidth="1"/>
    <col min="10" max="10" width="44.42578125" style="3" hidden="1" customWidth="1"/>
    <col min="11" max="12" width="9.28515625" style="3" hidden="1" customWidth="1"/>
    <col min="13" max="13" width="2.85546875" style="8" customWidth="1"/>
    <col min="14" max="17" width="9.28515625" style="3" customWidth="1"/>
    <col min="18" max="18" width="10.7109375" style="3" customWidth="1"/>
    <col min="19" max="19" width="9.28515625" style="3" customWidth="1"/>
    <col min="20" max="20" width="2.85546875" style="8" customWidth="1"/>
    <col min="21" max="22" width="10.28515625" style="3" bestFit="1" customWidth="1"/>
    <col min="23" max="23" width="9.28515625" style="36" customWidth="1"/>
    <col min="24" max="24" width="9.28515625" style="3" customWidth="1"/>
    <col min="25" max="25" width="9.28515625" style="36" customWidth="1"/>
    <col min="26" max="26" width="9.28515625" style="3" customWidth="1"/>
    <col min="27" max="27" width="9.28515625" style="36" customWidth="1"/>
    <col min="28" max="28" width="10.140625" style="3" bestFit="1" customWidth="1"/>
    <col min="29" max="29" width="9.28515625" style="36" customWidth="1"/>
    <col min="30" max="30" width="9.28515625" style="3" customWidth="1"/>
    <col min="31" max="31" width="9.28515625" style="36" customWidth="1"/>
    <col min="32" max="32" width="9.28515625" style="3" customWidth="1"/>
    <col min="33" max="33" width="9.28515625" style="36" customWidth="1"/>
    <col min="34" max="34" width="9.28515625" style="3" customWidth="1"/>
    <col min="35" max="35" width="9.28515625" style="36" customWidth="1"/>
    <col min="36" max="36" width="9.28515625" style="3" customWidth="1"/>
    <col min="37" max="37" width="9.28515625" style="36" customWidth="1"/>
    <col min="38" max="38" width="9.28515625" style="3" customWidth="1"/>
    <col min="39" max="39" width="9.28515625" style="36" customWidth="1"/>
    <col min="40" max="40" width="9.28515625" style="3" customWidth="1"/>
    <col min="41" max="41" width="9.28515625" style="36" customWidth="1"/>
    <col min="42" max="42" width="9.28515625" style="3" customWidth="1"/>
    <col min="43" max="43" width="2.85546875" style="8" customWidth="1"/>
    <col min="44" max="44" width="6" style="14" bestFit="1" customWidth="1"/>
    <col min="45" max="45" width="6.140625" style="14" bestFit="1" customWidth="1"/>
    <col min="46" max="63" width="5.7109375" style="14" customWidth="1"/>
    <col min="64" max="64" width="6" style="14" bestFit="1" customWidth="1"/>
    <col min="65" max="65" width="6.140625" style="14" bestFit="1" customWidth="1"/>
    <col min="66" max="66" width="2.85546875" style="8" customWidth="1"/>
    <col min="67" max="67" width="9.28515625" style="11" bestFit="1" customWidth="1"/>
    <col min="68" max="68" width="9.140625" style="11" bestFit="1" customWidth="1"/>
    <col min="69" max="88" width="9.140625" style="11"/>
    <col min="89" max="89" width="2.85546875" style="8" customWidth="1"/>
    <col min="90" max="100" width="9.140625" style="16"/>
  </cols>
  <sheetData>
    <row r="1" spans="1:101" s="3" customFormat="1" ht="33.75">
      <c r="M1" s="7"/>
      <c r="N1" s="51" t="s">
        <v>274</v>
      </c>
      <c r="O1" s="51"/>
      <c r="P1" s="51"/>
      <c r="Q1" s="51"/>
      <c r="R1" s="51"/>
      <c r="S1" s="30">
        <v>3100</v>
      </c>
      <c r="T1" s="7"/>
      <c r="U1" s="32"/>
      <c r="V1" s="32"/>
      <c r="W1" s="50" t="s">
        <v>278</v>
      </c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7"/>
      <c r="AR1" s="14"/>
      <c r="AS1" s="14"/>
      <c r="AT1" s="51" t="s">
        <v>151</v>
      </c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7"/>
      <c r="BO1" s="10"/>
      <c r="BP1" s="10"/>
      <c r="BQ1" s="52" t="s">
        <v>152</v>
      </c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7"/>
      <c r="CL1" s="54" t="s">
        <v>153</v>
      </c>
      <c r="CM1" s="54"/>
      <c r="CN1" s="54"/>
      <c r="CO1" s="54"/>
      <c r="CP1" s="54"/>
      <c r="CQ1" s="54"/>
      <c r="CR1" s="54"/>
      <c r="CS1" s="54"/>
      <c r="CT1" s="54"/>
      <c r="CU1" s="54"/>
      <c r="CV1" s="16"/>
    </row>
    <row r="2" spans="1:101" s="21" customFormat="1">
      <c r="A2" s="20" t="s">
        <v>0</v>
      </c>
      <c r="B2" s="48" t="s">
        <v>150</v>
      </c>
      <c r="C2" s="49"/>
      <c r="F2" s="20" t="s">
        <v>267</v>
      </c>
      <c r="G2" s="20" t="s">
        <v>269</v>
      </c>
      <c r="I2" s="20" t="s">
        <v>155</v>
      </c>
      <c r="J2" s="20"/>
      <c r="K2" s="20"/>
      <c r="L2" s="20"/>
      <c r="M2" s="22"/>
      <c r="N2" s="27" t="s">
        <v>273</v>
      </c>
      <c r="O2" s="20" t="s">
        <v>156</v>
      </c>
      <c r="P2" s="20"/>
      <c r="Q2" s="20"/>
      <c r="R2" s="20" t="s">
        <v>276</v>
      </c>
      <c r="S2" s="20"/>
      <c r="T2" s="8"/>
      <c r="U2" s="48" t="s">
        <v>149</v>
      </c>
      <c r="V2" s="49"/>
      <c r="W2" s="48" t="s">
        <v>9</v>
      </c>
      <c r="X2" s="49"/>
      <c r="Y2" s="48" t="s">
        <v>10</v>
      </c>
      <c r="Z2" s="49"/>
      <c r="AA2" s="48" t="s">
        <v>11</v>
      </c>
      <c r="AB2" s="48"/>
      <c r="AC2" s="48" t="s">
        <v>16</v>
      </c>
      <c r="AD2" s="49"/>
      <c r="AE2" s="48" t="s">
        <v>17</v>
      </c>
      <c r="AF2" s="49"/>
      <c r="AG2" s="48" t="s">
        <v>34</v>
      </c>
      <c r="AH2" s="49"/>
      <c r="AI2" s="48" t="s">
        <v>18</v>
      </c>
      <c r="AJ2" s="49"/>
      <c r="AK2" s="48" t="s">
        <v>19</v>
      </c>
      <c r="AL2" s="49"/>
      <c r="AM2" s="48" t="s">
        <v>20</v>
      </c>
      <c r="AN2" s="49"/>
      <c r="AO2" s="48" t="s">
        <v>27</v>
      </c>
      <c r="AP2" s="49"/>
      <c r="AQ2" s="8"/>
      <c r="AR2" s="48" t="s">
        <v>149</v>
      </c>
      <c r="AS2" s="49"/>
      <c r="AT2" s="48" t="s">
        <v>9</v>
      </c>
      <c r="AU2" s="49"/>
      <c r="AV2" s="48" t="s">
        <v>10</v>
      </c>
      <c r="AW2" s="49"/>
      <c r="AX2" s="48" t="s">
        <v>11</v>
      </c>
      <c r="AY2" s="48"/>
      <c r="AZ2" s="48" t="s">
        <v>16</v>
      </c>
      <c r="BA2" s="49"/>
      <c r="BB2" s="48" t="s">
        <v>17</v>
      </c>
      <c r="BC2" s="49"/>
      <c r="BD2" s="48" t="s">
        <v>34</v>
      </c>
      <c r="BE2" s="49"/>
      <c r="BF2" s="48" t="s">
        <v>18</v>
      </c>
      <c r="BG2" s="49"/>
      <c r="BH2" s="48" t="s">
        <v>19</v>
      </c>
      <c r="BI2" s="49"/>
      <c r="BJ2" s="48" t="s">
        <v>20</v>
      </c>
      <c r="BK2" s="49"/>
      <c r="BL2" s="48" t="s">
        <v>27</v>
      </c>
      <c r="BM2" s="49"/>
      <c r="BN2" s="22"/>
      <c r="BO2" s="48" t="s">
        <v>149</v>
      </c>
      <c r="BP2" s="49"/>
      <c r="BQ2" s="48" t="s">
        <v>9</v>
      </c>
      <c r="BR2" s="49"/>
      <c r="BS2" s="48" t="s">
        <v>10</v>
      </c>
      <c r="BT2" s="49"/>
      <c r="BU2" s="48" t="s">
        <v>11</v>
      </c>
      <c r="BV2" s="48"/>
      <c r="BW2" s="48" t="s">
        <v>16</v>
      </c>
      <c r="BX2" s="49"/>
      <c r="BY2" s="48" t="s">
        <v>17</v>
      </c>
      <c r="BZ2" s="49"/>
      <c r="CA2" s="48" t="s">
        <v>34</v>
      </c>
      <c r="CB2" s="49"/>
      <c r="CC2" s="48" t="s">
        <v>18</v>
      </c>
      <c r="CD2" s="49"/>
      <c r="CE2" s="48" t="s">
        <v>19</v>
      </c>
      <c r="CF2" s="49"/>
      <c r="CG2" s="48" t="s">
        <v>20</v>
      </c>
      <c r="CH2" s="49"/>
      <c r="CI2" s="48" t="s">
        <v>27</v>
      </c>
      <c r="CJ2" s="49"/>
      <c r="CK2" s="22"/>
      <c r="CL2" s="23" t="s">
        <v>9</v>
      </c>
      <c r="CM2" s="23" t="s">
        <v>10</v>
      </c>
      <c r="CN2" s="23" t="s">
        <v>11</v>
      </c>
      <c r="CO2" s="23" t="s">
        <v>16</v>
      </c>
      <c r="CP2" s="23" t="s">
        <v>17</v>
      </c>
      <c r="CQ2" s="23" t="s">
        <v>34</v>
      </c>
      <c r="CR2" s="23" t="s">
        <v>18</v>
      </c>
      <c r="CS2" s="23" t="s">
        <v>19</v>
      </c>
      <c r="CT2" s="23" t="s">
        <v>20</v>
      </c>
      <c r="CU2" s="23" t="s">
        <v>27</v>
      </c>
      <c r="CV2" s="23"/>
    </row>
    <row r="3" spans="1:101" s="25" customFormat="1" ht="13.5" thickBot="1">
      <c r="A3" s="24" t="s">
        <v>1</v>
      </c>
      <c r="B3" s="24" t="s">
        <v>4</v>
      </c>
      <c r="C3" s="24" t="s">
        <v>5</v>
      </c>
      <c r="D3" s="24" t="s">
        <v>2</v>
      </c>
      <c r="E3" s="24" t="s">
        <v>260</v>
      </c>
      <c r="F3" s="24" t="s">
        <v>268</v>
      </c>
      <c r="G3" s="24" t="s">
        <v>270</v>
      </c>
      <c r="H3" s="24" t="s">
        <v>154</v>
      </c>
      <c r="I3" s="24" t="s">
        <v>156</v>
      </c>
      <c r="J3" s="24" t="s">
        <v>257</v>
      </c>
      <c r="K3" s="24" t="s">
        <v>259</v>
      </c>
      <c r="L3" s="24" t="s">
        <v>258</v>
      </c>
      <c r="M3" s="24"/>
      <c r="N3" s="24" t="s">
        <v>284</v>
      </c>
      <c r="O3" s="24" t="s">
        <v>275</v>
      </c>
      <c r="P3" s="24"/>
      <c r="Q3" s="24"/>
      <c r="R3" s="24" t="s">
        <v>277</v>
      </c>
      <c r="S3" s="24"/>
      <c r="T3" s="8"/>
      <c r="U3" s="24" t="s">
        <v>279</v>
      </c>
      <c r="V3" s="24" t="s">
        <v>280</v>
      </c>
      <c r="W3" s="33" t="s">
        <v>279</v>
      </c>
      <c r="X3" s="24" t="s">
        <v>280</v>
      </c>
      <c r="Y3" s="33" t="s">
        <v>279</v>
      </c>
      <c r="Z3" s="24" t="s">
        <v>280</v>
      </c>
      <c r="AA3" s="33" t="s">
        <v>279</v>
      </c>
      <c r="AB3" s="24" t="s">
        <v>280</v>
      </c>
      <c r="AC3" s="33" t="s">
        <v>279</v>
      </c>
      <c r="AD3" s="24" t="s">
        <v>280</v>
      </c>
      <c r="AE3" s="33" t="s">
        <v>279</v>
      </c>
      <c r="AF3" s="24" t="s">
        <v>280</v>
      </c>
      <c r="AG3" s="33" t="s">
        <v>279</v>
      </c>
      <c r="AH3" s="24" t="s">
        <v>280</v>
      </c>
      <c r="AI3" s="33" t="s">
        <v>279</v>
      </c>
      <c r="AJ3" s="24" t="s">
        <v>280</v>
      </c>
      <c r="AK3" s="33" t="s">
        <v>279</v>
      </c>
      <c r="AL3" s="24" t="s">
        <v>280</v>
      </c>
      <c r="AM3" s="33" t="s">
        <v>279</v>
      </c>
      <c r="AN3" s="24" t="s">
        <v>280</v>
      </c>
      <c r="AO3" s="33" t="s">
        <v>279</v>
      </c>
      <c r="AP3" s="24" t="s">
        <v>280</v>
      </c>
      <c r="AQ3" s="8"/>
      <c r="AR3" s="24" t="s">
        <v>4</v>
      </c>
      <c r="AS3" s="24" t="s">
        <v>5</v>
      </c>
      <c r="AT3" s="24" t="s">
        <v>4</v>
      </c>
      <c r="AU3" s="24" t="s">
        <v>5</v>
      </c>
      <c r="AV3" s="24" t="s">
        <v>4</v>
      </c>
      <c r="AW3" s="24" t="s">
        <v>5</v>
      </c>
      <c r="AX3" s="24" t="s">
        <v>4</v>
      </c>
      <c r="AY3" s="24" t="s">
        <v>5</v>
      </c>
      <c r="AZ3" s="24" t="s">
        <v>4</v>
      </c>
      <c r="BA3" s="24" t="s">
        <v>5</v>
      </c>
      <c r="BB3" s="24" t="s">
        <v>4</v>
      </c>
      <c r="BC3" s="24" t="s">
        <v>5</v>
      </c>
      <c r="BD3" s="24" t="s">
        <v>4</v>
      </c>
      <c r="BE3" s="24" t="s">
        <v>5</v>
      </c>
      <c r="BF3" s="24" t="s">
        <v>4</v>
      </c>
      <c r="BG3" s="24" t="s">
        <v>5</v>
      </c>
      <c r="BH3" s="24" t="s">
        <v>4</v>
      </c>
      <c r="BI3" s="24" t="s">
        <v>5</v>
      </c>
      <c r="BJ3" s="24" t="s">
        <v>4</v>
      </c>
      <c r="BK3" s="24" t="s">
        <v>5</v>
      </c>
      <c r="BL3" s="24" t="s">
        <v>4</v>
      </c>
      <c r="BM3" s="24" t="s">
        <v>5</v>
      </c>
      <c r="BN3" s="24"/>
      <c r="BO3" s="24" t="s">
        <v>4</v>
      </c>
      <c r="BP3" s="24" t="s">
        <v>5</v>
      </c>
      <c r="BQ3" s="24" t="s">
        <v>4</v>
      </c>
      <c r="BR3" s="24" t="s">
        <v>5</v>
      </c>
      <c r="BS3" s="24" t="s">
        <v>4</v>
      </c>
      <c r="BT3" s="24" t="s">
        <v>5</v>
      </c>
      <c r="BU3" s="24" t="s">
        <v>4</v>
      </c>
      <c r="BV3" s="24" t="s">
        <v>5</v>
      </c>
      <c r="BW3" s="24" t="s">
        <v>4</v>
      </c>
      <c r="BX3" s="24" t="s">
        <v>5</v>
      </c>
      <c r="BY3" s="24" t="s">
        <v>4</v>
      </c>
      <c r="BZ3" s="24" t="s">
        <v>5</v>
      </c>
      <c r="CA3" s="24" t="s">
        <v>4</v>
      </c>
      <c r="CB3" s="24" t="s">
        <v>5</v>
      </c>
      <c r="CC3" s="24" t="s">
        <v>4</v>
      </c>
      <c r="CD3" s="24" t="s">
        <v>5</v>
      </c>
      <c r="CE3" s="24" t="s">
        <v>4</v>
      </c>
      <c r="CF3" s="24" t="s">
        <v>5</v>
      </c>
      <c r="CG3" s="24" t="s">
        <v>4</v>
      </c>
      <c r="CH3" s="24" t="s">
        <v>5</v>
      </c>
      <c r="CI3" s="24" t="s">
        <v>4</v>
      </c>
      <c r="CJ3" s="24" t="s">
        <v>5</v>
      </c>
      <c r="CK3" s="24"/>
      <c r="CV3" s="26" t="str">
        <f>A3</f>
        <v>Kurs</v>
      </c>
      <c r="CW3" s="25" t="str">
        <f>D3</f>
        <v>Kursbenämning</v>
      </c>
    </row>
    <row r="4" spans="1:101">
      <c r="B4" s="5"/>
      <c r="C4" s="5"/>
      <c r="J4" s="27"/>
      <c r="K4" s="27"/>
      <c r="L4" s="27"/>
      <c r="N4" s="27"/>
      <c r="O4" s="27">
        <v>450</v>
      </c>
      <c r="P4" s="27">
        <v>600</v>
      </c>
      <c r="Q4" s="27"/>
      <c r="S4" s="27"/>
      <c r="U4" s="27"/>
      <c r="V4" s="27"/>
      <c r="W4" s="34"/>
      <c r="X4" s="27"/>
      <c r="Y4" s="34"/>
      <c r="Z4" s="27"/>
      <c r="AA4" s="34"/>
      <c r="AB4" s="27"/>
      <c r="AC4" s="34"/>
      <c r="AD4" s="27"/>
      <c r="AE4" s="34"/>
      <c r="AF4" s="27"/>
      <c r="AG4" s="34"/>
      <c r="AH4" s="27"/>
      <c r="AI4" s="34"/>
      <c r="AJ4" s="27"/>
      <c r="AK4" s="34"/>
      <c r="AL4" s="27"/>
      <c r="AM4" s="34"/>
      <c r="AN4" s="27"/>
      <c r="AO4" s="34"/>
      <c r="AP4" s="27"/>
      <c r="AR4" s="15"/>
      <c r="AS4" s="15"/>
      <c r="CV4" s="17">
        <f t="shared" ref="CV4:CV67" si="0">A4</f>
        <v>0</v>
      </c>
      <c r="CW4" s="3">
        <f t="shared" ref="CW4:CW67" si="1">D4</f>
        <v>0</v>
      </c>
    </row>
    <row r="5" spans="1:101">
      <c r="A5" t="s">
        <v>12</v>
      </c>
      <c r="B5" s="6">
        <v>48016.2</v>
      </c>
      <c r="C5" s="6">
        <v>41642.200000000004</v>
      </c>
      <c r="D5" s="19" t="s">
        <v>13</v>
      </c>
      <c r="E5" s="19">
        <v>30</v>
      </c>
      <c r="F5" s="28">
        <f t="shared" ref="F5:F36" si="2">E5/AR5</f>
        <v>6.666666666666667</v>
      </c>
      <c r="G5" s="29">
        <f t="shared" ref="G5:G36" si="3">AR5*60/H5</f>
        <v>9</v>
      </c>
      <c r="H5">
        <v>30</v>
      </c>
      <c r="J5" s="3" t="s">
        <v>157</v>
      </c>
      <c r="K5" s="3" t="str">
        <f>IF(D5=J5,"","***")</f>
        <v>***</v>
      </c>
      <c r="L5" s="3">
        <v>30</v>
      </c>
      <c r="M5" s="9"/>
      <c r="N5" s="6">
        <f>E5*$S$1</f>
        <v>93000</v>
      </c>
      <c r="O5" s="6" t="str">
        <f>IF(I5&gt;0,G5*O$4+G5*P$4*I5/1.5,"")</f>
        <v/>
      </c>
      <c r="P5" s="6"/>
      <c r="Q5" s="6"/>
      <c r="R5" s="6">
        <f>SUM(N5:Q5)</f>
        <v>93000</v>
      </c>
      <c r="S5" s="6"/>
      <c r="T5" s="9"/>
      <c r="U5" s="31">
        <f>R5</f>
        <v>93000</v>
      </c>
      <c r="V5" s="31">
        <f>BO5+BP5</f>
        <v>320178.40000000002</v>
      </c>
      <c r="W5" s="35">
        <f>CL5*$U5</f>
        <v>56034.49373849079</v>
      </c>
      <c r="X5" s="31">
        <f>CL5*$V5</f>
        <v>192914.35</v>
      </c>
      <c r="Y5" s="35">
        <f>CM5*$U5</f>
        <v>0</v>
      </c>
      <c r="Z5" s="31">
        <f>CM5*$V5</f>
        <v>0</v>
      </c>
      <c r="AA5" s="35">
        <f>CN5*$U5</f>
        <v>36965.506261509203</v>
      </c>
      <c r="AB5" s="31">
        <f>CN5*$V5</f>
        <v>127264.04999999997</v>
      </c>
      <c r="AC5" s="35">
        <f>CO5*$U5</f>
        <v>0</v>
      </c>
      <c r="AD5" s="31">
        <f>CO5*$V5</f>
        <v>0</v>
      </c>
      <c r="AE5" s="35">
        <f>CP5*$U5</f>
        <v>0</v>
      </c>
      <c r="AF5" s="31">
        <f>CP5*$V5</f>
        <v>0</v>
      </c>
      <c r="AG5" s="35">
        <f>CQ5*$U5</f>
        <v>0</v>
      </c>
      <c r="AH5" s="31">
        <f>CQ5*$V5</f>
        <v>0</v>
      </c>
      <c r="AI5" s="35">
        <f>CR5*$U5</f>
        <v>0</v>
      </c>
      <c r="AJ5" s="31">
        <f>CR5*$V5</f>
        <v>0</v>
      </c>
      <c r="AK5" s="35">
        <f>CS5*$U5</f>
        <v>0</v>
      </c>
      <c r="AL5" s="31">
        <f>CS5*$V5</f>
        <v>0</v>
      </c>
      <c r="AM5" s="35">
        <f>CT5*$U5</f>
        <v>0</v>
      </c>
      <c r="AN5" s="31">
        <f>CT5*$V5</f>
        <v>0</v>
      </c>
      <c r="AO5" s="35">
        <f>CU5*$U5</f>
        <v>0</v>
      </c>
      <c r="AP5" s="31">
        <f>CU5*$V5</f>
        <v>0</v>
      </c>
      <c r="AQ5" s="9"/>
      <c r="AR5" s="15">
        <v>4.5</v>
      </c>
      <c r="AS5" s="15">
        <v>2.5</v>
      </c>
      <c r="AT5" s="15">
        <v>2.5</v>
      </c>
      <c r="AU5" s="15">
        <v>1.75</v>
      </c>
      <c r="AV5" s="15" t="s">
        <v>6</v>
      </c>
      <c r="AW5" s="15" t="s">
        <v>6</v>
      </c>
      <c r="AX5" s="15">
        <v>2</v>
      </c>
      <c r="AY5" s="15">
        <v>0.75</v>
      </c>
      <c r="AZ5" s="15" t="s">
        <v>6</v>
      </c>
      <c r="BA5" s="15" t="s">
        <v>6</v>
      </c>
      <c r="BB5" s="15" t="s">
        <v>6</v>
      </c>
      <c r="BC5" s="15" t="s">
        <v>6</v>
      </c>
      <c r="BD5" s="15" t="s">
        <v>6</v>
      </c>
      <c r="BE5" s="15" t="s">
        <v>6</v>
      </c>
      <c r="BF5" s="15" t="s">
        <v>6</v>
      </c>
      <c r="BG5" s="15" t="s">
        <v>6</v>
      </c>
      <c r="BH5" s="15" t="s">
        <v>6</v>
      </c>
      <c r="BI5" s="15" t="s">
        <v>6</v>
      </c>
      <c r="BJ5" s="15" t="s">
        <v>6</v>
      </c>
      <c r="BK5" s="15" t="s">
        <v>6</v>
      </c>
      <c r="BL5" s="15" t="s">
        <v>6</v>
      </c>
      <c r="BM5" s="15" t="s">
        <v>6</v>
      </c>
      <c r="BN5" s="9"/>
      <c r="BO5" s="12">
        <f>IF(ISNUMBER(AR5),$B5*AR5,0)</f>
        <v>216072.9</v>
      </c>
      <c r="BP5" s="12">
        <f>IF(ISNUMBER(AS5),$C5*AS5,0)</f>
        <v>104105.50000000001</v>
      </c>
      <c r="BQ5" s="12">
        <f>IF(ISNUMBER(AT5),$B5*AT5,0)</f>
        <v>120040.5</v>
      </c>
      <c r="BR5" s="12">
        <f>IF(ISNUMBER(AU5),$C5*AU5,0)</f>
        <v>72873.850000000006</v>
      </c>
      <c r="BS5" s="12">
        <f t="shared" ref="BS5" si="4">IF(ISNUMBER(AV5),$B5*AV5,0)</f>
        <v>0</v>
      </c>
      <c r="BT5" s="12">
        <f t="shared" ref="BT5" si="5">IF(ISNUMBER(AW5),$C5*AW5,0)</f>
        <v>0</v>
      </c>
      <c r="BU5" s="12">
        <f t="shared" ref="BU5" si="6">IF(ISNUMBER(AX5),$B5*AX5,0)</f>
        <v>96032.4</v>
      </c>
      <c r="BV5" s="12">
        <f t="shared" ref="BV5" si="7">IF(ISNUMBER(AY5),$C5*AY5,0)</f>
        <v>31231.65</v>
      </c>
      <c r="BW5" s="12">
        <f t="shared" ref="BW5" si="8">IF(ISNUMBER(AZ5),$B5*AZ5,0)</f>
        <v>0</v>
      </c>
      <c r="BX5" s="12">
        <f t="shared" ref="BX5" si="9">IF(ISNUMBER(BA5),$C5*BA5,0)</f>
        <v>0</v>
      </c>
      <c r="BY5" s="12">
        <f t="shared" ref="BY5" si="10">IF(ISNUMBER(BB5),$B5*BB5,0)</f>
        <v>0</v>
      </c>
      <c r="BZ5" s="12">
        <f t="shared" ref="BZ5" si="11">IF(ISNUMBER(BC5),$C5*BC5,0)</f>
        <v>0</v>
      </c>
      <c r="CA5" s="12">
        <f t="shared" ref="CA5" si="12">IF(ISNUMBER(BD5),$B5*BD5,0)</f>
        <v>0</v>
      </c>
      <c r="CB5" s="12">
        <f t="shared" ref="CB5" si="13">IF(ISNUMBER(BE5),$C5*BE5,0)</f>
        <v>0</v>
      </c>
      <c r="CC5" s="12">
        <f t="shared" ref="CC5" si="14">IF(ISNUMBER(BF5),$B5*BF5,0)</f>
        <v>0</v>
      </c>
      <c r="CD5" s="12">
        <f t="shared" ref="CD5" si="15">IF(ISNUMBER(BG5),$C5*BG5,0)</f>
        <v>0</v>
      </c>
      <c r="CE5" s="12">
        <f t="shared" ref="CE5" si="16">IF(ISNUMBER(BH5),$B5*BH5,0)</f>
        <v>0</v>
      </c>
      <c r="CF5" s="12">
        <f t="shared" ref="CF5" si="17">IF(ISNUMBER(BI5),$C5*BI5,0)</f>
        <v>0</v>
      </c>
      <c r="CG5" s="12">
        <f t="shared" ref="CG5" si="18">IF(ISNUMBER(BJ5),$B5*BJ5,0)</f>
        <v>0</v>
      </c>
      <c r="CH5" s="12">
        <f t="shared" ref="CH5" si="19">IF(ISNUMBER(BK5),$C5*BK5,0)</f>
        <v>0</v>
      </c>
      <c r="CI5" s="12">
        <f t="shared" ref="CI5" si="20">IF(ISNUMBER(BL5),$B5*BL5,0)</f>
        <v>0</v>
      </c>
      <c r="CJ5" s="12">
        <f t="shared" ref="CJ5" si="21">IF(ISNUMBER(BM5),$C5*BM5,0)</f>
        <v>0</v>
      </c>
      <c r="CK5" s="9"/>
      <c r="CL5" s="18">
        <f>(BQ5+BR5)/($BO5+$BP5)</f>
        <v>0.60252143804828806</v>
      </c>
      <c r="CM5" s="18">
        <f>(BT5+BS5)/($BO5+$BP5)</f>
        <v>0</v>
      </c>
      <c r="CN5" s="18">
        <f>(BU5+BV5)/($BO5+$BP5)</f>
        <v>0.39747856195171183</v>
      </c>
      <c r="CO5" s="18">
        <f>(BW5+BX5)/($BO5+$BP5)</f>
        <v>0</v>
      </c>
      <c r="CP5" s="18">
        <f>(BY5+BZ5)/($BO5+$BP5)</f>
        <v>0</v>
      </c>
      <c r="CQ5" s="18">
        <f>(CA5+CB5)/($BO5+$BP5)</f>
        <v>0</v>
      </c>
      <c r="CR5" s="18">
        <f>(CC5+CD5)/($BO5+$BP5)</f>
        <v>0</v>
      </c>
      <c r="CS5" s="18">
        <f>(CE5+CF5)/($BO5+$BP5)</f>
        <v>0</v>
      </c>
      <c r="CT5" s="18">
        <f>(CG5+CH5)/($BO5+$BP5)</f>
        <v>0</v>
      </c>
      <c r="CU5" s="18">
        <f>(CI5+CJ5)/($BO5+$BP5)</f>
        <v>0</v>
      </c>
      <c r="CV5" s="17" t="str">
        <f t="shared" si="0"/>
        <v>LBNA18</v>
      </c>
      <c r="CW5" s="3" t="str">
        <f t="shared" si="1"/>
        <v>Barn lär om natur och teknik</v>
      </c>
    </row>
    <row r="6" spans="1:101">
      <c r="A6" t="s">
        <v>7</v>
      </c>
      <c r="B6" s="6">
        <v>39779</v>
      </c>
      <c r="C6" s="6">
        <v>32314</v>
      </c>
      <c r="D6" t="s">
        <v>8</v>
      </c>
      <c r="E6" s="3">
        <v>63</v>
      </c>
      <c r="F6" s="28">
        <f t="shared" si="2"/>
        <v>7.4117647058823533</v>
      </c>
      <c r="G6" s="29">
        <f t="shared" si="3"/>
        <v>34</v>
      </c>
      <c r="H6">
        <v>15</v>
      </c>
      <c r="J6" s="3" t="s">
        <v>158</v>
      </c>
      <c r="K6" s="3" t="str">
        <f t="shared" ref="K6:K69" si="22">IF(D6=J6,"","***")</f>
        <v>***</v>
      </c>
      <c r="L6" s="3">
        <v>63</v>
      </c>
      <c r="M6" s="9"/>
      <c r="N6" s="6">
        <f t="shared" ref="N6:N69" si="23">E6*$S$1</f>
        <v>195300</v>
      </c>
      <c r="O6" s="6" t="str">
        <f t="shared" ref="O6:O69" si="24">IF(I6&gt;0,G6*O$4+G6*P$4*I6/1.5,"")</f>
        <v/>
      </c>
      <c r="P6" s="6"/>
      <c r="Q6" s="6"/>
      <c r="R6" s="6">
        <f t="shared" ref="R6:R69" si="25">SUM(N6:Q6)</f>
        <v>195300</v>
      </c>
      <c r="S6" s="6"/>
      <c r="T6" s="9"/>
      <c r="U6" s="31">
        <f t="shared" ref="U6:U69" si="26">R6</f>
        <v>195300</v>
      </c>
      <c r="V6" s="31">
        <f t="shared" ref="V6:V69" si="27">BO6+BP6</f>
        <v>483534.5</v>
      </c>
      <c r="W6" s="35">
        <f t="shared" ref="W6:W69" si="28">CL6*$U6</f>
        <v>26609.29152935313</v>
      </c>
      <c r="X6" s="31">
        <f t="shared" ref="X6:X69" si="29">CL6*$V6</f>
        <v>65880.75</v>
      </c>
      <c r="Y6" s="35">
        <f t="shared" ref="Y6:Y69" si="30">CM6*$U6</f>
        <v>50709.44994617757</v>
      </c>
      <c r="Z6" s="31">
        <f t="shared" ref="Z6:Z69" si="31">CM6*$V6</f>
        <v>125549.24999999999</v>
      </c>
      <c r="AA6" s="35">
        <f t="shared" ref="AA6:AA69" si="32">CN6*$U6</f>
        <v>117981.2585244693</v>
      </c>
      <c r="AB6" s="31">
        <f t="shared" ref="AB6:AB69" si="33">CN6*$V6</f>
        <v>292104.5</v>
      </c>
      <c r="AC6" s="35">
        <f t="shared" ref="AC6:AC69" si="34">CO6*$U6</f>
        <v>0</v>
      </c>
      <c r="AD6" s="31">
        <f t="shared" ref="AD6:AD69" si="35">CO6*$V6</f>
        <v>0</v>
      </c>
      <c r="AE6" s="35">
        <f t="shared" ref="AE6:AE69" si="36">CP6*$U6</f>
        <v>0</v>
      </c>
      <c r="AF6" s="31">
        <f t="shared" ref="AF6:AF69" si="37">CP6*$V6</f>
        <v>0</v>
      </c>
      <c r="AG6" s="35">
        <f t="shared" ref="AG6:AG69" si="38">CQ6*$U6</f>
        <v>0</v>
      </c>
      <c r="AH6" s="31">
        <f t="shared" ref="AH6:AH69" si="39">CQ6*$V6</f>
        <v>0</v>
      </c>
      <c r="AI6" s="35">
        <f t="shared" ref="AI6:AI69" si="40">CR6*$U6</f>
        <v>0</v>
      </c>
      <c r="AJ6" s="31">
        <f t="shared" ref="AJ6:AJ69" si="41">CR6*$V6</f>
        <v>0</v>
      </c>
      <c r="AK6" s="35">
        <f t="shared" ref="AK6:AK69" si="42">CS6*$U6</f>
        <v>0</v>
      </c>
      <c r="AL6" s="31">
        <f t="shared" ref="AL6:AL69" si="43">CS6*$V6</f>
        <v>0</v>
      </c>
      <c r="AM6" s="35">
        <f t="shared" ref="AM6:AM69" si="44">CT6*$U6</f>
        <v>0</v>
      </c>
      <c r="AN6" s="31">
        <f t="shared" ref="AN6:AN69" si="45">CT6*$V6</f>
        <v>0</v>
      </c>
      <c r="AO6" s="35">
        <f t="shared" ref="AO6:AO69" si="46">CU6*$U6</f>
        <v>0</v>
      </c>
      <c r="AP6" s="31">
        <f t="shared" ref="AP6:AP69" si="47">CU6*$V6</f>
        <v>0</v>
      </c>
      <c r="AQ6" s="9"/>
      <c r="AR6" s="15">
        <v>8.5</v>
      </c>
      <c r="AS6" s="15">
        <v>4.5</v>
      </c>
      <c r="AT6" s="15">
        <v>1.25</v>
      </c>
      <c r="AU6" s="15">
        <v>0.5</v>
      </c>
      <c r="AV6" s="15">
        <v>2.75</v>
      </c>
      <c r="AW6" s="15">
        <v>0.5</v>
      </c>
      <c r="AX6" s="15">
        <v>4.5</v>
      </c>
      <c r="AY6" s="15">
        <v>3.5</v>
      </c>
      <c r="AZ6" s="15" t="s">
        <v>6</v>
      </c>
      <c r="BA6" s="15" t="s">
        <v>6</v>
      </c>
      <c r="BB6" s="15" t="s">
        <v>6</v>
      </c>
      <c r="BC6" s="15" t="s">
        <v>6</v>
      </c>
      <c r="BD6" s="15" t="s">
        <v>6</v>
      </c>
      <c r="BE6" s="15" t="s">
        <v>6</v>
      </c>
      <c r="BF6" s="15" t="s">
        <v>6</v>
      </c>
      <c r="BG6" s="15" t="s">
        <v>6</v>
      </c>
      <c r="BH6" s="15" t="s">
        <v>6</v>
      </c>
      <c r="BI6" s="15" t="s">
        <v>6</v>
      </c>
      <c r="BJ6" s="15" t="s">
        <v>6</v>
      </c>
      <c r="BK6" s="15" t="s">
        <v>6</v>
      </c>
      <c r="BL6" s="15" t="s">
        <v>6</v>
      </c>
      <c r="BM6" s="15" t="s">
        <v>6</v>
      </c>
      <c r="BN6" s="9"/>
      <c r="BO6" s="12">
        <f t="shared" ref="BO6:BO69" si="48">IF(ISNUMBER(AR6),$B6*AR6,0)</f>
        <v>338121.5</v>
      </c>
      <c r="BP6" s="12">
        <f t="shared" ref="BP6:BP69" si="49">IF(ISNUMBER(AS6),$C6*AS6,0)</f>
        <v>145413</v>
      </c>
      <c r="BQ6" s="12">
        <f t="shared" ref="BQ6:BQ69" si="50">IF(ISNUMBER(AT6),$B6*AT6,0)</f>
        <v>49723.75</v>
      </c>
      <c r="BR6" s="12">
        <f t="shared" ref="BR6:BR69" si="51">IF(ISNUMBER(AU6),$C6*AU6,0)</f>
        <v>16157</v>
      </c>
      <c r="BS6" s="12">
        <f t="shared" ref="BS6:BS69" si="52">IF(ISNUMBER(AV6),$B6*AV6,0)</f>
        <v>109392.25</v>
      </c>
      <c r="BT6" s="12">
        <f t="shared" ref="BT6:BT69" si="53">IF(ISNUMBER(AW6),$C6*AW6,0)</f>
        <v>16157</v>
      </c>
      <c r="BU6" s="12">
        <f t="shared" ref="BU6:BU69" si="54">IF(ISNUMBER(AX6),$B6*AX6,0)</f>
        <v>179005.5</v>
      </c>
      <c r="BV6" s="12">
        <f t="shared" ref="BV6:BV69" si="55">IF(ISNUMBER(AY6),$C6*AY6,0)</f>
        <v>113099</v>
      </c>
      <c r="BW6" s="12">
        <f t="shared" ref="BW6:BW69" si="56">IF(ISNUMBER(AZ6),$B6*AZ6,0)</f>
        <v>0</v>
      </c>
      <c r="BX6" s="12">
        <f t="shared" ref="BX6:BX69" si="57">IF(ISNUMBER(BA6),$C6*BA6,0)</f>
        <v>0</v>
      </c>
      <c r="BY6" s="12">
        <f t="shared" ref="BY6:BY69" si="58">IF(ISNUMBER(BB6),$B6*BB6,0)</f>
        <v>0</v>
      </c>
      <c r="BZ6" s="12">
        <f t="shared" ref="BZ6:BZ69" si="59">IF(ISNUMBER(BC6),$C6*BC6,0)</f>
        <v>0</v>
      </c>
      <c r="CA6" s="12">
        <f t="shared" ref="CA6:CA69" si="60">IF(ISNUMBER(BD6),$B6*BD6,0)</f>
        <v>0</v>
      </c>
      <c r="CB6" s="12">
        <f t="shared" ref="CB6:CB69" si="61">IF(ISNUMBER(BE6),$C6*BE6,0)</f>
        <v>0</v>
      </c>
      <c r="CC6" s="12">
        <f t="shared" ref="CC6:CC69" si="62">IF(ISNUMBER(BF6),$B6*BF6,0)</f>
        <v>0</v>
      </c>
      <c r="CD6" s="12">
        <f t="shared" ref="CD6:CD69" si="63">IF(ISNUMBER(BG6),$C6*BG6,0)</f>
        <v>0</v>
      </c>
      <c r="CE6" s="12">
        <f t="shared" ref="CE6:CE69" si="64">IF(ISNUMBER(BH6),$B6*BH6,0)</f>
        <v>0</v>
      </c>
      <c r="CF6" s="12">
        <f t="shared" ref="CF6:CF69" si="65">IF(ISNUMBER(BI6),$C6*BI6,0)</f>
        <v>0</v>
      </c>
      <c r="CG6" s="12">
        <f t="shared" ref="CG6:CG69" si="66">IF(ISNUMBER(BJ6),$B6*BJ6,0)</f>
        <v>0</v>
      </c>
      <c r="CH6" s="12">
        <f t="shared" ref="CH6:CH69" si="67">IF(ISNUMBER(BK6),$C6*BK6,0)</f>
        <v>0</v>
      </c>
      <c r="CI6" s="12">
        <f t="shared" ref="CI6:CI69" si="68">IF(ISNUMBER(BL6),$B6*BL6,0)</f>
        <v>0</v>
      </c>
      <c r="CJ6" s="12">
        <f t="shared" ref="CJ6:CJ69" si="69">IF(ISNUMBER(BM6),$C6*BM6,0)</f>
        <v>0</v>
      </c>
      <c r="CK6" s="9"/>
      <c r="CL6" s="18">
        <f t="shared" ref="CL6:CL69" si="70">(BQ6+BR6)/($BO6+$BP6)</f>
        <v>0.13624829252100937</v>
      </c>
      <c r="CM6" s="18">
        <f t="shared" ref="CM6:CM69" si="71">(BT6+BS6)/($BO6+$BP6)</f>
        <v>0.25964900126050983</v>
      </c>
      <c r="CN6" s="18">
        <f t="shared" ref="CN6:CN69" si="72">(BU6+BV6)/($BO6+$BP6)</f>
        <v>0.60410270621848083</v>
      </c>
      <c r="CO6" s="18">
        <f t="shared" ref="CO6:CO69" si="73">(BW6+BX6)/($BO6+$BP6)</f>
        <v>0</v>
      </c>
      <c r="CP6" s="18">
        <f t="shared" ref="CP6:CP69" si="74">(BY6+BZ6)/($BO6+$BP6)</f>
        <v>0</v>
      </c>
      <c r="CQ6" s="18">
        <f t="shared" ref="CQ6:CQ69" si="75">(CA6+CB6)/($BO6+$BP6)</f>
        <v>0</v>
      </c>
      <c r="CR6" s="18">
        <f t="shared" ref="CR6:CR69" si="76">(CC6+CD6)/($BO6+$BP6)</f>
        <v>0</v>
      </c>
      <c r="CS6" s="18">
        <f t="shared" ref="CS6:CS69" si="77">(CE6+CF6)/($BO6+$BP6)</f>
        <v>0</v>
      </c>
      <c r="CT6" s="18">
        <f t="shared" ref="CT6:CT69" si="78">(CG6+CH6)/($BO6+$BP6)</f>
        <v>0</v>
      </c>
      <c r="CU6" s="18">
        <f t="shared" ref="CU6:CU69" si="79">(CI6+CJ6)/($BO6+$BP6)</f>
        <v>0</v>
      </c>
      <c r="CV6" s="17" t="str">
        <f t="shared" si="0"/>
        <v>LBDA17</v>
      </c>
      <c r="CW6" s="3" t="str">
        <f t="shared" si="1"/>
        <v>Bild</v>
      </c>
    </row>
    <row r="7" spans="1:101">
      <c r="A7" t="s">
        <v>136</v>
      </c>
      <c r="B7" s="6">
        <v>24126.799999999999</v>
      </c>
      <c r="C7" s="6">
        <v>23239.8</v>
      </c>
      <c r="D7" t="s">
        <v>137</v>
      </c>
      <c r="E7" s="3">
        <v>115</v>
      </c>
      <c r="F7" s="28">
        <f t="shared" si="2"/>
        <v>4.6277665995975852</v>
      </c>
      <c r="G7" s="29">
        <f t="shared" si="3"/>
        <v>49.7</v>
      </c>
      <c r="H7">
        <v>30</v>
      </c>
      <c r="J7" s="3" t="s">
        <v>159</v>
      </c>
      <c r="K7" s="3" t="str">
        <f t="shared" si="22"/>
        <v>***</v>
      </c>
      <c r="L7" s="3">
        <v>115</v>
      </c>
      <c r="M7" s="9"/>
      <c r="N7" s="6">
        <f t="shared" si="23"/>
        <v>356500</v>
      </c>
      <c r="O7" s="6" t="str">
        <f t="shared" si="24"/>
        <v/>
      </c>
      <c r="P7" s="6"/>
      <c r="Q7" s="6"/>
      <c r="R7" s="6">
        <f t="shared" si="25"/>
        <v>356500</v>
      </c>
      <c r="S7" s="6"/>
      <c r="T7" s="9"/>
      <c r="U7" s="31">
        <f t="shared" si="26"/>
        <v>356500</v>
      </c>
      <c r="V7" s="31">
        <f t="shared" si="27"/>
        <v>1218310.6549999998</v>
      </c>
      <c r="W7" s="35">
        <f t="shared" si="28"/>
        <v>0</v>
      </c>
      <c r="X7" s="31">
        <f t="shared" si="29"/>
        <v>0</v>
      </c>
      <c r="Y7" s="35">
        <f t="shared" si="30"/>
        <v>5230.0693988431058</v>
      </c>
      <c r="Z7" s="31">
        <f t="shared" si="31"/>
        <v>17873.349999999999</v>
      </c>
      <c r="AA7" s="35">
        <f t="shared" si="32"/>
        <v>351269.93060115702</v>
      </c>
      <c r="AB7" s="31">
        <f t="shared" si="33"/>
        <v>1200437.3050000002</v>
      </c>
      <c r="AC7" s="35">
        <f t="shared" si="34"/>
        <v>0</v>
      </c>
      <c r="AD7" s="31">
        <f t="shared" si="35"/>
        <v>0</v>
      </c>
      <c r="AE7" s="35">
        <f t="shared" si="36"/>
        <v>0</v>
      </c>
      <c r="AF7" s="31">
        <f t="shared" si="37"/>
        <v>0</v>
      </c>
      <c r="AG7" s="35">
        <f t="shared" si="38"/>
        <v>0</v>
      </c>
      <c r="AH7" s="31">
        <f t="shared" si="39"/>
        <v>0</v>
      </c>
      <c r="AI7" s="35">
        <f t="shared" si="40"/>
        <v>0</v>
      </c>
      <c r="AJ7" s="31">
        <f t="shared" si="41"/>
        <v>0</v>
      </c>
      <c r="AK7" s="35">
        <f t="shared" si="42"/>
        <v>0</v>
      </c>
      <c r="AL7" s="31">
        <f t="shared" si="43"/>
        <v>0</v>
      </c>
      <c r="AM7" s="35">
        <f t="shared" si="44"/>
        <v>0</v>
      </c>
      <c r="AN7" s="31">
        <f t="shared" si="45"/>
        <v>0</v>
      </c>
      <c r="AO7" s="35">
        <f t="shared" si="46"/>
        <v>0</v>
      </c>
      <c r="AP7" s="31">
        <f t="shared" si="47"/>
        <v>0</v>
      </c>
      <c r="AQ7" s="9"/>
      <c r="AR7" s="15">
        <v>24.85</v>
      </c>
      <c r="AS7" s="15">
        <v>26.625</v>
      </c>
      <c r="AT7" s="15" t="s">
        <v>6</v>
      </c>
      <c r="AU7" s="15" t="s">
        <v>6</v>
      </c>
      <c r="AV7" s="15">
        <v>0.5</v>
      </c>
      <c r="AW7" s="15">
        <v>0.25</v>
      </c>
      <c r="AX7" s="15">
        <v>24.35</v>
      </c>
      <c r="AY7" s="15">
        <v>26.375</v>
      </c>
      <c r="AZ7" s="15" t="s">
        <v>6</v>
      </c>
      <c r="BA7" s="15" t="s">
        <v>6</v>
      </c>
      <c r="BB7" s="15" t="s">
        <v>6</v>
      </c>
      <c r="BC7" s="15" t="s">
        <v>6</v>
      </c>
      <c r="BD7" s="15" t="s">
        <v>6</v>
      </c>
      <c r="BE7" s="15" t="s">
        <v>6</v>
      </c>
      <c r="BF7" s="15" t="s">
        <v>6</v>
      </c>
      <c r="BG7" s="15" t="s">
        <v>6</v>
      </c>
      <c r="BH7" s="15" t="s">
        <v>6</v>
      </c>
      <c r="BI7" s="15" t="s">
        <v>6</v>
      </c>
      <c r="BJ7" s="15" t="s">
        <v>6</v>
      </c>
      <c r="BK7" s="15" t="s">
        <v>6</v>
      </c>
      <c r="BL7" s="15" t="s">
        <v>6</v>
      </c>
      <c r="BM7" s="15" t="s">
        <v>6</v>
      </c>
      <c r="BN7" s="9"/>
      <c r="BO7" s="12">
        <f t="shared" si="48"/>
        <v>599550.98</v>
      </c>
      <c r="BP7" s="12">
        <f t="shared" si="49"/>
        <v>618759.67499999993</v>
      </c>
      <c r="BQ7" s="12">
        <f t="shared" si="50"/>
        <v>0</v>
      </c>
      <c r="BR7" s="12">
        <f t="shared" si="51"/>
        <v>0</v>
      </c>
      <c r="BS7" s="12">
        <f t="shared" si="52"/>
        <v>12063.4</v>
      </c>
      <c r="BT7" s="12">
        <f t="shared" si="53"/>
        <v>5809.95</v>
      </c>
      <c r="BU7" s="12">
        <f t="shared" si="54"/>
        <v>587487.58000000007</v>
      </c>
      <c r="BV7" s="12">
        <f t="shared" si="55"/>
        <v>612949.72499999998</v>
      </c>
      <c r="BW7" s="12">
        <f t="shared" si="56"/>
        <v>0</v>
      </c>
      <c r="BX7" s="12">
        <f t="shared" si="57"/>
        <v>0</v>
      </c>
      <c r="BY7" s="12">
        <f t="shared" si="58"/>
        <v>0</v>
      </c>
      <c r="BZ7" s="12">
        <f t="shared" si="59"/>
        <v>0</v>
      </c>
      <c r="CA7" s="12">
        <f t="shared" si="60"/>
        <v>0</v>
      </c>
      <c r="CB7" s="12">
        <f t="shared" si="61"/>
        <v>0</v>
      </c>
      <c r="CC7" s="12">
        <f t="shared" si="62"/>
        <v>0</v>
      </c>
      <c r="CD7" s="12">
        <f t="shared" si="63"/>
        <v>0</v>
      </c>
      <c r="CE7" s="12">
        <f t="shared" si="64"/>
        <v>0</v>
      </c>
      <c r="CF7" s="12">
        <f t="shared" si="65"/>
        <v>0</v>
      </c>
      <c r="CG7" s="12">
        <f t="shared" si="66"/>
        <v>0</v>
      </c>
      <c r="CH7" s="12">
        <f t="shared" si="67"/>
        <v>0</v>
      </c>
      <c r="CI7" s="12">
        <f t="shared" si="68"/>
        <v>0</v>
      </c>
      <c r="CJ7" s="12">
        <f t="shared" si="69"/>
        <v>0</v>
      </c>
      <c r="CK7" s="9"/>
      <c r="CL7" s="18">
        <f t="shared" si="70"/>
        <v>0</v>
      </c>
      <c r="CM7" s="18">
        <f t="shared" si="71"/>
        <v>1.46706013992794E-2</v>
      </c>
      <c r="CN7" s="18">
        <f t="shared" si="72"/>
        <v>0.98532939860072088</v>
      </c>
      <c r="CO7" s="18">
        <f t="shared" si="73"/>
        <v>0</v>
      </c>
      <c r="CP7" s="18">
        <f t="shared" si="74"/>
        <v>0</v>
      </c>
      <c r="CQ7" s="18">
        <f t="shared" si="75"/>
        <v>0</v>
      </c>
      <c r="CR7" s="18">
        <f t="shared" si="76"/>
        <v>0</v>
      </c>
      <c r="CS7" s="18">
        <f t="shared" si="77"/>
        <v>0</v>
      </c>
      <c r="CT7" s="18">
        <f t="shared" si="78"/>
        <v>0</v>
      </c>
      <c r="CU7" s="18">
        <f t="shared" si="79"/>
        <v>0</v>
      </c>
      <c r="CV7" s="17" t="str">
        <f t="shared" si="0"/>
        <v>LUMB17</v>
      </c>
      <c r="CW7" s="3" t="str">
        <f t="shared" si="1"/>
        <v>Den utforskande människan</v>
      </c>
    </row>
    <row r="8" spans="1:101">
      <c r="A8" t="s">
        <v>25</v>
      </c>
      <c r="B8" s="6">
        <v>24767.250000000004</v>
      </c>
      <c r="C8" s="6">
        <v>24317.5</v>
      </c>
      <c r="D8" t="s">
        <v>26</v>
      </c>
      <c r="E8" s="3">
        <f>106+16.6</f>
        <v>122.6</v>
      </c>
      <c r="F8" s="28">
        <f t="shared" si="2"/>
        <v>6.8111111111111109</v>
      </c>
      <c r="G8" s="29">
        <f t="shared" si="3"/>
        <v>36</v>
      </c>
      <c r="H8">
        <v>30</v>
      </c>
      <c r="I8" s="3">
        <v>7.5</v>
      </c>
      <c r="J8" s="3" t="s">
        <v>160</v>
      </c>
      <c r="K8" s="3" t="str">
        <f t="shared" si="22"/>
        <v>***</v>
      </c>
      <c r="L8" s="3">
        <v>25</v>
      </c>
      <c r="M8" s="9"/>
      <c r="N8" s="6">
        <f t="shared" si="23"/>
        <v>380060</v>
      </c>
      <c r="O8" s="6">
        <f t="shared" si="24"/>
        <v>124200</v>
      </c>
      <c r="P8" s="6"/>
      <c r="Q8" s="6"/>
      <c r="R8" s="6">
        <f t="shared" si="25"/>
        <v>504260</v>
      </c>
      <c r="S8" s="6"/>
      <c r="T8" s="9"/>
      <c r="U8" s="31">
        <f t="shared" si="26"/>
        <v>504260</v>
      </c>
      <c r="V8" s="31">
        <f t="shared" si="27"/>
        <v>707223.625</v>
      </c>
      <c r="W8" s="35">
        <f t="shared" si="28"/>
        <v>131483.34564261764</v>
      </c>
      <c r="X8" s="31">
        <f t="shared" si="29"/>
        <v>184405.125</v>
      </c>
      <c r="Y8" s="35">
        <f t="shared" si="30"/>
        <v>17499.044969686922</v>
      </c>
      <c r="Z8" s="31">
        <f t="shared" si="31"/>
        <v>24542.375000000004</v>
      </c>
      <c r="AA8" s="35">
        <f t="shared" si="32"/>
        <v>0</v>
      </c>
      <c r="AB8" s="31">
        <f t="shared" si="33"/>
        <v>0</v>
      </c>
      <c r="AC8" s="35">
        <f t="shared" si="34"/>
        <v>315784.50402091705</v>
      </c>
      <c r="AD8" s="31">
        <f t="shared" si="35"/>
        <v>442887.12500000006</v>
      </c>
      <c r="AE8" s="35">
        <f t="shared" si="36"/>
        <v>0</v>
      </c>
      <c r="AF8" s="31">
        <f t="shared" si="37"/>
        <v>0</v>
      </c>
      <c r="AG8" s="35">
        <f t="shared" si="38"/>
        <v>0</v>
      </c>
      <c r="AH8" s="31">
        <f t="shared" si="39"/>
        <v>0</v>
      </c>
      <c r="AI8" s="35">
        <f t="shared" si="40"/>
        <v>0</v>
      </c>
      <c r="AJ8" s="31">
        <f t="shared" si="41"/>
        <v>0</v>
      </c>
      <c r="AK8" s="35">
        <f t="shared" si="42"/>
        <v>0</v>
      </c>
      <c r="AL8" s="31">
        <f t="shared" si="43"/>
        <v>0</v>
      </c>
      <c r="AM8" s="35">
        <f t="shared" si="44"/>
        <v>21994.060397091518</v>
      </c>
      <c r="AN8" s="31">
        <f t="shared" si="45"/>
        <v>30846.625000000004</v>
      </c>
      <c r="AO8" s="35">
        <f t="shared" si="46"/>
        <v>17499.044969686922</v>
      </c>
      <c r="AP8" s="31">
        <f t="shared" si="47"/>
        <v>24542.375000000004</v>
      </c>
      <c r="AQ8" s="9"/>
      <c r="AR8" s="15">
        <v>18</v>
      </c>
      <c r="AS8" s="15">
        <v>10.75</v>
      </c>
      <c r="AT8" s="15">
        <v>4.5</v>
      </c>
      <c r="AU8" s="15">
        <v>3</v>
      </c>
      <c r="AV8" s="15">
        <v>0.5</v>
      </c>
      <c r="AW8" s="15">
        <v>0.5</v>
      </c>
      <c r="AX8" s="15" t="s">
        <v>6</v>
      </c>
      <c r="AY8" s="15" t="s">
        <v>6</v>
      </c>
      <c r="AZ8" s="15">
        <v>11.5</v>
      </c>
      <c r="BA8" s="15">
        <v>6.5</v>
      </c>
      <c r="BB8" s="15" t="s">
        <v>6</v>
      </c>
      <c r="BC8" s="15" t="s">
        <v>6</v>
      </c>
      <c r="BD8" s="15" t="s">
        <v>6</v>
      </c>
      <c r="BE8" s="15" t="s">
        <v>6</v>
      </c>
      <c r="BF8" s="15" t="s">
        <v>6</v>
      </c>
      <c r="BG8" s="15" t="s">
        <v>6</v>
      </c>
      <c r="BH8" s="15" t="s">
        <v>6</v>
      </c>
      <c r="BI8" s="15" t="s">
        <v>6</v>
      </c>
      <c r="BJ8" s="15">
        <v>1</v>
      </c>
      <c r="BK8" s="15">
        <v>0.25</v>
      </c>
      <c r="BL8" s="15">
        <v>0.5</v>
      </c>
      <c r="BM8" s="15">
        <v>0.5</v>
      </c>
      <c r="BN8" s="9"/>
      <c r="BO8" s="12">
        <f t="shared" si="48"/>
        <v>445810.50000000006</v>
      </c>
      <c r="BP8" s="12">
        <f t="shared" si="49"/>
        <v>261413.125</v>
      </c>
      <c r="BQ8" s="12">
        <f t="shared" si="50"/>
        <v>111452.62500000001</v>
      </c>
      <c r="BR8" s="12">
        <f t="shared" si="51"/>
        <v>72952.5</v>
      </c>
      <c r="BS8" s="12">
        <f t="shared" si="52"/>
        <v>12383.625000000002</v>
      </c>
      <c r="BT8" s="12">
        <f t="shared" si="53"/>
        <v>12158.75</v>
      </c>
      <c r="BU8" s="12">
        <f t="shared" si="54"/>
        <v>0</v>
      </c>
      <c r="BV8" s="12">
        <f t="shared" si="55"/>
        <v>0</v>
      </c>
      <c r="BW8" s="12">
        <f t="shared" si="56"/>
        <v>284823.37500000006</v>
      </c>
      <c r="BX8" s="12">
        <f t="shared" si="57"/>
        <v>158063.75</v>
      </c>
      <c r="BY8" s="12">
        <f t="shared" si="58"/>
        <v>0</v>
      </c>
      <c r="BZ8" s="12">
        <f t="shared" si="59"/>
        <v>0</v>
      </c>
      <c r="CA8" s="12">
        <f t="shared" si="60"/>
        <v>0</v>
      </c>
      <c r="CB8" s="12">
        <f t="shared" si="61"/>
        <v>0</v>
      </c>
      <c r="CC8" s="12">
        <f t="shared" si="62"/>
        <v>0</v>
      </c>
      <c r="CD8" s="12">
        <f t="shared" si="63"/>
        <v>0</v>
      </c>
      <c r="CE8" s="12">
        <f t="shared" si="64"/>
        <v>0</v>
      </c>
      <c r="CF8" s="12">
        <f t="shared" si="65"/>
        <v>0</v>
      </c>
      <c r="CG8" s="12">
        <f t="shared" si="66"/>
        <v>24767.250000000004</v>
      </c>
      <c r="CH8" s="12">
        <f t="shared" si="67"/>
        <v>6079.375</v>
      </c>
      <c r="CI8" s="12">
        <f t="shared" si="68"/>
        <v>12383.625000000002</v>
      </c>
      <c r="CJ8" s="12">
        <f t="shared" si="69"/>
        <v>12158.75</v>
      </c>
      <c r="CK8" s="9"/>
      <c r="CL8" s="18">
        <f t="shared" si="70"/>
        <v>0.26074514266968951</v>
      </c>
      <c r="CM8" s="18">
        <f t="shared" si="71"/>
        <v>3.4702425276022138E-2</v>
      </c>
      <c r="CN8" s="18">
        <f t="shared" si="72"/>
        <v>0</v>
      </c>
      <c r="CO8" s="18">
        <f t="shared" si="73"/>
        <v>0.62623349863347688</v>
      </c>
      <c r="CP8" s="18">
        <f t="shared" si="74"/>
        <v>0</v>
      </c>
      <c r="CQ8" s="18">
        <f t="shared" si="75"/>
        <v>0</v>
      </c>
      <c r="CR8" s="18">
        <f t="shared" si="76"/>
        <v>0</v>
      </c>
      <c r="CS8" s="18">
        <f t="shared" si="77"/>
        <v>0</v>
      </c>
      <c r="CT8" s="18">
        <f t="shared" si="78"/>
        <v>4.3616508144789429E-2</v>
      </c>
      <c r="CU8" s="18">
        <f t="shared" si="79"/>
        <v>3.4702425276022138E-2</v>
      </c>
      <c r="CV8" s="17" t="str">
        <f t="shared" si="0"/>
        <v>LEAA18</v>
      </c>
      <c r="CW8" s="3" t="str">
        <f t="shared" si="1"/>
        <v>Engelska, 1-30 hp</v>
      </c>
    </row>
    <row r="9" spans="1:101">
      <c r="A9" t="s">
        <v>28</v>
      </c>
      <c r="B9" s="6">
        <v>24767.249999999996</v>
      </c>
      <c r="C9" s="6">
        <v>24317.5</v>
      </c>
      <c r="D9" t="s">
        <v>29</v>
      </c>
      <c r="E9" s="3">
        <f>107.5+12.2</f>
        <v>119.7</v>
      </c>
      <c r="F9" s="28">
        <f t="shared" si="2"/>
        <v>16.175675675675674</v>
      </c>
      <c r="G9" s="29">
        <f t="shared" si="3"/>
        <v>14.8</v>
      </c>
      <c r="H9">
        <v>30</v>
      </c>
      <c r="I9" s="3">
        <v>7.5</v>
      </c>
      <c r="J9" s="3" t="s">
        <v>161</v>
      </c>
      <c r="K9" s="3" t="str">
        <f t="shared" si="22"/>
        <v>***</v>
      </c>
      <c r="L9" s="3">
        <v>45.5</v>
      </c>
      <c r="M9" s="9"/>
      <c r="N9" s="6">
        <f t="shared" si="23"/>
        <v>371070</v>
      </c>
      <c r="O9" s="6">
        <f t="shared" si="24"/>
        <v>51060</v>
      </c>
      <c r="P9" s="6"/>
      <c r="Q9" s="6"/>
      <c r="R9" s="6">
        <f t="shared" si="25"/>
        <v>422130</v>
      </c>
      <c r="S9" s="6"/>
      <c r="T9" s="9"/>
      <c r="U9" s="31">
        <f t="shared" si="26"/>
        <v>422130</v>
      </c>
      <c r="V9" s="31">
        <f t="shared" si="27"/>
        <v>335262.02500000002</v>
      </c>
      <c r="W9" s="35">
        <f t="shared" si="28"/>
        <v>0</v>
      </c>
      <c r="X9" s="31">
        <f t="shared" si="29"/>
        <v>0</v>
      </c>
      <c r="Y9" s="35">
        <f t="shared" si="30"/>
        <v>0</v>
      </c>
      <c r="Z9" s="31">
        <f t="shared" si="31"/>
        <v>0</v>
      </c>
      <c r="AA9" s="35">
        <f t="shared" si="32"/>
        <v>0</v>
      </c>
      <c r="AB9" s="31">
        <f t="shared" si="33"/>
        <v>0</v>
      </c>
      <c r="AC9" s="35">
        <f t="shared" si="34"/>
        <v>406820.86041731091</v>
      </c>
      <c r="AD9" s="31">
        <f t="shared" si="35"/>
        <v>323103.27500000002</v>
      </c>
      <c r="AE9" s="35">
        <f t="shared" si="36"/>
        <v>0</v>
      </c>
      <c r="AF9" s="31">
        <f t="shared" si="37"/>
        <v>0</v>
      </c>
      <c r="AG9" s="35">
        <f t="shared" si="38"/>
        <v>0</v>
      </c>
      <c r="AH9" s="31">
        <f t="shared" si="39"/>
        <v>0</v>
      </c>
      <c r="AI9" s="35">
        <f t="shared" si="40"/>
        <v>0</v>
      </c>
      <c r="AJ9" s="31">
        <f t="shared" si="41"/>
        <v>0</v>
      </c>
      <c r="AK9" s="35">
        <f t="shared" si="42"/>
        <v>0</v>
      </c>
      <c r="AL9" s="31">
        <f t="shared" si="43"/>
        <v>0</v>
      </c>
      <c r="AM9" s="35">
        <f t="shared" si="44"/>
        <v>15309.139582689091</v>
      </c>
      <c r="AN9" s="31">
        <f t="shared" si="45"/>
        <v>12158.75</v>
      </c>
      <c r="AO9" s="35">
        <f t="shared" si="46"/>
        <v>0</v>
      </c>
      <c r="AP9" s="31">
        <f t="shared" si="47"/>
        <v>0</v>
      </c>
      <c r="AQ9" s="9"/>
      <c r="AR9" s="15">
        <v>7.4</v>
      </c>
      <c r="AS9" s="15">
        <v>6.25</v>
      </c>
      <c r="AT9" s="15" t="s">
        <v>6</v>
      </c>
      <c r="AU9" s="15" t="s">
        <v>6</v>
      </c>
      <c r="AV9" s="15" t="s">
        <v>6</v>
      </c>
      <c r="AW9" s="15" t="s">
        <v>6</v>
      </c>
      <c r="AX9" s="15" t="s">
        <v>6</v>
      </c>
      <c r="AY9" s="15" t="s">
        <v>6</v>
      </c>
      <c r="AZ9" s="15">
        <v>7.4</v>
      </c>
      <c r="BA9" s="15">
        <v>5.75</v>
      </c>
      <c r="BB9" s="15" t="s">
        <v>6</v>
      </c>
      <c r="BC9" s="15" t="s">
        <v>6</v>
      </c>
      <c r="BD9" s="15" t="s">
        <v>6</v>
      </c>
      <c r="BE9" s="15" t="s">
        <v>6</v>
      </c>
      <c r="BF9" s="15" t="s">
        <v>6</v>
      </c>
      <c r="BG9" s="15" t="s">
        <v>6</v>
      </c>
      <c r="BH9" s="15" t="s">
        <v>6</v>
      </c>
      <c r="BI9" s="15" t="s">
        <v>6</v>
      </c>
      <c r="BJ9" s="15">
        <v>0</v>
      </c>
      <c r="BK9" s="15">
        <v>0.5</v>
      </c>
      <c r="BL9" s="15" t="s">
        <v>6</v>
      </c>
      <c r="BM9" s="15" t="s">
        <v>6</v>
      </c>
      <c r="BN9" s="9"/>
      <c r="BO9" s="12">
        <f t="shared" si="48"/>
        <v>183277.65</v>
      </c>
      <c r="BP9" s="12">
        <f t="shared" si="49"/>
        <v>151984.375</v>
      </c>
      <c r="BQ9" s="12">
        <f t="shared" si="50"/>
        <v>0</v>
      </c>
      <c r="BR9" s="12">
        <f t="shared" si="51"/>
        <v>0</v>
      </c>
      <c r="BS9" s="12">
        <f t="shared" si="52"/>
        <v>0</v>
      </c>
      <c r="BT9" s="12">
        <f t="shared" si="53"/>
        <v>0</v>
      </c>
      <c r="BU9" s="12">
        <f t="shared" si="54"/>
        <v>0</v>
      </c>
      <c r="BV9" s="12">
        <f t="shared" si="55"/>
        <v>0</v>
      </c>
      <c r="BW9" s="12">
        <f t="shared" si="56"/>
        <v>183277.65</v>
      </c>
      <c r="BX9" s="12">
        <f t="shared" si="57"/>
        <v>139825.625</v>
      </c>
      <c r="BY9" s="12">
        <f t="shared" si="58"/>
        <v>0</v>
      </c>
      <c r="BZ9" s="12">
        <f t="shared" si="59"/>
        <v>0</v>
      </c>
      <c r="CA9" s="12">
        <f t="shared" si="60"/>
        <v>0</v>
      </c>
      <c r="CB9" s="12">
        <f t="shared" si="61"/>
        <v>0</v>
      </c>
      <c r="CC9" s="12">
        <f t="shared" si="62"/>
        <v>0</v>
      </c>
      <c r="CD9" s="12">
        <f t="shared" si="63"/>
        <v>0</v>
      </c>
      <c r="CE9" s="12">
        <f t="shared" si="64"/>
        <v>0</v>
      </c>
      <c r="CF9" s="12">
        <f t="shared" si="65"/>
        <v>0</v>
      </c>
      <c r="CG9" s="12">
        <f t="shared" si="66"/>
        <v>0</v>
      </c>
      <c r="CH9" s="12">
        <f t="shared" si="67"/>
        <v>12158.75</v>
      </c>
      <c r="CI9" s="12">
        <f t="shared" si="68"/>
        <v>0</v>
      </c>
      <c r="CJ9" s="12">
        <f t="shared" si="69"/>
        <v>0</v>
      </c>
      <c r="CK9" s="9"/>
      <c r="CL9" s="18">
        <f t="shared" si="70"/>
        <v>0</v>
      </c>
      <c r="CM9" s="18">
        <f t="shared" si="71"/>
        <v>0</v>
      </c>
      <c r="CN9" s="18">
        <f t="shared" si="72"/>
        <v>0</v>
      </c>
      <c r="CO9" s="18">
        <f t="shared" si="73"/>
        <v>0.96373359016727289</v>
      </c>
      <c r="CP9" s="18">
        <f t="shared" si="74"/>
        <v>0</v>
      </c>
      <c r="CQ9" s="18">
        <f t="shared" si="75"/>
        <v>0</v>
      </c>
      <c r="CR9" s="18">
        <f t="shared" si="76"/>
        <v>0</v>
      </c>
      <c r="CS9" s="18">
        <f t="shared" si="77"/>
        <v>0</v>
      </c>
      <c r="CT9" s="18">
        <f t="shared" si="78"/>
        <v>3.6266409832727102E-2</v>
      </c>
      <c r="CU9" s="18">
        <f t="shared" si="79"/>
        <v>0</v>
      </c>
      <c r="CV9" s="17" t="str">
        <f t="shared" si="0"/>
        <v>LEAB17</v>
      </c>
      <c r="CW9" s="3" t="str">
        <f t="shared" si="1"/>
        <v>Engelska, 31-60 hp</v>
      </c>
    </row>
    <row r="10" spans="1:101">
      <c r="A10" t="s">
        <v>30</v>
      </c>
      <c r="B10" s="6">
        <v>21565</v>
      </c>
      <c r="C10" s="6">
        <v>18929</v>
      </c>
      <c r="D10" t="s">
        <v>31</v>
      </c>
      <c r="E10" s="3">
        <v>90</v>
      </c>
      <c r="F10" s="28">
        <f t="shared" si="2"/>
        <v>90</v>
      </c>
      <c r="G10" s="29">
        <f t="shared" si="3"/>
        <v>2</v>
      </c>
      <c r="H10">
        <v>30</v>
      </c>
      <c r="J10" s="3" t="s">
        <v>162</v>
      </c>
      <c r="K10" s="3" t="str">
        <f t="shared" si="22"/>
        <v>***</v>
      </c>
      <c r="L10" s="3">
        <v>106</v>
      </c>
      <c r="M10" s="9"/>
      <c r="N10" s="6">
        <f t="shared" si="23"/>
        <v>279000</v>
      </c>
      <c r="O10" s="6" t="str">
        <f t="shared" si="24"/>
        <v/>
      </c>
      <c r="P10" s="6"/>
      <c r="Q10" s="6"/>
      <c r="R10" s="6">
        <f t="shared" si="25"/>
        <v>279000</v>
      </c>
      <c r="S10" s="6"/>
      <c r="T10" s="9"/>
      <c r="U10" s="31">
        <f t="shared" si="26"/>
        <v>279000</v>
      </c>
      <c r="V10" s="31">
        <f t="shared" si="27"/>
        <v>28663.375</v>
      </c>
      <c r="W10" s="35">
        <f t="shared" si="28"/>
        <v>0</v>
      </c>
      <c r="X10" s="31">
        <f t="shared" si="29"/>
        <v>0</v>
      </c>
      <c r="Y10" s="35">
        <f t="shared" si="30"/>
        <v>0</v>
      </c>
      <c r="Z10" s="31">
        <f t="shared" si="31"/>
        <v>0</v>
      </c>
      <c r="AA10" s="35">
        <f t="shared" si="32"/>
        <v>0</v>
      </c>
      <c r="AB10" s="31">
        <f t="shared" si="33"/>
        <v>0</v>
      </c>
      <c r="AC10" s="35">
        <f t="shared" si="34"/>
        <v>279000</v>
      </c>
      <c r="AD10" s="31">
        <f t="shared" si="35"/>
        <v>28663.375</v>
      </c>
      <c r="AE10" s="35">
        <f t="shared" si="36"/>
        <v>0</v>
      </c>
      <c r="AF10" s="31">
        <f t="shared" si="37"/>
        <v>0</v>
      </c>
      <c r="AG10" s="35">
        <f t="shared" si="38"/>
        <v>0</v>
      </c>
      <c r="AH10" s="31">
        <f t="shared" si="39"/>
        <v>0</v>
      </c>
      <c r="AI10" s="35">
        <f t="shared" si="40"/>
        <v>0</v>
      </c>
      <c r="AJ10" s="31">
        <f t="shared" si="41"/>
        <v>0</v>
      </c>
      <c r="AK10" s="35">
        <f t="shared" si="42"/>
        <v>0</v>
      </c>
      <c r="AL10" s="31">
        <f t="shared" si="43"/>
        <v>0</v>
      </c>
      <c r="AM10" s="35">
        <f t="shared" si="44"/>
        <v>0</v>
      </c>
      <c r="AN10" s="31">
        <f t="shared" si="45"/>
        <v>0</v>
      </c>
      <c r="AO10" s="35">
        <f t="shared" si="46"/>
        <v>0</v>
      </c>
      <c r="AP10" s="31">
        <f t="shared" si="47"/>
        <v>0</v>
      </c>
      <c r="AQ10" s="9"/>
      <c r="AR10" s="15">
        <v>1</v>
      </c>
      <c r="AS10" s="15">
        <v>0.375</v>
      </c>
      <c r="AT10" s="15" t="s">
        <v>6</v>
      </c>
      <c r="AU10" s="15" t="s">
        <v>6</v>
      </c>
      <c r="AV10" s="15" t="s">
        <v>6</v>
      </c>
      <c r="AW10" s="15" t="s">
        <v>6</v>
      </c>
      <c r="AX10" s="15" t="s">
        <v>6</v>
      </c>
      <c r="AY10" s="15" t="s">
        <v>6</v>
      </c>
      <c r="AZ10" s="15">
        <v>1</v>
      </c>
      <c r="BA10" s="15">
        <v>0.375</v>
      </c>
      <c r="BB10" s="15" t="s">
        <v>6</v>
      </c>
      <c r="BC10" s="15" t="s">
        <v>6</v>
      </c>
      <c r="BD10" s="15" t="s">
        <v>6</v>
      </c>
      <c r="BE10" s="15" t="s">
        <v>6</v>
      </c>
      <c r="BF10" s="15" t="s">
        <v>6</v>
      </c>
      <c r="BG10" s="15" t="s">
        <v>6</v>
      </c>
      <c r="BH10" s="15" t="s">
        <v>6</v>
      </c>
      <c r="BI10" s="15" t="s">
        <v>6</v>
      </c>
      <c r="BJ10" s="15" t="s">
        <v>6</v>
      </c>
      <c r="BK10" s="15" t="s">
        <v>6</v>
      </c>
      <c r="BL10" s="15" t="s">
        <v>6</v>
      </c>
      <c r="BM10" s="15" t="s">
        <v>6</v>
      </c>
      <c r="BN10" s="9"/>
      <c r="BO10" s="12">
        <f t="shared" si="48"/>
        <v>21565</v>
      </c>
      <c r="BP10" s="12">
        <f t="shared" si="49"/>
        <v>7098.375</v>
      </c>
      <c r="BQ10" s="12">
        <f t="shared" si="50"/>
        <v>0</v>
      </c>
      <c r="BR10" s="12">
        <f t="shared" si="51"/>
        <v>0</v>
      </c>
      <c r="BS10" s="12">
        <f t="shared" si="52"/>
        <v>0</v>
      </c>
      <c r="BT10" s="12">
        <f t="shared" si="53"/>
        <v>0</v>
      </c>
      <c r="BU10" s="12">
        <f t="shared" si="54"/>
        <v>0</v>
      </c>
      <c r="BV10" s="12">
        <f t="shared" si="55"/>
        <v>0</v>
      </c>
      <c r="BW10" s="12">
        <f t="shared" si="56"/>
        <v>21565</v>
      </c>
      <c r="BX10" s="12">
        <f t="shared" si="57"/>
        <v>7098.375</v>
      </c>
      <c r="BY10" s="12">
        <f t="shared" si="58"/>
        <v>0</v>
      </c>
      <c r="BZ10" s="12">
        <f t="shared" si="59"/>
        <v>0</v>
      </c>
      <c r="CA10" s="12">
        <f t="shared" si="60"/>
        <v>0</v>
      </c>
      <c r="CB10" s="12">
        <f t="shared" si="61"/>
        <v>0</v>
      </c>
      <c r="CC10" s="12">
        <f t="shared" si="62"/>
        <v>0</v>
      </c>
      <c r="CD10" s="12">
        <f t="shared" si="63"/>
        <v>0</v>
      </c>
      <c r="CE10" s="12">
        <f t="shared" si="64"/>
        <v>0</v>
      </c>
      <c r="CF10" s="12">
        <f t="shared" si="65"/>
        <v>0</v>
      </c>
      <c r="CG10" s="12">
        <f t="shared" si="66"/>
        <v>0</v>
      </c>
      <c r="CH10" s="12">
        <f t="shared" si="67"/>
        <v>0</v>
      </c>
      <c r="CI10" s="12">
        <f t="shared" si="68"/>
        <v>0</v>
      </c>
      <c r="CJ10" s="12">
        <f t="shared" si="69"/>
        <v>0</v>
      </c>
      <c r="CK10" s="9"/>
      <c r="CL10" s="18">
        <f t="shared" si="70"/>
        <v>0</v>
      </c>
      <c r="CM10" s="18">
        <f t="shared" si="71"/>
        <v>0</v>
      </c>
      <c r="CN10" s="18">
        <f t="shared" si="72"/>
        <v>0</v>
      </c>
      <c r="CO10" s="18">
        <f t="shared" si="73"/>
        <v>1</v>
      </c>
      <c r="CP10" s="18">
        <f t="shared" si="74"/>
        <v>0</v>
      </c>
      <c r="CQ10" s="18">
        <f t="shared" si="75"/>
        <v>0</v>
      </c>
      <c r="CR10" s="18">
        <f t="shared" si="76"/>
        <v>0</v>
      </c>
      <c r="CS10" s="18">
        <f t="shared" si="77"/>
        <v>0</v>
      </c>
      <c r="CT10" s="18">
        <f t="shared" si="78"/>
        <v>0</v>
      </c>
      <c r="CU10" s="18">
        <f t="shared" si="79"/>
        <v>0</v>
      </c>
      <c r="CV10" s="17" t="str">
        <f t="shared" si="0"/>
        <v>LEAC28</v>
      </c>
      <c r="CW10" s="3" t="str">
        <f t="shared" si="1"/>
        <v>Engelska, 61-90 hp</v>
      </c>
    </row>
    <row r="11" spans="1:101">
      <c r="A11" t="s">
        <v>37</v>
      </c>
      <c r="B11" s="6">
        <v>24767.250000000004</v>
      </c>
      <c r="C11" s="6">
        <v>24317.5</v>
      </c>
      <c r="D11" t="s">
        <v>38</v>
      </c>
      <c r="E11" s="3">
        <f>54+29.3</f>
        <v>83.3</v>
      </c>
      <c r="F11" s="28">
        <f t="shared" si="2"/>
        <v>7.2434782608695647</v>
      </c>
      <c r="G11" s="29">
        <f t="shared" si="3"/>
        <v>46</v>
      </c>
      <c r="H11">
        <v>15</v>
      </c>
      <c r="I11" s="3">
        <v>7.5</v>
      </c>
      <c r="J11" s="3" t="s">
        <v>163</v>
      </c>
      <c r="K11" s="3" t="str">
        <f t="shared" si="22"/>
        <v>***</v>
      </c>
      <c r="L11" s="3">
        <v>90</v>
      </c>
      <c r="M11" s="9"/>
      <c r="N11" s="6">
        <f t="shared" si="23"/>
        <v>258230</v>
      </c>
      <c r="O11" s="6">
        <f t="shared" si="24"/>
        <v>158700</v>
      </c>
      <c r="P11" s="6"/>
      <c r="Q11" s="6"/>
      <c r="R11" s="6">
        <f t="shared" si="25"/>
        <v>416930</v>
      </c>
      <c r="S11" s="6"/>
      <c r="T11" s="9"/>
      <c r="U11" s="31">
        <f t="shared" si="26"/>
        <v>416930</v>
      </c>
      <c r="V11" s="31">
        <f t="shared" si="27"/>
        <v>549276.1875</v>
      </c>
      <c r="W11" s="35">
        <f t="shared" si="28"/>
        <v>0</v>
      </c>
      <c r="X11" s="31">
        <f t="shared" si="29"/>
        <v>0</v>
      </c>
      <c r="Y11" s="35">
        <f t="shared" si="30"/>
        <v>416930</v>
      </c>
      <c r="Z11" s="31">
        <f t="shared" si="31"/>
        <v>549276.1875</v>
      </c>
      <c r="AA11" s="35">
        <f t="shared" si="32"/>
        <v>0</v>
      </c>
      <c r="AB11" s="31">
        <f t="shared" si="33"/>
        <v>0</v>
      </c>
      <c r="AC11" s="35">
        <f t="shared" si="34"/>
        <v>0</v>
      </c>
      <c r="AD11" s="31">
        <f t="shared" si="35"/>
        <v>0</v>
      </c>
      <c r="AE11" s="35">
        <f t="shared" si="36"/>
        <v>0</v>
      </c>
      <c r="AF11" s="31">
        <f t="shared" si="37"/>
        <v>0</v>
      </c>
      <c r="AG11" s="35">
        <f t="shared" si="38"/>
        <v>0</v>
      </c>
      <c r="AH11" s="31">
        <f t="shared" si="39"/>
        <v>0</v>
      </c>
      <c r="AI11" s="35">
        <f t="shared" si="40"/>
        <v>0</v>
      </c>
      <c r="AJ11" s="31">
        <f t="shared" si="41"/>
        <v>0</v>
      </c>
      <c r="AK11" s="35">
        <f t="shared" si="42"/>
        <v>0</v>
      </c>
      <c r="AL11" s="31">
        <f t="shared" si="43"/>
        <v>0</v>
      </c>
      <c r="AM11" s="35">
        <f t="shared" si="44"/>
        <v>0</v>
      </c>
      <c r="AN11" s="31">
        <f t="shared" si="45"/>
        <v>0</v>
      </c>
      <c r="AO11" s="35">
        <f t="shared" si="46"/>
        <v>0</v>
      </c>
      <c r="AP11" s="31">
        <f t="shared" si="47"/>
        <v>0</v>
      </c>
      <c r="AQ11" s="9"/>
      <c r="AR11" s="15">
        <v>11.5</v>
      </c>
      <c r="AS11" s="15">
        <v>10.875</v>
      </c>
      <c r="AT11" s="15" t="s">
        <v>6</v>
      </c>
      <c r="AU11" s="15" t="s">
        <v>6</v>
      </c>
      <c r="AV11" s="15">
        <v>11.5</v>
      </c>
      <c r="AW11" s="15">
        <v>10.875</v>
      </c>
      <c r="AX11" s="15" t="s">
        <v>6</v>
      </c>
      <c r="AY11" s="15" t="s">
        <v>6</v>
      </c>
      <c r="AZ11" s="15" t="s">
        <v>6</v>
      </c>
      <c r="BA11" s="15" t="s">
        <v>6</v>
      </c>
      <c r="BB11" s="15" t="s">
        <v>6</v>
      </c>
      <c r="BC11" s="15" t="s">
        <v>6</v>
      </c>
      <c r="BD11" s="15" t="s">
        <v>6</v>
      </c>
      <c r="BE11" s="15" t="s">
        <v>6</v>
      </c>
      <c r="BF11" s="15" t="s">
        <v>6</v>
      </c>
      <c r="BG11" s="15" t="s">
        <v>6</v>
      </c>
      <c r="BH11" s="15" t="s">
        <v>6</v>
      </c>
      <c r="BI11" s="15" t="s">
        <v>6</v>
      </c>
      <c r="BJ11" s="15" t="s">
        <v>6</v>
      </c>
      <c r="BK11" s="15" t="s">
        <v>6</v>
      </c>
      <c r="BL11" s="15" t="s">
        <v>6</v>
      </c>
      <c r="BM11" s="15" t="s">
        <v>6</v>
      </c>
      <c r="BN11" s="9"/>
      <c r="BO11" s="12">
        <f t="shared" si="48"/>
        <v>284823.37500000006</v>
      </c>
      <c r="BP11" s="12">
        <f t="shared" si="49"/>
        <v>264452.8125</v>
      </c>
      <c r="BQ11" s="12">
        <f t="shared" si="50"/>
        <v>0</v>
      </c>
      <c r="BR11" s="12">
        <f t="shared" si="51"/>
        <v>0</v>
      </c>
      <c r="BS11" s="12">
        <f t="shared" si="52"/>
        <v>284823.37500000006</v>
      </c>
      <c r="BT11" s="12">
        <f t="shared" si="53"/>
        <v>264452.8125</v>
      </c>
      <c r="BU11" s="12">
        <f t="shared" si="54"/>
        <v>0</v>
      </c>
      <c r="BV11" s="12">
        <f t="shared" si="55"/>
        <v>0</v>
      </c>
      <c r="BW11" s="12">
        <f t="shared" si="56"/>
        <v>0</v>
      </c>
      <c r="BX11" s="12">
        <f t="shared" si="57"/>
        <v>0</v>
      </c>
      <c r="BY11" s="12">
        <f t="shared" si="58"/>
        <v>0</v>
      </c>
      <c r="BZ11" s="12">
        <f t="shared" si="59"/>
        <v>0</v>
      </c>
      <c r="CA11" s="12">
        <f t="shared" si="60"/>
        <v>0</v>
      </c>
      <c r="CB11" s="12">
        <f t="shared" si="61"/>
        <v>0</v>
      </c>
      <c r="CC11" s="12">
        <f t="shared" si="62"/>
        <v>0</v>
      </c>
      <c r="CD11" s="12">
        <f t="shared" si="63"/>
        <v>0</v>
      </c>
      <c r="CE11" s="12">
        <f t="shared" si="64"/>
        <v>0</v>
      </c>
      <c r="CF11" s="12">
        <f t="shared" si="65"/>
        <v>0</v>
      </c>
      <c r="CG11" s="12">
        <f t="shared" si="66"/>
        <v>0</v>
      </c>
      <c r="CH11" s="12">
        <f t="shared" si="67"/>
        <v>0</v>
      </c>
      <c r="CI11" s="12">
        <f t="shared" si="68"/>
        <v>0</v>
      </c>
      <c r="CJ11" s="12">
        <f t="shared" si="69"/>
        <v>0</v>
      </c>
      <c r="CK11" s="9"/>
      <c r="CL11" s="18">
        <f t="shared" si="70"/>
        <v>0</v>
      </c>
      <c r="CM11" s="18">
        <f t="shared" si="71"/>
        <v>1</v>
      </c>
      <c r="CN11" s="18">
        <f t="shared" si="72"/>
        <v>0</v>
      </c>
      <c r="CO11" s="18">
        <f t="shared" si="73"/>
        <v>0</v>
      </c>
      <c r="CP11" s="18">
        <f t="shared" si="74"/>
        <v>0</v>
      </c>
      <c r="CQ11" s="18">
        <f t="shared" si="75"/>
        <v>0</v>
      </c>
      <c r="CR11" s="18">
        <f t="shared" si="76"/>
        <v>0</v>
      </c>
      <c r="CS11" s="18">
        <f t="shared" si="77"/>
        <v>0</v>
      </c>
      <c r="CT11" s="18">
        <f t="shared" si="78"/>
        <v>0</v>
      </c>
      <c r="CU11" s="18">
        <f t="shared" si="79"/>
        <v>0</v>
      </c>
      <c r="CV11" s="17" t="str">
        <f t="shared" si="0"/>
        <v>LFPA18</v>
      </c>
      <c r="CW11" s="3" t="str">
        <f t="shared" si="1"/>
        <v>Fritidspedagogik</v>
      </c>
    </row>
    <row r="12" spans="1:101">
      <c r="A12" t="s">
        <v>35</v>
      </c>
      <c r="B12" s="6">
        <v>24767.250000000004</v>
      </c>
      <c r="C12" s="6">
        <v>24317.499999999996</v>
      </c>
      <c r="D12" t="s">
        <v>36</v>
      </c>
      <c r="E12" s="3">
        <f>113+57.6</f>
        <v>170.6</v>
      </c>
      <c r="F12" s="28">
        <f t="shared" si="2"/>
        <v>4.8917562724014338</v>
      </c>
      <c r="G12" s="29">
        <f t="shared" si="3"/>
        <v>93</v>
      </c>
      <c r="H12">
        <v>22.5</v>
      </c>
      <c r="I12" s="3">
        <v>9</v>
      </c>
      <c r="J12" s="3" t="s">
        <v>164</v>
      </c>
      <c r="K12" s="3" t="str">
        <f t="shared" si="22"/>
        <v>***</v>
      </c>
      <c r="L12" s="3">
        <v>107.5</v>
      </c>
      <c r="M12" s="9"/>
      <c r="N12" s="6">
        <f t="shared" si="23"/>
        <v>528860</v>
      </c>
      <c r="O12" s="6">
        <f t="shared" si="24"/>
        <v>376650</v>
      </c>
      <c r="P12" s="6"/>
      <c r="Q12" s="6"/>
      <c r="R12" s="6">
        <f t="shared" si="25"/>
        <v>905510</v>
      </c>
      <c r="S12" s="6"/>
      <c r="T12" s="9"/>
      <c r="U12" s="31">
        <f t="shared" si="26"/>
        <v>905510</v>
      </c>
      <c r="V12" s="31">
        <f t="shared" si="27"/>
        <v>1674138.53125</v>
      </c>
      <c r="W12" s="35">
        <f t="shared" si="28"/>
        <v>0</v>
      </c>
      <c r="X12" s="31">
        <f t="shared" si="29"/>
        <v>0</v>
      </c>
      <c r="Y12" s="35">
        <f t="shared" si="30"/>
        <v>0</v>
      </c>
      <c r="Z12" s="31">
        <f t="shared" si="31"/>
        <v>0</v>
      </c>
      <c r="AA12" s="35">
        <f t="shared" si="32"/>
        <v>905510</v>
      </c>
      <c r="AB12" s="31">
        <f t="shared" si="33"/>
        <v>1674138.53125</v>
      </c>
      <c r="AC12" s="35">
        <f t="shared" si="34"/>
        <v>0</v>
      </c>
      <c r="AD12" s="31">
        <f t="shared" si="35"/>
        <v>0</v>
      </c>
      <c r="AE12" s="35">
        <f t="shared" si="36"/>
        <v>0</v>
      </c>
      <c r="AF12" s="31">
        <f t="shared" si="37"/>
        <v>0</v>
      </c>
      <c r="AG12" s="35">
        <f t="shared" si="38"/>
        <v>0</v>
      </c>
      <c r="AH12" s="31">
        <f t="shared" si="39"/>
        <v>0</v>
      </c>
      <c r="AI12" s="35">
        <f t="shared" si="40"/>
        <v>0</v>
      </c>
      <c r="AJ12" s="31">
        <f t="shared" si="41"/>
        <v>0</v>
      </c>
      <c r="AK12" s="35">
        <f t="shared" si="42"/>
        <v>0</v>
      </c>
      <c r="AL12" s="31">
        <f t="shared" si="43"/>
        <v>0</v>
      </c>
      <c r="AM12" s="35">
        <f t="shared" si="44"/>
        <v>0</v>
      </c>
      <c r="AN12" s="31">
        <f t="shared" si="45"/>
        <v>0</v>
      </c>
      <c r="AO12" s="35">
        <f t="shared" si="46"/>
        <v>0</v>
      </c>
      <c r="AP12" s="31">
        <f t="shared" si="47"/>
        <v>0</v>
      </c>
      <c r="AQ12" s="9"/>
      <c r="AR12" s="15">
        <v>34.875</v>
      </c>
      <c r="AS12" s="15">
        <v>33.325000000000003</v>
      </c>
      <c r="AT12" s="15" t="s">
        <v>6</v>
      </c>
      <c r="AU12" s="15" t="s">
        <v>6</v>
      </c>
      <c r="AV12" s="15" t="s">
        <v>6</v>
      </c>
      <c r="AW12" s="15" t="s">
        <v>6</v>
      </c>
      <c r="AX12" s="15">
        <v>34.875</v>
      </c>
      <c r="AY12" s="15">
        <v>33.325000000000003</v>
      </c>
      <c r="AZ12" s="15" t="s">
        <v>6</v>
      </c>
      <c r="BA12" s="15" t="s">
        <v>6</v>
      </c>
      <c r="BB12" s="15" t="s">
        <v>6</v>
      </c>
      <c r="BC12" s="15" t="s">
        <v>6</v>
      </c>
      <c r="BD12" s="15" t="s">
        <v>6</v>
      </c>
      <c r="BE12" s="15" t="s">
        <v>6</v>
      </c>
      <c r="BF12" s="15" t="s">
        <v>6</v>
      </c>
      <c r="BG12" s="15" t="s">
        <v>6</v>
      </c>
      <c r="BH12" s="15" t="s">
        <v>6</v>
      </c>
      <c r="BI12" s="15" t="s">
        <v>6</v>
      </c>
      <c r="BJ12" s="15" t="s">
        <v>6</v>
      </c>
      <c r="BK12" s="15" t="s">
        <v>6</v>
      </c>
      <c r="BL12" s="15" t="s">
        <v>6</v>
      </c>
      <c r="BM12" s="15" t="s">
        <v>6</v>
      </c>
      <c r="BN12" s="9"/>
      <c r="BO12" s="12">
        <f t="shared" si="48"/>
        <v>863757.84375000012</v>
      </c>
      <c r="BP12" s="12">
        <f t="shared" si="49"/>
        <v>810380.6875</v>
      </c>
      <c r="BQ12" s="12">
        <f t="shared" si="50"/>
        <v>0</v>
      </c>
      <c r="BR12" s="12">
        <f t="shared" si="51"/>
        <v>0</v>
      </c>
      <c r="BS12" s="12">
        <f t="shared" si="52"/>
        <v>0</v>
      </c>
      <c r="BT12" s="12">
        <f t="shared" si="53"/>
        <v>0</v>
      </c>
      <c r="BU12" s="12">
        <f t="shared" si="54"/>
        <v>863757.84375000012</v>
      </c>
      <c r="BV12" s="12">
        <f t="shared" si="55"/>
        <v>810380.6875</v>
      </c>
      <c r="BW12" s="12">
        <f t="shared" si="56"/>
        <v>0</v>
      </c>
      <c r="BX12" s="12">
        <f t="shared" si="57"/>
        <v>0</v>
      </c>
      <c r="BY12" s="12">
        <f t="shared" si="58"/>
        <v>0</v>
      </c>
      <c r="BZ12" s="12">
        <f t="shared" si="59"/>
        <v>0</v>
      </c>
      <c r="CA12" s="12">
        <f t="shared" si="60"/>
        <v>0</v>
      </c>
      <c r="CB12" s="12">
        <f t="shared" si="61"/>
        <v>0</v>
      </c>
      <c r="CC12" s="12">
        <f t="shared" si="62"/>
        <v>0</v>
      </c>
      <c r="CD12" s="12">
        <f t="shared" si="63"/>
        <v>0</v>
      </c>
      <c r="CE12" s="12">
        <f t="shared" si="64"/>
        <v>0</v>
      </c>
      <c r="CF12" s="12">
        <f t="shared" si="65"/>
        <v>0</v>
      </c>
      <c r="CG12" s="12">
        <f t="shared" si="66"/>
        <v>0</v>
      </c>
      <c r="CH12" s="12">
        <f t="shared" si="67"/>
        <v>0</v>
      </c>
      <c r="CI12" s="12">
        <f t="shared" si="68"/>
        <v>0</v>
      </c>
      <c r="CJ12" s="12">
        <f t="shared" si="69"/>
        <v>0</v>
      </c>
      <c r="CK12" s="9"/>
      <c r="CL12" s="18">
        <f t="shared" si="70"/>
        <v>0</v>
      </c>
      <c r="CM12" s="18">
        <f t="shared" si="71"/>
        <v>0</v>
      </c>
      <c r="CN12" s="18">
        <f t="shared" si="72"/>
        <v>1</v>
      </c>
      <c r="CO12" s="18">
        <f t="shared" si="73"/>
        <v>0</v>
      </c>
      <c r="CP12" s="18">
        <f t="shared" si="74"/>
        <v>0</v>
      </c>
      <c r="CQ12" s="18">
        <f t="shared" si="75"/>
        <v>0</v>
      </c>
      <c r="CR12" s="18">
        <f t="shared" si="76"/>
        <v>0</v>
      </c>
      <c r="CS12" s="18">
        <f t="shared" si="77"/>
        <v>0</v>
      </c>
      <c r="CT12" s="18">
        <f t="shared" si="78"/>
        <v>0</v>
      </c>
      <c r="CU12" s="18">
        <f t="shared" si="79"/>
        <v>0</v>
      </c>
      <c r="CV12" s="17" t="str">
        <f t="shared" si="0"/>
        <v>LFIA18</v>
      </c>
      <c r="CW12" s="3" t="str">
        <f t="shared" si="1"/>
        <v>Förskolans innehåll och arbetssätt</v>
      </c>
    </row>
    <row r="13" spans="1:101">
      <c r="A13" t="s">
        <v>61</v>
      </c>
      <c r="B13" s="6">
        <v>24767.25</v>
      </c>
      <c r="C13" s="6">
        <v>24317.508161326256</v>
      </c>
      <c r="D13" t="s">
        <v>62</v>
      </c>
      <c r="E13" s="3">
        <f>159+43.2</f>
        <v>202.2</v>
      </c>
      <c r="F13" s="28">
        <f t="shared" si="2"/>
        <v>6.2072141212586329</v>
      </c>
      <c r="G13" s="29">
        <f t="shared" si="3"/>
        <v>86.482300884955762</v>
      </c>
      <c r="H13">
        <v>22.6</v>
      </c>
      <c r="I13" s="3">
        <v>6</v>
      </c>
      <c r="J13" s="3" t="s">
        <v>165</v>
      </c>
      <c r="K13" s="3" t="str">
        <f t="shared" si="22"/>
        <v>***</v>
      </c>
      <c r="L13" s="3">
        <v>163</v>
      </c>
      <c r="M13" s="9"/>
      <c r="N13" s="6">
        <f t="shared" si="23"/>
        <v>626820</v>
      </c>
      <c r="O13" s="6">
        <f t="shared" si="24"/>
        <v>246474.55752212394</v>
      </c>
      <c r="P13" s="6"/>
      <c r="Q13" s="6"/>
      <c r="R13" s="6">
        <f t="shared" si="25"/>
        <v>873294.55752212391</v>
      </c>
      <c r="S13" s="6"/>
      <c r="T13" s="9"/>
      <c r="U13" s="31">
        <f t="shared" si="26"/>
        <v>873294.55752212391</v>
      </c>
      <c r="V13" s="31">
        <f t="shared" si="27"/>
        <v>1994906.6881639999</v>
      </c>
      <c r="W13" s="35">
        <f t="shared" si="28"/>
        <v>5130.3397045448237</v>
      </c>
      <c r="X13" s="31">
        <f t="shared" si="29"/>
        <v>11719.469566132626</v>
      </c>
      <c r="Y13" s="35">
        <f t="shared" si="30"/>
        <v>0</v>
      </c>
      <c r="Z13" s="31">
        <f t="shared" si="31"/>
        <v>0</v>
      </c>
      <c r="AA13" s="35">
        <f t="shared" si="32"/>
        <v>868164.21781757928</v>
      </c>
      <c r="AB13" s="31">
        <f t="shared" si="33"/>
        <v>1983187.2185978675</v>
      </c>
      <c r="AC13" s="35">
        <f t="shared" si="34"/>
        <v>0</v>
      </c>
      <c r="AD13" s="31">
        <f t="shared" si="35"/>
        <v>0</v>
      </c>
      <c r="AE13" s="35">
        <f t="shared" si="36"/>
        <v>0</v>
      </c>
      <c r="AF13" s="31">
        <f t="shared" si="37"/>
        <v>0</v>
      </c>
      <c r="AG13" s="35">
        <f t="shared" si="38"/>
        <v>0</v>
      </c>
      <c r="AH13" s="31">
        <f t="shared" si="39"/>
        <v>0</v>
      </c>
      <c r="AI13" s="35">
        <f t="shared" si="40"/>
        <v>0</v>
      </c>
      <c r="AJ13" s="31">
        <f t="shared" si="41"/>
        <v>0</v>
      </c>
      <c r="AK13" s="35">
        <f t="shared" si="42"/>
        <v>0</v>
      </c>
      <c r="AL13" s="31">
        <f t="shared" si="43"/>
        <v>0</v>
      </c>
      <c r="AM13" s="35">
        <f t="shared" si="44"/>
        <v>0</v>
      </c>
      <c r="AN13" s="31">
        <f t="shared" si="45"/>
        <v>0</v>
      </c>
      <c r="AO13" s="35">
        <f t="shared" si="46"/>
        <v>0</v>
      </c>
      <c r="AP13" s="31">
        <f t="shared" si="47"/>
        <v>0</v>
      </c>
      <c r="AQ13" s="9"/>
      <c r="AR13" s="15">
        <v>32.575000000000003</v>
      </c>
      <c r="AS13" s="15">
        <v>48.858358000000003</v>
      </c>
      <c r="AT13" s="15">
        <v>0.375</v>
      </c>
      <c r="AU13" s="15">
        <v>0.1</v>
      </c>
      <c r="AV13" s="15" t="s">
        <v>6</v>
      </c>
      <c r="AW13" s="15" t="s">
        <v>6</v>
      </c>
      <c r="AX13" s="15">
        <v>32.200000000000003</v>
      </c>
      <c r="AY13" s="15">
        <v>48.758358000000001</v>
      </c>
      <c r="AZ13" s="15" t="s">
        <v>6</v>
      </c>
      <c r="BA13" s="15" t="s">
        <v>6</v>
      </c>
      <c r="BB13" s="15" t="s">
        <v>6</v>
      </c>
      <c r="BC13" s="15" t="s">
        <v>6</v>
      </c>
      <c r="BD13" s="15" t="s">
        <v>6</v>
      </c>
      <c r="BE13" s="15" t="s">
        <v>6</v>
      </c>
      <c r="BF13" s="15" t="s">
        <v>6</v>
      </c>
      <c r="BG13" s="15" t="s">
        <v>6</v>
      </c>
      <c r="BH13" s="15" t="s">
        <v>6</v>
      </c>
      <c r="BI13" s="15" t="s">
        <v>6</v>
      </c>
      <c r="BJ13" s="15" t="s">
        <v>6</v>
      </c>
      <c r="BK13" s="15" t="s">
        <v>6</v>
      </c>
      <c r="BL13" s="15" t="s">
        <v>6</v>
      </c>
      <c r="BM13" s="15" t="s">
        <v>6</v>
      </c>
      <c r="BN13" s="9"/>
      <c r="BO13" s="12">
        <f t="shared" si="48"/>
        <v>806793.16875000007</v>
      </c>
      <c r="BP13" s="12">
        <f t="shared" si="49"/>
        <v>1188113.519414</v>
      </c>
      <c r="BQ13" s="12">
        <f t="shared" si="50"/>
        <v>9287.71875</v>
      </c>
      <c r="BR13" s="12">
        <f t="shared" si="51"/>
        <v>2431.7508161326255</v>
      </c>
      <c r="BS13" s="12">
        <f t="shared" si="52"/>
        <v>0</v>
      </c>
      <c r="BT13" s="12">
        <f t="shared" si="53"/>
        <v>0</v>
      </c>
      <c r="BU13" s="12">
        <f t="shared" si="54"/>
        <v>797505.45000000007</v>
      </c>
      <c r="BV13" s="12">
        <f t="shared" si="55"/>
        <v>1185681.7685978673</v>
      </c>
      <c r="BW13" s="12">
        <f t="shared" si="56"/>
        <v>0</v>
      </c>
      <c r="BX13" s="12">
        <f t="shared" si="57"/>
        <v>0</v>
      </c>
      <c r="BY13" s="12">
        <f t="shared" si="58"/>
        <v>0</v>
      </c>
      <c r="BZ13" s="12">
        <f t="shared" si="59"/>
        <v>0</v>
      </c>
      <c r="CA13" s="12">
        <f t="shared" si="60"/>
        <v>0</v>
      </c>
      <c r="CB13" s="12">
        <f t="shared" si="61"/>
        <v>0</v>
      </c>
      <c r="CC13" s="12">
        <f t="shared" si="62"/>
        <v>0</v>
      </c>
      <c r="CD13" s="12">
        <f t="shared" si="63"/>
        <v>0</v>
      </c>
      <c r="CE13" s="12">
        <f t="shared" si="64"/>
        <v>0</v>
      </c>
      <c r="CF13" s="12">
        <f t="shared" si="65"/>
        <v>0</v>
      </c>
      <c r="CG13" s="12">
        <f t="shared" si="66"/>
        <v>0</v>
      </c>
      <c r="CH13" s="12">
        <f t="shared" si="67"/>
        <v>0</v>
      </c>
      <c r="CI13" s="12">
        <f t="shared" si="68"/>
        <v>0</v>
      </c>
      <c r="CJ13" s="12">
        <f t="shared" si="69"/>
        <v>0</v>
      </c>
      <c r="CK13" s="9"/>
      <c r="CL13" s="18">
        <f t="shared" si="70"/>
        <v>5.874695611411563E-3</v>
      </c>
      <c r="CM13" s="18">
        <f t="shared" si="71"/>
        <v>0</v>
      </c>
      <c r="CN13" s="18">
        <f t="shared" si="72"/>
        <v>0.99412530438858859</v>
      </c>
      <c r="CO13" s="18">
        <f t="shared" si="73"/>
        <v>0</v>
      </c>
      <c r="CP13" s="18">
        <f t="shared" si="74"/>
        <v>0</v>
      </c>
      <c r="CQ13" s="18">
        <f t="shared" si="75"/>
        <v>0</v>
      </c>
      <c r="CR13" s="18">
        <f t="shared" si="76"/>
        <v>0</v>
      </c>
      <c r="CS13" s="18">
        <f t="shared" si="77"/>
        <v>0</v>
      </c>
      <c r="CT13" s="18">
        <f t="shared" si="78"/>
        <v>0</v>
      </c>
      <c r="CU13" s="18">
        <f t="shared" si="79"/>
        <v>0</v>
      </c>
      <c r="CV13" s="17" t="str">
        <f t="shared" si="0"/>
        <v>LLFB17</v>
      </c>
      <c r="CW13" s="3" t="str">
        <f t="shared" si="1"/>
        <v>Förskoleklassens innehåll och arbetssätt</v>
      </c>
    </row>
    <row r="14" spans="1:101">
      <c r="A14" t="s">
        <v>44</v>
      </c>
      <c r="B14" s="6">
        <v>24767.25</v>
      </c>
      <c r="C14" s="6">
        <v>24317.5</v>
      </c>
      <c r="D14" t="s">
        <v>45</v>
      </c>
      <c r="E14" s="3">
        <f>73+26.4</f>
        <v>99.4</v>
      </c>
      <c r="F14" s="28">
        <f t="shared" si="2"/>
        <v>4.7333333333333334</v>
      </c>
      <c r="G14" s="29">
        <f t="shared" si="3"/>
        <v>42</v>
      </c>
      <c r="H14">
        <v>30</v>
      </c>
      <c r="I14" s="3">
        <v>7.5</v>
      </c>
      <c r="J14" s="3" t="s">
        <v>166</v>
      </c>
      <c r="K14" s="3" t="str">
        <f t="shared" si="22"/>
        <v>***</v>
      </c>
      <c r="L14" s="3">
        <v>196</v>
      </c>
      <c r="M14" s="9"/>
      <c r="N14" s="6">
        <f t="shared" si="23"/>
        <v>308140</v>
      </c>
      <c r="O14" s="6">
        <f t="shared" si="24"/>
        <v>144900</v>
      </c>
      <c r="P14" s="6"/>
      <c r="Q14" s="6"/>
      <c r="R14" s="6">
        <f t="shared" si="25"/>
        <v>453040</v>
      </c>
      <c r="S14" s="6"/>
      <c r="T14" s="9"/>
      <c r="U14" s="31">
        <f t="shared" si="26"/>
        <v>453040</v>
      </c>
      <c r="V14" s="31">
        <f t="shared" si="27"/>
        <v>934117.6875</v>
      </c>
      <c r="W14" s="35">
        <f t="shared" si="28"/>
        <v>11902.86590093071</v>
      </c>
      <c r="X14" s="31">
        <f t="shared" si="29"/>
        <v>24542.375</v>
      </c>
      <c r="Y14" s="35">
        <f t="shared" si="30"/>
        <v>0</v>
      </c>
      <c r="Z14" s="31">
        <f t="shared" si="31"/>
        <v>0</v>
      </c>
      <c r="AA14" s="35">
        <f t="shared" si="32"/>
        <v>0</v>
      </c>
      <c r="AB14" s="31">
        <f t="shared" si="33"/>
        <v>0</v>
      </c>
      <c r="AC14" s="35">
        <f t="shared" si="34"/>
        <v>23805.731801861421</v>
      </c>
      <c r="AD14" s="31">
        <f t="shared" si="35"/>
        <v>49084.75</v>
      </c>
      <c r="AE14" s="35">
        <f t="shared" si="36"/>
        <v>289348.32819445996</v>
      </c>
      <c r="AF14" s="31">
        <f t="shared" si="37"/>
        <v>596603.8125</v>
      </c>
      <c r="AG14" s="35">
        <f t="shared" si="38"/>
        <v>9544.1052549387678</v>
      </c>
      <c r="AH14" s="31">
        <f t="shared" si="39"/>
        <v>19678.875</v>
      </c>
      <c r="AI14" s="35">
        <f t="shared" si="40"/>
        <v>46726.928361475868</v>
      </c>
      <c r="AJ14" s="31">
        <f t="shared" si="41"/>
        <v>96345.6875</v>
      </c>
      <c r="AK14" s="35">
        <f t="shared" si="42"/>
        <v>22921.196559614444</v>
      </c>
      <c r="AL14" s="31">
        <f t="shared" si="43"/>
        <v>47260.9375</v>
      </c>
      <c r="AM14" s="35">
        <f t="shared" si="44"/>
        <v>48790.843926718815</v>
      </c>
      <c r="AN14" s="31">
        <f t="shared" si="45"/>
        <v>100601.25</v>
      </c>
      <c r="AO14" s="35">
        <f t="shared" si="46"/>
        <v>0</v>
      </c>
      <c r="AP14" s="31">
        <f t="shared" si="47"/>
        <v>0</v>
      </c>
      <c r="AQ14" s="9"/>
      <c r="AR14" s="15">
        <v>21</v>
      </c>
      <c r="AS14" s="15">
        <v>17.024999999999999</v>
      </c>
      <c r="AT14" s="15">
        <v>0.5</v>
      </c>
      <c r="AU14" s="15">
        <v>0.5</v>
      </c>
      <c r="AV14" s="15" t="s">
        <v>6</v>
      </c>
      <c r="AW14" s="15" t="s">
        <v>6</v>
      </c>
      <c r="AX14" s="15" t="s">
        <v>6</v>
      </c>
      <c r="AY14" s="15" t="s">
        <v>6</v>
      </c>
      <c r="AZ14" s="15">
        <v>1</v>
      </c>
      <c r="BA14" s="15">
        <v>1</v>
      </c>
      <c r="BB14" s="15">
        <v>14</v>
      </c>
      <c r="BC14" s="15">
        <v>10.275</v>
      </c>
      <c r="BD14" s="15">
        <v>0.5</v>
      </c>
      <c r="BE14" s="15">
        <v>0.3</v>
      </c>
      <c r="BF14" s="15">
        <v>2</v>
      </c>
      <c r="BG14" s="15">
        <v>1.925</v>
      </c>
      <c r="BH14" s="15">
        <v>1</v>
      </c>
      <c r="BI14" s="15">
        <v>0.92500000000000004</v>
      </c>
      <c r="BJ14" s="15">
        <v>2</v>
      </c>
      <c r="BK14" s="15">
        <v>2.1</v>
      </c>
      <c r="BL14" s="15" t="s">
        <v>6</v>
      </c>
      <c r="BM14" s="15" t="s">
        <v>6</v>
      </c>
      <c r="BN14" s="9"/>
      <c r="BO14" s="12">
        <f t="shared" si="48"/>
        <v>520112.25</v>
      </c>
      <c r="BP14" s="12">
        <f t="shared" si="49"/>
        <v>414005.43749999994</v>
      </c>
      <c r="BQ14" s="12">
        <f t="shared" si="50"/>
        <v>12383.625</v>
      </c>
      <c r="BR14" s="12">
        <f t="shared" si="51"/>
        <v>12158.75</v>
      </c>
      <c r="BS14" s="12">
        <f t="shared" si="52"/>
        <v>0</v>
      </c>
      <c r="BT14" s="12">
        <f t="shared" si="53"/>
        <v>0</v>
      </c>
      <c r="BU14" s="12">
        <f t="shared" si="54"/>
        <v>0</v>
      </c>
      <c r="BV14" s="12">
        <f t="shared" si="55"/>
        <v>0</v>
      </c>
      <c r="BW14" s="12">
        <f t="shared" si="56"/>
        <v>24767.25</v>
      </c>
      <c r="BX14" s="12">
        <f t="shared" si="57"/>
        <v>24317.5</v>
      </c>
      <c r="BY14" s="12">
        <f t="shared" si="58"/>
        <v>346741.5</v>
      </c>
      <c r="BZ14" s="12">
        <f t="shared" si="59"/>
        <v>249862.3125</v>
      </c>
      <c r="CA14" s="12">
        <f t="shared" si="60"/>
        <v>12383.625</v>
      </c>
      <c r="CB14" s="12">
        <f t="shared" si="61"/>
        <v>7295.25</v>
      </c>
      <c r="CC14" s="12">
        <f t="shared" si="62"/>
        <v>49534.5</v>
      </c>
      <c r="CD14" s="12">
        <f t="shared" si="63"/>
        <v>46811.1875</v>
      </c>
      <c r="CE14" s="12">
        <f t="shared" si="64"/>
        <v>24767.25</v>
      </c>
      <c r="CF14" s="12">
        <f t="shared" si="65"/>
        <v>22493.6875</v>
      </c>
      <c r="CG14" s="12">
        <f t="shared" si="66"/>
        <v>49534.5</v>
      </c>
      <c r="CH14" s="12">
        <f t="shared" si="67"/>
        <v>51066.75</v>
      </c>
      <c r="CI14" s="12">
        <f t="shared" si="68"/>
        <v>0</v>
      </c>
      <c r="CJ14" s="12">
        <f t="shared" si="69"/>
        <v>0</v>
      </c>
      <c r="CK14" s="9"/>
      <c r="CL14" s="18">
        <f t="shared" si="70"/>
        <v>2.6273322225257616E-2</v>
      </c>
      <c r="CM14" s="18">
        <f t="shared" si="71"/>
        <v>0</v>
      </c>
      <c r="CN14" s="18">
        <f t="shared" si="72"/>
        <v>0</v>
      </c>
      <c r="CO14" s="18">
        <f t="shared" si="73"/>
        <v>5.2546644450515233E-2</v>
      </c>
      <c r="CP14" s="18">
        <f t="shared" si="74"/>
        <v>0.63868163560493552</v>
      </c>
      <c r="CQ14" s="18">
        <f t="shared" si="75"/>
        <v>2.106680481842391E-2</v>
      </c>
      <c r="CR14" s="18">
        <f t="shared" si="76"/>
        <v>0.10314084487346784</v>
      </c>
      <c r="CS14" s="18">
        <f t="shared" si="77"/>
        <v>5.0594200422952595E-2</v>
      </c>
      <c r="CT14" s="18">
        <f t="shared" si="78"/>
        <v>0.10769654760444733</v>
      </c>
      <c r="CU14" s="18">
        <f t="shared" si="79"/>
        <v>0</v>
      </c>
      <c r="CV14" s="17" t="str">
        <f t="shared" si="0"/>
        <v>LHIA18</v>
      </c>
      <c r="CW14" s="3" t="str">
        <f t="shared" si="1"/>
        <v>Historia, 1-30 hp</v>
      </c>
    </row>
    <row r="15" spans="1:101">
      <c r="A15" t="s">
        <v>46</v>
      </c>
      <c r="B15" s="6">
        <v>24767.25</v>
      </c>
      <c r="C15" s="6">
        <v>24317.5</v>
      </c>
      <c r="D15" t="s">
        <v>47</v>
      </c>
      <c r="E15" s="3">
        <f>93+20</f>
        <v>113</v>
      </c>
      <c r="F15" s="28">
        <f t="shared" si="2"/>
        <v>7.6610169491525424</v>
      </c>
      <c r="G15" s="29">
        <f t="shared" si="3"/>
        <v>29.5</v>
      </c>
      <c r="H15">
        <v>30</v>
      </c>
      <c r="I15" s="3">
        <v>7.5</v>
      </c>
      <c r="J15" s="3" t="s">
        <v>167</v>
      </c>
      <c r="K15" s="3" t="str">
        <f t="shared" si="22"/>
        <v>***</v>
      </c>
      <c r="L15" s="3">
        <v>54</v>
      </c>
      <c r="M15" s="9"/>
      <c r="N15" s="6">
        <f t="shared" si="23"/>
        <v>350300</v>
      </c>
      <c r="O15" s="6">
        <f t="shared" si="24"/>
        <v>101775</v>
      </c>
      <c r="P15" s="6"/>
      <c r="Q15" s="6"/>
      <c r="R15" s="6">
        <f t="shared" si="25"/>
        <v>452075</v>
      </c>
      <c r="S15" s="6"/>
      <c r="T15" s="9"/>
      <c r="U15" s="31">
        <f t="shared" si="26"/>
        <v>452075</v>
      </c>
      <c r="V15" s="31">
        <f t="shared" si="27"/>
        <v>613963.375</v>
      </c>
      <c r="W15" s="35">
        <f t="shared" si="28"/>
        <v>0</v>
      </c>
      <c r="X15" s="31">
        <f t="shared" si="29"/>
        <v>0</v>
      </c>
      <c r="Y15" s="35">
        <f t="shared" si="30"/>
        <v>0</v>
      </c>
      <c r="Z15" s="31">
        <f t="shared" si="31"/>
        <v>0</v>
      </c>
      <c r="AA15" s="35">
        <f t="shared" si="32"/>
        <v>0</v>
      </c>
      <c r="AB15" s="31">
        <f t="shared" si="33"/>
        <v>0</v>
      </c>
      <c r="AC15" s="35">
        <f t="shared" si="34"/>
        <v>14937.634937812862</v>
      </c>
      <c r="AD15" s="31">
        <f t="shared" si="35"/>
        <v>20286.8125</v>
      </c>
      <c r="AE15" s="35">
        <f t="shared" si="36"/>
        <v>285075.18760534778</v>
      </c>
      <c r="AF15" s="31">
        <f t="shared" si="37"/>
        <v>387160.8125</v>
      </c>
      <c r="AG15" s="35">
        <f t="shared" si="38"/>
        <v>14937.634937812862</v>
      </c>
      <c r="AH15" s="31">
        <f t="shared" si="39"/>
        <v>20286.8125</v>
      </c>
      <c r="AI15" s="35">
        <f t="shared" si="40"/>
        <v>43022.352760964772</v>
      </c>
      <c r="AJ15" s="31">
        <f t="shared" si="41"/>
        <v>58428.6875</v>
      </c>
      <c r="AK15" s="35">
        <f t="shared" si="42"/>
        <v>32113.459941217992</v>
      </c>
      <c r="AL15" s="31">
        <f t="shared" si="43"/>
        <v>43613.3125</v>
      </c>
      <c r="AM15" s="35">
        <f t="shared" si="44"/>
        <v>61988.729816843719</v>
      </c>
      <c r="AN15" s="31">
        <f t="shared" si="45"/>
        <v>84186.9375</v>
      </c>
      <c r="AO15" s="35">
        <f t="shared" si="46"/>
        <v>0</v>
      </c>
      <c r="AP15" s="31">
        <f t="shared" si="47"/>
        <v>0</v>
      </c>
      <c r="AQ15" s="9"/>
      <c r="AR15" s="15">
        <v>14.75</v>
      </c>
      <c r="AS15" s="15">
        <v>10.225</v>
      </c>
      <c r="AT15" s="15" t="s">
        <v>6</v>
      </c>
      <c r="AU15" s="15" t="s">
        <v>6</v>
      </c>
      <c r="AV15" s="15" t="s">
        <v>6</v>
      </c>
      <c r="AW15" s="15" t="s">
        <v>6</v>
      </c>
      <c r="AX15" s="15" t="s">
        <v>6</v>
      </c>
      <c r="AY15" s="15" t="s">
        <v>6</v>
      </c>
      <c r="AZ15" s="15">
        <v>0.5</v>
      </c>
      <c r="BA15" s="15">
        <v>0.32500000000000001</v>
      </c>
      <c r="BB15" s="15">
        <v>9.25</v>
      </c>
      <c r="BC15" s="15">
        <v>6.5</v>
      </c>
      <c r="BD15" s="15">
        <v>0.5</v>
      </c>
      <c r="BE15" s="15">
        <v>0.32500000000000001</v>
      </c>
      <c r="BF15" s="15">
        <v>1.5</v>
      </c>
      <c r="BG15" s="15">
        <v>0.875</v>
      </c>
      <c r="BH15" s="15">
        <v>1</v>
      </c>
      <c r="BI15" s="15">
        <v>0.77500000000000002</v>
      </c>
      <c r="BJ15" s="15">
        <v>2</v>
      </c>
      <c r="BK15" s="15">
        <v>1.425</v>
      </c>
      <c r="BL15" s="15" t="s">
        <v>6</v>
      </c>
      <c r="BM15" s="15" t="s">
        <v>6</v>
      </c>
      <c r="BN15" s="9"/>
      <c r="BO15" s="12">
        <f t="shared" si="48"/>
        <v>365316.9375</v>
      </c>
      <c r="BP15" s="12">
        <f t="shared" si="49"/>
        <v>248646.4375</v>
      </c>
      <c r="BQ15" s="12">
        <f t="shared" si="50"/>
        <v>0</v>
      </c>
      <c r="BR15" s="12">
        <f t="shared" si="51"/>
        <v>0</v>
      </c>
      <c r="BS15" s="12">
        <f t="shared" si="52"/>
        <v>0</v>
      </c>
      <c r="BT15" s="12">
        <f t="shared" si="53"/>
        <v>0</v>
      </c>
      <c r="BU15" s="12">
        <f t="shared" si="54"/>
        <v>0</v>
      </c>
      <c r="BV15" s="12">
        <f t="shared" si="55"/>
        <v>0</v>
      </c>
      <c r="BW15" s="12">
        <f t="shared" si="56"/>
        <v>12383.625</v>
      </c>
      <c r="BX15" s="12">
        <f t="shared" si="57"/>
        <v>7903.1875</v>
      </c>
      <c r="BY15" s="12">
        <f t="shared" si="58"/>
        <v>229097.0625</v>
      </c>
      <c r="BZ15" s="12">
        <f t="shared" si="59"/>
        <v>158063.75</v>
      </c>
      <c r="CA15" s="12">
        <f t="shared" si="60"/>
        <v>12383.625</v>
      </c>
      <c r="CB15" s="12">
        <f t="shared" si="61"/>
        <v>7903.1875</v>
      </c>
      <c r="CC15" s="12">
        <f t="shared" si="62"/>
        <v>37150.875</v>
      </c>
      <c r="CD15" s="12">
        <f t="shared" si="63"/>
        <v>21277.8125</v>
      </c>
      <c r="CE15" s="12">
        <f t="shared" si="64"/>
        <v>24767.25</v>
      </c>
      <c r="CF15" s="12">
        <f t="shared" si="65"/>
        <v>18846.0625</v>
      </c>
      <c r="CG15" s="12">
        <f t="shared" si="66"/>
        <v>49534.5</v>
      </c>
      <c r="CH15" s="12">
        <f t="shared" si="67"/>
        <v>34652.4375</v>
      </c>
      <c r="CI15" s="12">
        <f t="shared" si="68"/>
        <v>0</v>
      </c>
      <c r="CJ15" s="12">
        <f t="shared" si="69"/>
        <v>0</v>
      </c>
      <c r="CK15" s="9"/>
      <c r="CL15" s="18">
        <f t="shared" si="70"/>
        <v>0</v>
      </c>
      <c r="CM15" s="18">
        <f t="shared" si="71"/>
        <v>0</v>
      </c>
      <c r="CN15" s="18">
        <f t="shared" si="72"/>
        <v>0</v>
      </c>
      <c r="CO15" s="18">
        <f t="shared" si="73"/>
        <v>3.3042382210502375E-2</v>
      </c>
      <c r="CP15" s="18">
        <f t="shared" si="74"/>
        <v>0.63059268396913737</v>
      </c>
      <c r="CQ15" s="18">
        <f t="shared" si="75"/>
        <v>3.3042382210502375E-2</v>
      </c>
      <c r="CR15" s="18">
        <f t="shared" si="76"/>
        <v>9.516640548794951E-2</v>
      </c>
      <c r="CS15" s="18">
        <f t="shared" si="77"/>
        <v>7.1035690850451791E-2</v>
      </c>
      <c r="CT15" s="18">
        <f t="shared" si="78"/>
        <v>0.13712045527145655</v>
      </c>
      <c r="CU15" s="18">
        <f t="shared" si="79"/>
        <v>0</v>
      </c>
      <c r="CV15" s="17" t="str">
        <f t="shared" si="0"/>
        <v>LHIB17</v>
      </c>
      <c r="CW15" s="3" t="str">
        <f t="shared" si="1"/>
        <v>Historia, 31-60 hp</v>
      </c>
    </row>
    <row r="16" spans="1:101">
      <c r="A16" t="s">
        <v>48</v>
      </c>
      <c r="B16" s="6">
        <v>21565</v>
      </c>
      <c r="C16" s="6">
        <v>18929</v>
      </c>
      <c r="D16" t="s">
        <v>49</v>
      </c>
      <c r="E16" s="3">
        <v>93.4</v>
      </c>
      <c r="F16" s="28">
        <f t="shared" si="2"/>
        <v>16.981818181818184</v>
      </c>
      <c r="G16" s="29">
        <f t="shared" si="3"/>
        <v>11</v>
      </c>
      <c r="H16">
        <v>30</v>
      </c>
      <c r="J16" s="3" t="s">
        <v>168</v>
      </c>
      <c r="K16" s="3" t="str">
        <f t="shared" si="22"/>
        <v>***</v>
      </c>
      <c r="L16" s="3">
        <v>113</v>
      </c>
      <c r="M16" s="9"/>
      <c r="N16" s="6">
        <f t="shared" si="23"/>
        <v>289540</v>
      </c>
      <c r="O16" s="6" t="str">
        <f t="shared" si="24"/>
        <v/>
      </c>
      <c r="P16" s="6"/>
      <c r="Q16" s="6"/>
      <c r="R16" s="6">
        <f t="shared" si="25"/>
        <v>289540</v>
      </c>
      <c r="S16" s="6"/>
      <c r="T16" s="9"/>
      <c r="U16" s="31">
        <f t="shared" si="26"/>
        <v>289540</v>
      </c>
      <c r="V16" s="31">
        <f t="shared" si="27"/>
        <v>182492.875</v>
      </c>
      <c r="W16" s="35">
        <f t="shared" si="28"/>
        <v>0</v>
      </c>
      <c r="X16" s="31">
        <f t="shared" si="29"/>
        <v>0</v>
      </c>
      <c r="Y16" s="35">
        <f t="shared" si="30"/>
        <v>0</v>
      </c>
      <c r="Z16" s="31">
        <f t="shared" si="31"/>
        <v>0</v>
      </c>
      <c r="AA16" s="35">
        <f t="shared" si="32"/>
        <v>0</v>
      </c>
      <c r="AB16" s="31">
        <f t="shared" si="33"/>
        <v>0</v>
      </c>
      <c r="AC16" s="35">
        <f t="shared" si="34"/>
        <v>0</v>
      </c>
      <c r="AD16" s="31">
        <f t="shared" si="35"/>
        <v>0</v>
      </c>
      <c r="AE16" s="35">
        <f t="shared" si="36"/>
        <v>247817.24361841523</v>
      </c>
      <c r="AF16" s="31">
        <f t="shared" si="37"/>
        <v>156195.625</v>
      </c>
      <c r="AG16" s="35">
        <f t="shared" si="38"/>
        <v>0</v>
      </c>
      <c r="AH16" s="31">
        <f t="shared" si="39"/>
        <v>0</v>
      </c>
      <c r="AI16" s="35">
        <f t="shared" si="40"/>
        <v>41722.756381584753</v>
      </c>
      <c r="AJ16" s="31">
        <f t="shared" si="41"/>
        <v>26297.249999999996</v>
      </c>
      <c r="AK16" s="35">
        <f t="shared" si="42"/>
        <v>0</v>
      </c>
      <c r="AL16" s="31">
        <f t="shared" si="43"/>
        <v>0</v>
      </c>
      <c r="AM16" s="35">
        <f t="shared" si="44"/>
        <v>0</v>
      </c>
      <c r="AN16" s="31">
        <f t="shared" si="45"/>
        <v>0</v>
      </c>
      <c r="AO16" s="35">
        <f t="shared" si="46"/>
        <v>0</v>
      </c>
      <c r="AP16" s="31">
        <f t="shared" si="47"/>
        <v>0</v>
      </c>
      <c r="AQ16" s="9"/>
      <c r="AR16" s="15">
        <v>5.5</v>
      </c>
      <c r="AS16" s="15">
        <v>3.375</v>
      </c>
      <c r="AT16" s="15" t="s">
        <v>6</v>
      </c>
      <c r="AU16" s="15" t="s">
        <v>6</v>
      </c>
      <c r="AV16" s="15" t="s">
        <v>6</v>
      </c>
      <c r="AW16" s="15" t="s">
        <v>6</v>
      </c>
      <c r="AX16" s="15" t="s">
        <v>6</v>
      </c>
      <c r="AY16" s="15" t="s">
        <v>6</v>
      </c>
      <c r="AZ16" s="15" t="s">
        <v>6</v>
      </c>
      <c r="BA16" s="15" t="s">
        <v>6</v>
      </c>
      <c r="BB16" s="15">
        <v>4.5</v>
      </c>
      <c r="BC16" s="15">
        <v>3.125</v>
      </c>
      <c r="BD16" s="15" t="s">
        <v>6</v>
      </c>
      <c r="BE16" s="15" t="s">
        <v>6</v>
      </c>
      <c r="BF16" s="15">
        <v>1</v>
      </c>
      <c r="BG16" s="15">
        <v>0.25</v>
      </c>
      <c r="BH16" s="15" t="s">
        <v>6</v>
      </c>
      <c r="BI16" s="15" t="s">
        <v>6</v>
      </c>
      <c r="BJ16" s="15" t="s">
        <v>6</v>
      </c>
      <c r="BK16" s="15" t="s">
        <v>6</v>
      </c>
      <c r="BL16" s="15" t="s">
        <v>6</v>
      </c>
      <c r="BM16" s="15" t="s">
        <v>6</v>
      </c>
      <c r="BN16" s="9"/>
      <c r="BO16" s="12">
        <f t="shared" si="48"/>
        <v>118607.5</v>
      </c>
      <c r="BP16" s="12">
        <f t="shared" si="49"/>
        <v>63885.375</v>
      </c>
      <c r="BQ16" s="12">
        <f t="shared" si="50"/>
        <v>0</v>
      </c>
      <c r="BR16" s="12">
        <f t="shared" si="51"/>
        <v>0</v>
      </c>
      <c r="BS16" s="12">
        <f t="shared" si="52"/>
        <v>0</v>
      </c>
      <c r="BT16" s="12">
        <f t="shared" si="53"/>
        <v>0</v>
      </c>
      <c r="BU16" s="12">
        <f t="shared" si="54"/>
        <v>0</v>
      </c>
      <c r="BV16" s="12">
        <f t="shared" si="55"/>
        <v>0</v>
      </c>
      <c r="BW16" s="12">
        <f t="shared" si="56"/>
        <v>0</v>
      </c>
      <c r="BX16" s="12">
        <f t="shared" si="57"/>
        <v>0</v>
      </c>
      <c r="BY16" s="12">
        <f t="shared" si="58"/>
        <v>97042.5</v>
      </c>
      <c r="BZ16" s="12">
        <f t="shared" si="59"/>
        <v>59153.125</v>
      </c>
      <c r="CA16" s="12">
        <f t="shared" si="60"/>
        <v>0</v>
      </c>
      <c r="CB16" s="12">
        <f t="shared" si="61"/>
        <v>0</v>
      </c>
      <c r="CC16" s="12">
        <f t="shared" si="62"/>
        <v>21565</v>
      </c>
      <c r="CD16" s="12">
        <f t="shared" si="63"/>
        <v>4732.25</v>
      </c>
      <c r="CE16" s="12">
        <f t="shared" si="64"/>
        <v>0</v>
      </c>
      <c r="CF16" s="12">
        <f t="shared" si="65"/>
        <v>0</v>
      </c>
      <c r="CG16" s="12">
        <f t="shared" si="66"/>
        <v>0</v>
      </c>
      <c r="CH16" s="12">
        <f t="shared" si="67"/>
        <v>0</v>
      </c>
      <c r="CI16" s="12">
        <f t="shared" si="68"/>
        <v>0</v>
      </c>
      <c r="CJ16" s="12">
        <f t="shared" si="69"/>
        <v>0</v>
      </c>
      <c r="CK16" s="9"/>
      <c r="CL16" s="18">
        <f t="shared" si="70"/>
        <v>0</v>
      </c>
      <c r="CM16" s="18">
        <f t="shared" si="71"/>
        <v>0</v>
      </c>
      <c r="CN16" s="18">
        <f t="shared" si="72"/>
        <v>0</v>
      </c>
      <c r="CO16" s="18">
        <f t="shared" si="73"/>
        <v>0</v>
      </c>
      <c r="CP16" s="18">
        <f t="shared" si="74"/>
        <v>0.85589985362442234</v>
      </c>
      <c r="CQ16" s="18">
        <f t="shared" si="75"/>
        <v>0</v>
      </c>
      <c r="CR16" s="18">
        <f t="shared" si="76"/>
        <v>0.14410014637557766</v>
      </c>
      <c r="CS16" s="18">
        <f t="shared" si="77"/>
        <v>0</v>
      </c>
      <c r="CT16" s="18">
        <f t="shared" si="78"/>
        <v>0</v>
      </c>
      <c r="CU16" s="18">
        <f t="shared" si="79"/>
        <v>0</v>
      </c>
      <c r="CV16" s="17" t="str">
        <f t="shared" si="0"/>
        <v>LHSC28</v>
      </c>
      <c r="CW16" s="3" t="str">
        <f t="shared" si="1"/>
        <v>Historia, 61-90 hp</v>
      </c>
    </row>
    <row r="17" spans="1:101">
      <c r="A17" t="s">
        <v>50</v>
      </c>
      <c r="B17" s="6">
        <v>39779</v>
      </c>
      <c r="C17" s="6">
        <v>32314</v>
      </c>
      <c r="D17" s="3" t="s">
        <v>264</v>
      </c>
      <c r="E17" s="3">
        <f>154.5+149</f>
        <v>303.5</v>
      </c>
      <c r="F17" s="28">
        <f t="shared" si="2"/>
        <v>12.778947368421052</v>
      </c>
      <c r="G17" s="29">
        <f t="shared" si="3"/>
        <v>47.5</v>
      </c>
      <c r="H17">
        <v>30</v>
      </c>
      <c r="J17" s="3" t="s">
        <v>169</v>
      </c>
      <c r="K17" s="3" t="str">
        <f t="shared" si="22"/>
        <v>***</v>
      </c>
      <c r="L17" s="3">
        <v>159</v>
      </c>
      <c r="M17" s="9"/>
      <c r="N17" s="6">
        <f t="shared" si="23"/>
        <v>940850</v>
      </c>
      <c r="O17" s="6" t="str">
        <f t="shared" si="24"/>
        <v/>
      </c>
      <c r="P17" s="6"/>
      <c r="Q17" s="6"/>
      <c r="R17" s="6">
        <f t="shared" si="25"/>
        <v>940850</v>
      </c>
      <c r="S17" s="6"/>
      <c r="T17" s="9"/>
      <c r="U17" s="31">
        <f t="shared" si="26"/>
        <v>940850</v>
      </c>
      <c r="V17" s="31">
        <f t="shared" si="27"/>
        <v>1623345.25</v>
      </c>
      <c r="W17" s="35">
        <f t="shared" si="28"/>
        <v>124161.556141554</v>
      </c>
      <c r="X17" s="31">
        <f t="shared" si="29"/>
        <v>214228.7</v>
      </c>
      <c r="Y17" s="35">
        <f t="shared" si="30"/>
        <v>268062.01004222606</v>
      </c>
      <c r="Z17" s="31">
        <f t="shared" si="31"/>
        <v>462514.94999999995</v>
      </c>
      <c r="AA17" s="35">
        <f t="shared" si="32"/>
        <v>527734.79075692617</v>
      </c>
      <c r="AB17" s="31">
        <f t="shared" si="33"/>
        <v>910555.1</v>
      </c>
      <c r="AC17" s="35">
        <f t="shared" si="34"/>
        <v>20891.643059293765</v>
      </c>
      <c r="AD17" s="31">
        <f t="shared" si="35"/>
        <v>36046.5</v>
      </c>
      <c r="AE17" s="35">
        <f t="shared" si="36"/>
        <v>0</v>
      </c>
      <c r="AF17" s="31">
        <f t="shared" si="37"/>
        <v>0</v>
      </c>
      <c r="AG17" s="35">
        <f t="shared" si="38"/>
        <v>0</v>
      </c>
      <c r="AH17" s="31">
        <f t="shared" si="39"/>
        <v>0</v>
      </c>
      <c r="AI17" s="35">
        <f t="shared" si="40"/>
        <v>0</v>
      </c>
      <c r="AJ17" s="31">
        <f t="shared" si="41"/>
        <v>0</v>
      </c>
      <c r="AK17" s="35">
        <f t="shared" si="42"/>
        <v>0</v>
      </c>
      <c r="AL17" s="31">
        <f t="shared" si="43"/>
        <v>0</v>
      </c>
      <c r="AM17" s="35">
        <f t="shared" si="44"/>
        <v>0</v>
      </c>
      <c r="AN17" s="31">
        <f t="shared" si="45"/>
        <v>0</v>
      </c>
      <c r="AO17" s="35">
        <f t="shared" si="46"/>
        <v>0</v>
      </c>
      <c r="AP17" s="31">
        <f t="shared" si="47"/>
        <v>0</v>
      </c>
      <c r="AQ17" s="9"/>
      <c r="AR17" s="15">
        <v>23.75</v>
      </c>
      <c r="AS17" s="15">
        <v>21</v>
      </c>
      <c r="AT17" s="15">
        <v>3.05</v>
      </c>
      <c r="AU17" s="15">
        <v>2.875</v>
      </c>
      <c r="AV17" s="15">
        <v>6.55</v>
      </c>
      <c r="AW17" s="15">
        <v>6.25</v>
      </c>
      <c r="AX17" s="15">
        <v>13.65</v>
      </c>
      <c r="AY17" s="15">
        <v>11.375</v>
      </c>
      <c r="AZ17" s="15">
        <v>0.5</v>
      </c>
      <c r="BA17" s="15">
        <v>0.5</v>
      </c>
      <c r="BB17" s="15" t="s">
        <v>6</v>
      </c>
      <c r="BC17" s="15" t="s">
        <v>6</v>
      </c>
      <c r="BD17" s="15" t="s">
        <v>6</v>
      </c>
      <c r="BE17" s="15" t="s">
        <v>6</v>
      </c>
      <c r="BF17" s="15" t="s">
        <v>6</v>
      </c>
      <c r="BG17" s="15" t="s">
        <v>6</v>
      </c>
      <c r="BH17" s="15" t="s">
        <v>6</v>
      </c>
      <c r="BI17" s="15" t="s">
        <v>6</v>
      </c>
      <c r="BJ17" s="15" t="s">
        <v>6</v>
      </c>
      <c r="BK17" s="15" t="s">
        <v>6</v>
      </c>
      <c r="BL17" s="15" t="s">
        <v>6</v>
      </c>
      <c r="BM17" s="15" t="s">
        <v>6</v>
      </c>
      <c r="BN17" s="9"/>
      <c r="BO17" s="12">
        <f t="shared" si="48"/>
        <v>944751.25</v>
      </c>
      <c r="BP17" s="12">
        <f t="shared" si="49"/>
        <v>678594</v>
      </c>
      <c r="BQ17" s="12">
        <f t="shared" si="50"/>
        <v>121325.95</v>
      </c>
      <c r="BR17" s="12">
        <f t="shared" si="51"/>
        <v>92902.75</v>
      </c>
      <c r="BS17" s="12">
        <f t="shared" si="52"/>
        <v>260552.44999999998</v>
      </c>
      <c r="BT17" s="12">
        <f t="shared" si="53"/>
        <v>201962.5</v>
      </c>
      <c r="BU17" s="12">
        <f t="shared" si="54"/>
        <v>542983.35</v>
      </c>
      <c r="BV17" s="12">
        <f t="shared" si="55"/>
        <v>367571.75</v>
      </c>
      <c r="BW17" s="12">
        <f t="shared" si="56"/>
        <v>19889.5</v>
      </c>
      <c r="BX17" s="12">
        <f t="shared" si="57"/>
        <v>16157</v>
      </c>
      <c r="BY17" s="12">
        <f t="shared" si="58"/>
        <v>0</v>
      </c>
      <c r="BZ17" s="12">
        <f t="shared" si="59"/>
        <v>0</v>
      </c>
      <c r="CA17" s="12">
        <f t="shared" si="60"/>
        <v>0</v>
      </c>
      <c r="CB17" s="12">
        <f t="shared" si="61"/>
        <v>0</v>
      </c>
      <c r="CC17" s="12">
        <f t="shared" si="62"/>
        <v>0</v>
      </c>
      <c r="CD17" s="12">
        <f t="shared" si="63"/>
        <v>0</v>
      </c>
      <c r="CE17" s="12">
        <f t="shared" si="64"/>
        <v>0</v>
      </c>
      <c r="CF17" s="12">
        <f t="shared" si="65"/>
        <v>0</v>
      </c>
      <c r="CG17" s="12">
        <f t="shared" si="66"/>
        <v>0</v>
      </c>
      <c r="CH17" s="12">
        <f t="shared" si="67"/>
        <v>0</v>
      </c>
      <c r="CI17" s="12">
        <f t="shared" si="68"/>
        <v>0</v>
      </c>
      <c r="CJ17" s="12">
        <f t="shared" si="69"/>
        <v>0</v>
      </c>
      <c r="CK17" s="9"/>
      <c r="CL17" s="18">
        <f t="shared" si="70"/>
        <v>0.13196742960254451</v>
      </c>
      <c r="CM17" s="18">
        <f t="shared" si="71"/>
        <v>0.28491471546179098</v>
      </c>
      <c r="CN17" s="18">
        <f t="shared" si="72"/>
        <v>0.56091278180042103</v>
      </c>
      <c r="CO17" s="18">
        <f t="shared" si="73"/>
        <v>2.2205073135243412E-2</v>
      </c>
      <c r="CP17" s="18">
        <f t="shared" si="74"/>
        <v>0</v>
      </c>
      <c r="CQ17" s="18">
        <f t="shared" si="75"/>
        <v>0</v>
      </c>
      <c r="CR17" s="18">
        <f t="shared" si="76"/>
        <v>0</v>
      </c>
      <c r="CS17" s="18">
        <f t="shared" si="77"/>
        <v>0</v>
      </c>
      <c r="CT17" s="18">
        <f t="shared" si="78"/>
        <v>0</v>
      </c>
      <c r="CU17" s="18">
        <f t="shared" si="79"/>
        <v>0</v>
      </c>
      <c r="CV17" s="17" t="str">
        <f t="shared" si="0"/>
        <v>LIDA17</v>
      </c>
      <c r="CW17" s="3" t="str">
        <f t="shared" si="1"/>
        <v>Idrott, lek och hälsa (ht+vt?)</v>
      </c>
    </row>
    <row r="18" spans="1:101">
      <c r="A18" t="s">
        <v>52</v>
      </c>
      <c r="B18" s="6">
        <v>24767.250000000004</v>
      </c>
      <c r="C18" s="6">
        <v>24317.5</v>
      </c>
      <c r="D18" t="s">
        <v>53</v>
      </c>
      <c r="E18" s="3">
        <v>43</v>
      </c>
      <c r="F18" s="28">
        <f t="shared" si="2"/>
        <v>7.4782608695652177</v>
      </c>
      <c r="G18" s="29">
        <f t="shared" si="3"/>
        <v>46</v>
      </c>
      <c r="H18">
        <v>7.5</v>
      </c>
      <c r="J18" s="3" t="s">
        <v>170</v>
      </c>
      <c r="K18" s="3" t="str">
        <f t="shared" si="22"/>
        <v>***</v>
      </c>
      <c r="L18" s="3">
        <v>43</v>
      </c>
      <c r="M18" s="9"/>
      <c r="N18" s="6">
        <f t="shared" si="23"/>
        <v>133300</v>
      </c>
      <c r="O18" s="6" t="str">
        <f t="shared" si="24"/>
        <v/>
      </c>
      <c r="P18" s="6"/>
      <c r="Q18" s="6"/>
      <c r="R18" s="6">
        <f t="shared" si="25"/>
        <v>133300</v>
      </c>
      <c r="S18" s="6"/>
      <c r="T18" s="9"/>
      <c r="U18" s="31">
        <f t="shared" si="26"/>
        <v>133300</v>
      </c>
      <c r="V18" s="31">
        <f t="shared" si="27"/>
        <v>285277</v>
      </c>
      <c r="W18" s="35">
        <f t="shared" si="28"/>
        <v>0</v>
      </c>
      <c r="X18" s="31">
        <f t="shared" si="29"/>
        <v>0</v>
      </c>
      <c r="Y18" s="35">
        <f t="shared" si="30"/>
        <v>133300</v>
      </c>
      <c r="Z18" s="31">
        <f t="shared" si="31"/>
        <v>285277</v>
      </c>
      <c r="AA18" s="35">
        <f t="shared" si="32"/>
        <v>0</v>
      </c>
      <c r="AB18" s="31">
        <f t="shared" si="33"/>
        <v>0</v>
      </c>
      <c r="AC18" s="35">
        <f t="shared" si="34"/>
        <v>0</v>
      </c>
      <c r="AD18" s="31">
        <f t="shared" si="35"/>
        <v>0</v>
      </c>
      <c r="AE18" s="35">
        <f t="shared" si="36"/>
        <v>0</v>
      </c>
      <c r="AF18" s="31">
        <f t="shared" si="37"/>
        <v>0</v>
      </c>
      <c r="AG18" s="35">
        <f t="shared" si="38"/>
        <v>0</v>
      </c>
      <c r="AH18" s="31">
        <f t="shared" si="39"/>
        <v>0</v>
      </c>
      <c r="AI18" s="35">
        <f t="shared" si="40"/>
        <v>0</v>
      </c>
      <c r="AJ18" s="31">
        <f t="shared" si="41"/>
        <v>0</v>
      </c>
      <c r="AK18" s="35">
        <f t="shared" si="42"/>
        <v>0</v>
      </c>
      <c r="AL18" s="31">
        <f t="shared" si="43"/>
        <v>0</v>
      </c>
      <c r="AM18" s="35">
        <f t="shared" si="44"/>
        <v>0</v>
      </c>
      <c r="AN18" s="31">
        <f t="shared" si="45"/>
        <v>0</v>
      </c>
      <c r="AO18" s="35">
        <f t="shared" si="46"/>
        <v>0</v>
      </c>
      <c r="AP18" s="31">
        <f t="shared" si="47"/>
        <v>0</v>
      </c>
      <c r="AQ18" s="9"/>
      <c r="AR18" s="15">
        <v>5.75</v>
      </c>
      <c r="AS18" s="15">
        <v>5.875</v>
      </c>
      <c r="AT18" s="15" t="s">
        <v>6</v>
      </c>
      <c r="AU18" s="15" t="s">
        <v>6</v>
      </c>
      <c r="AV18" s="15">
        <v>5.75</v>
      </c>
      <c r="AW18" s="15">
        <v>5.875</v>
      </c>
      <c r="AX18" s="15" t="s">
        <v>6</v>
      </c>
      <c r="AY18" s="15" t="s">
        <v>6</v>
      </c>
      <c r="AZ18" s="15" t="s">
        <v>6</v>
      </c>
      <c r="BA18" s="15" t="s">
        <v>6</v>
      </c>
      <c r="BB18" s="15" t="s">
        <v>6</v>
      </c>
      <c r="BC18" s="15" t="s">
        <v>6</v>
      </c>
      <c r="BD18" s="15" t="s">
        <v>6</v>
      </c>
      <c r="BE18" s="15" t="s">
        <v>6</v>
      </c>
      <c r="BF18" s="15" t="s">
        <v>6</v>
      </c>
      <c r="BG18" s="15" t="s">
        <v>6</v>
      </c>
      <c r="BH18" s="15" t="s">
        <v>6</v>
      </c>
      <c r="BI18" s="15" t="s">
        <v>6</v>
      </c>
      <c r="BJ18" s="15" t="s">
        <v>6</v>
      </c>
      <c r="BK18" s="15" t="s">
        <v>6</v>
      </c>
      <c r="BL18" s="15" t="s">
        <v>6</v>
      </c>
      <c r="BM18" s="15" t="s">
        <v>6</v>
      </c>
      <c r="BN18" s="9"/>
      <c r="BO18" s="12">
        <f t="shared" si="48"/>
        <v>142411.68750000003</v>
      </c>
      <c r="BP18" s="12">
        <f t="shared" si="49"/>
        <v>142865.3125</v>
      </c>
      <c r="BQ18" s="12">
        <f t="shared" si="50"/>
        <v>0</v>
      </c>
      <c r="BR18" s="12">
        <f t="shared" si="51"/>
        <v>0</v>
      </c>
      <c r="BS18" s="12">
        <f t="shared" si="52"/>
        <v>142411.68750000003</v>
      </c>
      <c r="BT18" s="12">
        <f t="shared" si="53"/>
        <v>142865.3125</v>
      </c>
      <c r="BU18" s="12">
        <f t="shared" si="54"/>
        <v>0</v>
      </c>
      <c r="BV18" s="12">
        <f t="shared" si="55"/>
        <v>0</v>
      </c>
      <c r="BW18" s="12">
        <f t="shared" si="56"/>
        <v>0</v>
      </c>
      <c r="BX18" s="12">
        <f t="shared" si="57"/>
        <v>0</v>
      </c>
      <c r="BY18" s="12">
        <f t="shared" si="58"/>
        <v>0</v>
      </c>
      <c r="BZ18" s="12">
        <f t="shared" si="59"/>
        <v>0</v>
      </c>
      <c r="CA18" s="12">
        <f t="shared" si="60"/>
        <v>0</v>
      </c>
      <c r="CB18" s="12">
        <f t="shared" si="61"/>
        <v>0</v>
      </c>
      <c r="CC18" s="12">
        <f t="shared" si="62"/>
        <v>0</v>
      </c>
      <c r="CD18" s="12">
        <f t="shared" si="63"/>
        <v>0</v>
      </c>
      <c r="CE18" s="12">
        <f t="shared" si="64"/>
        <v>0</v>
      </c>
      <c r="CF18" s="12">
        <f t="shared" si="65"/>
        <v>0</v>
      </c>
      <c r="CG18" s="12">
        <f t="shared" si="66"/>
        <v>0</v>
      </c>
      <c r="CH18" s="12">
        <f t="shared" si="67"/>
        <v>0</v>
      </c>
      <c r="CI18" s="12">
        <f t="shared" si="68"/>
        <v>0</v>
      </c>
      <c r="CJ18" s="12">
        <f t="shared" si="69"/>
        <v>0</v>
      </c>
      <c r="CK18" s="9"/>
      <c r="CL18" s="18">
        <f t="shared" si="70"/>
        <v>0</v>
      </c>
      <c r="CM18" s="18">
        <f t="shared" si="71"/>
        <v>1</v>
      </c>
      <c r="CN18" s="18">
        <f t="shared" si="72"/>
        <v>0</v>
      </c>
      <c r="CO18" s="18">
        <f t="shared" si="73"/>
        <v>0</v>
      </c>
      <c r="CP18" s="18">
        <f t="shared" si="74"/>
        <v>0</v>
      </c>
      <c r="CQ18" s="18">
        <f t="shared" si="75"/>
        <v>0</v>
      </c>
      <c r="CR18" s="18">
        <f t="shared" si="76"/>
        <v>0</v>
      </c>
      <c r="CS18" s="18">
        <f t="shared" si="77"/>
        <v>0</v>
      </c>
      <c r="CT18" s="18">
        <f t="shared" si="78"/>
        <v>0</v>
      </c>
      <c r="CU18" s="18">
        <f t="shared" si="79"/>
        <v>0</v>
      </c>
      <c r="CV18" s="17" t="str">
        <f t="shared" si="0"/>
        <v>LIEA18</v>
      </c>
      <c r="CW18" s="3" t="str">
        <f t="shared" si="1"/>
        <v>Innovativt estetiskt lärande</v>
      </c>
    </row>
    <row r="19" spans="1:101">
      <c r="A19" t="s">
        <v>54</v>
      </c>
      <c r="B19" s="6">
        <v>34374</v>
      </c>
      <c r="C19" s="6">
        <v>40483</v>
      </c>
      <c r="D19" t="s">
        <v>55</v>
      </c>
      <c r="E19" s="3">
        <v>48</v>
      </c>
      <c r="F19" s="28">
        <f t="shared" si="2"/>
        <v>8.7272727272727266</v>
      </c>
      <c r="G19" s="29">
        <f t="shared" si="3"/>
        <v>44</v>
      </c>
      <c r="H19">
        <v>7.5</v>
      </c>
      <c r="J19" s="3" t="s">
        <v>171</v>
      </c>
      <c r="K19" s="3" t="str">
        <f t="shared" si="22"/>
        <v>***</v>
      </c>
      <c r="L19" s="3">
        <v>87.2</v>
      </c>
      <c r="M19" s="9"/>
      <c r="N19" s="6">
        <f t="shared" si="23"/>
        <v>148800</v>
      </c>
      <c r="O19" s="6" t="str">
        <f t="shared" si="24"/>
        <v/>
      </c>
      <c r="P19" s="6"/>
      <c r="Q19" s="6"/>
      <c r="R19" s="6">
        <f t="shared" si="25"/>
        <v>148800</v>
      </c>
      <c r="S19" s="6"/>
      <c r="T19" s="9"/>
      <c r="U19" s="31">
        <f t="shared" si="26"/>
        <v>148800</v>
      </c>
      <c r="V19" s="31">
        <f t="shared" si="27"/>
        <v>335807.875</v>
      </c>
      <c r="W19" s="35">
        <f t="shared" si="28"/>
        <v>0</v>
      </c>
      <c r="X19" s="31">
        <f t="shared" si="29"/>
        <v>0</v>
      </c>
      <c r="Y19" s="35">
        <f t="shared" si="30"/>
        <v>148800</v>
      </c>
      <c r="Z19" s="31">
        <f t="shared" si="31"/>
        <v>335807.875</v>
      </c>
      <c r="AA19" s="35">
        <f t="shared" si="32"/>
        <v>0</v>
      </c>
      <c r="AB19" s="31">
        <f t="shared" si="33"/>
        <v>0</v>
      </c>
      <c r="AC19" s="35">
        <f t="shared" si="34"/>
        <v>0</v>
      </c>
      <c r="AD19" s="31">
        <f t="shared" si="35"/>
        <v>0</v>
      </c>
      <c r="AE19" s="35">
        <f t="shared" si="36"/>
        <v>0</v>
      </c>
      <c r="AF19" s="31">
        <f t="shared" si="37"/>
        <v>0</v>
      </c>
      <c r="AG19" s="35">
        <f t="shared" si="38"/>
        <v>0</v>
      </c>
      <c r="AH19" s="31">
        <f t="shared" si="39"/>
        <v>0</v>
      </c>
      <c r="AI19" s="35">
        <f t="shared" si="40"/>
        <v>0</v>
      </c>
      <c r="AJ19" s="31">
        <f t="shared" si="41"/>
        <v>0</v>
      </c>
      <c r="AK19" s="35">
        <f t="shared" si="42"/>
        <v>0</v>
      </c>
      <c r="AL19" s="31">
        <f t="shared" si="43"/>
        <v>0</v>
      </c>
      <c r="AM19" s="35">
        <f t="shared" si="44"/>
        <v>0</v>
      </c>
      <c r="AN19" s="31">
        <f t="shared" si="45"/>
        <v>0</v>
      </c>
      <c r="AO19" s="35">
        <f t="shared" si="46"/>
        <v>0</v>
      </c>
      <c r="AP19" s="31">
        <f t="shared" si="47"/>
        <v>0</v>
      </c>
      <c r="AQ19" s="9"/>
      <c r="AR19" s="15">
        <v>5.5</v>
      </c>
      <c r="AS19" s="15">
        <v>3.625</v>
      </c>
      <c r="AT19" s="15" t="s">
        <v>6</v>
      </c>
      <c r="AU19" s="15" t="s">
        <v>6</v>
      </c>
      <c r="AV19" s="15">
        <v>5.5</v>
      </c>
      <c r="AW19" s="15">
        <v>3.625</v>
      </c>
      <c r="AX19" s="15" t="s">
        <v>6</v>
      </c>
      <c r="AY19" s="15" t="s">
        <v>6</v>
      </c>
      <c r="AZ19" s="15" t="s">
        <v>6</v>
      </c>
      <c r="BA19" s="15" t="s">
        <v>6</v>
      </c>
      <c r="BB19" s="15" t="s">
        <v>6</v>
      </c>
      <c r="BC19" s="15" t="s">
        <v>6</v>
      </c>
      <c r="BD19" s="15" t="s">
        <v>6</v>
      </c>
      <c r="BE19" s="15" t="s">
        <v>6</v>
      </c>
      <c r="BF19" s="15" t="s">
        <v>6</v>
      </c>
      <c r="BG19" s="15" t="s">
        <v>6</v>
      </c>
      <c r="BH19" s="15" t="s">
        <v>6</v>
      </c>
      <c r="BI19" s="15" t="s">
        <v>6</v>
      </c>
      <c r="BJ19" s="15" t="s">
        <v>6</v>
      </c>
      <c r="BK19" s="15" t="s">
        <v>6</v>
      </c>
      <c r="BL19" s="15" t="s">
        <v>6</v>
      </c>
      <c r="BM19" s="15" t="s">
        <v>6</v>
      </c>
      <c r="BN19" s="9"/>
      <c r="BO19" s="12">
        <f t="shared" si="48"/>
        <v>189057</v>
      </c>
      <c r="BP19" s="12">
        <f t="shared" si="49"/>
        <v>146750.875</v>
      </c>
      <c r="BQ19" s="12">
        <f t="shared" si="50"/>
        <v>0</v>
      </c>
      <c r="BR19" s="12">
        <f t="shared" si="51"/>
        <v>0</v>
      </c>
      <c r="BS19" s="12">
        <f t="shared" si="52"/>
        <v>189057</v>
      </c>
      <c r="BT19" s="12">
        <f t="shared" si="53"/>
        <v>146750.875</v>
      </c>
      <c r="BU19" s="12">
        <f t="shared" si="54"/>
        <v>0</v>
      </c>
      <c r="BV19" s="12">
        <f t="shared" si="55"/>
        <v>0</v>
      </c>
      <c r="BW19" s="12">
        <f t="shared" si="56"/>
        <v>0</v>
      </c>
      <c r="BX19" s="12">
        <f t="shared" si="57"/>
        <v>0</v>
      </c>
      <c r="BY19" s="12">
        <f t="shared" si="58"/>
        <v>0</v>
      </c>
      <c r="BZ19" s="12">
        <f t="shared" si="59"/>
        <v>0</v>
      </c>
      <c r="CA19" s="12">
        <f t="shared" si="60"/>
        <v>0</v>
      </c>
      <c r="CB19" s="12">
        <f t="shared" si="61"/>
        <v>0</v>
      </c>
      <c r="CC19" s="12">
        <f t="shared" si="62"/>
        <v>0</v>
      </c>
      <c r="CD19" s="12">
        <f t="shared" si="63"/>
        <v>0</v>
      </c>
      <c r="CE19" s="12">
        <f t="shared" si="64"/>
        <v>0</v>
      </c>
      <c r="CF19" s="12">
        <f t="shared" si="65"/>
        <v>0</v>
      </c>
      <c r="CG19" s="12">
        <f t="shared" si="66"/>
        <v>0</v>
      </c>
      <c r="CH19" s="12">
        <f t="shared" si="67"/>
        <v>0</v>
      </c>
      <c r="CI19" s="12">
        <f t="shared" si="68"/>
        <v>0</v>
      </c>
      <c r="CJ19" s="12">
        <f t="shared" si="69"/>
        <v>0</v>
      </c>
      <c r="CK19" s="9"/>
      <c r="CL19" s="18">
        <f t="shared" si="70"/>
        <v>0</v>
      </c>
      <c r="CM19" s="18">
        <f t="shared" si="71"/>
        <v>1</v>
      </c>
      <c r="CN19" s="18">
        <f t="shared" si="72"/>
        <v>0</v>
      </c>
      <c r="CO19" s="18">
        <f t="shared" si="73"/>
        <v>0</v>
      </c>
      <c r="CP19" s="18">
        <f t="shared" si="74"/>
        <v>0</v>
      </c>
      <c r="CQ19" s="18">
        <f t="shared" si="75"/>
        <v>0</v>
      </c>
      <c r="CR19" s="18">
        <f t="shared" si="76"/>
        <v>0</v>
      </c>
      <c r="CS19" s="18">
        <f t="shared" si="77"/>
        <v>0</v>
      </c>
      <c r="CT19" s="18">
        <f t="shared" si="78"/>
        <v>0</v>
      </c>
      <c r="CU19" s="18">
        <f t="shared" si="79"/>
        <v>0</v>
      </c>
      <c r="CV19" s="17" t="str">
        <f t="shared" si="0"/>
        <v>LILB17</v>
      </c>
      <c r="CW19" s="3" t="str">
        <f t="shared" si="1"/>
        <v>Interaktion och ledarskap</v>
      </c>
    </row>
    <row r="20" spans="1:101">
      <c r="A20" t="s">
        <v>144</v>
      </c>
      <c r="B20" s="6">
        <v>34374</v>
      </c>
      <c r="C20" s="6">
        <v>40483</v>
      </c>
      <c r="D20" t="s">
        <v>145</v>
      </c>
      <c r="F20" s="28">
        <f t="shared" si="2"/>
        <v>0</v>
      </c>
      <c r="G20" s="29">
        <f t="shared" si="3"/>
        <v>4</v>
      </c>
      <c r="H20">
        <v>7.5</v>
      </c>
      <c r="I20" s="3">
        <v>7.5</v>
      </c>
      <c r="J20" s="3" t="s">
        <v>172</v>
      </c>
      <c r="K20" s="3" t="str">
        <f t="shared" si="22"/>
        <v>***</v>
      </c>
      <c r="L20" s="3">
        <v>82</v>
      </c>
      <c r="M20" s="9"/>
      <c r="N20" s="6">
        <f t="shared" si="23"/>
        <v>0</v>
      </c>
      <c r="O20" s="6">
        <f t="shared" si="24"/>
        <v>13800</v>
      </c>
      <c r="P20" s="6"/>
      <c r="Q20" s="6"/>
      <c r="R20" s="6">
        <f t="shared" si="25"/>
        <v>13800</v>
      </c>
      <c r="S20" s="6"/>
      <c r="T20" s="9"/>
      <c r="U20" s="31">
        <f t="shared" si="26"/>
        <v>13800</v>
      </c>
      <c r="V20" s="31">
        <f t="shared" si="27"/>
        <v>32368.125</v>
      </c>
      <c r="W20" s="35">
        <f t="shared" si="28"/>
        <v>0</v>
      </c>
      <c r="X20" s="31">
        <f t="shared" si="29"/>
        <v>0</v>
      </c>
      <c r="Y20" s="35">
        <f t="shared" si="30"/>
        <v>0</v>
      </c>
      <c r="Z20" s="31">
        <f t="shared" si="31"/>
        <v>0</v>
      </c>
      <c r="AA20" s="35">
        <f t="shared" si="32"/>
        <v>0</v>
      </c>
      <c r="AB20" s="31">
        <f t="shared" si="33"/>
        <v>0</v>
      </c>
      <c r="AC20" s="35">
        <f t="shared" si="34"/>
        <v>7978.7337079302561</v>
      </c>
      <c r="AD20" s="31">
        <f t="shared" si="35"/>
        <v>18714.25</v>
      </c>
      <c r="AE20" s="35">
        <f t="shared" si="36"/>
        <v>0</v>
      </c>
      <c r="AF20" s="31">
        <f t="shared" si="37"/>
        <v>0</v>
      </c>
      <c r="AG20" s="35">
        <f t="shared" si="38"/>
        <v>0</v>
      </c>
      <c r="AH20" s="31">
        <f t="shared" si="39"/>
        <v>0</v>
      </c>
      <c r="AI20" s="35">
        <f t="shared" si="40"/>
        <v>5821.2662920697448</v>
      </c>
      <c r="AJ20" s="31">
        <f t="shared" si="41"/>
        <v>13653.875</v>
      </c>
      <c r="AK20" s="35">
        <f t="shared" si="42"/>
        <v>0</v>
      </c>
      <c r="AL20" s="31">
        <f t="shared" si="43"/>
        <v>0</v>
      </c>
      <c r="AM20" s="35">
        <f t="shared" si="44"/>
        <v>0</v>
      </c>
      <c r="AN20" s="31">
        <f t="shared" si="45"/>
        <v>0</v>
      </c>
      <c r="AO20" s="35">
        <f t="shared" si="46"/>
        <v>0</v>
      </c>
      <c r="AP20" s="31">
        <f t="shared" si="47"/>
        <v>0</v>
      </c>
      <c r="AQ20" s="9"/>
      <c r="AR20" s="15">
        <v>0.5</v>
      </c>
      <c r="AS20" s="15">
        <v>0.375</v>
      </c>
      <c r="AT20" s="15" t="s">
        <v>6</v>
      </c>
      <c r="AU20" s="15" t="s">
        <v>6</v>
      </c>
      <c r="AV20" s="15" t="s">
        <v>6</v>
      </c>
      <c r="AW20" s="15" t="s">
        <v>6</v>
      </c>
      <c r="AX20" s="15" t="s">
        <v>6</v>
      </c>
      <c r="AY20" s="15" t="s">
        <v>6</v>
      </c>
      <c r="AZ20" s="15">
        <v>0.25</v>
      </c>
      <c r="BA20" s="15">
        <v>0.25</v>
      </c>
      <c r="BB20" s="15" t="s">
        <v>6</v>
      </c>
      <c r="BC20" s="15" t="s">
        <v>6</v>
      </c>
      <c r="BD20" s="15" t="s">
        <v>6</v>
      </c>
      <c r="BE20" s="15" t="s">
        <v>6</v>
      </c>
      <c r="BF20" s="15">
        <v>0.25</v>
      </c>
      <c r="BG20" s="15">
        <v>0.125</v>
      </c>
      <c r="BH20" s="15" t="s">
        <v>6</v>
      </c>
      <c r="BI20" s="15" t="s">
        <v>6</v>
      </c>
      <c r="BJ20" s="15" t="s">
        <v>6</v>
      </c>
      <c r="BK20" s="15" t="s">
        <v>6</v>
      </c>
      <c r="BL20" s="15" t="s">
        <v>6</v>
      </c>
      <c r="BM20" s="15" t="s">
        <v>6</v>
      </c>
      <c r="BN20" s="9"/>
      <c r="BO20" s="12">
        <f t="shared" si="48"/>
        <v>17187</v>
      </c>
      <c r="BP20" s="12">
        <f t="shared" si="49"/>
        <v>15181.125</v>
      </c>
      <c r="BQ20" s="12">
        <f t="shared" si="50"/>
        <v>0</v>
      </c>
      <c r="BR20" s="12">
        <f t="shared" si="51"/>
        <v>0</v>
      </c>
      <c r="BS20" s="12">
        <f t="shared" si="52"/>
        <v>0</v>
      </c>
      <c r="BT20" s="12">
        <f t="shared" si="53"/>
        <v>0</v>
      </c>
      <c r="BU20" s="12">
        <f t="shared" si="54"/>
        <v>0</v>
      </c>
      <c r="BV20" s="12">
        <f t="shared" si="55"/>
        <v>0</v>
      </c>
      <c r="BW20" s="12">
        <f t="shared" si="56"/>
        <v>8593.5</v>
      </c>
      <c r="BX20" s="12">
        <f t="shared" si="57"/>
        <v>10120.75</v>
      </c>
      <c r="BY20" s="12">
        <f t="shared" si="58"/>
        <v>0</v>
      </c>
      <c r="BZ20" s="12">
        <f t="shared" si="59"/>
        <v>0</v>
      </c>
      <c r="CA20" s="12">
        <f t="shared" si="60"/>
        <v>0</v>
      </c>
      <c r="CB20" s="12">
        <f t="shared" si="61"/>
        <v>0</v>
      </c>
      <c r="CC20" s="12">
        <f t="shared" si="62"/>
        <v>8593.5</v>
      </c>
      <c r="CD20" s="12">
        <f t="shared" si="63"/>
        <v>5060.375</v>
      </c>
      <c r="CE20" s="12">
        <f t="shared" si="64"/>
        <v>0</v>
      </c>
      <c r="CF20" s="12">
        <f t="shared" si="65"/>
        <v>0</v>
      </c>
      <c r="CG20" s="12">
        <f t="shared" si="66"/>
        <v>0</v>
      </c>
      <c r="CH20" s="12">
        <f t="shared" si="67"/>
        <v>0</v>
      </c>
      <c r="CI20" s="12">
        <f t="shared" si="68"/>
        <v>0</v>
      </c>
      <c r="CJ20" s="12">
        <f t="shared" si="69"/>
        <v>0</v>
      </c>
      <c r="CK20" s="9"/>
      <c r="CL20" s="18">
        <f t="shared" si="70"/>
        <v>0</v>
      </c>
      <c r="CM20" s="18">
        <f t="shared" si="71"/>
        <v>0</v>
      </c>
      <c r="CN20" s="18">
        <f t="shared" si="72"/>
        <v>0</v>
      </c>
      <c r="CO20" s="18">
        <f t="shared" si="73"/>
        <v>0.5781691092703084</v>
      </c>
      <c r="CP20" s="18">
        <f t="shared" si="74"/>
        <v>0</v>
      </c>
      <c r="CQ20" s="18">
        <f t="shared" si="75"/>
        <v>0</v>
      </c>
      <c r="CR20" s="18">
        <f t="shared" si="76"/>
        <v>0.42183089072969165</v>
      </c>
      <c r="CS20" s="18">
        <f t="shared" si="77"/>
        <v>0</v>
      </c>
      <c r="CT20" s="18">
        <f t="shared" si="78"/>
        <v>0</v>
      </c>
      <c r="CU20" s="18">
        <f t="shared" si="79"/>
        <v>0</v>
      </c>
      <c r="CV20" s="17" t="str">
        <f t="shared" si="0"/>
        <v>LVUA17</v>
      </c>
      <c r="CW20" s="3" t="str">
        <f t="shared" si="1"/>
        <v>Kompletterande inriktnings-VFU I</v>
      </c>
    </row>
    <row r="21" spans="1:101">
      <c r="A21" t="s">
        <v>138</v>
      </c>
      <c r="B21" s="6">
        <v>34374</v>
      </c>
      <c r="C21" s="6">
        <v>40483</v>
      </c>
      <c r="D21" t="s">
        <v>139</v>
      </c>
      <c r="F21" s="28">
        <f t="shared" si="2"/>
        <v>0</v>
      </c>
      <c r="G21" s="29">
        <f t="shared" si="3"/>
        <v>4</v>
      </c>
      <c r="H21">
        <v>7.5</v>
      </c>
      <c r="I21" s="3">
        <v>7.5</v>
      </c>
      <c r="J21" s="3" t="s">
        <v>173</v>
      </c>
      <c r="K21" s="3" t="str">
        <f t="shared" si="22"/>
        <v>***</v>
      </c>
      <c r="L21" s="3" t="s">
        <v>6</v>
      </c>
      <c r="M21" s="9"/>
      <c r="N21" s="6">
        <f t="shared" si="23"/>
        <v>0</v>
      </c>
      <c r="O21" s="6">
        <f t="shared" si="24"/>
        <v>13800</v>
      </c>
      <c r="P21" s="6"/>
      <c r="Q21" s="6"/>
      <c r="R21" s="6">
        <f t="shared" si="25"/>
        <v>13800</v>
      </c>
      <c r="S21" s="6"/>
      <c r="T21" s="9"/>
      <c r="U21" s="31">
        <f t="shared" si="26"/>
        <v>13800</v>
      </c>
      <c r="V21" s="31">
        <f t="shared" si="27"/>
        <v>27307.75</v>
      </c>
      <c r="W21" s="35">
        <f t="shared" si="28"/>
        <v>0</v>
      </c>
      <c r="X21" s="31">
        <f t="shared" si="29"/>
        <v>0</v>
      </c>
      <c r="Y21" s="35">
        <f t="shared" si="30"/>
        <v>0</v>
      </c>
      <c r="Z21" s="31">
        <f t="shared" si="31"/>
        <v>0</v>
      </c>
      <c r="AA21" s="35">
        <f t="shared" si="32"/>
        <v>0</v>
      </c>
      <c r="AB21" s="31">
        <f t="shared" si="33"/>
        <v>0</v>
      </c>
      <c r="AC21" s="35">
        <f t="shared" si="34"/>
        <v>6900</v>
      </c>
      <c r="AD21" s="31">
        <f t="shared" si="35"/>
        <v>13653.875</v>
      </c>
      <c r="AE21" s="35">
        <f t="shared" si="36"/>
        <v>0</v>
      </c>
      <c r="AF21" s="31">
        <f t="shared" si="37"/>
        <v>0</v>
      </c>
      <c r="AG21" s="35">
        <f t="shared" si="38"/>
        <v>0</v>
      </c>
      <c r="AH21" s="31">
        <f t="shared" si="39"/>
        <v>0</v>
      </c>
      <c r="AI21" s="35">
        <f t="shared" si="40"/>
        <v>6900</v>
      </c>
      <c r="AJ21" s="31">
        <f t="shared" si="41"/>
        <v>13653.875</v>
      </c>
      <c r="AK21" s="35">
        <f t="shared" si="42"/>
        <v>0</v>
      </c>
      <c r="AL21" s="31">
        <f t="shared" si="43"/>
        <v>0</v>
      </c>
      <c r="AM21" s="35">
        <f t="shared" si="44"/>
        <v>0</v>
      </c>
      <c r="AN21" s="31">
        <f t="shared" si="45"/>
        <v>0</v>
      </c>
      <c r="AO21" s="35">
        <f t="shared" si="46"/>
        <v>0</v>
      </c>
      <c r="AP21" s="31">
        <f t="shared" si="47"/>
        <v>0</v>
      </c>
      <c r="AQ21" s="9"/>
      <c r="AR21" s="15">
        <v>0.5</v>
      </c>
      <c r="AS21" s="15">
        <v>0.25</v>
      </c>
      <c r="AT21" s="15" t="s">
        <v>6</v>
      </c>
      <c r="AU21" s="15" t="s">
        <v>6</v>
      </c>
      <c r="AV21" s="15" t="s">
        <v>6</v>
      </c>
      <c r="AW21" s="15" t="s">
        <v>6</v>
      </c>
      <c r="AX21" s="15" t="s">
        <v>6</v>
      </c>
      <c r="AY21" s="15" t="s">
        <v>6</v>
      </c>
      <c r="AZ21" s="15">
        <v>0.25</v>
      </c>
      <c r="BA21" s="15">
        <v>0.125</v>
      </c>
      <c r="BB21" s="15" t="s">
        <v>6</v>
      </c>
      <c r="BC21" s="15" t="s">
        <v>6</v>
      </c>
      <c r="BD21" s="15" t="s">
        <v>6</v>
      </c>
      <c r="BE21" s="15" t="s">
        <v>6</v>
      </c>
      <c r="BF21" s="15">
        <v>0.25</v>
      </c>
      <c r="BG21" s="15">
        <v>0.125</v>
      </c>
      <c r="BH21" s="15" t="s">
        <v>6</v>
      </c>
      <c r="BI21" s="15" t="s">
        <v>6</v>
      </c>
      <c r="BJ21" s="15" t="s">
        <v>6</v>
      </c>
      <c r="BK21" s="15" t="s">
        <v>6</v>
      </c>
      <c r="BL21" s="15" t="s">
        <v>6</v>
      </c>
      <c r="BM21" s="15" t="s">
        <v>6</v>
      </c>
      <c r="BN21" s="9"/>
      <c r="BO21" s="12">
        <f t="shared" si="48"/>
        <v>17187</v>
      </c>
      <c r="BP21" s="12">
        <f t="shared" si="49"/>
        <v>10120.75</v>
      </c>
      <c r="BQ21" s="12">
        <f t="shared" si="50"/>
        <v>0</v>
      </c>
      <c r="BR21" s="12">
        <f t="shared" si="51"/>
        <v>0</v>
      </c>
      <c r="BS21" s="12">
        <f t="shared" si="52"/>
        <v>0</v>
      </c>
      <c r="BT21" s="12">
        <f t="shared" si="53"/>
        <v>0</v>
      </c>
      <c r="BU21" s="12">
        <f t="shared" si="54"/>
        <v>0</v>
      </c>
      <c r="BV21" s="12">
        <f t="shared" si="55"/>
        <v>0</v>
      </c>
      <c r="BW21" s="12">
        <f t="shared" si="56"/>
        <v>8593.5</v>
      </c>
      <c r="BX21" s="12">
        <f t="shared" si="57"/>
        <v>5060.375</v>
      </c>
      <c r="BY21" s="12">
        <f t="shared" si="58"/>
        <v>0</v>
      </c>
      <c r="BZ21" s="12">
        <f t="shared" si="59"/>
        <v>0</v>
      </c>
      <c r="CA21" s="12">
        <f t="shared" si="60"/>
        <v>0</v>
      </c>
      <c r="CB21" s="12">
        <f t="shared" si="61"/>
        <v>0</v>
      </c>
      <c r="CC21" s="12">
        <f t="shared" si="62"/>
        <v>8593.5</v>
      </c>
      <c r="CD21" s="12">
        <f t="shared" si="63"/>
        <v>5060.375</v>
      </c>
      <c r="CE21" s="12">
        <f t="shared" si="64"/>
        <v>0</v>
      </c>
      <c r="CF21" s="12">
        <f t="shared" si="65"/>
        <v>0</v>
      </c>
      <c r="CG21" s="12">
        <f t="shared" si="66"/>
        <v>0</v>
      </c>
      <c r="CH21" s="12">
        <f t="shared" si="67"/>
        <v>0</v>
      </c>
      <c r="CI21" s="12">
        <f t="shared" si="68"/>
        <v>0</v>
      </c>
      <c r="CJ21" s="12">
        <f t="shared" si="69"/>
        <v>0</v>
      </c>
      <c r="CK21" s="9"/>
      <c r="CL21" s="18">
        <f t="shared" si="70"/>
        <v>0</v>
      </c>
      <c r="CM21" s="18">
        <f t="shared" si="71"/>
        <v>0</v>
      </c>
      <c r="CN21" s="18">
        <f t="shared" si="72"/>
        <v>0</v>
      </c>
      <c r="CO21" s="18">
        <f t="shared" si="73"/>
        <v>0.5</v>
      </c>
      <c r="CP21" s="18">
        <f t="shared" si="74"/>
        <v>0</v>
      </c>
      <c r="CQ21" s="18">
        <f t="shared" si="75"/>
        <v>0</v>
      </c>
      <c r="CR21" s="18">
        <f t="shared" si="76"/>
        <v>0.5</v>
      </c>
      <c r="CS21" s="18">
        <f t="shared" si="77"/>
        <v>0</v>
      </c>
      <c r="CT21" s="18">
        <f t="shared" si="78"/>
        <v>0</v>
      </c>
      <c r="CU21" s="18">
        <f t="shared" si="79"/>
        <v>0</v>
      </c>
      <c r="CV21" s="17" t="str">
        <f t="shared" si="0"/>
        <v>LVFA17</v>
      </c>
      <c r="CW21" s="3" t="str">
        <f t="shared" si="1"/>
        <v>Kompletterande inriktnings-VFU II</v>
      </c>
    </row>
    <row r="22" spans="1:101">
      <c r="A22" t="s">
        <v>42</v>
      </c>
      <c r="B22" s="6">
        <v>34374</v>
      </c>
      <c r="C22" s="6">
        <v>40483</v>
      </c>
      <c r="D22" t="s">
        <v>43</v>
      </c>
      <c r="E22" s="3">
        <v>43</v>
      </c>
      <c r="F22" s="28">
        <f t="shared" si="2"/>
        <v>43</v>
      </c>
      <c r="G22" s="29">
        <f t="shared" si="3"/>
        <v>8</v>
      </c>
      <c r="H22">
        <v>7.5</v>
      </c>
      <c r="J22" s="3" t="s">
        <v>173</v>
      </c>
      <c r="K22" s="3" t="str">
        <f t="shared" si="22"/>
        <v>***</v>
      </c>
      <c r="L22" s="3">
        <v>65.5</v>
      </c>
      <c r="M22" s="9"/>
      <c r="N22" s="6">
        <f t="shared" si="23"/>
        <v>133300</v>
      </c>
      <c r="O22" s="6" t="str">
        <f t="shared" si="24"/>
        <v/>
      </c>
      <c r="P22" s="6"/>
      <c r="Q22" s="6"/>
      <c r="R22" s="6">
        <f t="shared" si="25"/>
        <v>133300</v>
      </c>
      <c r="S22" s="6"/>
      <c r="T22" s="9"/>
      <c r="U22" s="31">
        <f t="shared" si="26"/>
        <v>133300</v>
      </c>
      <c r="V22" s="31">
        <f t="shared" si="27"/>
        <v>74857</v>
      </c>
      <c r="W22" s="35">
        <f t="shared" si="28"/>
        <v>0</v>
      </c>
      <c r="X22" s="31">
        <f t="shared" si="29"/>
        <v>0</v>
      </c>
      <c r="Y22" s="35">
        <f t="shared" si="30"/>
        <v>16662.5</v>
      </c>
      <c r="Z22" s="31">
        <f t="shared" si="31"/>
        <v>9357.125</v>
      </c>
      <c r="AA22" s="35">
        <f t="shared" si="32"/>
        <v>0</v>
      </c>
      <c r="AB22" s="31">
        <f t="shared" si="33"/>
        <v>0</v>
      </c>
      <c r="AC22" s="35">
        <f t="shared" si="34"/>
        <v>49987.5</v>
      </c>
      <c r="AD22" s="31">
        <f t="shared" si="35"/>
        <v>28071.375</v>
      </c>
      <c r="AE22" s="35">
        <f t="shared" si="36"/>
        <v>16662.5</v>
      </c>
      <c r="AF22" s="31">
        <f t="shared" si="37"/>
        <v>9357.125</v>
      </c>
      <c r="AG22" s="35">
        <f t="shared" si="38"/>
        <v>0</v>
      </c>
      <c r="AH22" s="31">
        <f t="shared" si="39"/>
        <v>0</v>
      </c>
      <c r="AI22" s="35">
        <f t="shared" si="40"/>
        <v>0</v>
      </c>
      <c r="AJ22" s="31">
        <f t="shared" si="41"/>
        <v>0</v>
      </c>
      <c r="AK22" s="35">
        <f t="shared" si="42"/>
        <v>33325</v>
      </c>
      <c r="AL22" s="31">
        <f t="shared" si="43"/>
        <v>18714.25</v>
      </c>
      <c r="AM22" s="35">
        <f t="shared" si="44"/>
        <v>16662.5</v>
      </c>
      <c r="AN22" s="31">
        <f t="shared" si="45"/>
        <v>9357.125</v>
      </c>
      <c r="AO22" s="35">
        <f t="shared" si="46"/>
        <v>0</v>
      </c>
      <c r="AP22" s="31">
        <f t="shared" si="47"/>
        <v>0</v>
      </c>
      <c r="AQ22" s="9"/>
      <c r="AR22" s="15">
        <v>1</v>
      </c>
      <c r="AS22" s="15">
        <v>1</v>
      </c>
      <c r="AT22" s="15" t="s">
        <v>6</v>
      </c>
      <c r="AU22" s="15" t="s">
        <v>6</v>
      </c>
      <c r="AV22" s="15">
        <v>0.125</v>
      </c>
      <c r="AW22" s="15">
        <v>0.125</v>
      </c>
      <c r="AX22" s="15" t="s">
        <v>6</v>
      </c>
      <c r="AY22" s="15" t="s">
        <v>6</v>
      </c>
      <c r="AZ22" s="15">
        <v>0.375</v>
      </c>
      <c r="BA22" s="15">
        <v>0.375</v>
      </c>
      <c r="BB22" s="15">
        <v>0.125</v>
      </c>
      <c r="BC22" s="15">
        <v>0.125</v>
      </c>
      <c r="BD22" s="15" t="s">
        <v>6</v>
      </c>
      <c r="BE22" s="15" t="s">
        <v>6</v>
      </c>
      <c r="BF22" s="15" t="s">
        <v>6</v>
      </c>
      <c r="BG22" s="15" t="s">
        <v>6</v>
      </c>
      <c r="BH22" s="15">
        <v>0.25</v>
      </c>
      <c r="BI22" s="15">
        <v>0.25</v>
      </c>
      <c r="BJ22" s="15">
        <v>0.125</v>
      </c>
      <c r="BK22" s="15">
        <v>0.125</v>
      </c>
      <c r="BL22" s="15" t="s">
        <v>6</v>
      </c>
      <c r="BM22" s="15" t="s">
        <v>6</v>
      </c>
      <c r="BN22" s="9"/>
      <c r="BO22" s="12">
        <f t="shared" si="48"/>
        <v>34374</v>
      </c>
      <c r="BP22" s="12">
        <f t="shared" si="49"/>
        <v>40483</v>
      </c>
      <c r="BQ22" s="12">
        <f t="shared" si="50"/>
        <v>0</v>
      </c>
      <c r="BR22" s="12">
        <f t="shared" si="51"/>
        <v>0</v>
      </c>
      <c r="BS22" s="12">
        <f t="shared" si="52"/>
        <v>4296.75</v>
      </c>
      <c r="BT22" s="12">
        <f t="shared" si="53"/>
        <v>5060.375</v>
      </c>
      <c r="BU22" s="12">
        <f t="shared" si="54"/>
        <v>0</v>
      </c>
      <c r="BV22" s="12">
        <f t="shared" si="55"/>
        <v>0</v>
      </c>
      <c r="BW22" s="12">
        <f t="shared" si="56"/>
        <v>12890.25</v>
      </c>
      <c r="BX22" s="12">
        <f t="shared" si="57"/>
        <v>15181.125</v>
      </c>
      <c r="BY22" s="12">
        <f t="shared" si="58"/>
        <v>4296.75</v>
      </c>
      <c r="BZ22" s="12">
        <f t="shared" si="59"/>
        <v>5060.375</v>
      </c>
      <c r="CA22" s="12">
        <f t="shared" si="60"/>
        <v>0</v>
      </c>
      <c r="CB22" s="12">
        <f t="shared" si="61"/>
        <v>0</v>
      </c>
      <c r="CC22" s="12">
        <f t="shared" si="62"/>
        <v>0</v>
      </c>
      <c r="CD22" s="12">
        <f t="shared" si="63"/>
        <v>0</v>
      </c>
      <c r="CE22" s="12">
        <f t="shared" si="64"/>
        <v>8593.5</v>
      </c>
      <c r="CF22" s="12">
        <f t="shared" si="65"/>
        <v>10120.75</v>
      </c>
      <c r="CG22" s="12">
        <f t="shared" si="66"/>
        <v>4296.75</v>
      </c>
      <c r="CH22" s="12">
        <f t="shared" si="67"/>
        <v>5060.375</v>
      </c>
      <c r="CI22" s="12">
        <f t="shared" si="68"/>
        <v>0</v>
      </c>
      <c r="CJ22" s="12">
        <f t="shared" si="69"/>
        <v>0</v>
      </c>
      <c r="CK22" s="9"/>
      <c r="CL22" s="18">
        <f t="shared" si="70"/>
        <v>0</v>
      </c>
      <c r="CM22" s="18">
        <f t="shared" si="71"/>
        <v>0.125</v>
      </c>
      <c r="CN22" s="18">
        <f t="shared" si="72"/>
        <v>0</v>
      </c>
      <c r="CO22" s="18">
        <f t="shared" si="73"/>
        <v>0.375</v>
      </c>
      <c r="CP22" s="18">
        <f t="shared" si="74"/>
        <v>0.125</v>
      </c>
      <c r="CQ22" s="18">
        <f t="shared" si="75"/>
        <v>0</v>
      </c>
      <c r="CR22" s="18">
        <f t="shared" si="76"/>
        <v>0</v>
      </c>
      <c r="CS22" s="18">
        <f t="shared" si="77"/>
        <v>0.25</v>
      </c>
      <c r="CT22" s="18">
        <f t="shared" si="78"/>
        <v>0.125</v>
      </c>
      <c r="CU22" s="18">
        <f t="shared" si="79"/>
        <v>0</v>
      </c>
      <c r="CV22" s="17" t="str">
        <f t="shared" si="0"/>
        <v>LGSB19</v>
      </c>
      <c r="CW22" s="3" t="str">
        <f t="shared" si="1"/>
        <v>Learning 2 - Global Environmental and Survival Issues</v>
      </c>
    </row>
    <row r="23" spans="1:101">
      <c r="A23" t="s">
        <v>14</v>
      </c>
      <c r="B23" s="6">
        <v>34374</v>
      </c>
      <c r="C23" s="6">
        <v>40483</v>
      </c>
      <c r="D23" s="19" t="s">
        <v>15</v>
      </c>
      <c r="E23" s="3">
        <v>3</v>
      </c>
      <c r="F23" s="28">
        <f t="shared" si="2"/>
        <v>3</v>
      </c>
      <c r="G23" s="29">
        <f t="shared" si="3"/>
        <v>8</v>
      </c>
      <c r="H23">
        <v>7.5</v>
      </c>
      <c r="J23" s="3" t="s">
        <v>174</v>
      </c>
      <c r="K23" s="3" t="str">
        <f t="shared" si="22"/>
        <v>***</v>
      </c>
      <c r="L23" s="3">
        <v>73</v>
      </c>
      <c r="M23" s="9"/>
      <c r="N23" s="6">
        <f t="shared" si="23"/>
        <v>9300</v>
      </c>
      <c r="O23" s="6" t="str">
        <f t="shared" si="24"/>
        <v/>
      </c>
      <c r="P23" s="6"/>
      <c r="Q23" s="6"/>
      <c r="R23" s="6">
        <f t="shared" si="25"/>
        <v>9300</v>
      </c>
      <c r="S23" s="6"/>
      <c r="T23" s="9"/>
      <c r="U23" s="31">
        <f t="shared" si="26"/>
        <v>9300</v>
      </c>
      <c r="V23" s="31">
        <f t="shared" si="27"/>
        <v>74857</v>
      </c>
      <c r="W23" s="35">
        <f t="shared" si="28"/>
        <v>0</v>
      </c>
      <c r="X23" s="31">
        <f t="shared" si="29"/>
        <v>0</v>
      </c>
      <c r="Y23" s="35">
        <f t="shared" si="30"/>
        <v>1162.5</v>
      </c>
      <c r="Z23" s="31">
        <f t="shared" si="31"/>
        <v>9357.125</v>
      </c>
      <c r="AA23" s="35">
        <f t="shared" si="32"/>
        <v>0</v>
      </c>
      <c r="AB23" s="31">
        <f t="shared" si="33"/>
        <v>0</v>
      </c>
      <c r="AC23" s="35">
        <f t="shared" si="34"/>
        <v>2858.8148068984865</v>
      </c>
      <c r="AD23" s="31">
        <f t="shared" si="35"/>
        <v>23011</v>
      </c>
      <c r="AE23" s="35">
        <f t="shared" si="36"/>
        <v>1162.5</v>
      </c>
      <c r="AF23" s="31">
        <f t="shared" si="37"/>
        <v>9357.125</v>
      </c>
      <c r="AG23" s="35">
        <f t="shared" si="38"/>
        <v>0</v>
      </c>
      <c r="AH23" s="31">
        <f t="shared" si="39"/>
        <v>0</v>
      </c>
      <c r="AI23" s="35">
        <f t="shared" si="40"/>
        <v>628.68519310151362</v>
      </c>
      <c r="AJ23" s="31">
        <f t="shared" si="41"/>
        <v>5060.375</v>
      </c>
      <c r="AK23" s="35">
        <f t="shared" si="42"/>
        <v>2325</v>
      </c>
      <c r="AL23" s="31">
        <f t="shared" si="43"/>
        <v>18714.25</v>
      </c>
      <c r="AM23" s="35">
        <f t="shared" si="44"/>
        <v>1162.5</v>
      </c>
      <c r="AN23" s="31">
        <f t="shared" si="45"/>
        <v>9357.125</v>
      </c>
      <c r="AO23" s="35">
        <f t="shared" si="46"/>
        <v>0</v>
      </c>
      <c r="AP23" s="31">
        <f t="shared" si="47"/>
        <v>0</v>
      </c>
      <c r="AQ23" s="9"/>
      <c r="AR23" s="15">
        <v>1</v>
      </c>
      <c r="AS23" s="15">
        <v>1</v>
      </c>
      <c r="AT23" s="15" t="s">
        <v>6</v>
      </c>
      <c r="AU23" s="15" t="s">
        <v>6</v>
      </c>
      <c r="AV23" s="15">
        <v>0.125</v>
      </c>
      <c r="AW23" s="15">
        <v>0.125</v>
      </c>
      <c r="AX23" s="15" t="s">
        <v>6</v>
      </c>
      <c r="AY23" s="15" t="s">
        <v>6</v>
      </c>
      <c r="AZ23" s="15">
        <v>0.375</v>
      </c>
      <c r="BA23" s="15">
        <v>0.25</v>
      </c>
      <c r="BB23" s="15">
        <v>0.125</v>
      </c>
      <c r="BC23" s="15">
        <v>0.125</v>
      </c>
      <c r="BD23" s="15" t="s">
        <v>6</v>
      </c>
      <c r="BE23" s="15" t="s">
        <v>6</v>
      </c>
      <c r="BF23" s="15">
        <v>0</v>
      </c>
      <c r="BG23" s="15">
        <v>0.125</v>
      </c>
      <c r="BH23" s="15">
        <v>0.25</v>
      </c>
      <c r="BI23" s="15">
        <v>0.25</v>
      </c>
      <c r="BJ23" s="15">
        <v>0.125</v>
      </c>
      <c r="BK23" s="15">
        <v>0.125</v>
      </c>
      <c r="BL23" s="15" t="s">
        <v>6</v>
      </c>
      <c r="BM23" s="15" t="s">
        <v>6</v>
      </c>
      <c r="BN23" s="9"/>
      <c r="BO23" s="12">
        <f t="shared" si="48"/>
        <v>34374</v>
      </c>
      <c r="BP23" s="12">
        <f t="shared" si="49"/>
        <v>40483</v>
      </c>
      <c r="BQ23" s="12">
        <f t="shared" si="50"/>
        <v>0</v>
      </c>
      <c r="BR23" s="12">
        <f t="shared" si="51"/>
        <v>0</v>
      </c>
      <c r="BS23" s="12">
        <f t="shared" si="52"/>
        <v>4296.75</v>
      </c>
      <c r="BT23" s="12">
        <f t="shared" si="53"/>
        <v>5060.375</v>
      </c>
      <c r="BU23" s="12">
        <f t="shared" si="54"/>
        <v>0</v>
      </c>
      <c r="BV23" s="12">
        <f t="shared" si="55"/>
        <v>0</v>
      </c>
      <c r="BW23" s="12">
        <f t="shared" si="56"/>
        <v>12890.25</v>
      </c>
      <c r="BX23" s="12">
        <f t="shared" si="57"/>
        <v>10120.75</v>
      </c>
      <c r="BY23" s="12">
        <f t="shared" si="58"/>
        <v>4296.75</v>
      </c>
      <c r="BZ23" s="12">
        <f t="shared" si="59"/>
        <v>5060.375</v>
      </c>
      <c r="CA23" s="12">
        <f t="shared" si="60"/>
        <v>0</v>
      </c>
      <c r="CB23" s="12">
        <f t="shared" si="61"/>
        <v>0</v>
      </c>
      <c r="CC23" s="12">
        <f t="shared" si="62"/>
        <v>0</v>
      </c>
      <c r="CD23" s="12">
        <f t="shared" si="63"/>
        <v>5060.375</v>
      </c>
      <c r="CE23" s="12">
        <f t="shared" si="64"/>
        <v>8593.5</v>
      </c>
      <c r="CF23" s="12">
        <f t="shared" si="65"/>
        <v>10120.75</v>
      </c>
      <c r="CG23" s="12">
        <f t="shared" si="66"/>
        <v>4296.75</v>
      </c>
      <c r="CH23" s="12">
        <f t="shared" si="67"/>
        <v>5060.375</v>
      </c>
      <c r="CI23" s="12">
        <f t="shared" si="68"/>
        <v>0</v>
      </c>
      <c r="CJ23" s="12">
        <f t="shared" si="69"/>
        <v>0</v>
      </c>
      <c r="CK23" s="9"/>
      <c r="CL23" s="18">
        <f t="shared" si="70"/>
        <v>0</v>
      </c>
      <c r="CM23" s="18">
        <f t="shared" si="71"/>
        <v>0.125</v>
      </c>
      <c r="CN23" s="18">
        <f t="shared" si="72"/>
        <v>0</v>
      </c>
      <c r="CO23" s="18">
        <f t="shared" si="73"/>
        <v>0.30739944160198779</v>
      </c>
      <c r="CP23" s="18">
        <f t="shared" si="74"/>
        <v>0.125</v>
      </c>
      <c r="CQ23" s="18">
        <f t="shared" si="75"/>
        <v>0</v>
      </c>
      <c r="CR23" s="18">
        <f t="shared" si="76"/>
        <v>6.7600558398012212E-2</v>
      </c>
      <c r="CS23" s="18">
        <f t="shared" si="77"/>
        <v>0.25</v>
      </c>
      <c r="CT23" s="18">
        <f t="shared" si="78"/>
        <v>0.125</v>
      </c>
      <c r="CU23" s="18">
        <f t="shared" si="79"/>
        <v>0</v>
      </c>
      <c r="CV23" s="17" t="str">
        <f t="shared" si="0"/>
        <v>LCEB19</v>
      </c>
      <c r="CW23" s="3" t="str">
        <f t="shared" si="1"/>
        <v>Learning 2 - Intercultural Encounters</v>
      </c>
    </row>
    <row r="24" spans="1:101">
      <c r="A24" t="s">
        <v>116</v>
      </c>
      <c r="B24" s="6">
        <v>34374</v>
      </c>
      <c r="C24" s="6">
        <v>40483.000000000007</v>
      </c>
      <c r="D24" t="s">
        <v>117</v>
      </c>
      <c r="E24" s="3">
        <f>50+13</f>
        <v>63</v>
      </c>
      <c r="F24" s="28">
        <f t="shared" si="2"/>
        <v>31.5</v>
      </c>
      <c r="G24" s="29">
        <f t="shared" si="3"/>
        <v>8</v>
      </c>
      <c r="H24">
        <v>15</v>
      </c>
      <c r="J24" s="3" t="s">
        <v>175</v>
      </c>
      <c r="K24" s="3" t="str">
        <f t="shared" si="22"/>
        <v>***</v>
      </c>
      <c r="L24" s="3">
        <v>93</v>
      </c>
      <c r="M24" s="9"/>
      <c r="N24" s="6">
        <f t="shared" si="23"/>
        <v>195300</v>
      </c>
      <c r="O24" s="6" t="str">
        <f t="shared" si="24"/>
        <v/>
      </c>
      <c r="P24" s="6"/>
      <c r="Q24" s="6"/>
      <c r="R24" s="6">
        <f t="shared" si="25"/>
        <v>195300</v>
      </c>
      <c r="S24" s="6"/>
      <c r="T24" s="9"/>
      <c r="U24" s="31">
        <f t="shared" si="26"/>
        <v>195300</v>
      </c>
      <c r="V24" s="31">
        <f t="shared" si="27"/>
        <v>143641.55000000002</v>
      </c>
      <c r="W24" s="35">
        <f t="shared" si="28"/>
        <v>0</v>
      </c>
      <c r="X24" s="31">
        <f t="shared" si="29"/>
        <v>0</v>
      </c>
      <c r="Y24" s="35">
        <f t="shared" si="30"/>
        <v>25444.539027878771</v>
      </c>
      <c r="Z24" s="31">
        <f t="shared" si="31"/>
        <v>18714.25</v>
      </c>
      <c r="AA24" s="35">
        <f t="shared" si="32"/>
        <v>0</v>
      </c>
      <c r="AB24" s="31">
        <f t="shared" si="33"/>
        <v>0</v>
      </c>
      <c r="AC24" s="35">
        <f t="shared" si="34"/>
        <v>68077.304860606135</v>
      </c>
      <c r="AD24" s="31">
        <f t="shared" si="35"/>
        <v>50070.30000000001</v>
      </c>
      <c r="AE24" s="35">
        <f t="shared" si="36"/>
        <v>25444.539027878771</v>
      </c>
      <c r="AF24" s="31">
        <f t="shared" si="37"/>
        <v>18714.25</v>
      </c>
      <c r="AG24" s="35">
        <f t="shared" si="38"/>
        <v>0</v>
      </c>
      <c r="AH24" s="31">
        <f t="shared" si="39"/>
        <v>0</v>
      </c>
      <c r="AI24" s="35">
        <f t="shared" si="40"/>
        <v>0</v>
      </c>
      <c r="AJ24" s="31">
        <f t="shared" si="41"/>
        <v>0</v>
      </c>
      <c r="AK24" s="35">
        <f t="shared" si="42"/>
        <v>50889.078055757542</v>
      </c>
      <c r="AL24" s="31">
        <f t="shared" si="43"/>
        <v>37428.5</v>
      </c>
      <c r="AM24" s="35">
        <f t="shared" si="44"/>
        <v>25444.539027878771</v>
      </c>
      <c r="AN24" s="31">
        <f t="shared" si="45"/>
        <v>18714.25</v>
      </c>
      <c r="AO24" s="35">
        <f t="shared" si="46"/>
        <v>0</v>
      </c>
      <c r="AP24" s="31">
        <f t="shared" si="47"/>
        <v>0</v>
      </c>
      <c r="AQ24" s="9"/>
      <c r="AR24" s="15">
        <v>2</v>
      </c>
      <c r="AS24" s="15">
        <v>1.85</v>
      </c>
      <c r="AT24" s="15" t="s">
        <v>6</v>
      </c>
      <c r="AU24" s="15" t="s">
        <v>6</v>
      </c>
      <c r="AV24" s="15">
        <v>0.25</v>
      </c>
      <c r="AW24" s="15">
        <v>0.25</v>
      </c>
      <c r="AX24" s="15" t="s">
        <v>6</v>
      </c>
      <c r="AY24" s="15" t="s">
        <v>6</v>
      </c>
      <c r="AZ24" s="15">
        <v>0.75</v>
      </c>
      <c r="BA24" s="15">
        <v>0.6</v>
      </c>
      <c r="BB24" s="15">
        <v>0.25</v>
      </c>
      <c r="BC24" s="15">
        <v>0.25</v>
      </c>
      <c r="BD24" s="15" t="s">
        <v>6</v>
      </c>
      <c r="BE24" s="15" t="s">
        <v>6</v>
      </c>
      <c r="BF24" s="15" t="s">
        <v>6</v>
      </c>
      <c r="BG24" s="15" t="s">
        <v>6</v>
      </c>
      <c r="BH24" s="15">
        <v>0.5</v>
      </c>
      <c r="BI24" s="15">
        <v>0.5</v>
      </c>
      <c r="BJ24" s="15">
        <v>0.25</v>
      </c>
      <c r="BK24" s="15">
        <v>0.25</v>
      </c>
      <c r="BL24" s="15" t="s">
        <v>6</v>
      </c>
      <c r="BM24" s="15" t="s">
        <v>6</v>
      </c>
      <c r="BN24" s="9"/>
      <c r="BO24" s="12">
        <f t="shared" si="48"/>
        <v>68748</v>
      </c>
      <c r="BP24" s="12">
        <f t="shared" si="49"/>
        <v>74893.550000000017</v>
      </c>
      <c r="BQ24" s="12">
        <f t="shared" si="50"/>
        <v>0</v>
      </c>
      <c r="BR24" s="12">
        <f t="shared" si="51"/>
        <v>0</v>
      </c>
      <c r="BS24" s="12">
        <f t="shared" si="52"/>
        <v>8593.5</v>
      </c>
      <c r="BT24" s="12">
        <f t="shared" si="53"/>
        <v>10120.750000000002</v>
      </c>
      <c r="BU24" s="12">
        <f t="shared" si="54"/>
        <v>0</v>
      </c>
      <c r="BV24" s="12">
        <f t="shared" si="55"/>
        <v>0</v>
      </c>
      <c r="BW24" s="12">
        <f t="shared" si="56"/>
        <v>25780.5</v>
      </c>
      <c r="BX24" s="12">
        <f t="shared" si="57"/>
        <v>24289.800000000003</v>
      </c>
      <c r="BY24" s="12">
        <f t="shared" si="58"/>
        <v>8593.5</v>
      </c>
      <c r="BZ24" s="12">
        <f t="shared" si="59"/>
        <v>10120.750000000002</v>
      </c>
      <c r="CA24" s="12">
        <f t="shared" si="60"/>
        <v>0</v>
      </c>
      <c r="CB24" s="12">
        <f t="shared" si="61"/>
        <v>0</v>
      </c>
      <c r="CC24" s="12">
        <f t="shared" si="62"/>
        <v>0</v>
      </c>
      <c r="CD24" s="12">
        <f t="shared" si="63"/>
        <v>0</v>
      </c>
      <c r="CE24" s="12">
        <f t="shared" si="64"/>
        <v>17187</v>
      </c>
      <c r="CF24" s="12">
        <f t="shared" si="65"/>
        <v>20241.500000000004</v>
      </c>
      <c r="CG24" s="12">
        <f t="shared" si="66"/>
        <v>8593.5</v>
      </c>
      <c r="CH24" s="12">
        <f t="shared" si="67"/>
        <v>10120.750000000002</v>
      </c>
      <c r="CI24" s="12">
        <f t="shared" si="68"/>
        <v>0</v>
      </c>
      <c r="CJ24" s="12">
        <f t="shared" si="69"/>
        <v>0</v>
      </c>
      <c r="CK24" s="9"/>
      <c r="CL24" s="18">
        <f t="shared" si="70"/>
        <v>0</v>
      </c>
      <c r="CM24" s="18">
        <f t="shared" si="71"/>
        <v>0.13028437802293277</v>
      </c>
      <c r="CN24" s="18">
        <f t="shared" si="72"/>
        <v>0</v>
      </c>
      <c r="CO24" s="18">
        <f t="shared" si="73"/>
        <v>0.34857810988533611</v>
      </c>
      <c r="CP24" s="18">
        <f t="shared" si="74"/>
        <v>0.13028437802293277</v>
      </c>
      <c r="CQ24" s="18">
        <f t="shared" si="75"/>
        <v>0</v>
      </c>
      <c r="CR24" s="18">
        <f t="shared" si="76"/>
        <v>0</v>
      </c>
      <c r="CS24" s="18">
        <f t="shared" si="77"/>
        <v>0.26056875604586555</v>
      </c>
      <c r="CT24" s="18">
        <f t="shared" si="78"/>
        <v>0.13028437802293277</v>
      </c>
      <c r="CU24" s="18">
        <f t="shared" si="79"/>
        <v>0</v>
      </c>
      <c r="CV24" s="17" t="str">
        <f t="shared" si="0"/>
        <v>LSNB19</v>
      </c>
      <c r="CW24" s="3" t="str">
        <f t="shared" si="1"/>
        <v>Learning 2 - Special Needs Education</v>
      </c>
    </row>
    <row r="25" spans="1:101">
      <c r="A25" t="s">
        <v>63</v>
      </c>
      <c r="B25" s="6">
        <v>34374</v>
      </c>
      <c r="C25" s="6">
        <v>40483</v>
      </c>
      <c r="D25" t="s">
        <v>64</v>
      </c>
      <c r="E25" s="3">
        <v>84</v>
      </c>
      <c r="F25" s="28">
        <f t="shared" si="2"/>
        <v>11.2</v>
      </c>
      <c r="G25" s="29">
        <f t="shared" si="3"/>
        <v>15</v>
      </c>
      <c r="H25">
        <v>30</v>
      </c>
      <c r="J25" s="3" t="s">
        <v>176</v>
      </c>
      <c r="K25" s="3" t="str">
        <f t="shared" si="22"/>
        <v>***</v>
      </c>
      <c r="L25" s="3">
        <v>93.4</v>
      </c>
      <c r="M25" s="9"/>
      <c r="N25" s="6">
        <f t="shared" si="23"/>
        <v>260400</v>
      </c>
      <c r="O25" s="6" t="str">
        <f t="shared" si="24"/>
        <v/>
      </c>
      <c r="P25" s="6"/>
      <c r="Q25" s="6"/>
      <c r="R25" s="6">
        <f t="shared" si="25"/>
        <v>260400</v>
      </c>
      <c r="S25" s="6"/>
      <c r="T25" s="9"/>
      <c r="U25" s="31">
        <f t="shared" si="26"/>
        <v>260400</v>
      </c>
      <c r="V25" s="31">
        <f t="shared" si="27"/>
        <v>526004.875</v>
      </c>
      <c r="W25" s="35">
        <f t="shared" si="28"/>
        <v>0</v>
      </c>
      <c r="X25" s="31">
        <f t="shared" si="29"/>
        <v>0</v>
      </c>
      <c r="Y25" s="35">
        <f t="shared" si="30"/>
        <v>167754.64761614616</v>
      </c>
      <c r="Z25" s="31">
        <f t="shared" si="31"/>
        <v>338862.375</v>
      </c>
      <c r="AA25" s="35">
        <f t="shared" si="32"/>
        <v>37058.140953541544</v>
      </c>
      <c r="AB25" s="31">
        <f t="shared" si="33"/>
        <v>74857</v>
      </c>
      <c r="AC25" s="35">
        <f t="shared" si="34"/>
        <v>18529.070476770772</v>
      </c>
      <c r="AD25" s="31">
        <f t="shared" si="35"/>
        <v>37428.5</v>
      </c>
      <c r="AE25" s="35">
        <f t="shared" si="36"/>
        <v>0</v>
      </c>
      <c r="AF25" s="31">
        <f t="shared" si="37"/>
        <v>0</v>
      </c>
      <c r="AG25" s="35">
        <f t="shared" si="38"/>
        <v>0</v>
      </c>
      <c r="AH25" s="31">
        <f t="shared" si="39"/>
        <v>0</v>
      </c>
      <c r="AI25" s="35">
        <f t="shared" si="40"/>
        <v>18529.070476770772</v>
      </c>
      <c r="AJ25" s="31">
        <f t="shared" si="41"/>
        <v>37428.5</v>
      </c>
      <c r="AK25" s="35">
        <f t="shared" si="42"/>
        <v>0</v>
      </c>
      <c r="AL25" s="31">
        <f t="shared" si="43"/>
        <v>0</v>
      </c>
      <c r="AM25" s="35">
        <f t="shared" si="44"/>
        <v>0</v>
      </c>
      <c r="AN25" s="31">
        <f t="shared" si="45"/>
        <v>0</v>
      </c>
      <c r="AO25" s="35">
        <f t="shared" si="46"/>
        <v>18529.070476770772</v>
      </c>
      <c r="AP25" s="31">
        <f t="shared" si="47"/>
        <v>37428.5</v>
      </c>
      <c r="AQ25" s="9"/>
      <c r="AR25" s="15">
        <v>7.5</v>
      </c>
      <c r="AS25" s="15">
        <v>6.625</v>
      </c>
      <c r="AT25" s="15" t="s">
        <v>6</v>
      </c>
      <c r="AU25" s="15" t="s">
        <v>6</v>
      </c>
      <c r="AV25" s="15">
        <v>5</v>
      </c>
      <c r="AW25" s="15">
        <v>4.125</v>
      </c>
      <c r="AX25" s="15">
        <v>1</v>
      </c>
      <c r="AY25" s="15">
        <v>1</v>
      </c>
      <c r="AZ25" s="15">
        <v>0.5</v>
      </c>
      <c r="BA25" s="15">
        <v>0.5</v>
      </c>
      <c r="BB25" s="15" t="s">
        <v>6</v>
      </c>
      <c r="BC25" s="15" t="s">
        <v>6</v>
      </c>
      <c r="BD25" s="15" t="s">
        <v>6</v>
      </c>
      <c r="BE25" s="15" t="s">
        <v>6</v>
      </c>
      <c r="BF25" s="15">
        <v>0.5</v>
      </c>
      <c r="BG25" s="15">
        <v>0.5</v>
      </c>
      <c r="BH25" s="15" t="s">
        <v>6</v>
      </c>
      <c r="BI25" s="15" t="s">
        <v>6</v>
      </c>
      <c r="BJ25" s="15" t="s">
        <v>6</v>
      </c>
      <c r="BK25" s="15" t="s">
        <v>6</v>
      </c>
      <c r="BL25" s="15">
        <v>0.5</v>
      </c>
      <c r="BM25" s="15">
        <v>0.5</v>
      </c>
      <c r="BN25" s="9"/>
      <c r="BO25" s="12">
        <f t="shared" si="48"/>
        <v>257805</v>
      </c>
      <c r="BP25" s="12">
        <f t="shared" si="49"/>
        <v>268199.875</v>
      </c>
      <c r="BQ25" s="12">
        <f t="shared" si="50"/>
        <v>0</v>
      </c>
      <c r="BR25" s="12">
        <f t="shared" si="51"/>
        <v>0</v>
      </c>
      <c r="BS25" s="12">
        <f t="shared" si="52"/>
        <v>171870</v>
      </c>
      <c r="BT25" s="12">
        <f t="shared" si="53"/>
        <v>166992.375</v>
      </c>
      <c r="BU25" s="12">
        <f t="shared" si="54"/>
        <v>34374</v>
      </c>
      <c r="BV25" s="12">
        <f t="shared" si="55"/>
        <v>40483</v>
      </c>
      <c r="BW25" s="12">
        <f t="shared" si="56"/>
        <v>17187</v>
      </c>
      <c r="BX25" s="12">
        <f t="shared" si="57"/>
        <v>20241.5</v>
      </c>
      <c r="BY25" s="12">
        <f t="shared" si="58"/>
        <v>0</v>
      </c>
      <c r="BZ25" s="12">
        <f t="shared" si="59"/>
        <v>0</v>
      </c>
      <c r="CA25" s="12">
        <f t="shared" si="60"/>
        <v>0</v>
      </c>
      <c r="CB25" s="12">
        <f t="shared" si="61"/>
        <v>0</v>
      </c>
      <c r="CC25" s="12">
        <f t="shared" si="62"/>
        <v>17187</v>
      </c>
      <c r="CD25" s="12">
        <f t="shared" si="63"/>
        <v>20241.5</v>
      </c>
      <c r="CE25" s="12">
        <f t="shared" si="64"/>
        <v>0</v>
      </c>
      <c r="CF25" s="12">
        <f t="shared" si="65"/>
        <v>0</v>
      </c>
      <c r="CG25" s="12">
        <f t="shared" si="66"/>
        <v>0</v>
      </c>
      <c r="CH25" s="12">
        <f t="shared" si="67"/>
        <v>0</v>
      </c>
      <c r="CI25" s="12">
        <f t="shared" si="68"/>
        <v>17187</v>
      </c>
      <c r="CJ25" s="12">
        <f t="shared" si="69"/>
        <v>20241.5</v>
      </c>
      <c r="CK25" s="9"/>
      <c r="CL25" s="18">
        <f t="shared" si="70"/>
        <v>0</v>
      </c>
      <c r="CM25" s="18">
        <f t="shared" si="71"/>
        <v>0.6442190768669207</v>
      </c>
      <c r="CN25" s="18">
        <f t="shared" si="72"/>
        <v>0.14231236925323174</v>
      </c>
      <c r="CO25" s="18">
        <f t="shared" si="73"/>
        <v>7.1156184626615868E-2</v>
      </c>
      <c r="CP25" s="18">
        <f t="shared" si="74"/>
        <v>0</v>
      </c>
      <c r="CQ25" s="18">
        <f t="shared" si="75"/>
        <v>0</v>
      </c>
      <c r="CR25" s="18">
        <f t="shared" si="76"/>
        <v>7.1156184626615868E-2</v>
      </c>
      <c r="CS25" s="18">
        <f t="shared" si="77"/>
        <v>0</v>
      </c>
      <c r="CT25" s="18">
        <f t="shared" si="78"/>
        <v>0</v>
      </c>
      <c r="CU25" s="18">
        <f t="shared" si="79"/>
        <v>7.1156184626615868E-2</v>
      </c>
      <c r="CV25" s="17" t="str">
        <f t="shared" si="0"/>
        <v>LLKB18</v>
      </c>
      <c r="CW25" s="3" t="str">
        <f t="shared" si="1"/>
        <v>Livskunskap</v>
      </c>
    </row>
    <row r="26" spans="1:101">
      <c r="A26" t="s">
        <v>39</v>
      </c>
      <c r="B26" s="6">
        <v>34374</v>
      </c>
      <c r="C26" s="6">
        <v>40483</v>
      </c>
      <c r="D26" s="3" t="s">
        <v>263</v>
      </c>
      <c r="E26" s="3">
        <f>87.2+82</f>
        <v>169.2</v>
      </c>
      <c r="F26" s="28">
        <f t="shared" si="2"/>
        <v>35.621052631578948</v>
      </c>
      <c r="G26" s="29">
        <f t="shared" si="3"/>
        <v>38</v>
      </c>
      <c r="H26">
        <v>7.5</v>
      </c>
      <c r="J26" s="3" t="s">
        <v>177</v>
      </c>
      <c r="K26" s="3" t="str">
        <f t="shared" si="22"/>
        <v>***</v>
      </c>
      <c r="L26" s="3">
        <v>154.5</v>
      </c>
      <c r="M26" s="9"/>
      <c r="N26" s="6">
        <f t="shared" si="23"/>
        <v>524520</v>
      </c>
      <c r="O26" s="6" t="str">
        <f t="shared" si="24"/>
        <v/>
      </c>
      <c r="P26" s="6"/>
      <c r="Q26" s="6"/>
      <c r="R26" s="6">
        <f t="shared" si="25"/>
        <v>524520</v>
      </c>
      <c r="S26" s="6"/>
      <c r="T26" s="9"/>
      <c r="U26" s="31">
        <f t="shared" si="26"/>
        <v>524520</v>
      </c>
      <c r="V26" s="31">
        <f t="shared" si="27"/>
        <v>365691.5</v>
      </c>
      <c r="W26" s="35">
        <f t="shared" si="28"/>
        <v>231582.64798881026</v>
      </c>
      <c r="X26" s="31">
        <f t="shared" si="29"/>
        <v>161457.72500000001</v>
      </c>
      <c r="Y26" s="35">
        <f t="shared" si="30"/>
        <v>87922.395795363045</v>
      </c>
      <c r="Z26" s="31">
        <f t="shared" si="31"/>
        <v>61298.850000000013</v>
      </c>
      <c r="AA26" s="35">
        <f t="shared" si="32"/>
        <v>107369.1722120968</v>
      </c>
      <c r="AB26" s="31">
        <f t="shared" si="33"/>
        <v>74857</v>
      </c>
      <c r="AC26" s="35">
        <f t="shared" si="34"/>
        <v>0</v>
      </c>
      <c r="AD26" s="31">
        <f t="shared" si="35"/>
        <v>0</v>
      </c>
      <c r="AE26" s="35">
        <f t="shared" si="36"/>
        <v>13421.146526512101</v>
      </c>
      <c r="AF26" s="31">
        <f t="shared" si="37"/>
        <v>9357.125</v>
      </c>
      <c r="AG26" s="35">
        <f t="shared" si="38"/>
        <v>13421.146526512101</v>
      </c>
      <c r="AH26" s="31">
        <f t="shared" si="39"/>
        <v>9357.125</v>
      </c>
      <c r="AI26" s="35">
        <f t="shared" si="40"/>
        <v>0</v>
      </c>
      <c r="AJ26" s="31">
        <f t="shared" si="41"/>
        <v>0</v>
      </c>
      <c r="AK26" s="35">
        <f t="shared" si="42"/>
        <v>0</v>
      </c>
      <c r="AL26" s="31">
        <f t="shared" si="43"/>
        <v>0</v>
      </c>
      <c r="AM26" s="35">
        <f t="shared" si="44"/>
        <v>46426.370109778327</v>
      </c>
      <c r="AN26" s="31">
        <f t="shared" si="45"/>
        <v>32368.125</v>
      </c>
      <c r="AO26" s="35">
        <f t="shared" si="46"/>
        <v>24377.120840927393</v>
      </c>
      <c r="AP26" s="31">
        <f t="shared" si="47"/>
        <v>16995.55</v>
      </c>
      <c r="AQ26" s="9"/>
      <c r="AR26" s="15">
        <v>4.75</v>
      </c>
      <c r="AS26" s="15">
        <v>5</v>
      </c>
      <c r="AT26" s="15">
        <v>1.9</v>
      </c>
      <c r="AU26" s="15">
        <v>2.375</v>
      </c>
      <c r="AV26" s="15">
        <v>0.9</v>
      </c>
      <c r="AW26" s="15">
        <v>0.75</v>
      </c>
      <c r="AX26" s="15">
        <v>1</v>
      </c>
      <c r="AY26" s="15">
        <v>1</v>
      </c>
      <c r="AZ26" s="15" t="s">
        <v>6</v>
      </c>
      <c r="BA26" s="15" t="s">
        <v>6</v>
      </c>
      <c r="BB26" s="15">
        <v>0.125</v>
      </c>
      <c r="BC26" s="15">
        <v>0.125</v>
      </c>
      <c r="BD26" s="15">
        <v>0.125</v>
      </c>
      <c r="BE26" s="15">
        <v>0.125</v>
      </c>
      <c r="BF26" s="15" t="s">
        <v>6</v>
      </c>
      <c r="BG26" s="15" t="s">
        <v>6</v>
      </c>
      <c r="BH26" s="15" t="s">
        <v>6</v>
      </c>
      <c r="BI26" s="15" t="s">
        <v>6</v>
      </c>
      <c r="BJ26" s="15">
        <v>0.5</v>
      </c>
      <c r="BK26" s="15">
        <v>0.375</v>
      </c>
      <c r="BL26" s="15">
        <v>0.2</v>
      </c>
      <c r="BM26" s="15">
        <v>0.25</v>
      </c>
      <c r="BN26" s="9"/>
      <c r="BO26" s="12">
        <f t="shared" si="48"/>
        <v>163276.5</v>
      </c>
      <c r="BP26" s="12">
        <f t="shared" si="49"/>
        <v>202415</v>
      </c>
      <c r="BQ26" s="12">
        <f t="shared" si="50"/>
        <v>65310.6</v>
      </c>
      <c r="BR26" s="12">
        <f t="shared" si="51"/>
        <v>96147.125</v>
      </c>
      <c r="BS26" s="12">
        <f t="shared" si="52"/>
        <v>30936.600000000002</v>
      </c>
      <c r="BT26" s="12">
        <f t="shared" si="53"/>
        <v>30362.25</v>
      </c>
      <c r="BU26" s="12">
        <f t="shared" si="54"/>
        <v>34374</v>
      </c>
      <c r="BV26" s="12">
        <f t="shared" si="55"/>
        <v>40483</v>
      </c>
      <c r="BW26" s="12">
        <f t="shared" si="56"/>
        <v>0</v>
      </c>
      <c r="BX26" s="12">
        <f t="shared" si="57"/>
        <v>0</v>
      </c>
      <c r="BY26" s="12">
        <f t="shared" si="58"/>
        <v>4296.75</v>
      </c>
      <c r="BZ26" s="12">
        <f t="shared" si="59"/>
        <v>5060.375</v>
      </c>
      <c r="CA26" s="12">
        <f t="shared" si="60"/>
        <v>4296.75</v>
      </c>
      <c r="CB26" s="12">
        <f t="shared" si="61"/>
        <v>5060.375</v>
      </c>
      <c r="CC26" s="12">
        <f t="shared" si="62"/>
        <v>0</v>
      </c>
      <c r="CD26" s="12">
        <f t="shared" si="63"/>
        <v>0</v>
      </c>
      <c r="CE26" s="12">
        <f t="shared" si="64"/>
        <v>0</v>
      </c>
      <c r="CF26" s="12">
        <f t="shared" si="65"/>
        <v>0</v>
      </c>
      <c r="CG26" s="12">
        <f t="shared" si="66"/>
        <v>17187</v>
      </c>
      <c r="CH26" s="12">
        <f t="shared" si="67"/>
        <v>15181.125</v>
      </c>
      <c r="CI26" s="12">
        <f t="shared" si="68"/>
        <v>6874.8</v>
      </c>
      <c r="CJ26" s="12">
        <f t="shared" si="69"/>
        <v>10120.75</v>
      </c>
      <c r="CK26" s="9"/>
      <c r="CL26" s="18">
        <f t="shared" si="70"/>
        <v>0.44151347515597167</v>
      </c>
      <c r="CM26" s="18">
        <f t="shared" si="71"/>
        <v>0.16762448676001496</v>
      </c>
      <c r="CN26" s="18">
        <f t="shared" si="72"/>
        <v>0.20469986313600397</v>
      </c>
      <c r="CO26" s="18">
        <f t="shared" si="73"/>
        <v>0</v>
      </c>
      <c r="CP26" s="18">
        <f t="shared" si="74"/>
        <v>2.5587482892000496E-2</v>
      </c>
      <c r="CQ26" s="18">
        <f t="shared" si="75"/>
        <v>2.5587482892000496E-2</v>
      </c>
      <c r="CR26" s="18">
        <f t="shared" si="76"/>
        <v>0</v>
      </c>
      <c r="CS26" s="18">
        <f t="shared" si="77"/>
        <v>0</v>
      </c>
      <c r="CT26" s="18">
        <f t="shared" si="78"/>
        <v>8.8512106516011449E-2</v>
      </c>
      <c r="CU26" s="18">
        <f t="shared" si="79"/>
        <v>4.6475102647997014E-2</v>
      </c>
      <c r="CV26" s="17" t="str">
        <f t="shared" si="0"/>
        <v>LGMB10</v>
      </c>
      <c r="CW26" s="3" t="str">
        <f t="shared" si="1"/>
        <v xml:space="preserve">Lärande 2 - globala miljö- och överlevnadsfrågor (ht?) </v>
      </c>
    </row>
    <row r="27" spans="1:101">
      <c r="A27" t="s">
        <v>41</v>
      </c>
      <c r="B27" s="6">
        <v>34374</v>
      </c>
      <c r="C27" s="6">
        <v>40483</v>
      </c>
      <c r="D27" s="3" t="s">
        <v>262</v>
      </c>
      <c r="E27" s="3">
        <f>65.5</f>
        <v>65.5</v>
      </c>
      <c r="F27" s="28">
        <f t="shared" si="2"/>
        <v>3.2506203473945412</v>
      </c>
      <c r="G27" s="29">
        <f t="shared" si="3"/>
        <v>161.19999999999999</v>
      </c>
      <c r="H27">
        <v>7.5</v>
      </c>
      <c r="J27" s="3" t="s">
        <v>178</v>
      </c>
      <c r="K27" s="3" t="str">
        <f t="shared" si="22"/>
        <v>***</v>
      </c>
      <c r="L27" s="3">
        <v>149</v>
      </c>
      <c r="M27" s="9"/>
      <c r="N27" s="6">
        <f t="shared" si="23"/>
        <v>203050</v>
      </c>
      <c r="O27" s="6" t="str">
        <f t="shared" si="24"/>
        <v/>
      </c>
      <c r="P27" s="6"/>
      <c r="Q27" s="6"/>
      <c r="R27" s="6">
        <f t="shared" si="25"/>
        <v>203050</v>
      </c>
      <c r="S27" s="6"/>
      <c r="T27" s="9"/>
      <c r="U27" s="31">
        <f t="shared" si="26"/>
        <v>203050</v>
      </c>
      <c r="V27" s="31">
        <f t="shared" si="27"/>
        <v>1456752.7250000001</v>
      </c>
      <c r="W27" s="35">
        <f t="shared" si="28"/>
        <v>19470.597780244407</v>
      </c>
      <c r="X27" s="31">
        <f t="shared" si="29"/>
        <v>139688.97499999998</v>
      </c>
      <c r="Y27" s="35">
        <f t="shared" si="30"/>
        <v>16356.296789319544</v>
      </c>
      <c r="Z27" s="31">
        <f t="shared" si="31"/>
        <v>117345.87499999999</v>
      </c>
      <c r="AA27" s="35">
        <f t="shared" si="32"/>
        <v>94398.193544652531</v>
      </c>
      <c r="AB27" s="31">
        <f t="shared" si="33"/>
        <v>677246.125</v>
      </c>
      <c r="AC27" s="35">
        <f t="shared" si="34"/>
        <v>3912.7386521621224</v>
      </c>
      <c r="AD27" s="31">
        <f t="shared" si="35"/>
        <v>28071.375</v>
      </c>
      <c r="AE27" s="35">
        <f t="shared" si="36"/>
        <v>17554.104862752185</v>
      </c>
      <c r="AF27" s="31">
        <f t="shared" si="37"/>
        <v>125939.375</v>
      </c>
      <c r="AG27" s="35">
        <f t="shared" si="38"/>
        <v>10433.969739098995</v>
      </c>
      <c r="AH27" s="31">
        <f t="shared" si="39"/>
        <v>74857</v>
      </c>
      <c r="AI27" s="35">
        <f t="shared" si="40"/>
        <v>12337.11999320269</v>
      </c>
      <c r="AJ27" s="31">
        <f t="shared" si="41"/>
        <v>88510.875</v>
      </c>
      <c r="AK27" s="35">
        <f t="shared" si="42"/>
        <v>5216.9848695494975</v>
      </c>
      <c r="AL27" s="31">
        <f t="shared" si="43"/>
        <v>37428.5</v>
      </c>
      <c r="AM27" s="35">
        <f t="shared" si="44"/>
        <v>19563.693260810614</v>
      </c>
      <c r="AN27" s="31">
        <f t="shared" si="45"/>
        <v>140356.875</v>
      </c>
      <c r="AO27" s="35">
        <f t="shared" si="46"/>
        <v>3806.3005082073896</v>
      </c>
      <c r="AP27" s="31">
        <f t="shared" si="47"/>
        <v>27307.75</v>
      </c>
      <c r="AQ27" s="9"/>
      <c r="AR27" s="15">
        <v>20.149999999999999</v>
      </c>
      <c r="AS27" s="15">
        <v>18.875</v>
      </c>
      <c r="AT27" s="15">
        <v>2.15</v>
      </c>
      <c r="AU27" s="15">
        <v>1.625</v>
      </c>
      <c r="AV27" s="15">
        <v>1.5</v>
      </c>
      <c r="AW27" s="15">
        <v>1.625</v>
      </c>
      <c r="AX27" s="15">
        <v>9.25</v>
      </c>
      <c r="AY27" s="15">
        <v>8.875</v>
      </c>
      <c r="AZ27" s="15">
        <v>0.375</v>
      </c>
      <c r="BA27" s="15">
        <v>0.375</v>
      </c>
      <c r="BB27" s="15">
        <v>1.75</v>
      </c>
      <c r="BC27" s="15">
        <v>1.625</v>
      </c>
      <c r="BD27" s="15">
        <v>1</v>
      </c>
      <c r="BE27" s="15">
        <v>1</v>
      </c>
      <c r="BF27" s="15">
        <v>1.25</v>
      </c>
      <c r="BG27" s="15">
        <v>1.125</v>
      </c>
      <c r="BH27" s="15">
        <v>0.5</v>
      </c>
      <c r="BI27" s="15">
        <v>0.5</v>
      </c>
      <c r="BJ27" s="15">
        <v>1.875</v>
      </c>
      <c r="BK27" s="15">
        <v>1.875</v>
      </c>
      <c r="BL27" s="15">
        <v>0.5</v>
      </c>
      <c r="BM27" s="15">
        <v>0.25</v>
      </c>
      <c r="BN27" s="9"/>
      <c r="BO27" s="12">
        <f t="shared" si="48"/>
        <v>692636.1</v>
      </c>
      <c r="BP27" s="12">
        <f t="shared" si="49"/>
        <v>764116.625</v>
      </c>
      <c r="BQ27" s="12">
        <f t="shared" si="50"/>
        <v>73904.099999999991</v>
      </c>
      <c r="BR27" s="12">
        <f t="shared" si="51"/>
        <v>65784.875</v>
      </c>
      <c r="BS27" s="12">
        <f t="shared" si="52"/>
        <v>51561</v>
      </c>
      <c r="BT27" s="12">
        <f t="shared" si="53"/>
        <v>65784.875</v>
      </c>
      <c r="BU27" s="12">
        <f t="shared" si="54"/>
        <v>317959.5</v>
      </c>
      <c r="BV27" s="12">
        <f t="shared" si="55"/>
        <v>359286.625</v>
      </c>
      <c r="BW27" s="12">
        <f t="shared" si="56"/>
        <v>12890.25</v>
      </c>
      <c r="BX27" s="12">
        <f t="shared" si="57"/>
        <v>15181.125</v>
      </c>
      <c r="BY27" s="12">
        <f t="shared" si="58"/>
        <v>60154.5</v>
      </c>
      <c r="BZ27" s="12">
        <f t="shared" si="59"/>
        <v>65784.875</v>
      </c>
      <c r="CA27" s="12">
        <f t="shared" si="60"/>
        <v>34374</v>
      </c>
      <c r="CB27" s="12">
        <f t="shared" si="61"/>
        <v>40483</v>
      </c>
      <c r="CC27" s="12">
        <f t="shared" si="62"/>
        <v>42967.5</v>
      </c>
      <c r="CD27" s="12">
        <f t="shared" si="63"/>
        <v>45543.375</v>
      </c>
      <c r="CE27" s="12">
        <f t="shared" si="64"/>
        <v>17187</v>
      </c>
      <c r="CF27" s="12">
        <f t="shared" si="65"/>
        <v>20241.5</v>
      </c>
      <c r="CG27" s="12">
        <f t="shared" si="66"/>
        <v>64451.25</v>
      </c>
      <c r="CH27" s="12">
        <f t="shared" si="67"/>
        <v>75905.625</v>
      </c>
      <c r="CI27" s="12">
        <f t="shared" si="68"/>
        <v>17187</v>
      </c>
      <c r="CJ27" s="12">
        <f t="shared" si="69"/>
        <v>10120.75</v>
      </c>
      <c r="CK27" s="9"/>
      <c r="CL27" s="18">
        <f t="shared" si="70"/>
        <v>9.5890656391255394E-2</v>
      </c>
      <c r="CM27" s="18">
        <f t="shared" si="71"/>
        <v>8.0553049935087634E-2</v>
      </c>
      <c r="CN27" s="18">
        <f t="shared" si="72"/>
        <v>0.46490122405640255</v>
      </c>
      <c r="CO27" s="18">
        <f t="shared" si="73"/>
        <v>1.9269828378045421E-2</v>
      </c>
      <c r="CP27" s="18">
        <f t="shared" si="74"/>
        <v>8.6452129341306014E-2</v>
      </c>
      <c r="CQ27" s="18">
        <f t="shared" si="75"/>
        <v>5.1386209008121124E-2</v>
      </c>
      <c r="CR27" s="18">
        <f t="shared" si="76"/>
        <v>6.0759024837245455E-2</v>
      </c>
      <c r="CS27" s="18">
        <f t="shared" si="77"/>
        <v>2.5693104504060562E-2</v>
      </c>
      <c r="CT27" s="18">
        <f t="shared" si="78"/>
        <v>9.6349141890227114E-2</v>
      </c>
      <c r="CU27" s="18">
        <f t="shared" si="79"/>
        <v>1.8745631658248656E-2</v>
      </c>
      <c r="CV27" s="17" t="str">
        <f t="shared" si="0"/>
        <v>LGMB17</v>
      </c>
      <c r="CW27" s="3" t="str">
        <f t="shared" si="1"/>
        <v>Lärande 2 - globala miljö- och överlevnadsfrågor (vt?)</v>
      </c>
    </row>
    <row r="28" spans="1:101">
      <c r="A28" t="s">
        <v>58</v>
      </c>
      <c r="B28" s="6">
        <v>34374</v>
      </c>
      <c r="C28" s="6">
        <v>40483</v>
      </c>
      <c r="D28" s="3" t="s">
        <v>266</v>
      </c>
      <c r="E28" s="3">
        <v>52</v>
      </c>
      <c r="F28" s="28">
        <f t="shared" si="2"/>
        <v>9.2444444444444436</v>
      </c>
      <c r="G28" s="29">
        <f t="shared" si="3"/>
        <v>45</v>
      </c>
      <c r="H28">
        <v>7.5</v>
      </c>
      <c r="J28" s="3" t="s">
        <v>179</v>
      </c>
      <c r="K28" s="3" t="str">
        <f t="shared" si="22"/>
        <v>***</v>
      </c>
      <c r="L28" s="3">
        <v>43</v>
      </c>
      <c r="M28" s="9"/>
      <c r="N28" s="6">
        <f t="shared" si="23"/>
        <v>161200</v>
      </c>
      <c r="O28" s="6" t="str">
        <f t="shared" si="24"/>
        <v/>
      </c>
      <c r="P28" s="6"/>
      <c r="Q28" s="6"/>
      <c r="R28" s="6">
        <f t="shared" si="25"/>
        <v>161200</v>
      </c>
      <c r="S28" s="6"/>
      <c r="T28" s="9"/>
      <c r="U28" s="31">
        <f t="shared" si="26"/>
        <v>161200</v>
      </c>
      <c r="V28" s="31">
        <f t="shared" si="27"/>
        <v>385648</v>
      </c>
      <c r="W28" s="35">
        <f t="shared" si="28"/>
        <v>67649.018664689036</v>
      </c>
      <c r="X28" s="31">
        <f t="shared" si="29"/>
        <v>161840.625</v>
      </c>
      <c r="Y28" s="35">
        <f t="shared" si="30"/>
        <v>33086.090165124675</v>
      </c>
      <c r="Z28" s="31">
        <f t="shared" si="31"/>
        <v>79153.75</v>
      </c>
      <c r="AA28" s="35">
        <f t="shared" si="32"/>
        <v>29174.832878687299</v>
      </c>
      <c r="AB28" s="31">
        <f t="shared" si="33"/>
        <v>69796.625</v>
      </c>
      <c r="AC28" s="35">
        <f t="shared" si="34"/>
        <v>0</v>
      </c>
      <c r="AD28" s="31">
        <f t="shared" si="35"/>
        <v>0</v>
      </c>
      <c r="AE28" s="35">
        <f t="shared" si="36"/>
        <v>3911.2572864373728</v>
      </c>
      <c r="AF28" s="31">
        <f t="shared" si="37"/>
        <v>9357.125</v>
      </c>
      <c r="AG28" s="35">
        <f t="shared" si="38"/>
        <v>3911.2572864373728</v>
      </c>
      <c r="AH28" s="31">
        <f t="shared" si="39"/>
        <v>9357.125</v>
      </c>
      <c r="AI28" s="35">
        <f t="shared" si="40"/>
        <v>0</v>
      </c>
      <c r="AJ28" s="31">
        <f t="shared" si="41"/>
        <v>0</v>
      </c>
      <c r="AK28" s="35">
        <f t="shared" si="42"/>
        <v>0</v>
      </c>
      <c r="AL28" s="31">
        <f t="shared" si="43"/>
        <v>0</v>
      </c>
      <c r="AM28" s="35">
        <f t="shared" si="44"/>
        <v>15645.029145749491</v>
      </c>
      <c r="AN28" s="31">
        <f t="shared" si="45"/>
        <v>37428.5</v>
      </c>
      <c r="AO28" s="35">
        <f t="shared" si="46"/>
        <v>7822.5145728747457</v>
      </c>
      <c r="AP28" s="31">
        <f t="shared" si="47"/>
        <v>18714.25</v>
      </c>
      <c r="AQ28" s="9"/>
      <c r="AR28" s="15">
        <v>5.625</v>
      </c>
      <c r="AS28" s="15">
        <v>4.75</v>
      </c>
      <c r="AT28" s="15">
        <v>2.5</v>
      </c>
      <c r="AU28" s="15">
        <v>1.875</v>
      </c>
      <c r="AV28" s="15">
        <v>1.125</v>
      </c>
      <c r="AW28" s="15">
        <v>1</v>
      </c>
      <c r="AX28" s="15">
        <v>1</v>
      </c>
      <c r="AY28" s="15">
        <v>0.875</v>
      </c>
      <c r="AZ28" s="15" t="s">
        <v>6</v>
      </c>
      <c r="BA28" s="15" t="s">
        <v>6</v>
      </c>
      <c r="BB28" s="15">
        <v>0.125</v>
      </c>
      <c r="BC28" s="15">
        <v>0.125</v>
      </c>
      <c r="BD28" s="15">
        <v>0.125</v>
      </c>
      <c r="BE28" s="15">
        <v>0.125</v>
      </c>
      <c r="BF28" s="15" t="s">
        <v>6</v>
      </c>
      <c r="BG28" s="15" t="s">
        <v>6</v>
      </c>
      <c r="BH28" s="15" t="s">
        <v>6</v>
      </c>
      <c r="BI28" s="15" t="s">
        <v>6</v>
      </c>
      <c r="BJ28" s="15">
        <v>0.5</v>
      </c>
      <c r="BK28" s="15">
        <v>0.5</v>
      </c>
      <c r="BL28" s="15">
        <v>0.25</v>
      </c>
      <c r="BM28" s="15">
        <v>0.25</v>
      </c>
      <c r="BN28" s="9"/>
      <c r="BO28" s="12">
        <f t="shared" si="48"/>
        <v>193353.75</v>
      </c>
      <c r="BP28" s="12">
        <f t="shared" si="49"/>
        <v>192294.25</v>
      </c>
      <c r="BQ28" s="12">
        <f t="shared" si="50"/>
        <v>85935</v>
      </c>
      <c r="BR28" s="12">
        <f t="shared" si="51"/>
        <v>75905.625</v>
      </c>
      <c r="BS28" s="12">
        <f t="shared" si="52"/>
        <v>38670.75</v>
      </c>
      <c r="BT28" s="12">
        <f t="shared" si="53"/>
        <v>40483</v>
      </c>
      <c r="BU28" s="12">
        <f t="shared" si="54"/>
        <v>34374</v>
      </c>
      <c r="BV28" s="12">
        <f t="shared" si="55"/>
        <v>35422.625</v>
      </c>
      <c r="BW28" s="12">
        <f t="shared" si="56"/>
        <v>0</v>
      </c>
      <c r="BX28" s="12">
        <f t="shared" si="57"/>
        <v>0</v>
      </c>
      <c r="BY28" s="12">
        <f t="shared" si="58"/>
        <v>4296.75</v>
      </c>
      <c r="BZ28" s="12">
        <f t="shared" si="59"/>
        <v>5060.375</v>
      </c>
      <c r="CA28" s="12">
        <f t="shared" si="60"/>
        <v>4296.75</v>
      </c>
      <c r="CB28" s="12">
        <f t="shared" si="61"/>
        <v>5060.375</v>
      </c>
      <c r="CC28" s="12">
        <f t="shared" si="62"/>
        <v>0</v>
      </c>
      <c r="CD28" s="12">
        <f t="shared" si="63"/>
        <v>0</v>
      </c>
      <c r="CE28" s="12">
        <f t="shared" si="64"/>
        <v>0</v>
      </c>
      <c r="CF28" s="12">
        <f t="shared" si="65"/>
        <v>0</v>
      </c>
      <c r="CG28" s="12">
        <f t="shared" si="66"/>
        <v>17187</v>
      </c>
      <c r="CH28" s="12">
        <f t="shared" si="67"/>
        <v>20241.5</v>
      </c>
      <c r="CI28" s="12">
        <f t="shared" si="68"/>
        <v>8593.5</v>
      </c>
      <c r="CJ28" s="12">
        <f t="shared" si="69"/>
        <v>10120.75</v>
      </c>
      <c r="CK28" s="9"/>
      <c r="CL28" s="18">
        <f t="shared" si="70"/>
        <v>0.41965892471891464</v>
      </c>
      <c r="CM28" s="18">
        <f t="shared" si="71"/>
        <v>0.20524869829481807</v>
      </c>
      <c r="CN28" s="18">
        <f t="shared" si="72"/>
        <v>0.18098531562461104</v>
      </c>
      <c r="CO28" s="18">
        <f t="shared" si="73"/>
        <v>0</v>
      </c>
      <c r="CP28" s="18">
        <f t="shared" si="74"/>
        <v>2.4263382670207029E-2</v>
      </c>
      <c r="CQ28" s="18">
        <f t="shared" si="75"/>
        <v>2.4263382670207029E-2</v>
      </c>
      <c r="CR28" s="18">
        <f t="shared" si="76"/>
        <v>0</v>
      </c>
      <c r="CS28" s="18">
        <f t="shared" si="77"/>
        <v>0</v>
      </c>
      <c r="CT28" s="18">
        <f t="shared" si="78"/>
        <v>9.7053530680828115E-2</v>
      </c>
      <c r="CU28" s="18">
        <f t="shared" si="79"/>
        <v>4.8526765340414058E-2</v>
      </c>
      <c r="CV28" s="17" t="str">
        <f t="shared" si="0"/>
        <v>LKMB10</v>
      </c>
      <c r="CW28" s="3" t="str">
        <f t="shared" si="1"/>
        <v>Lärande 2 - kulturmöten (ht?)</v>
      </c>
    </row>
    <row r="29" spans="1:101">
      <c r="A29" t="s">
        <v>60</v>
      </c>
      <c r="B29" s="6">
        <v>34374</v>
      </c>
      <c r="C29" s="6">
        <v>40483</v>
      </c>
      <c r="D29" s="3" t="s">
        <v>265</v>
      </c>
      <c r="E29" s="3">
        <f>63+61.8</f>
        <v>124.8</v>
      </c>
      <c r="F29" s="28">
        <f t="shared" si="2"/>
        <v>6.4831168831168826</v>
      </c>
      <c r="G29" s="29">
        <f t="shared" si="3"/>
        <v>154</v>
      </c>
      <c r="H29">
        <v>7.5</v>
      </c>
      <c r="J29" s="3" t="s">
        <v>180</v>
      </c>
      <c r="K29" s="3" t="str">
        <f t="shared" si="22"/>
        <v>***</v>
      </c>
      <c r="L29" s="3">
        <v>48</v>
      </c>
      <c r="M29" s="9"/>
      <c r="N29" s="6">
        <f t="shared" si="23"/>
        <v>386880</v>
      </c>
      <c r="O29" s="6" t="str">
        <f t="shared" si="24"/>
        <v/>
      </c>
      <c r="P29" s="6"/>
      <c r="Q29" s="6"/>
      <c r="R29" s="6">
        <f t="shared" si="25"/>
        <v>386880</v>
      </c>
      <c r="S29" s="6"/>
      <c r="T29" s="9"/>
      <c r="U29" s="31">
        <f t="shared" si="26"/>
        <v>386880</v>
      </c>
      <c r="V29" s="31">
        <f t="shared" si="27"/>
        <v>1435936.875</v>
      </c>
      <c r="W29" s="35">
        <f t="shared" si="28"/>
        <v>32773.793597298623</v>
      </c>
      <c r="X29" s="31">
        <f t="shared" si="29"/>
        <v>121642.625</v>
      </c>
      <c r="Y29" s="35">
        <f t="shared" si="30"/>
        <v>30252.732551352579</v>
      </c>
      <c r="Z29" s="31">
        <f t="shared" si="31"/>
        <v>112285.5</v>
      </c>
      <c r="AA29" s="35">
        <f t="shared" si="32"/>
        <v>182674.0552783701</v>
      </c>
      <c r="AB29" s="31">
        <f t="shared" si="33"/>
        <v>678009.75</v>
      </c>
      <c r="AC29" s="35">
        <f t="shared" si="34"/>
        <v>7563.1831378381448</v>
      </c>
      <c r="AD29" s="31">
        <f t="shared" si="35"/>
        <v>28071.375</v>
      </c>
      <c r="AE29" s="35">
        <f t="shared" si="36"/>
        <v>35294.854643244675</v>
      </c>
      <c r="AF29" s="31">
        <f t="shared" si="37"/>
        <v>130999.74999999999</v>
      </c>
      <c r="AG29" s="35">
        <f t="shared" si="38"/>
        <v>20168.488367568389</v>
      </c>
      <c r="AH29" s="31">
        <f t="shared" si="39"/>
        <v>74857</v>
      </c>
      <c r="AI29" s="35">
        <f t="shared" si="40"/>
        <v>25210.610459460484</v>
      </c>
      <c r="AJ29" s="31">
        <f t="shared" si="41"/>
        <v>93571.25</v>
      </c>
      <c r="AK29" s="35">
        <f t="shared" si="42"/>
        <v>10084.244183784194</v>
      </c>
      <c r="AL29" s="31">
        <f t="shared" si="43"/>
        <v>37428.5</v>
      </c>
      <c r="AM29" s="35">
        <f t="shared" si="44"/>
        <v>37815.915689190719</v>
      </c>
      <c r="AN29" s="31">
        <f t="shared" si="45"/>
        <v>140356.875</v>
      </c>
      <c r="AO29" s="35">
        <f t="shared" si="46"/>
        <v>5042.1220918920972</v>
      </c>
      <c r="AP29" s="31">
        <f t="shared" si="47"/>
        <v>18714.25</v>
      </c>
      <c r="AQ29" s="9"/>
      <c r="AR29" s="15">
        <v>19.25</v>
      </c>
      <c r="AS29" s="15">
        <v>19.125</v>
      </c>
      <c r="AT29" s="15">
        <v>1.625</v>
      </c>
      <c r="AU29" s="15">
        <v>1.625</v>
      </c>
      <c r="AV29" s="15">
        <v>1.5</v>
      </c>
      <c r="AW29" s="15">
        <v>1.5</v>
      </c>
      <c r="AX29" s="15">
        <v>9.125</v>
      </c>
      <c r="AY29" s="15">
        <v>9</v>
      </c>
      <c r="AZ29" s="15">
        <v>0.375</v>
      </c>
      <c r="BA29" s="15">
        <v>0.375</v>
      </c>
      <c r="BB29" s="15">
        <v>1.75</v>
      </c>
      <c r="BC29" s="15">
        <v>1.75</v>
      </c>
      <c r="BD29" s="15">
        <v>1</v>
      </c>
      <c r="BE29" s="15">
        <v>1</v>
      </c>
      <c r="BF29" s="15">
        <v>1.25</v>
      </c>
      <c r="BG29" s="15">
        <v>1.25</v>
      </c>
      <c r="BH29" s="15">
        <v>0.5</v>
      </c>
      <c r="BI29" s="15">
        <v>0.5</v>
      </c>
      <c r="BJ29" s="15">
        <v>1.875</v>
      </c>
      <c r="BK29" s="15">
        <v>1.875</v>
      </c>
      <c r="BL29" s="15">
        <v>0.25</v>
      </c>
      <c r="BM29" s="15">
        <v>0.25</v>
      </c>
      <c r="BN29" s="9"/>
      <c r="BO29" s="12">
        <f t="shared" si="48"/>
        <v>661699.5</v>
      </c>
      <c r="BP29" s="12">
        <f t="shared" si="49"/>
        <v>774237.375</v>
      </c>
      <c r="BQ29" s="12">
        <f t="shared" si="50"/>
        <v>55857.75</v>
      </c>
      <c r="BR29" s="12">
        <f t="shared" si="51"/>
        <v>65784.875</v>
      </c>
      <c r="BS29" s="12">
        <f t="shared" si="52"/>
        <v>51561</v>
      </c>
      <c r="BT29" s="12">
        <f t="shared" si="53"/>
        <v>60724.5</v>
      </c>
      <c r="BU29" s="12">
        <f t="shared" si="54"/>
        <v>313662.75</v>
      </c>
      <c r="BV29" s="12">
        <f t="shared" si="55"/>
        <v>364347</v>
      </c>
      <c r="BW29" s="12">
        <f t="shared" si="56"/>
        <v>12890.25</v>
      </c>
      <c r="BX29" s="12">
        <f t="shared" si="57"/>
        <v>15181.125</v>
      </c>
      <c r="BY29" s="12">
        <f t="shared" si="58"/>
        <v>60154.5</v>
      </c>
      <c r="BZ29" s="12">
        <f t="shared" si="59"/>
        <v>70845.25</v>
      </c>
      <c r="CA29" s="12">
        <f t="shared" si="60"/>
        <v>34374</v>
      </c>
      <c r="CB29" s="12">
        <f t="shared" si="61"/>
        <v>40483</v>
      </c>
      <c r="CC29" s="12">
        <f t="shared" si="62"/>
        <v>42967.5</v>
      </c>
      <c r="CD29" s="12">
        <f t="shared" si="63"/>
        <v>50603.75</v>
      </c>
      <c r="CE29" s="12">
        <f t="shared" si="64"/>
        <v>17187</v>
      </c>
      <c r="CF29" s="12">
        <f t="shared" si="65"/>
        <v>20241.5</v>
      </c>
      <c r="CG29" s="12">
        <f t="shared" si="66"/>
        <v>64451.25</v>
      </c>
      <c r="CH29" s="12">
        <f t="shared" si="67"/>
        <v>75905.625</v>
      </c>
      <c r="CI29" s="12">
        <f t="shared" si="68"/>
        <v>8593.5</v>
      </c>
      <c r="CJ29" s="12">
        <f t="shared" si="69"/>
        <v>10120.75</v>
      </c>
      <c r="CK29" s="9"/>
      <c r="CL29" s="18">
        <f t="shared" si="70"/>
        <v>8.4713072780445167E-2</v>
      </c>
      <c r="CM29" s="18">
        <f t="shared" si="71"/>
        <v>7.8196682566564771E-2</v>
      </c>
      <c r="CN29" s="18">
        <f t="shared" si="72"/>
        <v>0.47217239267568778</v>
      </c>
      <c r="CO29" s="18">
        <f t="shared" si="73"/>
        <v>1.9549170641641193E-2</v>
      </c>
      <c r="CP29" s="18">
        <f t="shared" si="74"/>
        <v>9.1229462994325564E-2</v>
      </c>
      <c r="CQ29" s="18">
        <f t="shared" si="75"/>
        <v>5.2131121711043185E-2</v>
      </c>
      <c r="CR29" s="18">
        <f t="shared" si="76"/>
        <v>6.5163902138803978E-2</v>
      </c>
      <c r="CS29" s="18">
        <f t="shared" si="77"/>
        <v>2.6065560855521593E-2</v>
      </c>
      <c r="CT29" s="18">
        <f t="shared" si="78"/>
        <v>9.774585320820596E-2</v>
      </c>
      <c r="CU29" s="18">
        <f t="shared" si="79"/>
        <v>1.3032780427760796E-2</v>
      </c>
      <c r="CV29" s="17" t="str">
        <f t="shared" si="0"/>
        <v>LKMB17</v>
      </c>
      <c r="CW29" s="3" t="str">
        <f t="shared" si="1"/>
        <v>Lärande 2 - kulturmöten (vt?)</v>
      </c>
    </row>
    <row r="30" spans="1:101">
      <c r="A30" t="s">
        <v>118</v>
      </c>
      <c r="B30" s="6">
        <v>34374</v>
      </c>
      <c r="C30" s="6">
        <v>40483</v>
      </c>
      <c r="D30" s="4" t="s">
        <v>271</v>
      </c>
      <c r="E30" s="3">
        <f>79.75+18</f>
        <v>97.75</v>
      </c>
      <c r="F30" s="28">
        <f t="shared" si="2"/>
        <v>9.0930232558139537</v>
      </c>
      <c r="G30" s="29">
        <f t="shared" si="3"/>
        <v>43</v>
      </c>
      <c r="H30">
        <v>15</v>
      </c>
      <c r="I30" s="3">
        <v>6</v>
      </c>
      <c r="J30" s="3" t="s">
        <v>181</v>
      </c>
      <c r="K30" s="3" t="str">
        <f t="shared" si="22"/>
        <v>***</v>
      </c>
      <c r="L30" s="3">
        <v>3</v>
      </c>
      <c r="M30" s="9"/>
      <c r="N30" s="6">
        <f t="shared" si="23"/>
        <v>303025</v>
      </c>
      <c r="O30" s="6">
        <f t="shared" si="24"/>
        <v>122550</v>
      </c>
      <c r="P30" s="6"/>
      <c r="Q30" s="6"/>
      <c r="R30" s="6">
        <f t="shared" si="25"/>
        <v>425575</v>
      </c>
      <c r="S30" s="6"/>
      <c r="T30" s="9"/>
      <c r="U30" s="31">
        <f t="shared" si="26"/>
        <v>425575</v>
      </c>
      <c r="V30" s="31">
        <f t="shared" si="27"/>
        <v>511211</v>
      </c>
      <c r="W30" s="35">
        <f t="shared" si="28"/>
        <v>189847.40322000114</v>
      </c>
      <c r="X30" s="31">
        <f t="shared" si="29"/>
        <v>228049.3</v>
      </c>
      <c r="Y30" s="35">
        <f t="shared" si="30"/>
        <v>70712.193575646845</v>
      </c>
      <c r="Z30" s="31">
        <f t="shared" si="31"/>
        <v>84941.2</v>
      </c>
      <c r="AA30" s="35">
        <f t="shared" si="32"/>
        <v>84192.774177394458</v>
      </c>
      <c r="AB30" s="31">
        <f t="shared" si="33"/>
        <v>101134.39999999999</v>
      </c>
      <c r="AC30" s="35">
        <f t="shared" si="34"/>
        <v>0</v>
      </c>
      <c r="AD30" s="31">
        <f t="shared" si="35"/>
        <v>0</v>
      </c>
      <c r="AE30" s="35">
        <f t="shared" si="36"/>
        <v>10524.096772174307</v>
      </c>
      <c r="AF30" s="31">
        <f t="shared" si="37"/>
        <v>12641.8</v>
      </c>
      <c r="AG30" s="35">
        <f t="shared" si="38"/>
        <v>10524.096772174307</v>
      </c>
      <c r="AH30" s="31">
        <f t="shared" si="39"/>
        <v>12641.8</v>
      </c>
      <c r="AI30" s="35">
        <f t="shared" si="40"/>
        <v>0</v>
      </c>
      <c r="AJ30" s="31">
        <f t="shared" si="41"/>
        <v>0</v>
      </c>
      <c r="AK30" s="35">
        <f t="shared" si="42"/>
        <v>0</v>
      </c>
      <c r="AL30" s="31">
        <f t="shared" si="43"/>
        <v>0</v>
      </c>
      <c r="AM30" s="35">
        <f t="shared" si="44"/>
        <v>38726.241938260333</v>
      </c>
      <c r="AN30" s="31">
        <f t="shared" si="45"/>
        <v>46518.9</v>
      </c>
      <c r="AO30" s="35">
        <f t="shared" si="46"/>
        <v>21048.193544348615</v>
      </c>
      <c r="AP30" s="31">
        <f t="shared" si="47"/>
        <v>25283.599999999999</v>
      </c>
      <c r="AQ30" s="9"/>
      <c r="AR30" s="15">
        <v>10.75</v>
      </c>
      <c r="AS30" s="15">
        <v>3.5</v>
      </c>
      <c r="AT30" s="15">
        <v>4.75</v>
      </c>
      <c r="AU30" s="15">
        <v>1.6</v>
      </c>
      <c r="AV30" s="15">
        <v>2</v>
      </c>
      <c r="AW30" s="15">
        <v>0.4</v>
      </c>
      <c r="AX30" s="15">
        <v>2</v>
      </c>
      <c r="AY30" s="15">
        <v>0.8</v>
      </c>
      <c r="AZ30" s="15" t="s">
        <v>6</v>
      </c>
      <c r="BA30" s="15" t="s">
        <v>6</v>
      </c>
      <c r="BB30" s="15">
        <v>0.25</v>
      </c>
      <c r="BC30" s="15">
        <v>0.1</v>
      </c>
      <c r="BD30" s="15">
        <v>0.25</v>
      </c>
      <c r="BE30" s="15">
        <v>0.1</v>
      </c>
      <c r="BF30" s="15" t="s">
        <v>6</v>
      </c>
      <c r="BG30" s="15" t="s">
        <v>6</v>
      </c>
      <c r="BH30" s="15" t="s">
        <v>6</v>
      </c>
      <c r="BI30" s="15" t="s">
        <v>6</v>
      </c>
      <c r="BJ30" s="15">
        <v>1</v>
      </c>
      <c r="BK30" s="15">
        <v>0.3</v>
      </c>
      <c r="BL30" s="15">
        <v>0.5</v>
      </c>
      <c r="BM30" s="15">
        <v>0.2</v>
      </c>
      <c r="BN30" s="9"/>
      <c r="BO30" s="12">
        <f t="shared" si="48"/>
        <v>369520.5</v>
      </c>
      <c r="BP30" s="12">
        <f t="shared" si="49"/>
        <v>141690.5</v>
      </c>
      <c r="BQ30" s="12">
        <f t="shared" si="50"/>
        <v>163276.5</v>
      </c>
      <c r="BR30" s="12">
        <f t="shared" si="51"/>
        <v>64772.800000000003</v>
      </c>
      <c r="BS30" s="12">
        <f t="shared" si="52"/>
        <v>68748</v>
      </c>
      <c r="BT30" s="12">
        <f t="shared" si="53"/>
        <v>16193.2</v>
      </c>
      <c r="BU30" s="12">
        <f t="shared" si="54"/>
        <v>68748</v>
      </c>
      <c r="BV30" s="12">
        <f t="shared" si="55"/>
        <v>32386.400000000001</v>
      </c>
      <c r="BW30" s="12">
        <f t="shared" si="56"/>
        <v>0</v>
      </c>
      <c r="BX30" s="12">
        <f t="shared" si="57"/>
        <v>0</v>
      </c>
      <c r="BY30" s="12">
        <f t="shared" si="58"/>
        <v>8593.5</v>
      </c>
      <c r="BZ30" s="12">
        <f t="shared" si="59"/>
        <v>4048.3</v>
      </c>
      <c r="CA30" s="12">
        <f t="shared" si="60"/>
        <v>8593.5</v>
      </c>
      <c r="CB30" s="12">
        <f t="shared" si="61"/>
        <v>4048.3</v>
      </c>
      <c r="CC30" s="12">
        <f t="shared" si="62"/>
        <v>0</v>
      </c>
      <c r="CD30" s="12">
        <f t="shared" si="63"/>
        <v>0</v>
      </c>
      <c r="CE30" s="12">
        <f t="shared" si="64"/>
        <v>0</v>
      </c>
      <c r="CF30" s="12">
        <f t="shared" si="65"/>
        <v>0</v>
      </c>
      <c r="CG30" s="12">
        <f t="shared" si="66"/>
        <v>34374</v>
      </c>
      <c r="CH30" s="12">
        <f t="shared" si="67"/>
        <v>12144.9</v>
      </c>
      <c r="CI30" s="12">
        <f t="shared" si="68"/>
        <v>17187</v>
      </c>
      <c r="CJ30" s="12">
        <f t="shared" si="69"/>
        <v>8096.6</v>
      </c>
      <c r="CK30" s="9"/>
      <c r="CL30" s="18">
        <f t="shared" si="70"/>
        <v>0.4460962303236824</v>
      </c>
      <c r="CM30" s="18">
        <f t="shared" si="71"/>
        <v>0.16615683152357832</v>
      </c>
      <c r="CN30" s="18">
        <f t="shared" si="72"/>
        <v>0.19783298872676838</v>
      </c>
      <c r="CO30" s="18">
        <f t="shared" si="73"/>
        <v>0</v>
      </c>
      <c r="CP30" s="18">
        <f t="shared" si="74"/>
        <v>2.4729123590846048E-2</v>
      </c>
      <c r="CQ30" s="18">
        <f t="shared" si="75"/>
        <v>2.4729123590846048E-2</v>
      </c>
      <c r="CR30" s="18">
        <f t="shared" si="76"/>
        <v>0</v>
      </c>
      <c r="CS30" s="18">
        <f t="shared" si="77"/>
        <v>0</v>
      </c>
      <c r="CT30" s="18">
        <f t="shared" si="78"/>
        <v>9.0997455062586691E-2</v>
      </c>
      <c r="CU30" s="18">
        <f t="shared" si="79"/>
        <v>4.9458247181692096E-2</v>
      </c>
      <c r="CV30" s="17" t="str">
        <f t="shared" si="0"/>
        <v>LSQB10</v>
      </c>
      <c r="CW30" s="3" t="str">
        <f t="shared" si="1"/>
        <v>Lärande 2 - specialpedagogik (ht?)</v>
      </c>
    </row>
    <row r="31" spans="1:101">
      <c r="A31" t="s">
        <v>120</v>
      </c>
      <c r="B31" s="6">
        <v>34374</v>
      </c>
      <c r="C31" s="6">
        <v>40483</v>
      </c>
      <c r="D31" s="4" t="s">
        <v>272</v>
      </c>
      <c r="E31" s="3">
        <f>107.3+111.55+64.4</f>
        <v>283.25</v>
      </c>
      <c r="F31" s="28">
        <f t="shared" si="2"/>
        <v>7.3096774193548386</v>
      </c>
      <c r="G31" s="29">
        <f t="shared" si="3"/>
        <v>155</v>
      </c>
      <c r="H31">
        <v>15</v>
      </c>
      <c r="I31" s="3">
        <v>6</v>
      </c>
      <c r="J31" s="3" t="s">
        <v>182</v>
      </c>
      <c r="K31" s="3" t="str">
        <f t="shared" si="22"/>
        <v>***</v>
      </c>
      <c r="L31" s="3">
        <v>22</v>
      </c>
      <c r="M31" s="9"/>
      <c r="N31" s="6">
        <f t="shared" si="23"/>
        <v>878075</v>
      </c>
      <c r="O31" s="6">
        <f t="shared" si="24"/>
        <v>441750</v>
      </c>
      <c r="P31" s="6"/>
      <c r="Q31" s="6"/>
      <c r="R31" s="6">
        <f t="shared" si="25"/>
        <v>1319825</v>
      </c>
      <c r="S31" s="6"/>
      <c r="T31" s="9"/>
      <c r="U31" s="31">
        <f t="shared" si="26"/>
        <v>1319825</v>
      </c>
      <c r="V31" s="31">
        <f t="shared" si="27"/>
        <v>3220524.45</v>
      </c>
      <c r="W31" s="35">
        <f t="shared" si="28"/>
        <v>167098.00225162084</v>
      </c>
      <c r="X31" s="31">
        <f t="shared" si="29"/>
        <v>407738.3</v>
      </c>
      <c r="Y31" s="35">
        <f t="shared" si="30"/>
        <v>106964.51877659242</v>
      </c>
      <c r="Z31" s="31">
        <f t="shared" si="31"/>
        <v>261005.69999999998</v>
      </c>
      <c r="AA31" s="35">
        <f t="shared" si="32"/>
        <v>588900.78835995169</v>
      </c>
      <c r="AB31" s="31">
        <f t="shared" si="33"/>
        <v>1436985.5</v>
      </c>
      <c r="AC31" s="35">
        <f t="shared" si="34"/>
        <v>23008.24172247784</v>
      </c>
      <c r="AD31" s="31">
        <f t="shared" si="35"/>
        <v>56142.750000000007</v>
      </c>
      <c r="AE31" s="35">
        <f t="shared" si="36"/>
        <v>90577.543533321106</v>
      </c>
      <c r="AF31" s="31">
        <f t="shared" si="37"/>
        <v>221019.6</v>
      </c>
      <c r="AG31" s="35">
        <f t="shared" si="38"/>
        <v>61355.3112599409</v>
      </c>
      <c r="AH31" s="31">
        <f t="shared" si="39"/>
        <v>149714</v>
      </c>
      <c r="AI31" s="35">
        <f t="shared" si="40"/>
        <v>75035.077754183789</v>
      </c>
      <c r="AJ31" s="31">
        <f t="shared" si="41"/>
        <v>183094.2</v>
      </c>
      <c r="AK31" s="35">
        <f t="shared" si="42"/>
        <v>30677.65562997045</v>
      </c>
      <c r="AL31" s="31">
        <f t="shared" si="43"/>
        <v>74857</v>
      </c>
      <c r="AM31" s="35">
        <f t="shared" si="44"/>
        <v>119392.49987839714</v>
      </c>
      <c r="AN31" s="31">
        <f t="shared" si="45"/>
        <v>291331.40000000002</v>
      </c>
      <c r="AO31" s="35">
        <f t="shared" si="46"/>
        <v>56815.360833543731</v>
      </c>
      <c r="AP31" s="31">
        <f t="shared" si="47"/>
        <v>138636</v>
      </c>
      <c r="AQ31" s="9"/>
      <c r="AR31" s="15">
        <v>38.75</v>
      </c>
      <c r="AS31" s="15">
        <v>46.65</v>
      </c>
      <c r="AT31" s="15">
        <v>3.5</v>
      </c>
      <c r="AU31" s="15">
        <v>7.1</v>
      </c>
      <c r="AV31" s="15">
        <v>3</v>
      </c>
      <c r="AW31" s="15">
        <v>3.9</v>
      </c>
      <c r="AX31" s="15">
        <v>18.25</v>
      </c>
      <c r="AY31" s="15">
        <v>20</v>
      </c>
      <c r="AZ31" s="15">
        <v>0.75</v>
      </c>
      <c r="BA31" s="15">
        <v>0.75</v>
      </c>
      <c r="BB31" s="15">
        <v>3.25</v>
      </c>
      <c r="BC31" s="15">
        <v>2.7</v>
      </c>
      <c r="BD31" s="15">
        <v>2</v>
      </c>
      <c r="BE31" s="15">
        <v>2</v>
      </c>
      <c r="BF31" s="15">
        <v>2.5</v>
      </c>
      <c r="BG31" s="15">
        <v>2.4</v>
      </c>
      <c r="BH31" s="15">
        <v>1</v>
      </c>
      <c r="BI31" s="15">
        <v>1</v>
      </c>
      <c r="BJ31" s="15">
        <v>4</v>
      </c>
      <c r="BK31" s="15">
        <v>3.8</v>
      </c>
      <c r="BL31" s="15">
        <v>0.5</v>
      </c>
      <c r="BM31" s="15">
        <v>3</v>
      </c>
      <c r="BN31" s="9"/>
      <c r="BO31" s="12">
        <f t="shared" si="48"/>
        <v>1331992.5</v>
      </c>
      <c r="BP31" s="12">
        <f t="shared" si="49"/>
        <v>1888531.95</v>
      </c>
      <c r="BQ31" s="12">
        <f t="shared" si="50"/>
        <v>120309</v>
      </c>
      <c r="BR31" s="12">
        <f t="shared" si="51"/>
        <v>287429.3</v>
      </c>
      <c r="BS31" s="12">
        <f t="shared" si="52"/>
        <v>103122</v>
      </c>
      <c r="BT31" s="12">
        <f t="shared" si="53"/>
        <v>157883.69999999998</v>
      </c>
      <c r="BU31" s="12">
        <f t="shared" si="54"/>
        <v>627325.5</v>
      </c>
      <c r="BV31" s="12">
        <f t="shared" si="55"/>
        <v>809660</v>
      </c>
      <c r="BW31" s="12">
        <f t="shared" si="56"/>
        <v>25780.5</v>
      </c>
      <c r="BX31" s="12">
        <f t="shared" si="57"/>
        <v>30362.25</v>
      </c>
      <c r="BY31" s="12">
        <f t="shared" si="58"/>
        <v>111715.5</v>
      </c>
      <c r="BZ31" s="12">
        <f t="shared" si="59"/>
        <v>109304.1</v>
      </c>
      <c r="CA31" s="12">
        <f t="shared" si="60"/>
        <v>68748</v>
      </c>
      <c r="CB31" s="12">
        <f t="shared" si="61"/>
        <v>80966</v>
      </c>
      <c r="CC31" s="12">
        <f t="shared" si="62"/>
        <v>85935</v>
      </c>
      <c r="CD31" s="12">
        <f t="shared" si="63"/>
        <v>97159.2</v>
      </c>
      <c r="CE31" s="12">
        <f t="shared" si="64"/>
        <v>34374</v>
      </c>
      <c r="CF31" s="12">
        <f t="shared" si="65"/>
        <v>40483</v>
      </c>
      <c r="CG31" s="12">
        <f t="shared" si="66"/>
        <v>137496</v>
      </c>
      <c r="CH31" s="12">
        <f t="shared" si="67"/>
        <v>153835.4</v>
      </c>
      <c r="CI31" s="12">
        <f t="shared" si="68"/>
        <v>17187</v>
      </c>
      <c r="CJ31" s="12">
        <f t="shared" si="69"/>
        <v>121449</v>
      </c>
      <c r="CK31" s="9"/>
      <c r="CL31" s="18">
        <f t="shared" si="70"/>
        <v>0.12660618055546821</v>
      </c>
      <c r="CM31" s="18">
        <f t="shared" si="71"/>
        <v>8.1044470878027325E-2</v>
      </c>
      <c r="CN31" s="18">
        <f t="shared" si="72"/>
        <v>0.44619611566681316</v>
      </c>
      <c r="CO31" s="18">
        <f t="shared" si="73"/>
        <v>1.7432797319703628E-2</v>
      </c>
      <c r="CP31" s="18">
        <f t="shared" si="74"/>
        <v>6.8628449630307883E-2</v>
      </c>
      <c r="CQ31" s="18">
        <f t="shared" si="75"/>
        <v>4.648745951920967E-2</v>
      </c>
      <c r="CR31" s="18">
        <f t="shared" si="76"/>
        <v>5.6852293110210665E-2</v>
      </c>
      <c r="CS31" s="18">
        <f t="shared" si="77"/>
        <v>2.3243729759604835E-2</v>
      </c>
      <c r="CT31" s="18">
        <f t="shared" si="78"/>
        <v>9.0460856460816502E-2</v>
      </c>
      <c r="CU31" s="18">
        <f t="shared" si="79"/>
        <v>4.3047647099838035E-2</v>
      </c>
      <c r="CV31" s="17" t="str">
        <f t="shared" si="0"/>
        <v>LSQB17</v>
      </c>
      <c r="CW31" s="3" t="str">
        <f t="shared" si="1"/>
        <v>Lärande 2 - specialpedagogik (vt?)</v>
      </c>
    </row>
    <row r="32" spans="1:101">
      <c r="A32" t="s">
        <v>21</v>
      </c>
      <c r="B32" s="6">
        <v>34374</v>
      </c>
      <c r="C32" s="6">
        <v>40483</v>
      </c>
      <c r="D32" s="19" t="s">
        <v>261</v>
      </c>
      <c r="E32" s="19">
        <f>45.5+25+7+26.7</f>
        <v>104.2</v>
      </c>
      <c r="F32" s="28">
        <f t="shared" si="2"/>
        <v>52.1</v>
      </c>
      <c r="G32" s="29">
        <f t="shared" si="3"/>
        <v>8</v>
      </c>
      <c r="H32">
        <v>15</v>
      </c>
      <c r="I32" s="3">
        <v>7.5</v>
      </c>
      <c r="J32" s="3" t="s">
        <v>183</v>
      </c>
      <c r="K32" s="3" t="str">
        <f t="shared" si="22"/>
        <v>***</v>
      </c>
      <c r="L32" s="3">
        <v>35</v>
      </c>
      <c r="M32" s="9"/>
      <c r="N32" s="6">
        <f t="shared" si="23"/>
        <v>323020</v>
      </c>
      <c r="O32" s="6">
        <f t="shared" si="24"/>
        <v>27600</v>
      </c>
      <c r="P32" s="6"/>
      <c r="Q32" s="6"/>
      <c r="R32" s="6">
        <f t="shared" si="25"/>
        <v>350620</v>
      </c>
      <c r="S32" s="6"/>
      <c r="T32" s="9"/>
      <c r="U32" s="31">
        <f t="shared" si="26"/>
        <v>350620</v>
      </c>
      <c r="V32" s="31">
        <f t="shared" si="27"/>
        <v>149714</v>
      </c>
      <c r="W32" s="35">
        <f t="shared" si="28"/>
        <v>0</v>
      </c>
      <c r="X32" s="31">
        <f t="shared" si="29"/>
        <v>0</v>
      </c>
      <c r="Y32" s="35">
        <f t="shared" si="30"/>
        <v>0</v>
      </c>
      <c r="Z32" s="31">
        <f t="shared" si="31"/>
        <v>0</v>
      </c>
      <c r="AA32" s="35">
        <f t="shared" si="32"/>
        <v>0</v>
      </c>
      <c r="AB32" s="31">
        <f t="shared" si="33"/>
        <v>0</v>
      </c>
      <c r="AC32" s="35">
        <f t="shared" si="34"/>
        <v>43827.5</v>
      </c>
      <c r="AD32" s="31">
        <f t="shared" si="35"/>
        <v>18714.25</v>
      </c>
      <c r="AE32" s="35">
        <f t="shared" si="36"/>
        <v>87655</v>
      </c>
      <c r="AF32" s="31">
        <f t="shared" si="37"/>
        <v>37428.5</v>
      </c>
      <c r="AG32" s="35">
        <f t="shared" si="38"/>
        <v>0</v>
      </c>
      <c r="AH32" s="31">
        <f t="shared" si="39"/>
        <v>0</v>
      </c>
      <c r="AI32" s="35">
        <f t="shared" si="40"/>
        <v>87655</v>
      </c>
      <c r="AJ32" s="31">
        <f t="shared" si="41"/>
        <v>37428.5</v>
      </c>
      <c r="AK32" s="35">
        <f t="shared" si="42"/>
        <v>43827.5</v>
      </c>
      <c r="AL32" s="31">
        <f t="shared" si="43"/>
        <v>18714.25</v>
      </c>
      <c r="AM32" s="35">
        <f t="shared" si="44"/>
        <v>87655</v>
      </c>
      <c r="AN32" s="31">
        <f t="shared" si="45"/>
        <v>37428.5</v>
      </c>
      <c r="AO32" s="35">
        <f t="shared" si="46"/>
        <v>0</v>
      </c>
      <c r="AP32" s="31">
        <f t="shared" si="47"/>
        <v>0</v>
      </c>
      <c r="AQ32" s="9"/>
      <c r="AR32" s="15">
        <v>2</v>
      </c>
      <c r="AS32" s="15">
        <v>2</v>
      </c>
      <c r="AT32" s="15" t="s">
        <v>6</v>
      </c>
      <c r="AU32" s="15" t="s">
        <v>6</v>
      </c>
      <c r="AV32" s="15" t="s">
        <v>6</v>
      </c>
      <c r="AW32" s="15" t="s">
        <v>6</v>
      </c>
      <c r="AX32" s="15" t="s">
        <v>6</v>
      </c>
      <c r="AY32" s="15" t="s">
        <v>6</v>
      </c>
      <c r="AZ32" s="15">
        <v>0.25</v>
      </c>
      <c r="BA32" s="15">
        <v>0.25</v>
      </c>
      <c r="BB32" s="15">
        <v>0.5</v>
      </c>
      <c r="BC32" s="15">
        <v>0.5</v>
      </c>
      <c r="BD32" s="15" t="s">
        <v>6</v>
      </c>
      <c r="BE32" s="15" t="s">
        <v>6</v>
      </c>
      <c r="BF32" s="15">
        <v>0.5</v>
      </c>
      <c r="BG32" s="15">
        <v>0.5</v>
      </c>
      <c r="BH32" s="15">
        <v>0.25</v>
      </c>
      <c r="BI32" s="15">
        <v>0.25</v>
      </c>
      <c r="BJ32" s="15">
        <v>0.5</v>
      </c>
      <c r="BK32" s="15">
        <v>0.5</v>
      </c>
      <c r="BL32" s="15" t="s">
        <v>6</v>
      </c>
      <c r="BM32" s="15" t="s">
        <v>6</v>
      </c>
      <c r="BN32" s="9"/>
      <c r="BO32" s="12">
        <f t="shared" si="48"/>
        <v>68748</v>
      </c>
      <c r="BP32" s="12">
        <f t="shared" si="49"/>
        <v>80966</v>
      </c>
      <c r="BQ32" s="12">
        <f t="shared" si="50"/>
        <v>0</v>
      </c>
      <c r="BR32" s="12">
        <f t="shared" si="51"/>
        <v>0</v>
      </c>
      <c r="BS32" s="12">
        <f t="shared" si="52"/>
        <v>0</v>
      </c>
      <c r="BT32" s="12">
        <f t="shared" si="53"/>
        <v>0</v>
      </c>
      <c r="BU32" s="12">
        <f t="shared" si="54"/>
        <v>0</v>
      </c>
      <c r="BV32" s="12">
        <f t="shared" si="55"/>
        <v>0</v>
      </c>
      <c r="BW32" s="12">
        <f t="shared" si="56"/>
        <v>8593.5</v>
      </c>
      <c r="BX32" s="12">
        <f t="shared" si="57"/>
        <v>10120.75</v>
      </c>
      <c r="BY32" s="12">
        <f t="shared" si="58"/>
        <v>17187</v>
      </c>
      <c r="BZ32" s="12">
        <f t="shared" si="59"/>
        <v>20241.5</v>
      </c>
      <c r="CA32" s="12">
        <f t="shared" si="60"/>
        <v>0</v>
      </c>
      <c r="CB32" s="12">
        <f t="shared" si="61"/>
        <v>0</v>
      </c>
      <c r="CC32" s="12">
        <f t="shared" si="62"/>
        <v>17187</v>
      </c>
      <c r="CD32" s="12">
        <f t="shared" si="63"/>
        <v>20241.5</v>
      </c>
      <c r="CE32" s="12">
        <f t="shared" si="64"/>
        <v>8593.5</v>
      </c>
      <c r="CF32" s="12">
        <f t="shared" si="65"/>
        <v>10120.75</v>
      </c>
      <c r="CG32" s="12">
        <f t="shared" si="66"/>
        <v>17187</v>
      </c>
      <c r="CH32" s="12">
        <f t="shared" si="67"/>
        <v>20241.5</v>
      </c>
      <c r="CI32" s="12">
        <f t="shared" si="68"/>
        <v>0</v>
      </c>
      <c r="CJ32" s="12">
        <f t="shared" si="69"/>
        <v>0</v>
      </c>
      <c r="CK32" s="9"/>
      <c r="CL32" s="18">
        <f t="shared" si="70"/>
        <v>0</v>
      </c>
      <c r="CM32" s="18">
        <f t="shared" si="71"/>
        <v>0</v>
      </c>
      <c r="CN32" s="18">
        <f t="shared" si="72"/>
        <v>0</v>
      </c>
      <c r="CO32" s="18">
        <f t="shared" si="73"/>
        <v>0.125</v>
      </c>
      <c r="CP32" s="18">
        <f t="shared" si="74"/>
        <v>0.25</v>
      </c>
      <c r="CQ32" s="18">
        <f t="shared" si="75"/>
        <v>0</v>
      </c>
      <c r="CR32" s="18">
        <f t="shared" si="76"/>
        <v>0.25</v>
      </c>
      <c r="CS32" s="18">
        <f t="shared" si="77"/>
        <v>0.125</v>
      </c>
      <c r="CT32" s="18">
        <f t="shared" si="78"/>
        <v>0.25</v>
      </c>
      <c r="CU32" s="18">
        <f t="shared" si="79"/>
        <v>0</v>
      </c>
      <c r="CV32" s="17" t="str">
        <f t="shared" si="0"/>
        <v>LDFC27</v>
      </c>
      <c r="CW32" s="3" t="str">
        <f t="shared" si="1"/>
        <v>Lärande 3 - didaktiska perspektiv (ht+vt??)</v>
      </c>
    </row>
    <row r="33" spans="1:101">
      <c r="A33" t="s">
        <v>32</v>
      </c>
      <c r="B33" s="6">
        <v>34374</v>
      </c>
      <c r="C33" s="6">
        <v>40483</v>
      </c>
      <c r="D33" t="s">
        <v>33</v>
      </c>
      <c r="E33" s="3">
        <f>163+196</f>
        <v>359</v>
      </c>
      <c r="F33" s="28">
        <f t="shared" si="2"/>
        <v>9.2051282051282044</v>
      </c>
      <c r="G33" s="29">
        <f t="shared" si="3"/>
        <v>156</v>
      </c>
      <c r="H33">
        <v>15</v>
      </c>
      <c r="J33" s="3" t="s">
        <v>184</v>
      </c>
      <c r="K33" s="3" t="str">
        <f t="shared" si="22"/>
        <v>***</v>
      </c>
      <c r="L33" s="3">
        <v>37</v>
      </c>
      <c r="M33" s="9"/>
      <c r="N33" s="6">
        <f t="shared" si="23"/>
        <v>1112900</v>
      </c>
      <c r="O33" s="6" t="str">
        <f t="shared" si="24"/>
        <v/>
      </c>
      <c r="P33" s="6"/>
      <c r="Q33" s="6"/>
      <c r="R33" s="6">
        <f t="shared" si="25"/>
        <v>1112900</v>
      </c>
      <c r="S33" s="6"/>
      <c r="T33" s="9"/>
      <c r="U33" s="31">
        <f t="shared" si="26"/>
        <v>1112900</v>
      </c>
      <c r="V33" s="31">
        <f t="shared" si="27"/>
        <v>2160366.75</v>
      </c>
      <c r="W33" s="35">
        <f t="shared" si="28"/>
        <v>248493.10905197001</v>
      </c>
      <c r="X33" s="31">
        <f t="shared" si="29"/>
        <v>482376.00000000006</v>
      </c>
      <c r="Y33" s="35">
        <f t="shared" si="30"/>
        <v>153168.15613598941</v>
      </c>
      <c r="Z33" s="31">
        <f t="shared" si="31"/>
        <v>297330.75</v>
      </c>
      <c r="AA33" s="35">
        <f t="shared" si="32"/>
        <v>623194.05467844754</v>
      </c>
      <c r="AB33" s="31">
        <f t="shared" si="33"/>
        <v>1209747.25</v>
      </c>
      <c r="AC33" s="35">
        <f t="shared" si="34"/>
        <v>0</v>
      </c>
      <c r="AD33" s="31">
        <f t="shared" si="35"/>
        <v>0</v>
      </c>
      <c r="AE33" s="35">
        <f t="shared" si="36"/>
        <v>4426.8900870650787</v>
      </c>
      <c r="AF33" s="31">
        <f t="shared" si="37"/>
        <v>8593.5</v>
      </c>
      <c r="AG33" s="35">
        <f t="shared" si="38"/>
        <v>4426.8900870650787</v>
      </c>
      <c r="AH33" s="31">
        <f t="shared" si="39"/>
        <v>8593.5</v>
      </c>
      <c r="AI33" s="35">
        <f t="shared" si="40"/>
        <v>9640.5338700014709</v>
      </c>
      <c r="AJ33" s="31">
        <f t="shared" si="41"/>
        <v>18714.25</v>
      </c>
      <c r="AK33" s="35">
        <f t="shared" si="42"/>
        <v>0</v>
      </c>
      <c r="AL33" s="31">
        <f t="shared" si="43"/>
        <v>0</v>
      </c>
      <c r="AM33" s="35">
        <f t="shared" si="44"/>
        <v>0</v>
      </c>
      <c r="AN33" s="31">
        <f t="shared" si="45"/>
        <v>0</v>
      </c>
      <c r="AO33" s="35">
        <f t="shared" si="46"/>
        <v>69550.36608946143</v>
      </c>
      <c r="AP33" s="31">
        <f t="shared" si="47"/>
        <v>135011.5</v>
      </c>
      <c r="AQ33" s="9"/>
      <c r="AR33" s="15">
        <v>39</v>
      </c>
      <c r="AS33" s="15">
        <v>20.25</v>
      </c>
      <c r="AT33" s="15">
        <v>10.5</v>
      </c>
      <c r="AU33" s="15">
        <v>3</v>
      </c>
      <c r="AV33" s="15">
        <v>6</v>
      </c>
      <c r="AW33" s="15">
        <v>2.25</v>
      </c>
      <c r="AX33" s="15">
        <v>19</v>
      </c>
      <c r="AY33" s="15">
        <v>13.75</v>
      </c>
      <c r="AZ33" s="15" t="s">
        <v>6</v>
      </c>
      <c r="BA33" s="15" t="s">
        <v>6</v>
      </c>
      <c r="BB33" s="15">
        <v>0.25</v>
      </c>
      <c r="BC33" s="15">
        <v>0</v>
      </c>
      <c r="BD33" s="15">
        <v>0.25</v>
      </c>
      <c r="BE33" s="15">
        <v>0</v>
      </c>
      <c r="BF33" s="15">
        <v>0.25</v>
      </c>
      <c r="BG33" s="15">
        <v>0.25</v>
      </c>
      <c r="BH33" s="15" t="s">
        <v>6</v>
      </c>
      <c r="BI33" s="15" t="s">
        <v>6</v>
      </c>
      <c r="BJ33" s="15" t="s">
        <v>6</v>
      </c>
      <c r="BK33" s="15" t="s">
        <v>6</v>
      </c>
      <c r="BL33" s="15">
        <v>2.75</v>
      </c>
      <c r="BM33" s="15">
        <v>1</v>
      </c>
      <c r="BN33" s="9"/>
      <c r="BO33" s="12">
        <f t="shared" si="48"/>
        <v>1340586</v>
      </c>
      <c r="BP33" s="12">
        <f t="shared" si="49"/>
        <v>819780.75</v>
      </c>
      <c r="BQ33" s="12">
        <f t="shared" si="50"/>
        <v>360927</v>
      </c>
      <c r="BR33" s="12">
        <f t="shared" si="51"/>
        <v>121449</v>
      </c>
      <c r="BS33" s="12">
        <f t="shared" si="52"/>
        <v>206244</v>
      </c>
      <c r="BT33" s="12">
        <f t="shared" si="53"/>
        <v>91086.75</v>
      </c>
      <c r="BU33" s="12">
        <f t="shared" si="54"/>
        <v>653106</v>
      </c>
      <c r="BV33" s="12">
        <f t="shared" si="55"/>
        <v>556641.25</v>
      </c>
      <c r="BW33" s="12">
        <f t="shared" si="56"/>
        <v>0</v>
      </c>
      <c r="BX33" s="12">
        <f t="shared" si="57"/>
        <v>0</v>
      </c>
      <c r="BY33" s="12">
        <f t="shared" si="58"/>
        <v>8593.5</v>
      </c>
      <c r="BZ33" s="12">
        <f t="shared" si="59"/>
        <v>0</v>
      </c>
      <c r="CA33" s="12">
        <f t="shared" si="60"/>
        <v>8593.5</v>
      </c>
      <c r="CB33" s="12">
        <f t="shared" si="61"/>
        <v>0</v>
      </c>
      <c r="CC33" s="12">
        <f t="shared" si="62"/>
        <v>8593.5</v>
      </c>
      <c r="CD33" s="12">
        <f t="shared" si="63"/>
        <v>10120.75</v>
      </c>
      <c r="CE33" s="12">
        <f t="shared" si="64"/>
        <v>0</v>
      </c>
      <c r="CF33" s="12">
        <f t="shared" si="65"/>
        <v>0</v>
      </c>
      <c r="CG33" s="12">
        <f t="shared" si="66"/>
        <v>0</v>
      </c>
      <c r="CH33" s="12">
        <f t="shared" si="67"/>
        <v>0</v>
      </c>
      <c r="CI33" s="12">
        <f t="shared" si="68"/>
        <v>94528.5</v>
      </c>
      <c r="CJ33" s="12">
        <f t="shared" si="69"/>
        <v>40483</v>
      </c>
      <c r="CK33" s="9"/>
      <c r="CL33" s="18">
        <f t="shared" si="70"/>
        <v>0.22328431040701771</v>
      </c>
      <c r="CM33" s="18">
        <f t="shared" si="71"/>
        <v>0.13762975661424154</v>
      </c>
      <c r="CN33" s="18">
        <f t="shared" si="72"/>
        <v>0.55997309253162686</v>
      </c>
      <c r="CO33" s="18">
        <f t="shared" si="73"/>
        <v>0</v>
      </c>
      <c r="CP33" s="18">
        <f t="shared" si="74"/>
        <v>3.9777968254695647E-3</v>
      </c>
      <c r="CQ33" s="18">
        <f t="shared" si="75"/>
        <v>3.9777968254695647E-3</v>
      </c>
      <c r="CR33" s="18">
        <f t="shared" si="76"/>
        <v>8.6625338035775639E-3</v>
      </c>
      <c r="CS33" s="18">
        <f t="shared" si="77"/>
        <v>0</v>
      </c>
      <c r="CT33" s="18">
        <f t="shared" si="78"/>
        <v>0</v>
      </c>
      <c r="CU33" s="18">
        <f t="shared" si="79"/>
        <v>6.2494712992597207E-2</v>
      </c>
      <c r="CV33" s="17" t="str">
        <f t="shared" si="0"/>
        <v>LEXC27</v>
      </c>
      <c r="CW33" s="3" t="str">
        <f t="shared" si="1"/>
        <v>Lärande 3 - examensarbete</v>
      </c>
    </row>
    <row r="34" spans="1:101">
      <c r="A34" t="s">
        <v>56</v>
      </c>
      <c r="B34" s="6">
        <v>34374</v>
      </c>
      <c r="C34" s="6">
        <v>40483</v>
      </c>
      <c r="D34" t="s">
        <v>57</v>
      </c>
      <c r="E34" s="3">
        <f>22+37</f>
        <v>59</v>
      </c>
      <c r="F34" s="28">
        <f t="shared" si="2"/>
        <v>59</v>
      </c>
      <c r="G34" s="29">
        <f t="shared" si="3"/>
        <v>8</v>
      </c>
      <c r="H34">
        <v>7.5</v>
      </c>
      <c r="J34" s="3" t="s">
        <v>185</v>
      </c>
      <c r="K34" s="3" t="str">
        <f t="shared" si="22"/>
        <v>***</v>
      </c>
      <c r="L34" s="3">
        <v>63</v>
      </c>
      <c r="M34" s="9"/>
      <c r="N34" s="6">
        <f t="shared" si="23"/>
        <v>182900</v>
      </c>
      <c r="O34" s="6" t="str">
        <f t="shared" si="24"/>
        <v/>
      </c>
      <c r="P34" s="6"/>
      <c r="Q34" s="6"/>
      <c r="R34" s="6">
        <f t="shared" si="25"/>
        <v>182900</v>
      </c>
      <c r="S34" s="6"/>
      <c r="T34" s="9"/>
      <c r="U34" s="31">
        <f t="shared" si="26"/>
        <v>182900</v>
      </c>
      <c r="V34" s="31">
        <f t="shared" si="27"/>
        <v>49555.125</v>
      </c>
      <c r="W34" s="35">
        <f t="shared" si="28"/>
        <v>0</v>
      </c>
      <c r="X34" s="31">
        <f t="shared" si="29"/>
        <v>0</v>
      </c>
      <c r="Y34" s="35">
        <f t="shared" si="30"/>
        <v>0</v>
      </c>
      <c r="Z34" s="31">
        <f t="shared" si="31"/>
        <v>0</v>
      </c>
      <c r="AA34" s="35">
        <f t="shared" si="32"/>
        <v>0</v>
      </c>
      <c r="AB34" s="31">
        <f t="shared" si="33"/>
        <v>0</v>
      </c>
      <c r="AC34" s="35">
        <f t="shared" si="34"/>
        <v>15858.613513738488</v>
      </c>
      <c r="AD34" s="31">
        <f t="shared" si="35"/>
        <v>4296.75</v>
      </c>
      <c r="AE34" s="35">
        <f t="shared" si="36"/>
        <v>69071.28828753838</v>
      </c>
      <c r="AF34" s="31">
        <f t="shared" si="37"/>
        <v>18714.25</v>
      </c>
      <c r="AG34" s="35">
        <f t="shared" si="38"/>
        <v>0</v>
      </c>
      <c r="AH34" s="31">
        <f t="shared" si="39"/>
        <v>0</v>
      </c>
      <c r="AI34" s="35">
        <f t="shared" si="40"/>
        <v>31717.227027476976</v>
      </c>
      <c r="AJ34" s="31">
        <f t="shared" si="41"/>
        <v>8593.5</v>
      </c>
      <c r="AK34" s="35">
        <f t="shared" si="42"/>
        <v>15858.613513738488</v>
      </c>
      <c r="AL34" s="31">
        <f t="shared" si="43"/>
        <v>4296.75</v>
      </c>
      <c r="AM34" s="35">
        <f t="shared" si="44"/>
        <v>50394.257657507675</v>
      </c>
      <c r="AN34" s="31">
        <f t="shared" si="45"/>
        <v>13653.875</v>
      </c>
      <c r="AO34" s="35">
        <f t="shared" si="46"/>
        <v>0</v>
      </c>
      <c r="AP34" s="31">
        <f t="shared" si="47"/>
        <v>0</v>
      </c>
      <c r="AQ34" s="9"/>
      <c r="AR34" s="15">
        <v>1</v>
      </c>
      <c r="AS34" s="15">
        <v>0.375</v>
      </c>
      <c r="AT34" s="15" t="s">
        <v>6</v>
      </c>
      <c r="AU34" s="15" t="s">
        <v>6</v>
      </c>
      <c r="AV34" s="15" t="s">
        <v>6</v>
      </c>
      <c r="AW34" s="15" t="s">
        <v>6</v>
      </c>
      <c r="AX34" s="15" t="s">
        <v>6</v>
      </c>
      <c r="AY34" s="15" t="s">
        <v>6</v>
      </c>
      <c r="AZ34" s="15">
        <v>0.125</v>
      </c>
      <c r="BA34" s="15">
        <v>0</v>
      </c>
      <c r="BB34" s="15">
        <v>0.25</v>
      </c>
      <c r="BC34" s="15">
        <v>0.25</v>
      </c>
      <c r="BD34" s="15" t="s">
        <v>6</v>
      </c>
      <c r="BE34" s="15" t="s">
        <v>6</v>
      </c>
      <c r="BF34" s="15">
        <v>0.25</v>
      </c>
      <c r="BG34" s="15">
        <v>0</v>
      </c>
      <c r="BH34" s="15">
        <v>0.125</v>
      </c>
      <c r="BI34" s="15">
        <v>0</v>
      </c>
      <c r="BJ34" s="15">
        <v>0.25</v>
      </c>
      <c r="BK34" s="15">
        <v>0.125</v>
      </c>
      <c r="BL34" s="15" t="s">
        <v>6</v>
      </c>
      <c r="BM34" s="15" t="s">
        <v>6</v>
      </c>
      <c r="BN34" s="9"/>
      <c r="BO34" s="12">
        <f t="shared" si="48"/>
        <v>34374</v>
      </c>
      <c r="BP34" s="12">
        <f t="shared" si="49"/>
        <v>15181.125</v>
      </c>
      <c r="BQ34" s="12">
        <f t="shared" si="50"/>
        <v>0</v>
      </c>
      <c r="BR34" s="12">
        <f t="shared" si="51"/>
        <v>0</v>
      </c>
      <c r="BS34" s="12">
        <f t="shared" si="52"/>
        <v>0</v>
      </c>
      <c r="BT34" s="12">
        <f t="shared" si="53"/>
        <v>0</v>
      </c>
      <c r="BU34" s="12">
        <f t="shared" si="54"/>
        <v>0</v>
      </c>
      <c r="BV34" s="12">
        <f t="shared" si="55"/>
        <v>0</v>
      </c>
      <c r="BW34" s="12">
        <f t="shared" si="56"/>
        <v>4296.75</v>
      </c>
      <c r="BX34" s="12">
        <f t="shared" si="57"/>
        <v>0</v>
      </c>
      <c r="BY34" s="12">
        <f t="shared" si="58"/>
        <v>8593.5</v>
      </c>
      <c r="BZ34" s="12">
        <f t="shared" si="59"/>
        <v>10120.75</v>
      </c>
      <c r="CA34" s="12">
        <f t="shared" si="60"/>
        <v>0</v>
      </c>
      <c r="CB34" s="12">
        <f t="shared" si="61"/>
        <v>0</v>
      </c>
      <c r="CC34" s="12">
        <f t="shared" si="62"/>
        <v>8593.5</v>
      </c>
      <c r="CD34" s="12">
        <f t="shared" si="63"/>
        <v>0</v>
      </c>
      <c r="CE34" s="12">
        <f t="shared" si="64"/>
        <v>4296.75</v>
      </c>
      <c r="CF34" s="12">
        <f t="shared" si="65"/>
        <v>0</v>
      </c>
      <c r="CG34" s="12">
        <f t="shared" si="66"/>
        <v>8593.5</v>
      </c>
      <c r="CH34" s="12">
        <f t="shared" si="67"/>
        <v>5060.375</v>
      </c>
      <c r="CI34" s="12">
        <f t="shared" si="68"/>
        <v>0</v>
      </c>
      <c r="CJ34" s="12">
        <f t="shared" si="69"/>
        <v>0</v>
      </c>
      <c r="CK34" s="9"/>
      <c r="CL34" s="18">
        <f t="shared" si="70"/>
        <v>0</v>
      </c>
      <c r="CM34" s="18">
        <f t="shared" si="71"/>
        <v>0</v>
      </c>
      <c r="CN34" s="18">
        <f t="shared" si="72"/>
        <v>0</v>
      </c>
      <c r="CO34" s="18">
        <f t="shared" si="73"/>
        <v>8.6706470824157944E-2</v>
      </c>
      <c r="CP34" s="18">
        <f t="shared" si="74"/>
        <v>0.37764509725280687</v>
      </c>
      <c r="CQ34" s="18">
        <f t="shared" si="75"/>
        <v>0</v>
      </c>
      <c r="CR34" s="18">
        <f t="shared" si="76"/>
        <v>0.17341294164831589</v>
      </c>
      <c r="CS34" s="18">
        <f t="shared" si="77"/>
        <v>8.6706470824157944E-2</v>
      </c>
      <c r="CT34" s="18">
        <f t="shared" si="78"/>
        <v>0.27552901945056135</v>
      </c>
      <c r="CU34" s="18">
        <f t="shared" si="79"/>
        <v>0</v>
      </c>
      <c r="CV34" s="17" t="str">
        <f t="shared" si="0"/>
        <v>LKKC27</v>
      </c>
      <c r="CW34" s="3" t="str">
        <f t="shared" si="1"/>
        <v>Lärande 3 - konflikter och konflikthantering</v>
      </c>
    </row>
    <row r="35" spans="1:101">
      <c r="A35" t="s">
        <v>114</v>
      </c>
      <c r="B35" s="6">
        <v>34374</v>
      </c>
      <c r="C35" s="6">
        <v>40483</v>
      </c>
      <c r="D35" t="s">
        <v>115</v>
      </c>
      <c r="E35" s="3">
        <f>25.5+45.5</f>
        <v>71</v>
      </c>
      <c r="F35" s="28">
        <f t="shared" si="2"/>
        <v>71</v>
      </c>
      <c r="G35" s="29">
        <f t="shared" si="3"/>
        <v>8</v>
      </c>
      <c r="H35">
        <v>7.5</v>
      </c>
      <c r="J35" s="3" t="s">
        <v>186</v>
      </c>
      <c r="K35" s="3" t="str">
        <f t="shared" si="22"/>
        <v>***</v>
      </c>
      <c r="L35" s="3">
        <v>61.8</v>
      </c>
      <c r="M35" s="9"/>
      <c r="N35" s="6">
        <f t="shared" si="23"/>
        <v>220100</v>
      </c>
      <c r="O35" s="6" t="str">
        <f t="shared" si="24"/>
        <v/>
      </c>
      <c r="P35" s="6"/>
      <c r="Q35" s="6"/>
      <c r="R35" s="6">
        <f t="shared" si="25"/>
        <v>220100</v>
      </c>
      <c r="S35" s="6"/>
      <c r="T35" s="9"/>
      <c r="U35" s="31">
        <f t="shared" si="26"/>
        <v>220100</v>
      </c>
      <c r="V35" s="31">
        <f t="shared" si="27"/>
        <v>69796.625</v>
      </c>
      <c r="W35" s="35">
        <f t="shared" si="28"/>
        <v>0</v>
      </c>
      <c r="X35" s="31">
        <f t="shared" si="29"/>
        <v>0</v>
      </c>
      <c r="Y35" s="35">
        <f t="shared" si="30"/>
        <v>0</v>
      </c>
      <c r="Z35" s="31">
        <f t="shared" si="31"/>
        <v>0</v>
      </c>
      <c r="AA35" s="35">
        <f t="shared" si="32"/>
        <v>0</v>
      </c>
      <c r="AB35" s="31">
        <f t="shared" si="33"/>
        <v>0</v>
      </c>
      <c r="AC35" s="35">
        <f t="shared" si="34"/>
        <v>13549.57600027222</v>
      </c>
      <c r="AD35" s="31">
        <f t="shared" si="35"/>
        <v>4296.75</v>
      </c>
      <c r="AE35" s="35">
        <f t="shared" si="36"/>
        <v>59014.406857065085</v>
      </c>
      <c r="AF35" s="31">
        <f t="shared" si="37"/>
        <v>18714.25</v>
      </c>
      <c r="AG35" s="35">
        <f t="shared" si="38"/>
        <v>0</v>
      </c>
      <c r="AH35" s="31">
        <f t="shared" si="39"/>
        <v>0</v>
      </c>
      <c r="AI35" s="35">
        <f t="shared" si="40"/>
        <v>59014.406857065085</v>
      </c>
      <c r="AJ35" s="31">
        <f t="shared" si="41"/>
        <v>18714.25</v>
      </c>
      <c r="AK35" s="35">
        <f t="shared" si="42"/>
        <v>29507.203428532543</v>
      </c>
      <c r="AL35" s="31">
        <f t="shared" si="43"/>
        <v>9357.125</v>
      </c>
      <c r="AM35" s="35">
        <f t="shared" si="44"/>
        <v>59014.406857065085</v>
      </c>
      <c r="AN35" s="31">
        <f t="shared" si="45"/>
        <v>18714.25</v>
      </c>
      <c r="AO35" s="35">
        <f t="shared" si="46"/>
        <v>0</v>
      </c>
      <c r="AP35" s="31">
        <f t="shared" si="47"/>
        <v>0</v>
      </c>
      <c r="AQ35" s="9"/>
      <c r="AR35" s="15">
        <v>1</v>
      </c>
      <c r="AS35" s="15">
        <v>0.875</v>
      </c>
      <c r="AT35" s="15" t="s">
        <v>6</v>
      </c>
      <c r="AU35" s="15" t="s">
        <v>6</v>
      </c>
      <c r="AV35" s="15" t="s">
        <v>6</v>
      </c>
      <c r="AW35" s="15" t="s">
        <v>6</v>
      </c>
      <c r="AX35" s="15" t="s">
        <v>6</v>
      </c>
      <c r="AY35" s="15" t="s">
        <v>6</v>
      </c>
      <c r="AZ35" s="15">
        <v>0.125</v>
      </c>
      <c r="BA35" s="15">
        <v>0</v>
      </c>
      <c r="BB35" s="15">
        <v>0.25</v>
      </c>
      <c r="BC35" s="15">
        <v>0.25</v>
      </c>
      <c r="BD35" s="15" t="s">
        <v>6</v>
      </c>
      <c r="BE35" s="15" t="s">
        <v>6</v>
      </c>
      <c r="BF35" s="15">
        <v>0.25</v>
      </c>
      <c r="BG35" s="15">
        <v>0.25</v>
      </c>
      <c r="BH35" s="15">
        <v>0.125</v>
      </c>
      <c r="BI35" s="15">
        <v>0.125</v>
      </c>
      <c r="BJ35" s="15">
        <v>0.25</v>
      </c>
      <c r="BK35" s="15">
        <v>0.25</v>
      </c>
      <c r="BL35" s="15" t="s">
        <v>6</v>
      </c>
      <c r="BM35" s="15" t="s">
        <v>6</v>
      </c>
      <c r="BN35" s="9"/>
      <c r="BO35" s="12">
        <f t="shared" si="48"/>
        <v>34374</v>
      </c>
      <c r="BP35" s="12">
        <f t="shared" si="49"/>
        <v>35422.625</v>
      </c>
      <c r="BQ35" s="12">
        <f t="shared" si="50"/>
        <v>0</v>
      </c>
      <c r="BR35" s="12">
        <f t="shared" si="51"/>
        <v>0</v>
      </c>
      <c r="BS35" s="12">
        <f t="shared" si="52"/>
        <v>0</v>
      </c>
      <c r="BT35" s="12">
        <f t="shared" si="53"/>
        <v>0</v>
      </c>
      <c r="BU35" s="12">
        <f t="shared" si="54"/>
        <v>0</v>
      </c>
      <c r="BV35" s="12">
        <f t="shared" si="55"/>
        <v>0</v>
      </c>
      <c r="BW35" s="12">
        <f t="shared" si="56"/>
        <v>4296.75</v>
      </c>
      <c r="BX35" s="12">
        <f t="shared" si="57"/>
        <v>0</v>
      </c>
      <c r="BY35" s="12">
        <f t="shared" si="58"/>
        <v>8593.5</v>
      </c>
      <c r="BZ35" s="12">
        <f t="shared" si="59"/>
        <v>10120.75</v>
      </c>
      <c r="CA35" s="12">
        <f t="shared" si="60"/>
        <v>0</v>
      </c>
      <c r="CB35" s="12">
        <f t="shared" si="61"/>
        <v>0</v>
      </c>
      <c r="CC35" s="12">
        <f t="shared" si="62"/>
        <v>8593.5</v>
      </c>
      <c r="CD35" s="12">
        <f t="shared" si="63"/>
        <v>10120.75</v>
      </c>
      <c r="CE35" s="12">
        <f t="shared" si="64"/>
        <v>4296.75</v>
      </c>
      <c r="CF35" s="12">
        <f t="shared" si="65"/>
        <v>5060.375</v>
      </c>
      <c r="CG35" s="12">
        <f t="shared" si="66"/>
        <v>8593.5</v>
      </c>
      <c r="CH35" s="12">
        <f t="shared" si="67"/>
        <v>10120.75</v>
      </c>
      <c r="CI35" s="12">
        <f t="shared" si="68"/>
        <v>0</v>
      </c>
      <c r="CJ35" s="12">
        <f t="shared" si="69"/>
        <v>0</v>
      </c>
      <c r="CK35" s="9"/>
      <c r="CL35" s="18">
        <f t="shared" si="70"/>
        <v>0</v>
      </c>
      <c r="CM35" s="18">
        <f t="shared" si="71"/>
        <v>0</v>
      </c>
      <c r="CN35" s="18">
        <f t="shared" si="72"/>
        <v>0</v>
      </c>
      <c r="CO35" s="18">
        <f t="shared" si="73"/>
        <v>6.1560999546897865E-2</v>
      </c>
      <c r="CP35" s="18">
        <f t="shared" si="74"/>
        <v>0.26812542870088635</v>
      </c>
      <c r="CQ35" s="18">
        <f t="shared" si="75"/>
        <v>0</v>
      </c>
      <c r="CR35" s="18">
        <f t="shared" si="76"/>
        <v>0.26812542870088635</v>
      </c>
      <c r="CS35" s="18">
        <f t="shared" si="77"/>
        <v>0.13406271435044317</v>
      </c>
      <c r="CT35" s="18">
        <f t="shared" si="78"/>
        <v>0.26812542870088635</v>
      </c>
      <c r="CU35" s="18">
        <f t="shared" si="79"/>
        <v>0</v>
      </c>
      <c r="CV35" s="17" t="str">
        <f t="shared" si="0"/>
        <v>LSMC27</v>
      </c>
      <c r="CW35" s="3" t="str">
        <f t="shared" si="1"/>
        <v>Lärande 3 - läraren i dialog</v>
      </c>
    </row>
    <row r="36" spans="1:101">
      <c r="A36" t="s">
        <v>140</v>
      </c>
      <c r="B36" s="6">
        <v>34374</v>
      </c>
      <c r="C36" s="6">
        <v>40483</v>
      </c>
      <c r="D36" t="s">
        <v>141</v>
      </c>
      <c r="E36" s="3">
        <f>58.9+43.3</f>
        <v>102.19999999999999</v>
      </c>
      <c r="F36" s="28">
        <f t="shared" si="2"/>
        <v>5.2410256410256402</v>
      </c>
      <c r="G36" s="29">
        <f t="shared" si="3"/>
        <v>156</v>
      </c>
      <c r="H36">
        <v>7.5</v>
      </c>
      <c r="J36" s="3" t="s">
        <v>187</v>
      </c>
      <c r="K36" s="3" t="str">
        <f t="shared" si="22"/>
        <v>***</v>
      </c>
      <c r="L36" s="3">
        <v>52</v>
      </c>
      <c r="M36" s="9"/>
      <c r="N36" s="6">
        <f t="shared" si="23"/>
        <v>316819.99999999994</v>
      </c>
      <c r="O36" s="6" t="str">
        <f t="shared" si="24"/>
        <v/>
      </c>
      <c r="P36" s="6"/>
      <c r="Q36" s="6"/>
      <c r="R36" s="6">
        <f t="shared" si="25"/>
        <v>316819.99999999994</v>
      </c>
      <c r="S36" s="6"/>
      <c r="T36" s="9"/>
      <c r="U36" s="31">
        <f t="shared" si="26"/>
        <v>316819.99999999994</v>
      </c>
      <c r="V36" s="31">
        <f t="shared" si="27"/>
        <v>1454651.125</v>
      </c>
      <c r="W36" s="35">
        <f t="shared" si="28"/>
        <v>85594.422088664025</v>
      </c>
      <c r="X36" s="31">
        <f t="shared" si="29"/>
        <v>392999.25</v>
      </c>
      <c r="Y36" s="35">
        <f t="shared" si="30"/>
        <v>47808.959149912997</v>
      </c>
      <c r="Z36" s="31">
        <f t="shared" si="31"/>
        <v>219510.625</v>
      </c>
      <c r="AA36" s="35">
        <f t="shared" si="32"/>
        <v>154885.14473186823</v>
      </c>
      <c r="AB36" s="31">
        <f t="shared" si="33"/>
        <v>711141.5</v>
      </c>
      <c r="AC36" s="35">
        <f t="shared" si="34"/>
        <v>0</v>
      </c>
      <c r="AD36" s="31">
        <f t="shared" si="35"/>
        <v>0</v>
      </c>
      <c r="AE36" s="35">
        <f t="shared" si="36"/>
        <v>2037.9624306824767</v>
      </c>
      <c r="AF36" s="31">
        <f t="shared" si="37"/>
        <v>9357.125</v>
      </c>
      <c r="AG36" s="35">
        <f t="shared" si="38"/>
        <v>2037.9624306824767</v>
      </c>
      <c r="AH36" s="31">
        <f t="shared" si="39"/>
        <v>9357.125</v>
      </c>
      <c r="AI36" s="35">
        <f t="shared" si="40"/>
        <v>2037.9624306824767</v>
      </c>
      <c r="AJ36" s="31">
        <f t="shared" si="41"/>
        <v>9357.125</v>
      </c>
      <c r="AK36" s="35">
        <f t="shared" si="42"/>
        <v>0</v>
      </c>
      <c r="AL36" s="31">
        <f t="shared" si="43"/>
        <v>0</v>
      </c>
      <c r="AM36" s="35">
        <f t="shared" si="44"/>
        <v>0</v>
      </c>
      <c r="AN36" s="31">
        <f t="shared" si="45"/>
        <v>0</v>
      </c>
      <c r="AO36" s="35">
        <f t="shared" si="46"/>
        <v>22417.586737507245</v>
      </c>
      <c r="AP36" s="31">
        <f t="shared" si="47"/>
        <v>102928.375</v>
      </c>
      <c r="AQ36" s="9"/>
      <c r="AR36" s="15">
        <v>19.5</v>
      </c>
      <c r="AS36" s="15">
        <v>19.375</v>
      </c>
      <c r="AT36" s="15">
        <v>5.25</v>
      </c>
      <c r="AU36" s="15">
        <v>5.25</v>
      </c>
      <c r="AV36" s="15">
        <v>3</v>
      </c>
      <c r="AW36" s="15">
        <v>2.875</v>
      </c>
      <c r="AX36" s="15">
        <v>9.5</v>
      </c>
      <c r="AY36" s="15">
        <v>9.5</v>
      </c>
      <c r="AZ36" s="15" t="s">
        <v>6</v>
      </c>
      <c r="BA36" s="15" t="s">
        <v>6</v>
      </c>
      <c r="BB36" s="15">
        <v>0.125</v>
      </c>
      <c r="BC36" s="15">
        <v>0.125</v>
      </c>
      <c r="BD36" s="15">
        <v>0.125</v>
      </c>
      <c r="BE36" s="15">
        <v>0.125</v>
      </c>
      <c r="BF36" s="15">
        <v>0.125</v>
      </c>
      <c r="BG36" s="15">
        <v>0.125</v>
      </c>
      <c r="BH36" s="15" t="s">
        <v>6</v>
      </c>
      <c r="BI36" s="15" t="s">
        <v>6</v>
      </c>
      <c r="BJ36" s="15" t="s">
        <v>6</v>
      </c>
      <c r="BK36" s="15" t="s">
        <v>6</v>
      </c>
      <c r="BL36" s="15">
        <v>1.375</v>
      </c>
      <c r="BM36" s="15">
        <v>1.375</v>
      </c>
      <c r="BN36" s="9"/>
      <c r="BO36" s="12">
        <f t="shared" si="48"/>
        <v>670293</v>
      </c>
      <c r="BP36" s="12">
        <f t="shared" si="49"/>
        <v>784358.125</v>
      </c>
      <c r="BQ36" s="12">
        <f t="shared" si="50"/>
        <v>180463.5</v>
      </c>
      <c r="BR36" s="12">
        <f t="shared" si="51"/>
        <v>212535.75</v>
      </c>
      <c r="BS36" s="12">
        <f t="shared" si="52"/>
        <v>103122</v>
      </c>
      <c r="BT36" s="12">
        <f t="shared" si="53"/>
        <v>116388.625</v>
      </c>
      <c r="BU36" s="12">
        <f t="shared" si="54"/>
        <v>326553</v>
      </c>
      <c r="BV36" s="12">
        <f t="shared" si="55"/>
        <v>384588.5</v>
      </c>
      <c r="BW36" s="12">
        <f t="shared" si="56"/>
        <v>0</v>
      </c>
      <c r="BX36" s="12">
        <f t="shared" si="57"/>
        <v>0</v>
      </c>
      <c r="BY36" s="12">
        <f t="shared" si="58"/>
        <v>4296.75</v>
      </c>
      <c r="BZ36" s="12">
        <f t="shared" si="59"/>
        <v>5060.375</v>
      </c>
      <c r="CA36" s="12">
        <f t="shared" si="60"/>
        <v>4296.75</v>
      </c>
      <c r="CB36" s="12">
        <f t="shared" si="61"/>
        <v>5060.375</v>
      </c>
      <c r="CC36" s="12">
        <f t="shared" si="62"/>
        <v>4296.75</v>
      </c>
      <c r="CD36" s="12">
        <f t="shared" si="63"/>
        <v>5060.375</v>
      </c>
      <c r="CE36" s="12">
        <f t="shared" si="64"/>
        <v>0</v>
      </c>
      <c r="CF36" s="12">
        <f t="shared" si="65"/>
        <v>0</v>
      </c>
      <c r="CG36" s="12">
        <f t="shared" si="66"/>
        <v>0</v>
      </c>
      <c r="CH36" s="12">
        <f t="shared" si="67"/>
        <v>0</v>
      </c>
      <c r="CI36" s="12">
        <f t="shared" si="68"/>
        <v>47264.25</v>
      </c>
      <c r="CJ36" s="12">
        <f t="shared" si="69"/>
        <v>55664.125</v>
      </c>
      <c r="CK36" s="9"/>
      <c r="CL36" s="18">
        <f t="shared" si="70"/>
        <v>0.27016735713864037</v>
      </c>
      <c r="CM36" s="18">
        <f t="shared" si="71"/>
        <v>0.15090259184998739</v>
      </c>
      <c r="CN36" s="18">
        <f t="shared" si="72"/>
        <v>0.48887426529849209</v>
      </c>
      <c r="CO36" s="18">
        <f t="shared" si="73"/>
        <v>0</v>
      </c>
      <c r="CP36" s="18">
        <f t="shared" si="74"/>
        <v>6.4325561223485799E-3</v>
      </c>
      <c r="CQ36" s="18">
        <f t="shared" si="75"/>
        <v>6.4325561223485799E-3</v>
      </c>
      <c r="CR36" s="18">
        <f t="shared" si="76"/>
        <v>6.4325561223485799E-3</v>
      </c>
      <c r="CS36" s="18">
        <f t="shared" si="77"/>
        <v>0</v>
      </c>
      <c r="CT36" s="18">
        <f t="shared" si="78"/>
        <v>0</v>
      </c>
      <c r="CU36" s="18">
        <f t="shared" si="79"/>
        <v>7.0758117345834384E-2</v>
      </c>
      <c r="CV36" s="17" t="str">
        <f t="shared" si="0"/>
        <v>LVFC27</v>
      </c>
      <c r="CW36" s="3" t="str">
        <f t="shared" si="1"/>
        <v>Lärande 3 - verksamhetsförlagd utbildning (VFU)</v>
      </c>
    </row>
    <row r="37" spans="1:101">
      <c r="A37" t="s">
        <v>142</v>
      </c>
      <c r="B37" s="6">
        <v>34374</v>
      </c>
      <c r="C37" s="6">
        <v>40483</v>
      </c>
      <c r="D37" t="s">
        <v>143</v>
      </c>
      <c r="E37" s="3">
        <f>55+61</f>
        <v>116</v>
      </c>
      <c r="F37" s="28">
        <f t="shared" ref="F37:F68" si="80">E37/AR37</f>
        <v>6.0259740259740262</v>
      </c>
      <c r="G37" s="29">
        <f t="shared" ref="G37:G68" si="81">AR37*60/H37</f>
        <v>154</v>
      </c>
      <c r="H37">
        <v>7.5</v>
      </c>
      <c r="J37" s="3" t="s">
        <v>188</v>
      </c>
      <c r="K37" s="3" t="str">
        <f t="shared" si="22"/>
        <v>***</v>
      </c>
      <c r="L37" s="3">
        <v>84</v>
      </c>
      <c r="M37" s="9"/>
      <c r="N37" s="6">
        <f t="shared" si="23"/>
        <v>359600</v>
      </c>
      <c r="O37" s="6" t="str">
        <f t="shared" si="24"/>
        <v/>
      </c>
      <c r="P37" s="6"/>
      <c r="Q37" s="6"/>
      <c r="R37" s="6">
        <f t="shared" si="25"/>
        <v>359600</v>
      </c>
      <c r="S37" s="6"/>
      <c r="T37" s="9"/>
      <c r="U37" s="31">
        <f t="shared" si="26"/>
        <v>359600</v>
      </c>
      <c r="V37" s="31">
        <f t="shared" si="27"/>
        <v>1395453.875</v>
      </c>
      <c r="W37" s="35">
        <f t="shared" si="28"/>
        <v>97558.22083334715</v>
      </c>
      <c r="X37" s="31">
        <f t="shared" si="29"/>
        <v>378581.75000000006</v>
      </c>
      <c r="Y37" s="35">
        <f t="shared" si="30"/>
        <v>55262.528759684013</v>
      </c>
      <c r="Z37" s="31">
        <f t="shared" si="31"/>
        <v>214450.25</v>
      </c>
      <c r="AA37" s="35">
        <f t="shared" si="32"/>
        <v>176736.71166666114</v>
      </c>
      <c r="AB37" s="31">
        <f t="shared" si="33"/>
        <v>685839.625</v>
      </c>
      <c r="AC37" s="35">
        <f t="shared" si="34"/>
        <v>0</v>
      </c>
      <c r="AD37" s="31">
        <f t="shared" si="35"/>
        <v>0</v>
      </c>
      <c r="AE37" s="35">
        <f t="shared" si="36"/>
        <v>2411.2743604656944</v>
      </c>
      <c r="AF37" s="31">
        <f t="shared" si="37"/>
        <v>9357.125</v>
      </c>
      <c r="AG37" s="35">
        <f t="shared" si="38"/>
        <v>0</v>
      </c>
      <c r="AH37" s="31">
        <f t="shared" si="39"/>
        <v>0</v>
      </c>
      <c r="AI37" s="35">
        <f t="shared" si="40"/>
        <v>2411.2743604656944</v>
      </c>
      <c r="AJ37" s="31">
        <f t="shared" si="41"/>
        <v>9357.125</v>
      </c>
      <c r="AK37" s="35">
        <f t="shared" si="42"/>
        <v>0</v>
      </c>
      <c r="AL37" s="31">
        <f t="shared" si="43"/>
        <v>0</v>
      </c>
      <c r="AM37" s="35">
        <f t="shared" si="44"/>
        <v>0</v>
      </c>
      <c r="AN37" s="31">
        <f t="shared" si="45"/>
        <v>0</v>
      </c>
      <c r="AO37" s="35">
        <f t="shared" si="46"/>
        <v>25219.990019376313</v>
      </c>
      <c r="AP37" s="31">
        <f t="shared" si="47"/>
        <v>97868</v>
      </c>
      <c r="AQ37" s="9"/>
      <c r="AR37" s="15">
        <v>19.25</v>
      </c>
      <c r="AS37" s="15">
        <v>18.125</v>
      </c>
      <c r="AT37" s="15">
        <v>5.125</v>
      </c>
      <c r="AU37" s="15">
        <v>5</v>
      </c>
      <c r="AV37" s="15">
        <v>3</v>
      </c>
      <c r="AW37" s="15">
        <v>2.75</v>
      </c>
      <c r="AX37" s="15">
        <v>9.5</v>
      </c>
      <c r="AY37" s="15">
        <v>8.875</v>
      </c>
      <c r="AZ37" s="15" t="s">
        <v>6</v>
      </c>
      <c r="BA37" s="15" t="s">
        <v>6</v>
      </c>
      <c r="BB37" s="15">
        <v>0.125</v>
      </c>
      <c r="BC37" s="15">
        <v>0.125</v>
      </c>
      <c r="BD37" s="15" t="s">
        <v>6</v>
      </c>
      <c r="BE37" s="15" t="s">
        <v>6</v>
      </c>
      <c r="BF37" s="15">
        <v>0.125</v>
      </c>
      <c r="BG37" s="15">
        <v>0.125</v>
      </c>
      <c r="BH37" s="15" t="s">
        <v>6</v>
      </c>
      <c r="BI37" s="15" t="s">
        <v>6</v>
      </c>
      <c r="BJ37" s="15" t="s">
        <v>6</v>
      </c>
      <c r="BK37" s="15" t="s">
        <v>6</v>
      </c>
      <c r="BL37" s="15">
        <v>1.375</v>
      </c>
      <c r="BM37" s="15">
        <v>1.25</v>
      </c>
      <c r="BN37" s="9"/>
      <c r="BO37" s="12">
        <f t="shared" si="48"/>
        <v>661699.5</v>
      </c>
      <c r="BP37" s="12">
        <f t="shared" si="49"/>
        <v>733754.375</v>
      </c>
      <c r="BQ37" s="12">
        <f t="shared" si="50"/>
        <v>176166.75</v>
      </c>
      <c r="BR37" s="12">
        <f t="shared" si="51"/>
        <v>202415</v>
      </c>
      <c r="BS37" s="12">
        <f t="shared" si="52"/>
        <v>103122</v>
      </c>
      <c r="BT37" s="12">
        <f t="shared" si="53"/>
        <v>111328.25</v>
      </c>
      <c r="BU37" s="12">
        <f t="shared" si="54"/>
        <v>326553</v>
      </c>
      <c r="BV37" s="12">
        <f t="shared" si="55"/>
        <v>359286.625</v>
      </c>
      <c r="BW37" s="12">
        <f t="shared" si="56"/>
        <v>0</v>
      </c>
      <c r="BX37" s="12">
        <f t="shared" si="57"/>
        <v>0</v>
      </c>
      <c r="BY37" s="12">
        <f t="shared" si="58"/>
        <v>4296.75</v>
      </c>
      <c r="BZ37" s="12">
        <f t="shared" si="59"/>
        <v>5060.375</v>
      </c>
      <c r="CA37" s="12">
        <f t="shared" si="60"/>
        <v>0</v>
      </c>
      <c r="CB37" s="12">
        <f t="shared" si="61"/>
        <v>0</v>
      </c>
      <c r="CC37" s="12">
        <f t="shared" si="62"/>
        <v>4296.75</v>
      </c>
      <c r="CD37" s="12">
        <f t="shared" si="63"/>
        <v>5060.375</v>
      </c>
      <c r="CE37" s="12">
        <f t="shared" si="64"/>
        <v>0</v>
      </c>
      <c r="CF37" s="12">
        <f t="shared" si="65"/>
        <v>0</v>
      </c>
      <c r="CG37" s="12">
        <f t="shared" si="66"/>
        <v>0</v>
      </c>
      <c r="CH37" s="12">
        <f t="shared" si="67"/>
        <v>0</v>
      </c>
      <c r="CI37" s="12">
        <f t="shared" si="68"/>
        <v>47264.25</v>
      </c>
      <c r="CJ37" s="12">
        <f t="shared" si="69"/>
        <v>50603.75</v>
      </c>
      <c r="CK37" s="9"/>
      <c r="CL37" s="18">
        <f t="shared" si="70"/>
        <v>0.27129649842421344</v>
      </c>
      <c r="CM37" s="18">
        <f t="shared" si="71"/>
        <v>0.15367777741847613</v>
      </c>
      <c r="CN37" s="18">
        <f t="shared" si="72"/>
        <v>0.49148140063031465</v>
      </c>
      <c r="CO37" s="18">
        <f t="shared" si="73"/>
        <v>0</v>
      </c>
      <c r="CP37" s="18">
        <f t="shared" si="74"/>
        <v>6.7054348177577709E-3</v>
      </c>
      <c r="CQ37" s="18">
        <f t="shared" si="75"/>
        <v>0</v>
      </c>
      <c r="CR37" s="18">
        <f t="shared" si="76"/>
        <v>6.7054348177577709E-3</v>
      </c>
      <c r="CS37" s="18">
        <f t="shared" si="77"/>
        <v>0</v>
      </c>
      <c r="CT37" s="18">
        <f t="shared" si="78"/>
        <v>0</v>
      </c>
      <c r="CU37" s="18">
        <f t="shared" si="79"/>
        <v>7.0133453891480291E-2</v>
      </c>
      <c r="CV37" s="17" t="str">
        <f t="shared" si="0"/>
        <v>LVMC27</v>
      </c>
      <c r="CW37" s="3" t="str">
        <f t="shared" si="1"/>
        <v>Lärande 3 - vetenskapliga metoder</v>
      </c>
    </row>
    <row r="38" spans="1:101">
      <c r="A38" t="s">
        <v>69</v>
      </c>
      <c r="B38" s="6">
        <v>34374</v>
      </c>
      <c r="C38" s="6">
        <v>40483</v>
      </c>
      <c r="D38" t="s">
        <v>70</v>
      </c>
      <c r="E38" s="3">
        <v>331.5</v>
      </c>
      <c r="F38" s="28">
        <f t="shared" si="80"/>
        <v>4.2554557124518606</v>
      </c>
      <c r="G38" s="29">
        <f t="shared" si="81"/>
        <v>311.60000000000002</v>
      </c>
      <c r="H38">
        <v>15</v>
      </c>
      <c r="J38" s="3" t="s">
        <v>189</v>
      </c>
      <c r="K38" s="3" t="str">
        <f t="shared" si="22"/>
        <v>***</v>
      </c>
      <c r="L38" s="3">
        <v>331.5</v>
      </c>
      <c r="M38" s="9"/>
      <c r="N38" s="6">
        <f t="shared" si="23"/>
        <v>1027650</v>
      </c>
      <c r="O38" s="6" t="str">
        <f t="shared" si="24"/>
        <v/>
      </c>
      <c r="P38" s="6"/>
      <c r="Q38" s="6"/>
      <c r="R38" s="6">
        <f t="shared" si="25"/>
        <v>1027650</v>
      </c>
      <c r="S38" s="6"/>
      <c r="T38" s="9"/>
      <c r="U38" s="31">
        <f t="shared" si="26"/>
        <v>1027650</v>
      </c>
      <c r="V38" s="31">
        <f t="shared" si="27"/>
        <v>5587450.2249999996</v>
      </c>
      <c r="W38" s="35">
        <f t="shared" si="28"/>
        <v>121995.80002947588</v>
      </c>
      <c r="X38" s="31">
        <f t="shared" si="29"/>
        <v>663305.07499999995</v>
      </c>
      <c r="Y38" s="35">
        <f t="shared" si="30"/>
        <v>167286.07240389331</v>
      </c>
      <c r="Z38" s="31">
        <f t="shared" si="31"/>
        <v>909553.45</v>
      </c>
      <c r="AA38" s="35">
        <f t="shared" si="32"/>
        <v>323191.55765320489</v>
      </c>
      <c r="AB38" s="31">
        <f t="shared" si="33"/>
        <v>1757229.35</v>
      </c>
      <c r="AC38" s="35">
        <f t="shared" si="34"/>
        <v>80762.87773261551</v>
      </c>
      <c r="AD38" s="31">
        <f t="shared" si="35"/>
        <v>439116.97499999998</v>
      </c>
      <c r="AE38" s="35">
        <f t="shared" si="36"/>
        <v>75477.11861809023</v>
      </c>
      <c r="AF38" s="31">
        <f t="shared" si="37"/>
        <v>410377.69999999995</v>
      </c>
      <c r="AG38" s="35">
        <f t="shared" si="38"/>
        <v>42638.189865038134</v>
      </c>
      <c r="AH38" s="31">
        <f t="shared" si="39"/>
        <v>231828.70000000004</v>
      </c>
      <c r="AI38" s="35">
        <f t="shared" si="40"/>
        <v>60111.20488930172</v>
      </c>
      <c r="AJ38" s="31">
        <f t="shared" si="41"/>
        <v>326831.47499999998</v>
      </c>
      <c r="AK38" s="35">
        <f t="shared" si="42"/>
        <v>57617.575006898602</v>
      </c>
      <c r="AL38" s="31">
        <f t="shared" si="43"/>
        <v>313273.32499999995</v>
      </c>
      <c r="AM38" s="35">
        <f t="shared" si="44"/>
        <v>63834.043865464591</v>
      </c>
      <c r="AN38" s="31">
        <f t="shared" si="45"/>
        <v>347072.97499999998</v>
      </c>
      <c r="AO38" s="35">
        <f t="shared" si="46"/>
        <v>34735.559936017155</v>
      </c>
      <c r="AP38" s="31">
        <f t="shared" si="47"/>
        <v>188861.2</v>
      </c>
      <c r="AQ38" s="9"/>
      <c r="AR38" s="15">
        <v>77.900000000000006</v>
      </c>
      <c r="AS38" s="15">
        <v>71.875</v>
      </c>
      <c r="AT38" s="15">
        <v>8.5500000000000007</v>
      </c>
      <c r="AU38" s="15">
        <v>9.125</v>
      </c>
      <c r="AV38" s="15">
        <v>13.8</v>
      </c>
      <c r="AW38" s="15">
        <v>10.75</v>
      </c>
      <c r="AX38" s="15">
        <v>23.15</v>
      </c>
      <c r="AY38" s="15">
        <v>23.75</v>
      </c>
      <c r="AZ38" s="15">
        <v>6.15</v>
      </c>
      <c r="BA38" s="15">
        <v>5.625</v>
      </c>
      <c r="BB38" s="15">
        <v>6.05</v>
      </c>
      <c r="BC38" s="15">
        <v>5</v>
      </c>
      <c r="BD38" s="15">
        <v>3.8</v>
      </c>
      <c r="BE38" s="15">
        <v>2.5</v>
      </c>
      <c r="BF38" s="15">
        <v>4.6500000000000004</v>
      </c>
      <c r="BG38" s="15">
        <v>4.125</v>
      </c>
      <c r="BH38" s="15">
        <v>4.55</v>
      </c>
      <c r="BI38" s="15">
        <v>3.875</v>
      </c>
      <c r="BJ38" s="15">
        <v>4.6500000000000004</v>
      </c>
      <c r="BK38" s="15">
        <v>4.625</v>
      </c>
      <c r="BL38" s="15">
        <v>2.5499999999999998</v>
      </c>
      <c r="BM38" s="15">
        <v>2.5</v>
      </c>
      <c r="BN38" s="9"/>
      <c r="BO38" s="12">
        <f t="shared" si="48"/>
        <v>2677734.6</v>
      </c>
      <c r="BP38" s="12">
        <f t="shared" si="49"/>
        <v>2909715.625</v>
      </c>
      <c r="BQ38" s="12">
        <f t="shared" si="50"/>
        <v>293897.7</v>
      </c>
      <c r="BR38" s="12">
        <f t="shared" si="51"/>
        <v>369407.375</v>
      </c>
      <c r="BS38" s="12">
        <f t="shared" si="52"/>
        <v>474361.2</v>
      </c>
      <c r="BT38" s="12">
        <f t="shared" si="53"/>
        <v>435192.25</v>
      </c>
      <c r="BU38" s="12">
        <f t="shared" si="54"/>
        <v>795758.1</v>
      </c>
      <c r="BV38" s="12">
        <f t="shared" si="55"/>
        <v>961471.25</v>
      </c>
      <c r="BW38" s="12">
        <f t="shared" si="56"/>
        <v>211400.1</v>
      </c>
      <c r="BX38" s="12">
        <f t="shared" si="57"/>
        <v>227716.875</v>
      </c>
      <c r="BY38" s="12">
        <f t="shared" si="58"/>
        <v>207962.69999999998</v>
      </c>
      <c r="BZ38" s="12">
        <f t="shared" si="59"/>
        <v>202415</v>
      </c>
      <c r="CA38" s="12">
        <f t="shared" si="60"/>
        <v>130621.2</v>
      </c>
      <c r="CB38" s="12">
        <f t="shared" si="61"/>
        <v>101207.5</v>
      </c>
      <c r="CC38" s="12">
        <f t="shared" si="62"/>
        <v>159839.1</v>
      </c>
      <c r="CD38" s="12">
        <f t="shared" si="63"/>
        <v>166992.375</v>
      </c>
      <c r="CE38" s="12">
        <f t="shared" si="64"/>
        <v>156401.69999999998</v>
      </c>
      <c r="CF38" s="12">
        <f t="shared" si="65"/>
        <v>156871.625</v>
      </c>
      <c r="CG38" s="12">
        <f t="shared" si="66"/>
        <v>159839.1</v>
      </c>
      <c r="CH38" s="12">
        <f t="shared" si="67"/>
        <v>187233.875</v>
      </c>
      <c r="CI38" s="12">
        <f t="shared" si="68"/>
        <v>87653.7</v>
      </c>
      <c r="CJ38" s="12">
        <f t="shared" si="69"/>
        <v>101207.5</v>
      </c>
      <c r="CK38" s="9"/>
      <c r="CL38" s="18">
        <f t="shared" si="70"/>
        <v>0.11871337520505608</v>
      </c>
      <c r="CM38" s="18">
        <f t="shared" si="71"/>
        <v>0.16278506534704745</v>
      </c>
      <c r="CN38" s="18">
        <f t="shared" si="72"/>
        <v>0.31449575016124642</v>
      </c>
      <c r="CO38" s="18">
        <f t="shared" si="73"/>
        <v>7.8589867885579243E-2</v>
      </c>
      <c r="CP38" s="18">
        <f t="shared" si="74"/>
        <v>7.344632765833721E-2</v>
      </c>
      <c r="CQ38" s="18">
        <f t="shared" si="75"/>
        <v>4.1490964691323053E-2</v>
      </c>
      <c r="CR38" s="18">
        <f t="shared" si="76"/>
        <v>5.8493849938502138E-2</v>
      </c>
      <c r="CS38" s="18">
        <f t="shared" si="77"/>
        <v>5.6067313780857879E-2</v>
      </c>
      <c r="CT38" s="18">
        <f t="shared" si="78"/>
        <v>6.2116522031299172E-2</v>
      </c>
      <c r="CU38" s="18">
        <f t="shared" si="79"/>
        <v>3.3800963300751379E-2</v>
      </c>
      <c r="CV38" s="17" t="str">
        <f t="shared" si="0"/>
        <v>LLUA17</v>
      </c>
      <c r="CW38" s="3" t="str">
        <f t="shared" si="1"/>
        <v>Lärande I  - Lärande och utveckling</v>
      </c>
    </row>
    <row r="39" spans="1:101">
      <c r="A39" t="s">
        <v>71</v>
      </c>
      <c r="B39" s="6">
        <v>34374</v>
      </c>
      <c r="C39" s="6">
        <v>40483</v>
      </c>
      <c r="D39" t="s">
        <v>72</v>
      </c>
      <c r="E39" s="3">
        <f>279.3+27.1</f>
        <v>306.40000000000003</v>
      </c>
      <c r="F39" s="28">
        <f t="shared" si="80"/>
        <v>4.0448844884488455</v>
      </c>
      <c r="G39" s="29">
        <f t="shared" si="81"/>
        <v>303</v>
      </c>
      <c r="H39">
        <v>15</v>
      </c>
      <c r="I39" s="3">
        <v>4.5</v>
      </c>
      <c r="J39" s="3" t="s">
        <v>190</v>
      </c>
      <c r="K39" s="3" t="str">
        <f t="shared" si="22"/>
        <v>***</v>
      </c>
      <c r="L39" s="3">
        <v>279.3</v>
      </c>
      <c r="M39" s="9"/>
      <c r="N39" s="6">
        <f t="shared" si="23"/>
        <v>949840.00000000012</v>
      </c>
      <c r="O39" s="6">
        <f t="shared" si="24"/>
        <v>681750</v>
      </c>
      <c r="P39" s="6"/>
      <c r="Q39" s="6"/>
      <c r="R39" s="6">
        <f t="shared" si="25"/>
        <v>1631590</v>
      </c>
      <c r="S39" s="6"/>
      <c r="T39" s="9"/>
      <c r="U39" s="31">
        <f t="shared" si="26"/>
        <v>1631590</v>
      </c>
      <c r="V39" s="31">
        <f t="shared" si="27"/>
        <v>5210935.7</v>
      </c>
      <c r="W39" s="35">
        <f t="shared" si="28"/>
        <v>188774.66226209624</v>
      </c>
      <c r="X39" s="31">
        <f t="shared" si="29"/>
        <v>602904.30000000005</v>
      </c>
      <c r="Y39" s="35">
        <f t="shared" si="30"/>
        <v>301674.28704867722</v>
      </c>
      <c r="Z39" s="31">
        <f t="shared" si="31"/>
        <v>963480.6</v>
      </c>
      <c r="AA39" s="35">
        <f t="shared" si="32"/>
        <v>505815.23499244091</v>
      </c>
      <c r="AB39" s="31">
        <f t="shared" si="33"/>
        <v>1615461.4</v>
      </c>
      <c r="AC39" s="35">
        <f t="shared" si="34"/>
        <v>120510.69780159635</v>
      </c>
      <c r="AD39" s="31">
        <f t="shared" si="35"/>
        <v>384884.375</v>
      </c>
      <c r="AE39" s="35">
        <f t="shared" si="36"/>
        <v>111482.20457916032</v>
      </c>
      <c r="AF39" s="31">
        <f t="shared" si="37"/>
        <v>356049.375</v>
      </c>
      <c r="AG39" s="35">
        <f t="shared" si="38"/>
        <v>87098.869802931949</v>
      </c>
      <c r="AH39" s="31">
        <f t="shared" si="39"/>
        <v>278174.42500000005</v>
      </c>
      <c r="AI39" s="35">
        <f t="shared" si="40"/>
        <v>74895.758286942582</v>
      </c>
      <c r="AJ39" s="31">
        <f t="shared" si="41"/>
        <v>239200.39999999997</v>
      </c>
      <c r="AK39" s="35">
        <f t="shared" si="42"/>
        <v>102459.43342066187</v>
      </c>
      <c r="AL39" s="31">
        <f t="shared" si="43"/>
        <v>327232.65000000002</v>
      </c>
      <c r="AM39" s="35">
        <f t="shared" si="44"/>
        <v>95649.167558956848</v>
      </c>
      <c r="AN39" s="31">
        <f t="shared" si="45"/>
        <v>305482.17500000005</v>
      </c>
      <c r="AO39" s="35">
        <f t="shared" si="46"/>
        <v>43229.684246535609</v>
      </c>
      <c r="AP39" s="31">
        <f t="shared" si="47"/>
        <v>138066</v>
      </c>
      <c r="AQ39" s="9"/>
      <c r="AR39" s="15">
        <v>75.75</v>
      </c>
      <c r="AS39" s="15">
        <v>64.400000000000006</v>
      </c>
      <c r="AT39" s="15">
        <v>8</v>
      </c>
      <c r="AU39" s="15">
        <v>8.1</v>
      </c>
      <c r="AV39" s="15">
        <v>14.25</v>
      </c>
      <c r="AW39" s="15">
        <v>11.7</v>
      </c>
      <c r="AX39" s="15">
        <v>22.5</v>
      </c>
      <c r="AY39" s="15">
        <v>20.8</v>
      </c>
      <c r="AZ39" s="15">
        <v>5.75</v>
      </c>
      <c r="BA39" s="15">
        <v>4.625</v>
      </c>
      <c r="BB39" s="15">
        <v>5.5</v>
      </c>
      <c r="BC39" s="15">
        <v>4.125</v>
      </c>
      <c r="BD39" s="15">
        <v>4</v>
      </c>
      <c r="BE39" s="15">
        <v>3.4750000000000001</v>
      </c>
      <c r="BF39" s="15">
        <v>4.25</v>
      </c>
      <c r="BG39" s="15">
        <v>2.2999999999999998</v>
      </c>
      <c r="BH39" s="15">
        <v>4.75</v>
      </c>
      <c r="BI39" s="15">
        <v>4.05</v>
      </c>
      <c r="BJ39" s="15">
        <v>4.5</v>
      </c>
      <c r="BK39" s="15">
        <v>3.7250000000000001</v>
      </c>
      <c r="BL39" s="15">
        <v>2.25</v>
      </c>
      <c r="BM39" s="15">
        <v>1.5</v>
      </c>
      <c r="BN39" s="9"/>
      <c r="BO39" s="12">
        <f t="shared" si="48"/>
        <v>2603830.5</v>
      </c>
      <c r="BP39" s="12">
        <f t="shared" si="49"/>
        <v>2607105.2000000002</v>
      </c>
      <c r="BQ39" s="12">
        <f t="shared" si="50"/>
        <v>274992</v>
      </c>
      <c r="BR39" s="12">
        <f t="shared" si="51"/>
        <v>327912.3</v>
      </c>
      <c r="BS39" s="12">
        <f t="shared" si="52"/>
        <v>489829.5</v>
      </c>
      <c r="BT39" s="12">
        <f t="shared" si="53"/>
        <v>473651.1</v>
      </c>
      <c r="BU39" s="12">
        <f t="shared" si="54"/>
        <v>773415</v>
      </c>
      <c r="BV39" s="12">
        <f t="shared" si="55"/>
        <v>842046.4</v>
      </c>
      <c r="BW39" s="12">
        <f t="shared" si="56"/>
        <v>197650.5</v>
      </c>
      <c r="BX39" s="12">
        <f t="shared" si="57"/>
        <v>187233.875</v>
      </c>
      <c r="BY39" s="12">
        <f t="shared" si="58"/>
        <v>189057</v>
      </c>
      <c r="BZ39" s="12">
        <f t="shared" si="59"/>
        <v>166992.375</v>
      </c>
      <c r="CA39" s="12">
        <f t="shared" si="60"/>
        <v>137496</v>
      </c>
      <c r="CB39" s="12">
        <f t="shared" si="61"/>
        <v>140678.42500000002</v>
      </c>
      <c r="CC39" s="12">
        <f t="shared" si="62"/>
        <v>146089.5</v>
      </c>
      <c r="CD39" s="12">
        <f t="shared" si="63"/>
        <v>93110.9</v>
      </c>
      <c r="CE39" s="12">
        <f t="shared" si="64"/>
        <v>163276.5</v>
      </c>
      <c r="CF39" s="12">
        <f t="shared" si="65"/>
        <v>163956.15</v>
      </c>
      <c r="CG39" s="12">
        <f t="shared" si="66"/>
        <v>154683</v>
      </c>
      <c r="CH39" s="12">
        <f t="shared" si="67"/>
        <v>150799.17500000002</v>
      </c>
      <c r="CI39" s="12">
        <f t="shared" si="68"/>
        <v>77341.5</v>
      </c>
      <c r="CJ39" s="12">
        <f t="shared" si="69"/>
        <v>60724.5</v>
      </c>
      <c r="CK39" s="9"/>
      <c r="CL39" s="18">
        <f t="shared" si="70"/>
        <v>0.11569981567801729</v>
      </c>
      <c r="CM39" s="18">
        <f t="shared" si="71"/>
        <v>0.18489589115444274</v>
      </c>
      <c r="CN39" s="18">
        <f t="shared" si="72"/>
        <v>0.31001368909618282</v>
      </c>
      <c r="CO39" s="18">
        <f t="shared" si="73"/>
        <v>7.3860895078785946E-2</v>
      </c>
      <c r="CP39" s="18">
        <f t="shared" si="74"/>
        <v>6.8327339943956705E-2</v>
      </c>
      <c r="CQ39" s="18">
        <f t="shared" si="75"/>
        <v>5.3382816640781046E-2</v>
      </c>
      <c r="CR39" s="18">
        <f t="shared" si="76"/>
        <v>4.5903540893816819E-2</v>
      </c>
      <c r="CS39" s="18">
        <f t="shared" si="77"/>
        <v>6.2797291856815665E-2</v>
      </c>
      <c r="CT39" s="18">
        <f t="shared" si="78"/>
        <v>5.8623286217099176E-2</v>
      </c>
      <c r="CU39" s="18">
        <f t="shared" si="79"/>
        <v>2.6495433440101746E-2</v>
      </c>
      <c r="CV39" s="17" t="str">
        <f t="shared" si="0"/>
        <v>LLÄA17</v>
      </c>
      <c r="CW39" s="3" t="str">
        <f t="shared" si="1"/>
        <v>Lärande I - skola och lärarroll</v>
      </c>
    </row>
    <row r="40" spans="1:101">
      <c r="A40" t="s">
        <v>65</v>
      </c>
      <c r="B40" s="6">
        <v>31759</v>
      </c>
      <c r="C40" s="6">
        <v>30028</v>
      </c>
      <c r="D40" t="s">
        <v>66</v>
      </c>
      <c r="E40" s="3">
        <f>163+27</f>
        <v>190</v>
      </c>
      <c r="F40" s="28">
        <f t="shared" si="80"/>
        <v>9.1127098321342928</v>
      </c>
      <c r="G40" s="29">
        <f t="shared" si="81"/>
        <v>41.7</v>
      </c>
      <c r="H40">
        <v>30</v>
      </c>
      <c r="I40" s="3">
        <v>7.5</v>
      </c>
      <c r="J40" s="3" t="s">
        <v>191</v>
      </c>
      <c r="K40" s="3" t="str">
        <f t="shared" si="22"/>
        <v>***</v>
      </c>
      <c r="L40" s="3">
        <v>25.5</v>
      </c>
      <c r="M40" s="9"/>
      <c r="N40" s="6">
        <f t="shared" si="23"/>
        <v>589000</v>
      </c>
      <c r="O40" s="6">
        <f t="shared" si="24"/>
        <v>143865</v>
      </c>
      <c r="P40" s="6"/>
      <c r="Q40" s="6"/>
      <c r="R40" s="6">
        <f t="shared" si="25"/>
        <v>732865</v>
      </c>
      <c r="S40" s="6"/>
      <c r="T40" s="9"/>
      <c r="U40" s="31">
        <f t="shared" si="26"/>
        <v>732865</v>
      </c>
      <c r="V40" s="31">
        <f t="shared" si="27"/>
        <v>1261233.75</v>
      </c>
      <c r="W40" s="35">
        <f t="shared" si="28"/>
        <v>587275.89664980816</v>
      </c>
      <c r="X40" s="31">
        <f t="shared" si="29"/>
        <v>1010680.2500000001</v>
      </c>
      <c r="Y40" s="35">
        <f t="shared" si="30"/>
        <v>0</v>
      </c>
      <c r="Z40" s="31">
        <f t="shared" si="31"/>
        <v>0</v>
      </c>
      <c r="AA40" s="35">
        <f t="shared" si="32"/>
        <v>0</v>
      </c>
      <c r="AB40" s="31">
        <f t="shared" si="33"/>
        <v>0</v>
      </c>
      <c r="AC40" s="35">
        <f t="shared" si="34"/>
        <v>0</v>
      </c>
      <c r="AD40" s="31">
        <f t="shared" si="35"/>
        <v>0</v>
      </c>
      <c r="AE40" s="35">
        <f t="shared" si="36"/>
        <v>0</v>
      </c>
      <c r="AF40" s="31">
        <f t="shared" si="37"/>
        <v>0</v>
      </c>
      <c r="AG40" s="35">
        <f t="shared" si="38"/>
        <v>0</v>
      </c>
      <c r="AH40" s="31">
        <f t="shared" si="39"/>
        <v>0</v>
      </c>
      <c r="AI40" s="35">
        <f t="shared" si="40"/>
        <v>0</v>
      </c>
      <c r="AJ40" s="31">
        <f t="shared" si="41"/>
        <v>0</v>
      </c>
      <c r="AK40" s="35">
        <f t="shared" si="42"/>
        <v>0</v>
      </c>
      <c r="AL40" s="31">
        <f t="shared" si="43"/>
        <v>0</v>
      </c>
      <c r="AM40" s="35">
        <f t="shared" si="44"/>
        <v>0</v>
      </c>
      <c r="AN40" s="31">
        <f t="shared" si="45"/>
        <v>0</v>
      </c>
      <c r="AO40" s="35">
        <f t="shared" si="46"/>
        <v>145589.10335019181</v>
      </c>
      <c r="AP40" s="31">
        <f t="shared" si="47"/>
        <v>250553.5</v>
      </c>
      <c r="AQ40" s="9"/>
      <c r="AR40" s="15">
        <v>20.85</v>
      </c>
      <c r="AS40" s="15">
        <v>19.95</v>
      </c>
      <c r="AT40" s="15">
        <v>15.75</v>
      </c>
      <c r="AU40" s="15">
        <v>17</v>
      </c>
      <c r="AV40" s="15" t="s">
        <v>6</v>
      </c>
      <c r="AW40" s="15" t="s">
        <v>6</v>
      </c>
      <c r="AX40" s="15" t="s">
        <v>6</v>
      </c>
      <c r="AY40" s="15" t="s">
        <v>6</v>
      </c>
      <c r="AZ40" s="15" t="s">
        <v>6</v>
      </c>
      <c r="BA40" s="15" t="s">
        <v>6</v>
      </c>
      <c r="BB40" s="15" t="s">
        <v>6</v>
      </c>
      <c r="BC40" s="15" t="s">
        <v>6</v>
      </c>
      <c r="BD40" s="15" t="s">
        <v>6</v>
      </c>
      <c r="BE40" s="15" t="s">
        <v>6</v>
      </c>
      <c r="BF40" s="15" t="s">
        <v>6</v>
      </c>
      <c r="BG40" s="15" t="s">
        <v>6</v>
      </c>
      <c r="BH40" s="15" t="s">
        <v>6</v>
      </c>
      <c r="BI40" s="15" t="s">
        <v>6</v>
      </c>
      <c r="BJ40" s="15" t="s">
        <v>6</v>
      </c>
      <c r="BK40" s="15" t="s">
        <v>6</v>
      </c>
      <c r="BL40" s="15">
        <v>5.0999999999999996</v>
      </c>
      <c r="BM40" s="15">
        <v>2.95</v>
      </c>
      <c r="BN40" s="9"/>
      <c r="BO40" s="12">
        <f t="shared" si="48"/>
        <v>662175.15</v>
      </c>
      <c r="BP40" s="12">
        <f t="shared" si="49"/>
        <v>599058.6</v>
      </c>
      <c r="BQ40" s="12">
        <f t="shared" si="50"/>
        <v>500204.25</v>
      </c>
      <c r="BR40" s="12">
        <f t="shared" si="51"/>
        <v>510476</v>
      </c>
      <c r="BS40" s="12">
        <f t="shared" si="52"/>
        <v>0</v>
      </c>
      <c r="BT40" s="12">
        <f t="shared" si="53"/>
        <v>0</v>
      </c>
      <c r="BU40" s="12">
        <f t="shared" si="54"/>
        <v>0</v>
      </c>
      <c r="BV40" s="12">
        <f t="shared" si="55"/>
        <v>0</v>
      </c>
      <c r="BW40" s="12">
        <f t="shared" si="56"/>
        <v>0</v>
      </c>
      <c r="BX40" s="12">
        <f t="shared" si="57"/>
        <v>0</v>
      </c>
      <c r="BY40" s="12">
        <f t="shared" si="58"/>
        <v>0</v>
      </c>
      <c r="BZ40" s="12">
        <f t="shared" si="59"/>
        <v>0</v>
      </c>
      <c r="CA40" s="12">
        <f t="shared" si="60"/>
        <v>0</v>
      </c>
      <c r="CB40" s="12">
        <f t="shared" si="61"/>
        <v>0</v>
      </c>
      <c r="CC40" s="12">
        <f t="shared" si="62"/>
        <v>0</v>
      </c>
      <c r="CD40" s="12">
        <f t="shared" si="63"/>
        <v>0</v>
      </c>
      <c r="CE40" s="12">
        <f t="shared" si="64"/>
        <v>0</v>
      </c>
      <c r="CF40" s="12">
        <f t="shared" si="65"/>
        <v>0</v>
      </c>
      <c r="CG40" s="12">
        <f t="shared" si="66"/>
        <v>0</v>
      </c>
      <c r="CH40" s="12">
        <f t="shared" si="67"/>
        <v>0</v>
      </c>
      <c r="CI40" s="12">
        <f t="shared" si="68"/>
        <v>161970.9</v>
      </c>
      <c r="CJ40" s="12">
        <f t="shared" si="69"/>
        <v>88582.6</v>
      </c>
      <c r="CK40" s="9"/>
      <c r="CL40" s="18">
        <f t="shared" si="70"/>
        <v>0.80134253464117977</v>
      </c>
      <c r="CM40" s="18">
        <f t="shared" si="71"/>
        <v>0</v>
      </c>
      <c r="CN40" s="18">
        <f t="shared" si="72"/>
        <v>0</v>
      </c>
      <c r="CO40" s="18">
        <f t="shared" si="73"/>
        <v>0</v>
      </c>
      <c r="CP40" s="18">
        <f t="shared" si="74"/>
        <v>0</v>
      </c>
      <c r="CQ40" s="18">
        <f t="shared" si="75"/>
        <v>0</v>
      </c>
      <c r="CR40" s="18">
        <f t="shared" si="76"/>
        <v>0</v>
      </c>
      <c r="CS40" s="18">
        <f t="shared" si="77"/>
        <v>0</v>
      </c>
      <c r="CT40" s="18">
        <f t="shared" si="78"/>
        <v>0</v>
      </c>
      <c r="CU40" s="18">
        <f t="shared" si="79"/>
        <v>0.19865746535882028</v>
      </c>
      <c r="CV40" s="17" t="str">
        <f t="shared" si="0"/>
        <v>LLMB17</v>
      </c>
      <c r="CW40" s="3" t="str">
        <f t="shared" si="1"/>
        <v>Läs-, skriv- och matematiklärande</v>
      </c>
    </row>
    <row r="41" spans="1:101">
      <c r="A41" t="s">
        <v>67</v>
      </c>
      <c r="B41" s="6">
        <v>34374</v>
      </c>
      <c r="C41" s="6">
        <v>40483</v>
      </c>
      <c r="D41" t="s">
        <v>68</v>
      </c>
      <c r="E41" s="3">
        <v>86</v>
      </c>
      <c r="F41" s="28">
        <f t="shared" si="80"/>
        <v>8.1904761904761898</v>
      </c>
      <c r="G41" s="29">
        <f t="shared" si="81"/>
        <v>21</v>
      </c>
      <c r="H41">
        <v>30</v>
      </c>
      <c r="J41" s="3" t="s">
        <v>192</v>
      </c>
      <c r="K41" s="3" t="str">
        <f t="shared" si="22"/>
        <v>***</v>
      </c>
      <c r="L41" s="3" t="s">
        <v>6</v>
      </c>
      <c r="M41" s="9"/>
      <c r="N41" s="6">
        <f t="shared" si="23"/>
        <v>266600</v>
      </c>
      <c r="O41" s="6" t="str">
        <f t="shared" si="24"/>
        <v/>
      </c>
      <c r="P41" s="6"/>
      <c r="Q41" s="6"/>
      <c r="R41" s="6">
        <f t="shared" si="25"/>
        <v>266600</v>
      </c>
      <c r="S41" s="6"/>
      <c r="T41" s="9"/>
      <c r="U41" s="31">
        <f t="shared" si="26"/>
        <v>266600</v>
      </c>
      <c r="V41" s="31">
        <f t="shared" si="27"/>
        <v>745515.5</v>
      </c>
      <c r="W41" s="35">
        <f t="shared" si="28"/>
        <v>0</v>
      </c>
      <c r="X41" s="31">
        <f t="shared" si="29"/>
        <v>0</v>
      </c>
      <c r="Y41" s="35">
        <f t="shared" si="30"/>
        <v>26769.23041841518</v>
      </c>
      <c r="Z41" s="31">
        <f t="shared" si="31"/>
        <v>74857</v>
      </c>
      <c r="AA41" s="35">
        <f t="shared" si="32"/>
        <v>213061.53916316963</v>
      </c>
      <c r="AB41" s="31">
        <f t="shared" si="33"/>
        <v>595801.5</v>
      </c>
      <c r="AC41" s="35">
        <f t="shared" si="34"/>
        <v>0</v>
      </c>
      <c r="AD41" s="31">
        <f t="shared" si="35"/>
        <v>0</v>
      </c>
      <c r="AE41" s="35">
        <f t="shared" si="36"/>
        <v>0</v>
      </c>
      <c r="AF41" s="31">
        <f t="shared" si="37"/>
        <v>0</v>
      </c>
      <c r="AG41" s="35">
        <f t="shared" si="38"/>
        <v>0</v>
      </c>
      <c r="AH41" s="31">
        <f t="shared" si="39"/>
        <v>0</v>
      </c>
      <c r="AI41" s="35">
        <f t="shared" si="40"/>
        <v>0</v>
      </c>
      <c r="AJ41" s="31">
        <f t="shared" si="41"/>
        <v>0</v>
      </c>
      <c r="AK41" s="35">
        <f t="shared" si="42"/>
        <v>0</v>
      </c>
      <c r="AL41" s="31">
        <f t="shared" si="43"/>
        <v>0</v>
      </c>
      <c r="AM41" s="35">
        <f t="shared" si="44"/>
        <v>26769.23041841518</v>
      </c>
      <c r="AN41" s="31">
        <f t="shared" si="45"/>
        <v>74857</v>
      </c>
      <c r="AO41" s="35">
        <f t="shared" si="46"/>
        <v>0</v>
      </c>
      <c r="AP41" s="31">
        <f t="shared" si="47"/>
        <v>0</v>
      </c>
      <c r="AQ41" s="9"/>
      <c r="AR41" s="15">
        <v>10.5</v>
      </c>
      <c r="AS41" s="15">
        <v>9.5</v>
      </c>
      <c r="AT41" s="15" t="s">
        <v>6</v>
      </c>
      <c r="AU41" s="15" t="s">
        <v>6</v>
      </c>
      <c r="AV41" s="15">
        <v>1</v>
      </c>
      <c r="AW41" s="15">
        <v>1</v>
      </c>
      <c r="AX41" s="15">
        <v>8.5</v>
      </c>
      <c r="AY41" s="15">
        <v>7.5</v>
      </c>
      <c r="AZ41" s="15" t="s">
        <v>6</v>
      </c>
      <c r="BA41" s="15" t="s">
        <v>6</v>
      </c>
      <c r="BB41" s="15" t="s">
        <v>6</v>
      </c>
      <c r="BC41" s="15" t="s">
        <v>6</v>
      </c>
      <c r="BD41" s="15" t="s">
        <v>6</v>
      </c>
      <c r="BE41" s="15" t="s">
        <v>6</v>
      </c>
      <c r="BF41" s="15" t="s">
        <v>6</v>
      </c>
      <c r="BG41" s="15" t="s">
        <v>6</v>
      </c>
      <c r="BH41" s="15" t="s">
        <v>6</v>
      </c>
      <c r="BI41" s="15" t="s">
        <v>6</v>
      </c>
      <c r="BJ41" s="15">
        <v>1</v>
      </c>
      <c r="BK41" s="15">
        <v>1</v>
      </c>
      <c r="BL41" s="15" t="s">
        <v>6</v>
      </c>
      <c r="BM41" s="15" t="s">
        <v>6</v>
      </c>
      <c r="BN41" s="9"/>
      <c r="BO41" s="12">
        <f t="shared" si="48"/>
        <v>360927</v>
      </c>
      <c r="BP41" s="12">
        <f t="shared" si="49"/>
        <v>384588.5</v>
      </c>
      <c r="BQ41" s="12">
        <f t="shared" si="50"/>
        <v>0</v>
      </c>
      <c r="BR41" s="12">
        <f t="shared" si="51"/>
        <v>0</v>
      </c>
      <c r="BS41" s="12">
        <f t="shared" si="52"/>
        <v>34374</v>
      </c>
      <c r="BT41" s="12">
        <f t="shared" si="53"/>
        <v>40483</v>
      </c>
      <c r="BU41" s="12">
        <f t="shared" si="54"/>
        <v>292179</v>
      </c>
      <c r="BV41" s="12">
        <f t="shared" si="55"/>
        <v>303622.5</v>
      </c>
      <c r="BW41" s="12">
        <f t="shared" si="56"/>
        <v>0</v>
      </c>
      <c r="BX41" s="12">
        <f t="shared" si="57"/>
        <v>0</v>
      </c>
      <c r="BY41" s="12">
        <f t="shared" si="58"/>
        <v>0</v>
      </c>
      <c r="BZ41" s="12">
        <f t="shared" si="59"/>
        <v>0</v>
      </c>
      <c r="CA41" s="12">
        <f t="shared" si="60"/>
        <v>0</v>
      </c>
      <c r="CB41" s="12">
        <f t="shared" si="61"/>
        <v>0</v>
      </c>
      <c r="CC41" s="12">
        <f t="shared" si="62"/>
        <v>0</v>
      </c>
      <c r="CD41" s="12">
        <f t="shared" si="63"/>
        <v>0</v>
      </c>
      <c r="CE41" s="12">
        <f t="shared" si="64"/>
        <v>0</v>
      </c>
      <c r="CF41" s="12">
        <f t="shared" si="65"/>
        <v>0</v>
      </c>
      <c r="CG41" s="12">
        <f t="shared" si="66"/>
        <v>34374</v>
      </c>
      <c r="CH41" s="12">
        <f t="shared" si="67"/>
        <v>40483</v>
      </c>
      <c r="CI41" s="12">
        <f t="shared" si="68"/>
        <v>0</v>
      </c>
      <c r="CJ41" s="12">
        <f t="shared" si="69"/>
        <v>0</v>
      </c>
      <c r="CK41" s="9"/>
      <c r="CL41" s="18">
        <f t="shared" si="70"/>
        <v>0</v>
      </c>
      <c r="CM41" s="18">
        <f t="shared" si="71"/>
        <v>0.10040971649818146</v>
      </c>
      <c r="CN41" s="18">
        <f t="shared" si="72"/>
        <v>0.79918056700363704</v>
      </c>
      <c r="CO41" s="18">
        <f t="shared" si="73"/>
        <v>0</v>
      </c>
      <c r="CP41" s="18">
        <f t="shared" si="74"/>
        <v>0</v>
      </c>
      <c r="CQ41" s="18">
        <f t="shared" si="75"/>
        <v>0</v>
      </c>
      <c r="CR41" s="18">
        <f t="shared" si="76"/>
        <v>0</v>
      </c>
      <c r="CS41" s="18">
        <f t="shared" si="77"/>
        <v>0</v>
      </c>
      <c r="CT41" s="18">
        <f t="shared" si="78"/>
        <v>0.10040971649818146</v>
      </c>
      <c r="CU41" s="18">
        <f t="shared" si="79"/>
        <v>0</v>
      </c>
      <c r="CV41" s="17" t="str">
        <f t="shared" si="0"/>
        <v>LLSA18</v>
      </c>
      <c r="CW41" s="3" t="str">
        <f t="shared" si="1"/>
        <v>Läs-, skriv- och matematiklärande (specialisering)</v>
      </c>
    </row>
    <row r="42" spans="1:101">
      <c r="A42" t="s">
        <v>73</v>
      </c>
      <c r="B42" s="6">
        <v>49531.999999999993</v>
      </c>
      <c r="C42" s="6">
        <v>41771</v>
      </c>
      <c r="D42" t="s">
        <v>74</v>
      </c>
      <c r="E42" s="3">
        <f>70+6.6</f>
        <v>76.599999999999994</v>
      </c>
      <c r="F42" s="28">
        <f t="shared" si="80"/>
        <v>14.055045871559631</v>
      </c>
      <c r="G42" s="29">
        <f t="shared" si="81"/>
        <v>10.9</v>
      </c>
      <c r="H42">
        <v>30</v>
      </c>
      <c r="I42" s="3">
        <v>7.5</v>
      </c>
      <c r="J42" s="3" t="s">
        <v>192</v>
      </c>
      <c r="K42" s="3" t="str">
        <f t="shared" si="22"/>
        <v>***</v>
      </c>
      <c r="L42" s="3">
        <v>45.5</v>
      </c>
      <c r="M42" s="9"/>
      <c r="N42" s="6">
        <f t="shared" si="23"/>
        <v>237459.99999999997</v>
      </c>
      <c r="O42" s="6">
        <f t="shared" si="24"/>
        <v>37605</v>
      </c>
      <c r="P42" s="6"/>
      <c r="Q42" s="6"/>
      <c r="R42" s="6">
        <f t="shared" si="25"/>
        <v>275065</v>
      </c>
      <c r="S42" s="6"/>
      <c r="T42" s="9"/>
      <c r="U42" s="31">
        <f t="shared" si="26"/>
        <v>275065</v>
      </c>
      <c r="V42" s="31">
        <f t="shared" si="27"/>
        <v>466273.1</v>
      </c>
      <c r="W42" s="35">
        <f t="shared" si="28"/>
        <v>0</v>
      </c>
      <c r="X42" s="31">
        <f t="shared" si="29"/>
        <v>0</v>
      </c>
      <c r="Y42" s="35">
        <f t="shared" si="30"/>
        <v>0</v>
      </c>
      <c r="Z42" s="31">
        <f t="shared" si="31"/>
        <v>0</v>
      </c>
      <c r="AA42" s="35">
        <f t="shared" si="32"/>
        <v>0</v>
      </c>
      <c r="AB42" s="31">
        <f t="shared" si="33"/>
        <v>0</v>
      </c>
      <c r="AC42" s="35">
        <f t="shared" si="34"/>
        <v>0</v>
      </c>
      <c r="AD42" s="31">
        <f t="shared" si="35"/>
        <v>0</v>
      </c>
      <c r="AE42" s="35">
        <f t="shared" si="36"/>
        <v>6776.4546820843843</v>
      </c>
      <c r="AF42" s="31">
        <f t="shared" si="37"/>
        <v>11487.025000000001</v>
      </c>
      <c r="AG42" s="35">
        <f t="shared" si="38"/>
        <v>234756.21394360944</v>
      </c>
      <c r="AH42" s="31">
        <f t="shared" si="39"/>
        <v>397944.14999999997</v>
      </c>
      <c r="AI42" s="35">
        <f t="shared" si="40"/>
        <v>17074.18635452056</v>
      </c>
      <c r="AJ42" s="31">
        <f t="shared" si="41"/>
        <v>28943.1</v>
      </c>
      <c r="AK42" s="35">
        <f t="shared" si="42"/>
        <v>16458.145019785614</v>
      </c>
      <c r="AL42" s="31">
        <f t="shared" si="43"/>
        <v>27898.824999999997</v>
      </c>
      <c r="AM42" s="35">
        <f t="shared" si="44"/>
        <v>0</v>
      </c>
      <c r="AN42" s="31">
        <f t="shared" si="45"/>
        <v>0</v>
      </c>
      <c r="AO42" s="35">
        <f t="shared" si="46"/>
        <v>0</v>
      </c>
      <c r="AP42" s="31">
        <f t="shared" si="47"/>
        <v>0</v>
      </c>
      <c r="AQ42" s="9"/>
      <c r="AR42" s="15">
        <v>5.45</v>
      </c>
      <c r="AS42" s="15">
        <v>4.7</v>
      </c>
      <c r="AT42" s="15" t="s">
        <v>6</v>
      </c>
      <c r="AU42" s="15" t="s">
        <v>6</v>
      </c>
      <c r="AV42" s="15" t="s">
        <v>6</v>
      </c>
      <c r="AW42" s="15" t="s">
        <v>6</v>
      </c>
      <c r="AX42" s="15" t="s">
        <v>6</v>
      </c>
      <c r="AY42" s="15" t="s">
        <v>6</v>
      </c>
      <c r="AZ42" s="15" t="s">
        <v>6</v>
      </c>
      <c r="BA42" s="15" t="s">
        <v>6</v>
      </c>
      <c r="BB42" s="15">
        <v>0</v>
      </c>
      <c r="BC42" s="15">
        <v>0.27500000000000002</v>
      </c>
      <c r="BD42" s="15">
        <v>4.45</v>
      </c>
      <c r="BE42" s="15">
        <v>4.25</v>
      </c>
      <c r="BF42" s="15">
        <v>0.5</v>
      </c>
      <c r="BG42" s="15">
        <v>0.1</v>
      </c>
      <c r="BH42" s="15">
        <v>0.5</v>
      </c>
      <c r="BI42" s="15">
        <v>7.4999999999999997E-2</v>
      </c>
      <c r="BJ42" s="15" t="s">
        <v>6</v>
      </c>
      <c r="BK42" s="15" t="s">
        <v>6</v>
      </c>
      <c r="BL42" s="15" t="s">
        <v>6</v>
      </c>
      <c r="BM42" s="15" t="s">
        <v>6</v>
      </c>
      <c r="BN42" s="9"/>
      <c r="BO42" s="12">
        <f t="shared" si="48"/>
        <v>269949.39999999997</v>
      </c>
      <c r="BP42" s="12">
        <f t="shared" si="49"/>
        <v>196323.7</v>
      </c>
      <c r="BQ42" s="12">
        <f t="shared" si="50"/>
        <v>0</v>
      </c>
      <c r="BR42" s="12">
        <f t="shared" si="51"/>
        <v>0</v>
      </c>
      <c r="BS42" s="12">
        <f t="shared" si="52"/>
        <v>0</v>
      </c>
      <c r="BT42" s="12">
        <f t="shared" si="53"/>
        <v>0</v>
      </c>
      <c r="BU42" s="12">
        <f t="shared" si="54"/>
        <v>0</v>
      </c>
      <c r="BV42" s="12">
        <f t="shared" si="55"/>
        <v>0</v>
      </c>
      <c r="BW42" s="12">
        <f t="shared" si="56"/>
        <v>0</v>
      </c>
      <c r="BX42" s="12">
        <f t="shared" si="57"/>
        <v>0</v>
      </c>
      <c r="BY42" s="12">
        <f t="shared" si="58"/>
        <v>0</v>
      </c>
      <c r="BZ42" s="12">
        <f t="shared" si="59"/>
        <v>11487.025000000001</v>
      </c>
      <c r="CA42" s="12">
        <f t="shared" si="60"/>
        <v>220417.39999999997</v>
      </c>
      <c r="CB42" s="12">
        <f t="shared" si="61"/>
        <v>177526.75</v>
      </c>
      <c r="CC42" s="12">
        <f t="shared" si="62"/>
        <v>24765.999999999996</v>
      </c>
      <c r="CD42" s="12">
        <f t="shared" si="63"/>
        <v>4177.1000000000004</v>
      </c>
      <c r="CE42" s="12">
        <f t="shared" si="64"/>
        <v>24765.999999999996</v>
      </c>
      <c r="CF42" s="12">
        <f t="shared" si="65"/>
        <v>3132.8249999999998</v>
      </c>
      <c r="CG42" s="12">
        <f t="shared" si="66"/>
        <v>0</v>
      </c>
      <c r="CH42" s="12">
        <f t="shared" si="67"/>
        <v>0</v>
      </c>
      <c r="CI42" s="12">
        <f t="shared" si="68"/>
        <v>0</v>
      </c>
      <c r="CJ42" s="12">
        <f t="shared" si="69"/>
        <v>0</v>
      </c>
      <c r="CK42" s="9"/>
      <c r="CL42" s="18">
        <f t="shared" si="70"/>
        <v>0</v>
      </c>
      <c r="CM42" s="18">
        <f t="shared" si="71"/>
        <v>0</v>
      </c>
      <c r="CN42" s="18">
        <f t="shared" si="72"/>
        <v>0</v>
      </c>
      <c r="CO42" s="18">
        <f t="shared" si="73"/>
        <v>0</v>
      </c>
      <c r="CP42" s="18">
        <f t="shared" si="74"/>
        <v>2.4635830374945503E-2</v>
      </c>
      <c r="CQ42" s="18">
        <f t="shared" si="75"/>
        <v>0.85345723353974312</v>
      </c>
      <c r="CR42" s="18">
        <f t="shared" si="76"/>
        <v>6.2073278514244122E-2</v>
      </c>
      <c r="CS42" s="18">
        <f t="shared" si="77"/>
        <v>5.9833657571067254E-2</v>
      </c>
      <c r="CT42" s="18">
        <f t="shared" si="78"/>
        <v>0</v>
      </c>
      <c r="CU42" s="18">
        <f t="shared" si="79"/>
        <v>0</v>
      </c>
      <c r="CV42" s="17" t="str">
        <f t="shared" si="0"/>
        <v>LMDB17</v>
      </c>
      <c r="CW42" s="3" t="str">
        <f t="shared" si="1"/>
        <v>Matematik med didaktisk inriktning, 31-60 hp</v>
      </c>
    </row>
    <row r="43" spans="1:101">
      <c r="A43" t="s">
        <v>75</v>
      </c>
      <c r="B43" s="6">
        <v>49532</v>
      </c>
      <c r="C43" s="6">
        <v>41771</v>
      </c>
      <c r="D43" t="s">
        <v>76</v>
      </c>
      <c r="E43" s="3">
        <v>116</v>
      </c>
      <c r="F43" s="28">
        <f t="shared" si="80"/>
        <v>23.2</v>
      </c>
      <c r="G43" s="29">
        <f t="shared" si="81"/>
        <v>10</v>
      </c>
      <c r="H43">
        <v>30</v>
      </c>
      <c r="J43" s="3" t="s">
        <v>193</v>
      </c>
      <c r="K43" s="3" t="str">
        <f t="shared" si="22"/>
        <v>***</v>
      </c>
      <c r="L43" s="3">
        <v>163</v>
      </c>
      <c r="M43" s="9"/>
      <c r="N43" s="6">
        <f t="shared" si="23"/>
        <v>359600</v>
      </c>
      <c r="O43" s="6" t="str">
        <f t="shared" si="24"/>
        <v/>
      </c>
      <c r="P43" s="6"/>
      <c r="Q43" s="6"/>
      <c r="R43" s="6">
        <f t="shared" si="25"/>
        <v>359600</v>
      </c>
      <c r="S43" s="6"/>
      <c r="T43" s="9"/>
      <c r="U43" s="31">
        <f t="shared" si="26"/>
        <v>359600</v>
      </c>
      <c r="V43" s="31">
        <f t="shared" si="27"/>
        <v>404301.25</v>
      </c>
      <c r="W43" s="35">
        <f t="shared" si="28"/>
        <v>0</v>
      </c>
      <c r="X43" s="31">
        <f t="shared" si="29"/>
        <v>0</v>
      </c>
      <c r="Y43" s="35">
        <f t="shared" si="30"/>
        <v>0</v>
      </c>
      <c r="Z43" s="31">
        <f t="shared" si="31"/>
        <v>0</v>
      </c>
      <c r="AA43" s="35">
        <f t="shared" si="32"/>
        <v>0</v>
      </c>
      <c r="AB43" s="31">
        <f t="shared" si="33"/>
        <v>0</v>
      </c>
      <c r="AC43" s="35">
        <f t="shared" si="34"/>
        <v>0</v>
      </c>
      <c r="AD43" s="31">
        <f t="shared" si="35"/>
        <v>0</v>
      </c>
      <c r="AE43" s="35">
        <f t="shared" si="36"/>
        <v>0</v>
      </c>
      <c r="AF43" s="31">
        <f t="shared" si="37"/>
        <v>0</v>
      </c>
      <c r="AG43" s="35">
        <f t="shared" si="38"/>
        <v>359600</v>
      </c>
      <c r="AH43" s="31">
        <f t="shared" si="39"/>
        <v>404301.25</v>
      </c>
      <c r="AI43" s="35">
        <f t="shared" si="40"/>
        <v>0</v>
      </c>
      <c r="AJ43" s="31">
        <f t="shared" si="41"/>
        <v>0</v>
      </c>
      <c r="AK43" s="35">
        <f t="shared" si="42"/>
        <v>0</v>
      </c>
      <c r="AL43" s="31">
        <f t="shared" si="43"/>
        <v>0</v>
      </c>
      <c r="AM43" s="35">
        <f t="shared" si="44"/>
        <v>0</v>
      </c>
      <c r="AN43" s="31">
        <f t="shared" si="45"/>
        <v>0</v>
      </c>
      <c r="AO43" s="35">
        <f t="shared" si="46"/>
        <v>0</v>
      </c>
      <c r="AP43" s="31">
        <f t="shared" si="47"/>
        <v>0</v>
      </c>
      <c r="AQ43" s="9"/>
      <c r="AR43" s="15">
        <v>5</v>
      </c>
      <c r="AS43" s="15">
        <v>3.75</v>
      </c>
      <c r="AT43" s="15" t="s">
        <v>6</v>
      </c>
      <c r="AU43" s="15" t="s">
        <v>6</v>
      </c>
      <c r="AV43" s="15" t="s">
        <v>6</v>
      </c>
      <c r="AW43" s="15" t="s">
        <v>6</v>
      </c>
      <c r="AX43" s="15" t="s">
        <v>6</v>
      </c>
      <c r="AY43" s="15" t="s">
        <v>6</v>
      </c>
      <c r="AZ43" s="15" t="s">
        <v>6</v>
      </c>
      <c r="BA43" s="15" t="s">
        <v>6</v>
      </c>
      <c r="BB43" s="15" t="s">
        <v>6</v>
      </c>
      <c r="BC43" s="15" t="s">
        <v>6</v>
      </c>
      <c r="BD43" s="15">
        <v>5</v>
      </c>
      <c r="BE43" s="15">
        <v>3.75</v>
      </c>
      <c r="BF43" s="15" t="s">
        <v>6</v>
      </c>
      <c r="BG43" s="15" t="s">
        <v>6</v>
      </c>
      <c r="BH43" s="15" t="s">
        <v>6</v>
      </c>
      <c r="BI43" s="15" t="s">
        <v>6</v>
      </c>
      <c r="BJ43" s="15" t="s">
        <v>6</v>
      </c>
      <c r="BK43" s="15" t="s">
        <v>6</v>
      </c>
      <c r="BL43" s="15" t="s">
        <v>6</v>
      </c>
      <c r="BM43" s="15" t="s">
        <v>6</v>
      </c>
      <c r="BN43" s="9"/>
      <c r="BO43" s="12">
        <f t="shared" si="48"/>
        <v>247660</v>
      </c>
      <c r="BP43" s="12">
        <f t="shared" si="49"/>
        <v>156641.25</v>
      </c>
      <c r="BQ43" s="12">
        <f t="shared" si="50"/>
        <v>0</v>
      </c>
      <c r="BR43" s="12">
        <f t="shared" si="51"/>
        <v>0</v>
      </c>
      <c r="BS43" s="12">
        <f t="shared" si="52"/>
        <v>0</v>
      </c>
      <c r="BT43" s="12">
        <f t="shared" si="53"/>
        <v>0</v>
      </c>
      <c r="BU43" s="12">
        <f t="shared" si="54"/>
        <v>0</v>
      </c>
      <c r="BV43" s="12">
        <f t="shared" si="55"/>
        <v>0</v>
      </c>
      <c r="BW43" s="12">
        <f t="shared" si="56"/>
        <v>0</v>
      </c>
      <c r="BX43" s="12">
        <f t="shared" si="57"/>
        <v>0</v>
      </c>
      <c r="BY43" s="12">
        <f t="shared" si="58"/>
        <v>0</v>
      </c>
      <c r="BZ43" s="12">
        <f t="shared" si="59"/>
        <v>0</v>
      </c>
      <c r="CA43" s="12">
        <f t="shared" si="60"/>
        <v>247660</v>
      </c>
      <c r="CB43" s="12">
        <f t="shared" si="61"/>
        <v>156641.25</v>
      </c>
      <c r="CC43" s="12">
        <f t="shared" si="62"/>
        <v>0</v>
      </c>
      <c r="CD43" s="12">
        <f t="shared" si="63"/>
        <v>0</v>
      </c>
      <c r="CE43" s="12">
        <f t="shared" si="64"/>
        <v>0</v>
      </c>
      <c r="CF43" s="12">
        <f t="shared" si="65"/>
        <v>0</v>
      </c>
      <c r="CG43" s="12">
        <f t="shared" si="66"/>
        <v>0</v>
      </c>
      <c r="CH43" s="12">
        <f t="shared" si="67"/>
        <v>0</v>
      </c>
      <c r="CI43" s="12">
        <f t="shared" si="68"/>
        <v>0</v>
      </c>
      <c r="CJ43" s="12">
        <f t="shared" si="69"/>
        <v>0</v>
      </c>
      <c r="CK43" s="9"/>
      <c r="CL43" s="18">
        <f t="shared" si="70"/>
        <v>0</v>
      </c>
      <c r="CM43" s="18">
        <f t="shared" si="71"/>
        <v>0</v>
      </c>
      <c r="CN43" s="18">
        <f t="shared" si="72"/>
        <v>0</v>
      </c>
      <c r="CO43" s="18">
        <f t="shared" si="73"/>
        <v>0</v>
      </c>
      <c r="CP43" s="18">
        <f t="shared" si="74"/>
        <v>0</v>
      </c>
      <c r="CQ43" s="18">
        <f t="shared" si="75"/>
        <v>1</v>
      </c>
      <c r="CR43" s="18">
        <f t="shared" si="76"/>
        <v>0</v>
      </c>
      <c r="CS43" s="18">
        <f t="shared" si="77"/>
        <v>0</v>
      </c>
      <c r="CT43" s="18">
        <f t="shared" si="78"/>
        <v>0</v>
      </c>
      <c r="CU43" s="18">
        <f t="shared" si="79"/>
        <v>0</v>
      </c>
      <c r="CV43" s="17" t="str">
        <f t="shared" si="0"/>
        <v>LMDC28</v>
      </c>
      <c r="CW43" s="3" t="str">
        <f t="shared" si="1"/>
        <v>Matematik med didaktisk inriktning, 61-90 hp</v>
      </c>
    </row>
    <row r="44" spans="1:101">
      <c r="A44" t="s">
        <v>79</v>
      </c>
      <c r="B44" s="6">
        <v>45742.5</v>
      </c>
      <c r="C44" s="6">
        <v>41449</v>
      </c>
      <c r="D44" s="19" t="s">
        <v>80</v>
      </c>
      <c r="E44" s="19">
        <f>(117.65+21)/2</f>
        <v>69.325000000000003</v>
      </c>
      <c r="F44" s="28">
        <f t="shared" si="80"/>
        <v>9.9035714285714285</v>
      </c>
      <c r="G44" s="29">
        <f t="shared" si="81"/>
        <v>14</v>
      </c>
      <c r="H44">
        <v>30</v>
      </c>
      <c r="I44" s="3">
        <v>7.5</v>
      </c>
      <c r="J44" s="3" t="s">
        <v>194</v>
      </c>
      <c r="K44" s="3" t="str">
        <f t="shared" si="22"/>
        <v>***</v>
      </c>
      <c r="L44" s="3">
        <v>86</v>
      </c>
      <c r="M44" s="9"/>
      <c r="N44" s="6">
        <f t="shared" si="23"/>
        <v>214907.5</v>
      </c>
      <c r="O44" s="6">
        <f t="shared" si="24"/>
        <v>48300</v>
      </c>
      <c r="P44" s="6"/>
      <c r="Q44" s="6"/>
      <c r="R44" s="6">
        <f t="shared" si="25"/>
        <v>263207.5</v>
      </c>
      <c r="S44" s="6"/>
      <c r="T44" s="9"/>
      <c r="U44" s="31">
        <f t="shared" si="26"/>
        <v>263207.5</v>
      </c>
      <c r="V44" s="31">
        <f t="shared" si="27"/>
        <v>534696.07499999995</v>
      </c>
      <c r="W44" s="35">
        <f t="shared" si="28"/>
        <v>0</v>
      </c>
      <c r="X44" s="31">
        <f t="shared" si="29"/>
        <v>0</v>
      </c>
      <c r="Y44" s="35">
        <f t="shared" si="30"/>
        <v>0</v>
      </c>
      <c r="Z44" s="31">
        <f t="shared" si="31"/>
        <v>0</v>
      </c>
      <c r="AA44" s="35">
        <f t="shared" si="32"/>
        <v>0</v>
      </c>
      <c r="AB44" s="31">
        <f t="shared" si="33"/>
        <v>0</v>
      </c>
      <c r="AC44" s="35">
        <f t="shared" si="34"/>
        <v>0</v>
      </c>
      <c r="AD44" s="31">
        <f t="shared" si="35"/>
        <v>0</v>
      </c>
      <c r="AE44" s="35">
        <f t="shared" si="36"/>
        <v>13808.95772016374</v>
      </c>
      <c r="AF44" s="31">
        <f t="shared" si="37"/>
        <v>28052.375</v>
      </c>
      <c r="AG44" s="35">
        <f t="shared" si="38"/>
        <v>214639.39116908613</v>
      </c>
      <c r="AH44" s="31">
        <f t="shared" si="39"/>
        <v>436031.80000000005</v>
      </c>
      <c r="AI44" s="35">
        <f t="shared" si="40"/>
        <v>19419.928604067278</v>
      </c>
      <c r="AJ44" s="31">
        <f t="shared" si="41"/>
        <v>39450.850000000006</v>
      </c>
      <c r="AK44" s="35">
        <f t="shared" si="42"/>
        <v>15339.222506682889</v>
      </c>
      <c r="AL44" s="31">
        <f t="shared" si="43"/>
        <v>31161.050000000003</v>
      </c>
      <c r="AM44" s="35">
        <f t="shared" si="44"/>
        <v>0</v>
      </c>
      <c r="AN44" s="31">
        <f t="shared" si="45"/>
        <v>0</v>
      </c>
      <c r="AO44" s="35">
        <f t="shared" si="46"/>
        <v>0</v>
      </c>
      <c r="AP44" s="31">
        <f t="shared" si="47"/>
        <v>0</v>
      </c>
      <c r="AQ44" s="9"/>
      <c r="AR44" s="15">
        <v>7</v>
      </c>
      <c r="AS44" s="15">
        <v>5.1749999999999998</v>
      </c>
      <c r="AT44" s="15" t="s">
        <v>6</v>
      </c>
      <c r="AU44" s="15" t="s">
        <v>6</v>
      </c>
      <c r="AV44" s="15" t="s">
        <v>6</v>
      </c>
      <c r="AW44" s="15" t="s">
        <v>6</v>
      </c>
      <c r="AX44" s="15" t="s">
        <v>6</v>
      </c>
      <c r="AY44" s="15" t="s">
        <v>6</v>
      </c>
      <c r="AZ44" s="15" t="s">
        <v>6</v>
      </c>
      <c r="BA44" s="15" t="s">
        <v>6</v>
      </c>
      <c r="BB44" s="15">
        <v>0.5</v>
      </c>
      <c r="BC44" s="15">
        <v>0.125</v>
      </c>
      <c r="BD44" s="15">
        <v>5.5</v>
      </c>
      <c r="BE44" s="15">
        <v>4.45</v>
      </c>
      <c r="BF44" s="15">
        <v>0.5</v>
      </c>
      <c r="BG44" s="15">
        <v>0.4</v>
      </c>
      <c r="BH44" s="15">
        <v>0.5</v>
      </c>
      <c r="BI44" s="15">
        <v>0.2</v>
      </c>
      <c r="BJ44" s="15" t="s">
        <v>6</v>
      </c>
      <c r="BK44" s="15" t="s">
        <v>6</v>
      </c>
      <c r="BL44" s="15" t="s">
        <v>6</v>
      </c>
      <c r="BM44" s="15" t="s">
        <v>6</v>
      </c>
      <c r="BN44" s="9"/>
      <c r="BO44" s="12">
        <f t="shared" si="48"/>
        <v>320197.5</v>
      </c>
      <c r="BP44" s="12">
        <f t="shared" si="49"/>
        <v>214498.57499999998</v>
      </c>
      <c r="BQ44" s="12">
        <f t="shared" si="50"/>
        <v>0</v>
      </c>
      <c r="BR44" s="12">
        <f t="shared" si="51"/>
        <v>0</v>
      </c>
      <c r="BS44" s="12">
        <f t="shared" si="52"/>
        <v>0</v>
      </c>
      <c r="BT44" s="12">
        <f t="shared" si="53"/>
        <v>0</v>
      </c>
      <c r="BU44" s="12">
        <f t="shared" si="54"/>
        <v>0</v>
      </c>
      <c r="BV44" s="12">
        <f t="shared" si="55"/>
        <v>0</v>
      </c>
      <c r="BW44" s="12">
        <f t="shared" si="56"/>
        <v>0</v>
      </c>
      <c r="BX44" s="12">
        <f t="shared" si="57"/>
        <v>0</v>
      </c>
      <c r="BY44" s="12">
        <f t="shared" si="58"/>
        <v>22871.25</v>
      </c>
      <c r="BZ44" s="12">
        <f t="shared" si="59"/>
        <v>5181.125</v>
      </c>
      <c r="CA44" s="12">
        <f t="shared" si="60"/>
        <v>251583.75</v>
      </c>
      <c r="CB44" s="12">
        <f t="shared" si="61"/>
        <v>184448.05000000002</v>
      </c>
      <c r="CC44" s="12">
        <f t="shared" si="62"/>
        <v>22871.25</v>
      </c>
      <c r="CD44" s="12">
        <f t="shared" si="63"/>
        <v>16579.600000000002</v>
      </c>
      <c r="CE44" s="12">
        <f t="shared" si="64"/>
        <v>22871.25</v>
      </c>
      <c r="CF44" s="12">
        <f t="shared" si="65"/>
        <v>8289.8000000000011</v>
      </c>
      <c r="CG44" s="12">
        <f t="shared" si="66"/>
        <v>0</v>
      </c>
      <c r="CH44" s="12">
        <f t="shared" si="67"/>
        <v>0</v>
      </c>
      <c r="CI44" s="12">
        <f t="shared" si="68"/>
        <v>0</v>
      </c>
      <c r="CJ44" s="12">
        <f t="shared" si="69"/>
        <v>0</v>
      </c>
      <c r="CK44" s="9"/>
      <c r="CL44" s="18">
        <f t="shared" si="70"/>
        <v>0</v>
      </c>
      <c r="CM44" s="18">
        <f t="shared" si="71"/>
        <v>0</v>
      </c>
      <c r="CN44" s="18">
        <f t="shared" si="72"/>
        <v>0</v>
      </c>
      <c r="CO44" s="18">
        <f t="shared" si="73"/>
        <v>0</v>
      </c>
      <c r="CP44" s="18">
        <f t="shared" si="74"/>
        <v>5.2464149844376549E-2</v>
      </c>
      <c r="CQ44" s="18">
        <f t="shared" si="75"/>
        <v>0.8154759692223289</v>
      </c>
      <c r="CR44" s="18">
        <f t="shared" si="76"/>
        <v>7.378182082223067E-2</v>
      </c>
      <c r="CS44" s="18">
        <f t="shared" si="77"/>
        <v>5.8278060111064039E-2</v>
      </c>
      <c r="CT44" s="18">
        <f t="shared" si="78"/>
        <v>0</v>
      </c>
      <c r="CU44" s="18">
        <f t="shared" si="79"/>
        <v>0</v>
      </c>
      <c r="CV44" s="17" t="str">
        <f t="shared" si="0"/>
        <v>LMSA19</v>
      </c>
      <c r="CW44" s="3" t="str">
        <f t="shared" si="1"/>
        <v>Matematik med didaktisk inriktning, för lärare med inriktning mot senare år, 1-30 hp</v>
      </c>
    </row>
    <row r="45" spans="1:101">
      <c r="A45" t="s">
        <v>81</v>
      </c>
      <c r="B45" s="6">
        <v>45742.5</v>
      </c>
      <c r="C45" s="6">
        <v>41449</v>
      </c>
      <c r="D45" s="19" t="s">
        <v>82</v>
      </c>
      <c r="E45" s="19">
        <f>(117.65+21)/2</f>
        <v>69.325000000000003</v>
      </c>
      <c r="F45" s="28">
        <f t="shared" si="80"/>
        <v>9.2433333333333341</v>
      </c>
      <c r="G45" s="29">
        <f t="shared" si="81"/>
        <v>15</v>
      </c>
      <c r="H45">
        <v>30</v>
      </c>
      <c r="J45" s="3" t="s">
        <v>195</v>
      </c>
      <c r="K45" s="3" t="str">
        <f t="shared" si="22"/>
        <v>***</v>
      </c>
      <c r="L45" s="3">
        <v>117.65</v>
      </c>
      <c r="M45" s="9"/>
      <c r="N45" s="6">
        <f t="shared" si="23"/>
        <v>214907.5</v>
      </c>
      <c r="O45" s="6" t="str">
        <f t="shared" si="24"/>
        <v/>
      </c>
      <c r="P45" s="6"/>
      <c r="Q45" s="6"/>
      <c r="R45" s="6">
        <f t="shared" si="25"/>
        <v>214907.5</v>
      </c>
      <c r="S45" s="6"/>
      <c r="T45" s="9"/>
      <c r="U45" s="31">
        <f t="shared" si="26"/>
        <v>214907.5</v>
      </c>
      <c r="V45" s="31">
        <f t="shared" si="27"/>
        <v>612487.25</v>
      </c>
      <c r="W45" s="35">
        <f t="shared" si="28"/>
        <v>140605.36053423968</v>
      </c>
      <c r="X45" s="31">
        <f t="shared" si="29"/>
        <v>400725.85</v>
      </c>
      <c r="Y45" s="35">
        <f t="shared" si="30"/>
        <v>0</v>
      </c>
      <c r="Z45" s="31">
        <f t="shared" si="31"/>
        <v>0</v>
      </c>
      <c r="AA45" s="35">
        <f t="shared" si="32"/>
        <v>0</v>
      </c>
      <c r="AB45" s="31">
        <f t="shared" si="33"/>
        <v>0</v>
      </c>
      <c r="AC45" s="35">
        <f t="shared" si="34"/>
        <v>0</v>
      </c>
      <c r="AD45" s="31">
        <f t="shared" si="35"/>
        <v>0</v>
      </c>
      <c r="AE45" s="35">
        <f t="shared" si="36"/>
        <v>0</v>
      </c>
      <c r="AF45" s="31">
        <f t="shared" si="37"/>
        <v>0</v>
      </c>
      <c r="AG45" s="35">
        <f t="shared" si="38"/>
        <v>0</v>
      </c>
      <c r="AH45" s="31">
        <f t="shared" si="39"/>
        <v>0</v>
      </c>
      <c r="AI45" s="35">
        <f t="shared" si="40"/>
        <v>0</v>
      </c>
      <c r="AJ45" s="31">
        <f t="shared" si="41"/>
        <v>0</v>
      </c>
      <c r="AK45" s="35">
        <f t="shared" si="42"/>
        <v>0</v>
      </c>
      <c r="AL45" s="31">
        <f t="shared" si="43"/>
        <v>0</v>
      </c>
      <c r="AM45" s="35">
        <f t="shared" si="44"/>
        <v>0</v>
      </c>
      <c r="AN45" s="31">
        <f t="shared" si="45"/>
        <v>0</v>
      </c>
      <c r="AO45" s="35">
        <f t="shared" si="46"/>
        <v>74302.139465760323</v>
      </c>
      <c r="AP45" s="31">
        <f t="shared" si="47"/>
        <v>211761.40000000002</v>
      </c>
      <c r="AQ45" s="9"/>
      <c r="AR45" s="15">
        <v>7.5</v>
      </c>
      <c r="AS45" s="15">
        <v>6.5</v>
      </c>
      <c r="AT45" s="15">
        <v>5</v>
      </c>
      <c r="AU45" s="15">
        <v>4.1500000000000004</v>
      </c>
      <c r="AV45" s="15" t="s">
        <v>6</v>
      </c>
      <c r="AW45" s="15" t="s">
        <v>6</v>
      </c>
      <c r="AX45" s="15" t="s">
        <v>6</v>
      </c>
      <c r="AY45" s="15" t="s">
        <v>6</v>
      </c>
      <c r="AZ45" s="15" t="s">
        <v>6</v>
      </c>
      <c r="BA45" s="15" t="s">
        <v>6</v>
      </c>
      <c r="BB45" s="15" t="s">
        <v>6</v>
      </c>
      <c r="BC45" s="15" t="s">
        <v>6</v>
      </c>
      <c r="BD45" s="15" t="s">
        <v>6</v>
      </c>
      <c r="BE45" s="15" t="s">
        <v>6</v>
      </c>
      <c r="BF45" s="15" t="s">
        <v>6</v>
      </c>
      <c r="BG45" s="15" t="s">
        <v>6</v>
      </c>
      <c r="BH45" s="15" t="s">
        <v>6</v>
      </c>
      <c r="BI45" s="15" t="s">
        <v>6</v>
      </c>
      <c r="BJ45" s="15" t="s">
        <v>6</v>
      </c>
      <c r="BK45" s="15" t="s">
        <v>6</v>
      </c>
      <c r="BL45" s="15">
        <v>2.5</v>
      </c>
      <c r="BM45" s="15">
        <v>2.35</v>
      </c>
      <c r="BN45" s="9"/>
      <c r="BO45" s="12">
        <f t="shared" si="48"/>
        <v>343068.75</v>
      </c>
      <c r="BP45" s="12">
        <f t="shared" si="49"/>
        <v>269418.5</v>
      </c>
      <c r="BQ45" s="12">
        <f t="shared" si="50"/>
        <v>228712.5</v>
      </c>
      <c r="BR45" s="12">
        <f t="shared" si="51"/>
        <v>172013.35</v>
      </c>
      <c r="BS45" s="12">
        <f t="shared" si="52"/>
        <v>0</v>
      </c>
      <c r="BT45" s="12">
        <f t="shared" si="53"/>
        <v>0</v>
      </c>
      <c r="BU45" s="12">
        <f t="shared" si="54"/>
        <v>0</v>
      </c>
      <c r="BV45" s="12">
        <f t="shared" si="55"/>
        <v>0</v>
      </c>
      <c r="BW45" s="12">
        <f t="shared" si="56"/>
        <v>0</v>
      </c>
      <c r="BX45" s="12">
        <f t="shared" si="57"/>
        <v>0</v>
      </c>
      <c r="BY45" s="12">
        <f t="shared" si="58"/>
        <v>0</v>
      </c>
      <c r="BZ45" s="12">
        <f t="shared" si="59"/>
        <v>0</v>
      </c>
      <c r="CA45" s="12">
        <f t="shared" si="60"/>
        <v>0</v>
      </c>
      <c r="CB45" s="12">
        <f t="shared" si="61"/>
        <v>0</v>
      </c>
      <c r="CC45" s="12">
        <f t="shared" si="62"/>
        <v>0</v>
      </c>
      <c r="CD45" s="12">
        <f t="shared" si="63"/>
        <v>0</v>
      </c>
      <c r="CE45" s="12">
        <f t="shared" si="64"/>
        <v>0</v>
      </c>
      <c r="CF45" s="12">
        <f t="shared" si="65"/>
        <v>0</v>
      </c>
      <c r="CG45" s="12">
        <f t="shared" si="66"/>
        <v>0</v>
      </c>
      <c r="CH45" s="12">
        <f t="shared" si="67"/>
        <v>0</v>
      </c>
      <c r="CI45" s="12">
        <f t="shared" si="68"/>
        <v>114356.25</v>
      </c>
      <c r="CJ45" s="12">
        <f t="shared" si="69"/>
        <v>97405.150000000009</v>
      </c>
      <c r="CK45" s="9"/>
      <c r="CL45" s="18">
        <f t="shared" si="70"/>
        <v>0.65425990500210407</v>
      </c>
      <c r="CM45" s="18">
        <f t="shared" si="71"/>
        <v>0</v>
      </c>
      <c r="CN45" s="18">
        <f t="shared" si="72"/>
        <v>0</v>
      </c>
      <c r="CO45" s="18">
        <f t="shared" si="73"/>
        <v>0</v>
      </c>
      <c r="CP45" s="18">
        <f t="shared" si="74"/>
        <v>0</v>
      </c>
      <c r="CQ45" s="18">
        <f t="shared" si="75"/>
        <v>0</v>
      </c>
      <c r="CR45" s="18">
        <f t="shared" si="76"/>
        <v>0</v>
      </c>
      <c r="CS45" s="18">
        <f t="shared" si="77"/>
        <v>0</v>
      </c>
      <c r="CT45" s="18">
        <f t="shared" si="78"/>
        <v>0</v>
      </c>
      <c r="CU45" s="18">
        <f t="shared" si="79"/>
        <v>0.34574009499789593</v>
      </c>
      <c r="CV45" s="17" t="str">
        <f t="shared" si="0"/>
        <v>LMTA19</v>
      </c>
      <c r="CW45" s="3" t="str">
        <f t="shared" si="1"/>
        <v>Matematik med didaktisk inriktning, för lärare med inriktning mot tidigare år, 1-30 hp</v>
      </c>
    </row>
    <row r="46" spans="1:101">
      <c r="A46" t="s">
        <v>77</v>
      </c>
      <c r="B46" s="6">
        <v>39779</v>
      </c>
      <c r="C46" s="6">
        <v>32314</v>
      </c>
      <c r="D46" t="s">
        <v>78</v>
      </c>
      <c r="E46" s="3">
        <v>44</v>
      </c>
      <c r="F46" s="28">
        <f t="shared" si="80"/>
        <v>5.8666666666666663</v>
      </c>
      <c r="G46" s="29">
        <f t="shared" si="81"/>
        <v>30</v>
      </c>
      <c r="H46">
        <v>15</v>
      </c>
      <c r="J46" s="3" t="s">
        <v>196</v>
      </c>
      <c r="K46" s="3" t="str">
        <f t="shared" si="22"/>
        <v>***</v>
      </c>
      <c r="L46" s="3">
        <v>70</v>
      </c>
      <c r="M46" s="9"/>
      <c r="N46" s="6">
        <f t="shared" si="23"/>
        <v>136400</v>
      </c>
      <c r="O46" s="6" t="str">
        <f t="shared" si="24"/>
        <v/>
      </c>
      <c r="P46" s="6"/>
      <c r="Q46" s="6"/>
      <c r="R46" s="6">
        <f t="shared" si="25"/>
        <v>136400</v>
      </c>
      <c r="S46" s="6"/>
      <c r="T46" s="9"/>
      <c r="U46" s="31">
        <f t="shared" si="26"/>
        <v>136400</v>
      </c>
      <c r="V46" s="31">
        <f t="shared" si="27"/>
        <v>411441.5</v>
      </c>
      <c r="W46" s="35">
        <f t="shared" si="28"/>
        <v>18543.75506603004</v>
      </c>
      <c r="X46" s="31">
        <f t="shared" si="29"/>
        <v>55935.999999999993</v>
      </c>
      <c r="Y46" s="35">
        <f t="shared" si="30"/>
        <v>19162.449339699568</v>
      </c>
      <c r="Z46" s="31">
        <f t="shared" si="31"/>
        <v>57802.25</v>
      </c>
      <c r="AA46" s="35">
        <f t="shared" si="32"/>
        <v>92100.081056480703</v>
      </c>
      <c r="AB46" s="31">
        <f t="shared" si="33"/>
        <v>277813.75</v>
      </c>
      <c r="AC46" s="35">
        <f t="shared" si="34"/>
        <v>3296.8572688948489</v>
      </c>
      <c r="AD46" s="31">
        <f t="shared" si="35"/>
        <v>9944.75</v>
      </c>
      <c r="AE46" s="35">
        <f t="shared" si="36"/>
        <v>0</v>
      </c>
      <c r="AF46" s="31">
        <f t="shared" si="37"/>
        <v>0</v>
      </c>
      <c r="AG46" s="35">
        <f t="shared" si="38"/>
        <v>0</v>
      </c>
      <c r="AH46" s="31">
        <f t="shared" si="39"/>
        <v>0</v>
      </c>
      <c r="AI46" s="35">
        <f t="shared" si="40"/>
        <v>0</v>
      </c>
      <c r="AJ46" s="31">
        <f t="shared" si="41"/>
        <v>0</v>
      </c>
      <c r="AK46" s="35">
        <f t="shared" si="42"/>
        <v>0</v>
      </c>
      <c r="AL46" s="31">
        <f t="shared" si="43"/>
        <v>0</v>
      </c>
      <c r="AM46" s="35">
        <f t="shared" si="44"/>
        <v>0</v>
      </c>
      <c r="AN46" s="31">
        <f t="shared" si="45"/>
        <v>0</v>
      </c>
      <c r="AO46" s="35">
        <f t="shared" si="46"/>
        <v>3296.8572688948489</v>
      </c>
      <c r="AP46" s="31">
        <f t="shared" si="47"/>
        <v>9944.75</v>
      </c>
      <c r="AQ46" s="9"/>
      <c r="AR46" s="15">
        <v>7.5</v>
      </c>
      <c r="AS46" s="15">
        <v>3.5</v>
      </c>
      <c r="AT46" s="15">
        <v>1</v>
      </c>
      <c r="AU46" s="15">
        <v>0.5</v>
      </c>
      <c r="AV46" s="15">
        <v>1.25</v>
      </c>
      <c r="AW46" s="15">
        <v>0.25</v>
      </c>
      <c r="AX46" s="15">
        <v>4.75</v>
      </c>
      <c r="AY46" s="15">
        <v>2.75</v>
      </c>
      <c r="AZ46" s="15">
        <v>0.25</v>
      </c>
      <c r="BA46" s="15">
        <v>0</v>
      </c>
      <c r="BB46" s="15" t="s">
        <v>6</v>
      </c>
      <c r="BC46" s="15" t="s">
        <v>6</v>
      </c>
      <c r="BD46" s="15" t="s">
        <v>6</v>
      </c>
      <c r="BE46" s="15" t="s">
        <v>6</v>
      </c>
      <c r="BF46" s="15" t="s">
        <v>6</v>
      </c>
      <c r="BG46" s="15" t="s">
        <v>6</v>
      </c>
      <c r="BH46" s="15" t="s">
        <v>6</v>
      </c>
      <c r="BI46" s="15" t="s">
        <v>6</v>
      </c>
      <c r="BJ46" s="15" t="s">
        <v>6</v>
      </c>
      <c r="BK46" s="15" t="s">
        <v>6</v>
      </c>
      <c r="BL46" s="15">
        <v>0.25</v>
      </c>
      <c r="BM46" s="15">
        <v>0</v>
      </c>
      <c r="BN46" s="9"/>
      <c r="BO46" s="12">
        <f t="shared" si="48"/>
        <v>298342.5</v>
      </c>
      <c r="BP46" s="12">
        <f t="shared" si="49"/>
        <v>113099</v>
      </c>
      <c r="BQ46" s="12">
        <f t="shared" si="50"/>
        <v>39779</v>
      </c>
      <c r="BR46" s="12">
        <f t="shared" si="51"/>
        <v>16157</v>
      </c>
      <c r="BS46" s="12">
        <f t="shared" si="52"/>
        <v>49723.75</v>
      </c>
      <c r="BT46" s="12">
        <f t="shared" si="53"/>
        <v>8078.5</v>
      </c>
      <c r="BU46" s="12">
        <f t="shared" si="54"/>
        <v>188950.25</v>
      </c>
      <c r="BV46" s="12">
        <f t="shared" si="55"/>
        <v>88863.5</v>
      </c>
      <c r="BW46" s="12">
        <f t="shared" si="56"/>
        <v>9944.75</v>
      </c>
      <c r="BX46" s="12">
        <f t="shared" si="57"/>
        <v>0</v>
      </c>
      <c r="BY46" s="12">
        <f t="shared" si="58"/>
        <v>0</v>
      </c>
      <c r="BZ46" s="12">
        <f t="shared" si="59"/>
        <v>0</v>
      </c>
      <c r="CA46" s="12">
        <f t="shared" si="60"/>
        <v>0</v>
      </c>
      <c r="CB46" s="12">
        <f t="shared" si="61"/>
        <v>0</v>
      </c>
      <c r="CC46" s="12">
        <f t="shared" si="62"/>
        <v>0</v>
      </c>
      <c r="CD46" s="12">
        <f t="shared" si="63"/>
        <v>0</v>
      </c>
      <c r="CE46" s="12">
        <f t="shared" si="64"/>
        <v>0</v>
      </c>
      <c r="CF46" s="12">
        <f t="shared" si="65"/>
        <v>0</v>
      </c>
      <c r="CG46" s="12">
        <f t="shared" si="66"/>
        <v>0</v>
      </c>
      <c r="CH46" s="12">
        <f t="shared" si="67"/>
        <v>0</v>
      </c>
      <c r="CI46" s="12">
        <f t="shared" si="68"/>
        <v>9944.75</v>
      </c>
      <c r="CJ46" s="12">
        <f t="shared" si="69"/>
        <v>0</v>
      </c>
      <c r="CK46" s="9"/>
      <c r="CL46" s="18">
        <f t="shared" si="70"/>
        <v>0.13595128347529356</v>
      </c>
      <c r="CM46" s="18">
        <f t="shared" si="71"/>
        <v>0.14048716524706428</v>
      </c>
      <c r="CN46" s="18">
        <f t="shared" si="72"/>
        <v>0.67522053560469719</v>
      </c>
      <c r="CO46" s="18">
        <f t="shared" si="73"/>
        <v>2.41705078364725E-2</v>
      </c>
      <c r="CP46" s="18">
        <f t="shared" si="74"/>
        <v>0</v>
      </c>
      <c r="CQ46" s="18">
        <f t="shared" si="75"/>
        <v>0</v>
      </c>
      <c r="CR46" s="18">
        <f t="shared" si="76"/>
        <v>0</v>
      </c>
      <c r="CS46" s="18">
        <f t="shared" si="77"/>
        <v>0</v>
      </c>
      <c r="CT46" s="18">
        <f t="shared" si="78"/>
        <v>0</v>
      </c>
      <c r="CU46" s="18">
        <f t="shared" si="79"/>
        <v>2.41705078364725E-2</v>
      </c>
      <c r="CV46" s="17" t="str">
        <f t="shared" si="0"/>
        <v>LMSA17</v>
      </c>
      <c r="CW46" s="3" t="str">
        <f t="shared" si="1"/>
        <v>Musik</v>
      </c>
    </row>
    <row r="47" spans="1:101">
      <c r="A47" t="s">
        <v>131</v>
      </c>
      <c r="B47" s="6">
        <v>31758.999999999996</v>
      </c>
      <c r="C47" s="6">
        <v>30028</v>
      </c>
      <c r="D47" t="s">
        <v>132</v>
      </c>
      <c r="E47" s="3">
        <f>102.1+21.1</f>
        <v>123.19999999999999</v>
      </c>
      <c r="F47" s="28">
        <f t="shared" si="80"/>
        <v>9.9555555555555539</v>
      </c>
      <c r="G47" s="29">
        <f t="shared" si="81"/>
        <v>33</v>
      </c>
      <c r="H47">
        <v>22.5</v>
      </c>
      <c r="I47" s="3">
        <v>7.5</v>
      </c>
      <c r="J47" s="3" t="s">
        <v>197</v>
      </c>
      <c r="K47" s="3" t="str">
        <f t="shared" si="22"/>
        <v>***</v>
      </c>
      <c r="L47" s="3">
        <v>116</v>
      </c>
      <c r="M47" s="9"/>
      <c r="N47" s="6">
        <f t="shared" si="23"/>
        <v>381919.99999999994</v>
      </c>
      <c r="O47" s="6">
        <f t="shared" si="24"/>
        <v>113850</v>
      </c>
      <c r="P47" s="6"/>
      <c r="Q47" s="6"/>
      <c r="R47" s="6">
        <f t="shared" si="25"/>
        <v>495769.99999999994</v>
      </c>
      <c r="S47" s="6"/>
      <c r="T47" s="9"/>
      <c r="U47" s="31">
        <f t="shared" si="26"/>
        <v>495769.99999999994</v>
      </c>
      <c r="V47" s="31">
        <f t="shared" si="27"/>
        <v>738339.625</v>
      </c>
      <c r="W47" s="35">
        <f t="shared" si="28"/>
        <v>495769.99999999994</v>
      </c>
      <c r="X47" s="31">
        <f t="shared" si="29"/>
        <v>738339.625</v>
      </c>
      <c r="Y47" s="35">
        <f t="shared" si="30"/>
        <v>0</v>
      </c>
      <c r="Z47" s="31">
        <f t="shared" si="31"/>
        <v>0</v>
      </c>
      <c r="AA47" s="35">
        <f t="shared" si="32"/>
        <v>0</v>
      </c>
      <c r="AB47" s="31">
        <f t="shared" si="33"/>
        <v>0</v>
      </c>
      <c r="AC47" s="35">
        <f t="shared" si="34"/>
        <v>0</v>
      </c>
      <c r="AD47" s="31">
        <f t="shared" si="35"/>
        <v>0</v>
      </c>
      <c r="AE47" s="35">
        <f t="shared" si="36"/>
        <v>0</v>
      </c>
      <c r="AF47" s="31">
        <f t="shared" si="37"/>
        <v>0</v>
      </c>
      <c r="AG47" s="35">
        <f t="shared" si="38"/>
        <v>0</v>
      </c>
      <c r="AH47" s="31">
        <f t="shared" si="39"/>
        <v>0</v>
      </c>
      <c r="AI47" s="35">
        <f t="shared" si="40"/>
        <v>0</v>
      </c>
      <c r="AJ47" s="31">
        <f t="shared" si="41"/>
        <v>0</v>
      </c>
      <c r="AK47" s="35">
        <f t="shared" si="42"/>
        <v>0</v>
      </c>
      <c r="AL47" s="31">
        <f t="shared" si="43"/>
        <v>0</v>
      </c>
      <c r="AM47" s="35">
        <f t="shared" si="44"/>
        <v>0</v>
      </c>
      <c r="AN47" s="31">
        <f t="shared" si="45"/>
        <v>0</v>
      </c>
      <c r="AO47" s="35">
        <f t="shared" si="46"/>
        <v>0</v>
      </c>
      <c r="AP47" s="31">
        <f t="shared" si="47"/>
        <v>0</v>
      </c>
      <c r="AQ47" s="9"/>
      <c r="AR47" s="15">
        <v>12.375</v>
      </c>
      <c r="AS47" s="15">
        <v>11.5</v>
      </c>
      <c r="AT47" s="15">
        <v>12.375</v>
      </c>
      <c r="AU47" s="15">
        <v>11.5</v>
      </c>
      <c r="AV47" s="15" t="s">
        <v>6</v>
      </c>
      <c r="AW47" s="15" t="s">
        <v>6</v>
      </c>
      <c r="AX47" s="15" t="s">
        <v>6</v>
      </c>
      <c r="AY47" s="15" t="s">
        <v>6</v>
      </c>
      <c r="AZ47" s="15" t="s">
        <v>6</v>
      </c>
      <c r="BA47" s="15" t="s">
        <v>6</v>
      </c>
      <c r="BB47" s="15" t="s">
        <v>6</v>
      </c>
      <c r="BC47" s="15" t="s">
        <v>6</v>
      </c>
      <c r="BD47" s="15" t="s">
        <v>6</v>
      </c>
      <c r="BE47" s="15" t="s">
        <v>6</v>
      </c>
      <c r="BF47" s="15" t="s">
        <v>6</v>
      </c>
      <c r="BG47" s="15" t="s">
        <v>6</v>
      </c>
      <c r="BH47" s="15" t="s">
        <v>6</v>
      </c>
      <c r="BI47" s="15" t="s">
        <v>6</v>
      </c>
      <c r="BJ47" s="15" t="s">
        <v>6</v>
      </c>
      <c r="BK47" s="15" t="s">
        <v>6</v>
      </c>
      <c r="BL47" s="15" t="s">
        <v>6</v>
      </c>
      <c r="BM47" s="15" t="s">
        <v>6</v>
      </c>
      <c r="BN47" s="9"/>
      <c r="BO47" s="12">
        <f t="shared" si="48"/>
        <v>393017.62499999994</v>
      </c>
      <c r="BP47" s="12">
        <f t="shared" si="49"/>
        <v>345322</v>
      </c>
      <c r="BQ47" s="12">
        <f t="shared" si="50"/>
        <v>393017.62499999994</v>
      </c>
      <c r="BR47" s="12">
        <f t="shared" si="51"/>
        <v>345322</v>
      </c>
      <c r="BS47" s="12">
        <f t="shared" si="52"/>
        <v>0</v>
      </c>
      <c r="BT47" s="12">
        <f t="shared" si="53"/>
        <v>0</v>
      </c>
      <c r="BU47" s="12">
        <f t="shared" si="54"/>
        <v>0</v>
      </c>
      <c r="BV47" s="12">
        <f t="shared" si="55"/>
        <v>0</v>
      </c>
      <c r="BW47" s="12">
        <f t="shared" si="56"/>
        <v>0</v>
      </c>
      <c r="BX47" s="12">
        <f t="shared" si="57"/>
        <v>0</v>
      </c>
      <c r="BY47" s="12">
        <f t="shared" si="58"/>
        <v>0</v>
      </c>
      <c r="BZ47" s="12">
        <f t="shared" si="59"/>
        <v>0</v>
      </c>
      <c r="CA47" s="12">
        <f t="shared" si="60"/>
        <v>0</v>
      </c>
      <c r="CB47" s="12">
        <f t="shared" si="61"/>
        <v>0</v>
      </c>
      <c r="CC47" s="12">
        <f t="shared" si="62"/>
        <v>0</v>
      </c>
      <c r="CD47" s="12">
        <f t="shared" si="63"/>
        <v>0</v>
      </c>
      <c r="CE47" s="12">
        <f t="shared" si="64"/>
        <v>0</v>
      </c>
      <c r="CF47" s="12">
        <f t="shared" si="65"/>
        <v>0</v>
      </c>
      <c r="CG47" s="12">
        <f t="shared" si="66"/>
        <v>0</v>
      </c>
      <c r="CH47" s="12">
        <f t="shared" si="67"/>
        <v>0</v>
      </c>
      <c r="CI47" s="12">
        <f t="shared" si="68"/>
        <v>0</v>
      </c>
      <c r="CJ47" s="12">
        <f t="shared" si="69"/>
        <v>0</v>
      </c>
      <c r="CK47" s="9"/>
      <c r="CL47" s="18">
        <f t="shared" si="70"/>
        <v>1</v>
      </c>
      <c r="CM47" s="18">
        <f t="shared" si="71"/>
        <v>0</v>
      </c>
      <c r="CN47" s="18">
        <f t="shared" si="72"/>
        <v>0</v>
      </c>
      <c r="CO47" s="18">
        <f t="shared" si="73"/>
        <v>0</v>
      </c>
      <c r="CP47" s="18">
        <f t="shared" si="74"/>
        <v>0</v>
      </c>
      <c r="CQ47" s="18">
        <f t="shared" si="75"/>
        <v>0</v>
      </c>
      <c r="CR47" s="18">
        <f t="shared" si="76"/>
        <v>0</v>
      </c>
      <c r="CS47" s="18">
        <f t="shared" si="77"/>
        <v>0</v>
      </c>
      <c r="CT47" s="18">
        <f t="shared" si="78"/>
        <v>0</v>
      </c>
      <c r="CU47" s="18">
        <f t="shared" si="79"/>
        <v>0</v>
      </c>
      <c r="CV47" s="17" t="str">
        <f t="shared" si="0"/>
        <v>LTEA18</v>
      </c>
      <c r="CW47" s="3" t="str">
        <f t="shared" si="1"/>
        <v>Människa, natur och samhälle som tema i tidigare år</v>
      </c>
    </row>
    <row r="48" spans="1:101">
      <c r="A48" t="s">
        <v>133</v>
      </c>
      <c r="B48" s="6">
        <v>31758.999999999996</v>
      </c>
      <c r="C48" s="6">
        <v>30028</v>
      </c>
      <c r="D48" t="s">
        <v>132</v>
      </c>
      <c r="F48" s="28" t="e">
        <f t="shared" si="80"/>
        <v>#DIV/0!</v>
      </c>
      <c r="G48" s="29">
        <f t="shared" si="81"/>
        <v>0</v>
      </c>
      <c r="H48">
        <v>22.5</v>
      </c>
      <c r="I48" s="3">
        <v>7.5</v>
      </c>
      <c r="J48" s="3" t="s">
        <v>198</v>
      </c>
      <c r="K48" s="3" t="str">
        <f t="shared" si="22"/>
        <v>***</v>
      </c>
      <c r="L48" s="3">
        <v>44</v>
      </c>
      <c r="M48" s="9"/>
      <c r="N48" s="6">
        <f t="shared" si="23"/>
        <v>0</v>
      </c>
      <c r="O48" s="6">
        <f t="shared" si="24"/>
        <v>0</v>
      </c>
      <c r="P48" s="6"/>
      <c r="Q48" s="6"/>
      <c r="R48" s="6">
        <f t="shared" si="25"/>
        <v>0</v>
      </c>
      <c r="S48" s="6"/>
      <c r="T48" s="9"/>
      <c r="U48" s="31">
        <f t="shared" si="26"/>
        <v>0</v>
      </c>
      <c r="V48" s="31">
        <f t="shared" si="27"/>
        <v>3753.5</v>
      </c>
      <c r="W48" s="35">
        <f t="shared" si="28"/>
        <v>0</v>
      </c>
      <c r="X48" s="31">
        <f t="shared" si="29"/>
        <v>3753.5</v>
      </c>
      <c r="Y48" s="35">
        <f t="shared" si="30"/>
        <v>0</v>
      </c>
      <c r="Z48" s="31">
        <f t="shared" si="31"/>
        <v>0</v>
      </c>
      <c r="AA48" s="35">
        <f t="shared" si="32"/>
        <v>0</v>
      </c>
      <c r="AB48" s="31">
        <f t="shared" si="33"/>
        <v>0</v>
      </c>
      <c r="AC48" s="35">
        <f t="shared" si="34"/>
        <v>0</v>
      </c>
      <c r="AD48" s="31">
        <f t="shared" si="35"/>
        <v>0</v>
      </c>
      <c r="AE48" s="35">
        <f t="shared" si="36"/>
        <v>0</v>
      </c>
      <c r="AF48" s="31">
        <f t="shared" si="37"/>
        <v>0</v>
      </c>
      <c r="AG48" s="35">
        <f t="shared" si="38"/>
        <v>0</v>
      </c>
      <c r="AH48" s="31">
        <f t="shared" si="39"/>
        <v>0</v>
      </c>
      <c r="AI48" s="35">
        <f t="shared" si="40"/>
        <v>0</v>
      </c>
      <c r="AJ48" s="31">
        <f t="shared" si="41"/>
        <v>0</v>
      </c>
      <c r="AK48" s="35">
        <f t="shared" si="42"/>
        <v>0</v>
      </c>
      <c r="AL48" s="31">
        <f t="shared" si="43"/>
        <v>0</v>
      </c>
      <c r="AM48" s="35">
        <f t="shared" si="44"/>
        <v>0</v>
      </c>
      <c r="AN48" s="31">
        <f t="shared" si="45"/>
        <v>0</v>
      </c>
      <c r="AO48" s="35">
        <f t="shared" si="46"/>
        <v>0</v>
      </c>
      <c r="AP48" s="31">
        <f t="shared" si="47"/>
        <v>0</v>
      </c>
      <c r="AQ48" s="9"/>
      <c r="AR48" s="15">
        <v>0</v>
      </c>
      <c r="AS48" s="15">
        <v>0.125</v>
      </c>
      <c r="AT48" s="15">
        <v>0</v>
      </c>
      <c r="AU48" s="15">
        <v>0.125</v>
      </c>
      <c r="AV48" s="15" t="s">
        <v>6</v>
      </c>
      <c r="AW48" s="15" t="s">
        <v>6</v>
      </c>
      <c r="AX48" s="15" t="s">
        <v>6</v>
      </c>
      <c r="AY48" s="15" t="s">
        <v>6</v>
      </c>
      <c r="AZ48" s="15" t="s">
        <v>6</v>
      </c>
      <c r="BA48" s="15" t="s">
        <v>6</v>
      </c>
      <c r="BB48" s="15" t="s">
        <v>6</v>
      </c>
      <c r="BC48" s="15" t="s">
        <v>6</v>
      </c>
      <c r="BD48" s="15" t="s">
        <v>6</v>
      </c>
      <c r="BE48" s="15" t="s">
        <v>6</v>
      </c>
      <c r="BF48" s="15" t="s">
        <v>6</v>
      </c>
      <c r="BG48" s="15" t="s">
        <v>6</v>
      </c>
      <c r="BH48" s="15" t="s">
        <v>6</v>
      </c>
      <c r="BI48" s="15" t="s">
        <v>6</v>
      </c>
      <c r="BJ48" s="15" t="s">
        <v>6</v>
      </c>
      <c r="BK48" s="15" t="s">
        <v>6</v>
      </c>
      <c r="BL48" s="15" t="s">
        <v>6</v>
      </c>
      <c r="BM48" s="15" t="s">
        <v>6</v>
      </c>
      <c r="BN48" s="9"/>
      <c r="BO48" s="12">
        <f t="shared" si="48"/>
        <v>0</v>
      </c>
      <c r="BP48" s="12">
        <f t="shared" si="49"/>
        <v>3753.5</v>
      </c>
      <c r="BQ48" s="12">
        <f t="shared" si="50"/>
        <v>0</v>
      </c>
      <c r="BR48" s="12">
        <f t="shared" si="51"/>
        <v>3753.5</v>
      </c>
      <c r="BS48" s="12">
        <f t="shared" si="52"/>
        <v>0</v>
      </c>
      <c r="BT48" s="12">
        <f t="shared" si="53"/>
        <v>0</v>
      </c>
      <c r="BU48" s="12">
        <f t="shared" si="54"/>
        <v>0</v>
      </c>
      <c r="BV48" s="12">
        <f t="shared" si="55"/>
        <v>0</v>
      </c>
      <c r="BW48" s="12">
        <f t="shared" si="56"/>
        <v>0</v>
      </c>
      <c r="BX48" s="12">
        <f t="shared" si="57"/>
        <v>0</v>
      </c>
      <c r="BY48" s="12">
        <f t="shared" si="58"/>
        <v>0</v>
      </c>
      <c r="BZ48" s="12">
        <f t="shared" si="59"/>
        <v>0</v>
      </c>
      <c r="CA48" s="12">
        <f t="shared" si="60"/>
        <v>0</v>
      </c>
      <c r="CB48" s="12">
        <f t="shared" si="61"/>
        <v>0</v>
      </c>
      <c r="CC48" s="12">
        <f t="shared" si="62"/>
        <v>0</v>
      </c>
      <c r="CD48" s="12">
        <f t="shared" si="63"/>
        <v>0</v>
      </c>
      <c r="CE48" s="12">
        <f t="shared" si="64"/>
        <v>0</v>
      </c>
      <c r="CF48" s="12">
        <f t="shared" si="65"/>
        <v>0</v>
      </c>
      <c r="CG48" s="12">
        <f t="shared" si="66"/>
        <v>0</v>
      </c>
      <c r="CH48" s="12">
        <f t="shared" si="67"/>
        <v>0</v>
      </c>
      <c r="CI48" s="12">
        <f t="shared" si="68"/>
        <v>0</v>
      </c>
      <c r="CJ48" s="12">
        <f t="shared" si="69"/>
        <v>0</v>
      </c>
      <c r="CK48" s="9"/>
      <c r="CL48" s="18">
        <f t="shared" si="70"/>
        <v>1</v>
      </c>
      <c r="CM48" s="18">
        <f t="shared" si="71"/>
        <v>0</v>
      </c>
      <c r="CN48" s="18">
        <f t="shared" si="72"/>
        <v>0</v>
      </c>
      <c r="CO48" s="18">
        <f t="shared" si="73"/>
        <v>0</v>
      </c>
      <c r="CP48" s="18">
        <f t="shared" si="74"/>
        <v>0</v>
      </c>
      <c r="CQ48" s="18">
        <f t="shared" si="75"/>
        <v>0</v>
      </c>
      <c r="CR48" s="18">
        <f t="shared" si="76"/>
        <v>0</v>
      </c>
      <c r="CS48" s="18">
        <f t="shared" si="77"/>
        <v>0</v>
      </c>
      <c r="CT48" s="18">
        <f t="shared" si="78"/>
        <v>0</v>
      </c>
      <c r="CU48" s="18">
        <f t="shared" si="79"/>
        <v>0</v>
      </c>
      <c r="CV48" s="17" t="str">
        <f t="shared" si="0"/>
        <v>LTEB18</v>
      </c>
      <c r="CW48" s="3" t="str">
        <f t="shared" si="1"/>
        <v>Människa, natur och samhälle som tema i tidigare år</v>
      </c>
    </row>
    <row r="49" spans="1:101">
      <c r="A49" t="s">
        <v>83</v>
      </c>
      <c r="B49" s="6">
        <v>49532</v>
      </c>
      <c r="C49" s="6">
        <v>41771</v>
      </c>
      <c r="D49" t="s">
        <v>84</v>
      </c>
      <c r="E49" s="3">
        <v>80.5</v>
      </c>
      <c r="F49" s="28">
        <f t="shared" si="80"/>
        <v>7.3181818181818183</v>
      </c>
      <c r="G49" s="29">
        <f t="shared" si="81"/>
        <v>88</v>
      </c>
      <c r="H49">
        <v>7.5</v>
      </c>
      <c r="J49" s="3" t="s">
        <v>199</v>
      </c>
      <c r="K49" s="3" t="str">
        <f t="shared" si="22"/>
        <v>***</v>
      </c>
      <c r="L49" s="3">
        <v>102.1</v>
      </c>
      <c r="M49" s="9"/>
      <c r="N49" s="6">
        <f t="shared" si="23"/>
        <v>249550</v>
      </c>
      <c r="O49" s="6" t="str">
        <f t="shared" si="24"/>
        <v/>
      </c>
      <c r="P49" s="6"/>
      <c r="Q49" s="6"/>
      <c r="R49" s="6">
        <f t="shared" si="25"/>
        <v>249550</v>
      </c>
      <c r="S49" s="6"/>
      <c r="T49" s="9"/>
      <c r="U49" s="31">
        <f t="shared" si="26"/>
        <v>249550</v>
      </c>
      <c r="V49" s="31">
        <f t="shared" si="27"/>
        <v>1004333</v>
      </c>
      <c r="W49" s="35">
        <f t="shared" si="28"/>
        <v>1538.4228388393094</v>
      </c>
      <c r="X49" s="31">
        <f t="shared" si="29"/>
        <v>6191.5</v>
      </c>
      <c r="Y49" s="35">
        <f t="shared" si="30"/>
        <v>0</v>
      </c>
      <c r="Z49" s="31">
        <f t="shared" si="31"/>
        <v>0</v>
      </c>
      <c r="AA49" s="35">
        <f t="shared" si="32"/>
        <v>248011.57716116071</v>
      </c>
      <c r="AB49" s="31">
        <f t="shared" si="33"/>
        <v>998141.5</v>
      </c>
      <c r="AC49" s="35">
        <f t="shared" si="34"/>
        <v>0</v>
      </c>
      <c r="AD49" s="31">
        <f t="shared" si="35"/>
        <v>0</v>
      </c>
      <c r="AE49" s="35">
        <f t="shared" si="36"/>
        <v>0</v>
      </c>
      <c r="AF49" s="31">
        <f t="shared" si="37"/>
        <v>0</v>
      </c>
      <c r="AG49" s="35">
        <f t="shared" si="38"/>
        <v>0</v>
      </c>
      <c r="AH49" s="31">
        <f t="shared" si="39"/>
        <v>0</v>
      </c>
      <c r="AI49" s="35">
        <f t="shared" si="40"/>
        <v>0</v>
      </c>
      <c r="AJ49" s="31">
        <f t="shared" si="41"/>
        <v>0</v>
      </c>
      <c r="AK49" s="35">
        <f t="shared" si="42"/>
        <v>0</v>
      </c>
      <c r="AL49" s="31">
        <f t="shared" si="43"/>
        <v>0</v>
      </c>
      <c r="AM49" s="35">
        <f t="shared" si="44"/>
        <v>0</v>
      </c>
      <c r="AN49" s="31">
        <f t="shared" si="45"/>
        <v>0</v>
      </c>
      <c r="AO49" s="35">
        <f t="shared" si="46"/>
        <v>0</v>
      </c>
      <c r="AP49" s="31">
        <f t="shared" si="47"/>
        <v>0</v>
      </c>
      <c r="AQ49" s="9"/>
      <c r="AR49" s="15">
        <v>11</v>
      </c>
      <c r="AS49" s="15">
        <v>11</v>
      </c>
      <c r="AT49" s="15">
        <v>0.125</v>
      </c>
      <c r="AU49" s="15">
        <v>0</v>
      </c>
      <c r="AV49" s="15" t="s">
        <v>6</v>
      </c>
      <c r="AW49" s="15" t="s">
        <v>6</v>
      </c>
      <c r="AX49" s="15">
        <v>10.875</v>
      </c>
      <c r="AY49" s="15">
        <v>11</v>
      </c>
      <c r="AZ49" s="15" t="s">
        <v>6</v>
      </c>
      <c r="BA49" s="15" t="s">
        <v>6</v>
      </c>
      <c r="BB49" s="15" t="s">
        <v>6</v>
      </c>
      <c r="BC49" s="15" t="s">
        <v>6</v>
      </c>
      <c r="BD49" s="15" t="s">
        <v>6</v>
      </c>
      <c r="BE49" s="15" t="s">
        <v>6</v>
      </c>
      <c r="BF49" s="15" t="s">
        <v>6</v>
      </c>
      <c r="BG49" s="15" t="s">
        <v>6</v>
      </c>
      <c r="BH49" s="15" t="s">
        <v>6</v>
      </c>
      <c r="BI49" s="15" t="s">
        <v>6</v>
      </c>
      <c r="BJ49" s="15" t="s">
        <v>6</v>
      </c>
      <c r="BK49" s="15" t="s">
        <v>6</v>
      </c>
      <c r="BL49" s="15" t="s">
        <v>6</v>
      </c>
      <c r="BM49" s="15" t="s">
        <v>6</v>
      </c>
      <c r="BN49" s="9"/>
      <c r="BO49" s="12">
        <f t="shared" si="48"/>
        <v>544852</v>
      </c>
      <c r="BP49" s="12">
        <f t="shared" si="49"/>
        <v>459481</v>
      </c>
      <c r="BQ49" s="12">
        <f t="shared" si="50"/>
        <v>6191.5</v>
      </c>
      <c r="BR49" s="12">
        <f t="shared" si="51"/>
        <v>0</v>
      </c>
      <c r="BS49" s="12">
        <f t="shared" si="52"/>
        <v>0</v>
      </c>
      <c r="BT49" s="12">
        <f t="shared" si="53"/>
        <v>0</v>
      </c>
      <c r="BU49" s="12">
        <f t="shared" si="54"/>
        <v>538660.5</v>
      </c>
      <c r="BV49" s="12">
        <f t="shared" si="55"/>
        <v>459481</v>
      </c>
      <c r="BW49" s="12">
        <f t="shared" si="56"/>
        <v>0</v>
      </c>
      <c r="BX49" s="12">
        <f t="shared" si="57"/>
        <v>0</v>
      </c>
      <c r="BY49" s="12">
        <f t="shared" si="58"/>
        <v>0</v>
      </c>
      <c r="BZ49" s="12">
        <f t="shared" si="59"/>
        <v>0</v>
      </c>
      <c r="CA49" s="12">
        <f t="shared" si="60"/>
        <v>0</v>
      </c>
      <c r="CB49" s="12">
        <f t="shared" si="61"/>
        <v>0</v>
      </c>
      <c r="CC49" s="12">
        <f t="shared" si="62"/>
        <v>0</v>
      </c>
      <c r="CD49" s="12">
        <f t="shared" si="63"/>
        <v>0</v>
      </c>
      <c r="CE49" s="12">
        <f t="shared" si="64"/>
        <v>0</v>
      </c>
      <c r="CF49" s="12">
        <f t="shared" si="65"/>
        <v>0</v>
      </c>
      <c r="CG49" s="12">
        <f t="shared" si="66"/>
        <v>0</v>
      </c>
      <c r="CH49" s="12">
        <f t="shared" si="67"/>
        <v>0</v>
      </c>
      <c r="CI49" s="12">
        <f t="shared" si="68"/>
        <v>0</v>
      </c>
      <c r="CJ49" s="12">
        <f t="shared" si="69"/>
        <v>0</v>
      </c>
      <c r="CK49" s="9"/>
      <c r="CL49" s="18">
        <f t="shared" si="70"/>
        <v>6.1647879737099153E-3</v>
      </c>
      <c r="CM49" s="18">
        <f t="shared" si="71"/>
        <v>0</v>
      </c>
      <c r="CN49" s="18">
        <f t="shared" si="72"/>
        <v>0.9938352120262901</v>
      </c>
      <c r="CO49" s="18">
        <f t="shared" si="73"/>
        <v>0</v>
      </c>
      <c r="CP49" s="18">
        <f t="shared" si="74"/>
        <v>0</v>
      </c>
      <c r="CQ49" s="18">
        <f t="shared" si="75"/>
        <v>0</v>
      </c>
      <c r="CR49" s="18">
        <f t="shared" si="76"/>
        <v>0</v>
      </c>
      <c r="CS49" s="18">
        <f t="shared" si="77"/>
        <v>0</v>
      </c>
      <c r="CT49" s="18">
        <f t="shared" si="78"/>
        <v>0</v>
      </c>
      <c r="CU49" s="18">
        <f t="shared" si="79"/>
        <v>0</v>
      </c>
      <c r="CV49" s="17" t="str">
        <f t="shared" si="0"/>
        <v>LNAB17</v>
      </c>
      <c r="CW49" s="3" t="str">
        <f t="shared" si="1"/>
        <v>Natur och miljö</v>
      </c>
    </row>
    <row r="50" spans="1:101">
      <c r="A50" t="s">
        <v>90</v>
      </c>
      <c r="B50" s="6">
        <v>49532</v>
      </c>
      <c r="C50" s="6">
        <v>41771</v>
      </c>
      <c r="D50" t="s">
        <v>91</v>
      </c>
      <c r="E50" s="3">
        <v>51.5</v>
      </c>
      <c r="F50" s="28">
        <f t="shared" si="80"/>
        <v>9.3636363636363633</v>
      </c>
      <c r="G50" s="29">
        <f t="shared" si="81"/>
        <v>44</v>
      </c>
      <c r="H50">
        <v>7.5</v>
      </c>
      <c r="J50" s="3" t="s">
        <v>200</v>
      </c>
      <c r="K50" s="3" t="str">
        <f t="shared" si="22"/>
        <v>***</v>
      </c>
      <c r="L50" s="3">
        <v>80.5</v>
      </c>
      <c r="M50" s="9"/>
      <c r="N50" s="6">
        <f t="shared" si="23"/>
        <v>159650</v>
      </c>
      <c r="O50" s="6" t="str">
        <f t="shared" si="24"/>
        <v/>
      </c>
      <c r="P50" s="6"/>
      <c r="Q50" s="6"/>
      <c r="R50" s="6">
        <f t="shared" si="25"/>
        <v>159650</v>
      </c>
      <c r="S50" s="6"/>
      <c r="T50" s="9"/>
      <c r="U50" s="31">
        <f t="shared" si="26"/>
        <v>159650</v>
      </c>
      <c r="V50" s="31">
        <f t="shared" si="27"/>
        <v>496945.125</v>
      </c>
      <c r="W50" s="35">
        <f t="shared" si="28"/>
        <v>0</v>
      </c>
      <c r="X50" s="31">
        <f t="shared" si="29"/>
        <v>0</v>
      </c>
      <c r="Y50" s="35">
        <f t="shared" si="30"/>
        <v>159650</v>
      </c>
      <c r="Z50" s="31">
        <f t="shared" si="31"/>
        <v>496945.125</v>
      </c>
      <c r="AA50" s="35">
        <f t="shared" si="32"/>
        <v>0</v>
      </c>
      <c r="AB50" s="31">
        <f t="shared" si="33"/>
        <v>0</v>
      </c>
      <c r="AC50" s="35">
        <f t="shared" si="34"/>
        <v>0</v>
      </c>
      <c r="AD50" s="31">
        <f t="shared" si="35"/>
        <v>0</v>
      </c>
      <c r="AE50" s="35">
        <f t="shared" si="36"/>
        <v>0</v>
      </c>
      <c r="AF50" s="31">
        <f t="shared" si="37"/>
        <v>0</v>
      </c>
      <c r="AG50" s="35">
        <f t="shared" si="38"/>
        <v>0</v>
      </c>
      <c r="AH50" s="31">
        <f t="shared" si="39"/>
        <v>0</v>
      </c>
      <c r="AI50" s="35">
        <f t="shared" si="40"/>
        <v>0</v>
      </c>
      <c r="AJ50" s="31">
        <f t="shared" si="41"/>
        <v>0</v>
      </c>
      <c r="AK50" s="35">
        <f t="shared" si="42"/>
        <v>0</v>
      </c>
      <c r="AL50" s="31">
        <f t="shared" si="43"/>
        <v>0</v>
      </c>
      <c r="AM50" s="35">
        <f t="shared" si="44"/>
        <v>0</v>
      </c>
      <c r="AN50" s="31">
        <f t="shared" si="45"/>
        <v>0</v>
      </c>
      <c r="AO50" s="35">
        <f t="shared" si="46"/>
        <v>0</v>
      </c>
      <c r="AP50" s="31">
        <f t="shared" si="47"/>
        <v>0</v>
      </c>
      <c r="AQ50" s="9"/>
      <c r="AR50" s="15">
        <v>5.5</v>
      </c>
      <c r="AS50" s="15">
        <v>5.375</v>
      </c>
      <c r="AT50" s="15" t="s">
        <v>6</v>
      </c>
      <c r="AU50" s="15" t="s">
        <v>6</v>
      </c>
      <c r="AV50" s="15">
        <v>5.5</v>
      </c>
      <c r="AW50" s="15">
        <v>5.375</v>
      </c>
      <c r="AX50" s="15" t="s">
        <v>6</v>
      </c>
      <c r="AY50" s="15" t="s">
        <v>6</v>
      </c>
      <c r="AZ50" s="15" t="s">
        <v>6</v>
      </c>
      <c r="BA50" s="15" t="s">
        <v>6</v>
      </c>
      <c r="BB50" s="15" t="s">
        <v>6</v>
      </c>
      <c r="BC50" s="15" t="s">
        <v>6</v>
      </c>
      <c r="BD50" s="15" t="s">
        <v>6</v>
      </c>
      <c r="BE50" s="15" t="s">
        <v>6</v>
      </c>
      <c r="BF50" s="15" t="s">
        <v>6</v>
      </c>
      <c r="BG50" s="15" t="s">
        <v>6</v>
      </c>
      <c r="BH50" s="15" t="s">
        <v>6</v>
      </c>
      <c r="BI50" s="15" t="s">
        <v>6</v>
      </c>
      <c r="BJ50" s="15" t="s">
        <v>6</v>
      </c>
      <c r="BK50" s="15" t="s">
        <v>6</v>
      </c>
      <c r="BL50" s="15" t="s">
        <v>6</v>
      </c>
      <c r="BM50" s="15" t="s">
        <v>6</v>
      </c>
      <c r="BN50" s="9"/>
      <c r="BO50" s="12">
        <f t="shared" si="48"/>
        <v>272426</v>
      </c>
      <c r="BP50" s="12">
        <f t="shared" si="49"/>
        <v>224519.125</v>
      </c>
      <c r="BQ50" s="12">
        <f t="shared" si="50"/>
        <v>0</v>
      </c>
      <c r="BR50" s="12">
        <f t="shared" si="51"/>
        <v>0</v>
      </c>
      <c r="BS50" s="12">
        <f t="shared" si="52"/>
        <v>272426</v>
      </c>
      <c r="BT50" s="12">
        <f t="shared" si="53"/>
        <v>224519.125</v>
      </c>
      <c r="BU50" s="12">
        <f t="shared" si="54"/>
        <v>0</v>
      </c>
      <c r="BV50" s="12">
        <f t="shared" si="55"/>
        <v>0</v>
      </c>
      <c r="BW50" s="12">
        <f t="shared" si="56"/>
        <v>0</v>
      </c>
      <c r="BX50" s="12">
        <f t="shared" si="57"/>
        <v>0</v>
      </c>
      <c r="BY50" s="12">
        <f t="shared" si="58"/>
        <v>0</v>
      </c>
      <c r="BZ50" s="12">
        <f t="shared" si="59"/>
        <v>0</v>
      </c>
      <c r="CA50" s="12">
        <f t="shared" si="60"/>
        <v>0</v>
      </c>
      <c r="CB50" s="12">
        <f t="shared" si="61"/>
        <v>0</v>
      </c>
      <c r="CC50" s="12">
        <f t="shared" si="62"/>
        <v>0</v>
      </c>
      <c r="CD50" s="12">
        <f t="shared" si="63"/>
        <v>0</v>
      </c>
      <c r="CE50" s="12">
        <f t="shared" si="64"/>
        <v>0</v>
      </c>
      <c r="CF50" s="12">
        <f t="shared" si="65"/>
        <v>0</v>
      </c>
      <c r="CG50" s="12">
        <f t="shared" si="66"/>
        <v>0</v>
      </c>
      <c r="CH50" s="12">
        <f t="shared" si="67"/>
        <v>0</v>
      </c>
      <c r="CI50" s="12">
        <f t="shared" si="68"/>
        <v>0</v>
      </c>
      <c r="CJ50" s="12">
        <f t="shared" si="69"/>
        <v>0</v>
      </c>
      <c r="CK50" s="9"/>
      <c r="CL50" s="18">
        <f t="shared" si="70"/>
        <v>0</v>
      </c>
      <c r="CM50" s="18">
        <f t="shared" si="71"/>
        <v>1</v>
      </c>
      <c r="CN50" s="18">
        <f t="shared" si="72"/>
        <v>0</v>
      </c>
      <c r="CO50" s="18">
        <f t="shared" si="73"/>
        <v>0</v>
      </c>
      <c r="CP50" s="18">
        <f t="shared" si="74"/>
        <v>0</v>
      </c>
      <c r="CQ50" s="18">
        <f t="shared" si="75"/>
        <v>0</v>
      </c>
      <c r="CR50" s="18">
        <f t="shared" si="76"/>
        <v>0</v>
      </c>
      <c r="CS50" s="18">
        <f t="shared" si="77"/>
        <v>0</v>
      </c>
      <c r="CT50" s="18">
        <f t="shared" si="78"/>
        <v>0</v>
      </c>
      <c r="CU50" s="18">
        <f t="shared" si="79"/>
        <v>0</v>
      </c>
      <c r="CV50" s="17" t="str">
        <f t="shared" si="0"/>
        <v>LNTB17</v>
      </c>
      <c r="CW50" s="3" t="str">
        <f t="shared" si="1"/>
        <v>Natur, hälsa och teknik</v>
      </c>
    </row>
    <row r="51" spans="1:101">
      <c r="A51" t="s">
        <v>88</v>
      </c>
      <c r="B51" s="6">
        <v>49532</v>
      </c>
      <c r="C51" s="6">
        <v>41771</v>
      </c>
      <c r="D51" t="s">
        <v>89</v>
      </c>
      <c r="E51" s="3">
        <v>83</v>
      </c>
      <c r="F51" s="28">
        <f t="shared" si="80"/>
        <v>7.2173913043478262</v>
      </c>
      <c r="G51" s="29">
        <f t="shared" si="81"/>
        <v>92</v>
      </c>
      <c r="H51">
        <v>7.5</v>
      </c>
      <c r="J51" s="3" t="s">
        <v>201</v>
      </c>
      <c r="K51" s="3" t="str">
        <f t="shared" si="22"/>
        <v>***</v>
      </c>
      <c r="L51" s="3">
        <v>51.5</v>
      </c>
      <c r="M51" s="9"/>
      <c r="N51" s="6">
        <f t="shared" si="23"/>
        <v>257300</v>
      </c>
      <c r="O51" s="6" t="str">
        <f t="shared" si="24"/>
        <v/>
      </c>
      <c r="P51" s="6"/>
      <c r="Q51" s="6"/>
      <c r="R51" s="6">
        <f t="shared" si="25"/>
        <v>257300</v>
      </c>
      <c r="S51" s="6"/>
      <c r="T51" s="9"/>
      <c r="U51" s="31">
        <f t="shared" si="26"/>
        <v>257300</v>
      </c>
      <c r="V51" s="31">
        <f t="shared" si="27"/>
        <v>1008213.5</v>
      </c>
      <c r="W51" s="35">
        <f t="shared" si="28"/>
        <v>0</v>
      </c>
      <c r="X51" s="31">
        <f t="shared" si="29"/>
        <v>0</v>
      </c>
      <c r="Y51" s="35">
        <f t="shared" si="30"/>
        <v>0</v>
      </c>
      <c r="Z51" s="31">
        <f t="shared" si="31"/>
        <v>0</v>
      </c>
      <c r="AA51" s="35">
        <f t="shared" si="32"/>
        <v>257300</v>
      </c>
      <c r="AB51" s="31">
        <f t="shared" si="33"/>
        <v>1008213.5</v>
      </c>
      <c r="AC51" s="35">
        <f t="shared" si="34"/>
        <v>0</v>
      </c>
      <c r="AD51" s="31">
        <f t="shared" si="35"/>
        <v>0</v>
      </c>
      <c r="AE51" s="35">
        <f t="shared" si="36"/>
        <v>0</v>
      </c>
      <c r="AF51" s="31">
        <f t="shared" si="37"/>
        <v>0</v>
      </c>
      <c r="AG51" s="35">
        <f t="shared" si="38"/>
        <v>0</v>
      </c>
      <c r="AH51" s="31">
        <f t="shared" si="39"/>
        <v>0</v>
      </c>
      <c r="AI51" s="35">
        <f t="shared" si="40"/>
        <v>0</v>
      </c>
      <c r="AJ51" s="31">
        <f t="shared" si="41"/>
        <v>0</v>
      </c>
      <c r="AK51" s="35">
        <f t="shared" si="42"/>
        <v>0</v>
      </c>
      <c r="AL51" s="31">
        <f t="shared" si="43"/>
        <v>0</v>
      </c>
      <c r="AM51" s="35">
        <f t="shared" si="44"/>
        <v>0</v>
      </c>
      <c r="AN51" s="31">
        <f t="shared" si="45"/>
        <v>0</v>
      </c>
      <c r="AO51" s="35">
        <f t="shared" si="46"/>
        <v>0</v>
      </c>
      <c r="AP51" s="31">
        <f t="shared" si="47"/>
        <v>0</v>
      </c>
      <c r="AQ51" s="9"/>
      <c r="AR51" s="15">
        <v>11.5</v>
      </c>
      <c r="AS51" s="15">
        <v>10.5</v>
      </c>
      <c r="AT51" s="15" t="s">
        <v>6</v>
      </c>
      <c r="AU51" s="15" t="s">
        <v>6</v>
      </c>
      <c r="AV51" s="15" t="s">
        <v>6</v>
      </c>
      <c r="AW51" s="15" t="s">
        <v>6</v>
      </c>
      <c r="AX51" s="15">
        <v>11.5</v>
      </c>
      <c r="AY51" s="15">
        <v>10.5</v>
      </c>
      <c r="AZ51" s="15" t="s">
        <v>6</v>
      </c>
      <c r="BA51" s="15" t="s">
        <v>6</v>
      </c>
      <c r="BB51" s="15" t="s">
        <v>6</v>
      </c>
      <c r="BC51" s="15" t="s">
        <v>6</v>
      </c>
      <c r="BD51" s="15" t="s">
        <v>6</v>
      </c>
      <c r="BE51" s="15" t="s">
        <v>6</v>
      </c>
      <c r="BF51" s="15" t="s">
        <v>6</v>
      </c>
      <c r="BG51" s="15" t="s">
        <v>6</v>
      </c>
      <c r="BH51" s="15" t="s">
        <v>6</v>
      </c>
      <c r="BI51" s="15" t="s">
        <v>6</v>
      </c>
      <c r="BJ51" s="15" t="s">
        <v>6</v>
      </c>
      <c r="BK51" s="15" t="s">
        <v>6</v>
      </c>
      <c r="BL51" s="15" t="s">
        <v>6</v>
      </c>
      <c r="BM51" s="15" t="s">
        <v>6</v>
      </c>
      <c r="BN51" s="9"/>
      <c r="BO51" s="12">
        <f t="shared" si="48"/>
        <v>569618</v>
      </c>
      <c r="BP51" s="12">
        <f t="shared" si="49"/>
        <v>438595.5</v>
      </c>
      <c r="BQ51" s="12">
        <f t="shared" si="50"/>
        <v>0</v>
      </c>
      <c r="BR51" s="12">
        <f t="shared" si="51"/>
        <v>0</v>
      </c>
      <c r="BS51" s="12">
        <f t="shared" si="52"/>
        <v>0</v>
      </c>
      <c r="BT51" s="12">
        <f t="shared" si="53"/>
        <v>0</v>
      </c>
      <c r="BU51" s="12">
        <f t="shared" si="54"/>
        <v>569618</v>
      </c>
      <c r="BV51" s="12">
        <f t="shared" si="55"/>
        <v>438595.5</v>
      </c>
      <c r="BW51" s="12">
        <f t="shared" si="56"/>
        <v>0</v>
      </c>
      <c r="BX51" s="12">
        <f t="shared" si="57"/>
        <v>0</v>
      </c>
      <c r="BY51" s="12">
        <f t="shared" si="58"/>
        <v>0</v>
      </c>
      <c r="BZ51" s="12">
        <f t="shared" si="59"/>
        <v>0</v>
      </c>
      <c r="CA51" s="12">
        <f t="shared" si="60"/>
        <v>0</v>
      </c>
      <c r="CB51" s="12">
        <f t="shared" si="61"/>
        <v>0</v>
      </c>
      <c r="CC51" s="12">
        <f t="shared" si="62"/>
        <v>0</v>
      </c>
      <c r="CD51" s="12">
        <f t="shared" si="63"/>
        <v>0</v>
      </c>
      <c r="CE51" s="12">
        <f t="shared" si="64"/>
        <v>0</v>
      </c>
      <c r="CF51" s="12">
        <f t="shared" si="65"/>
        <v>0</v>
      </c>
      <c r="CG51" s="12">
        <f t="shared" si="66"/>
        <v>0</v>
      </c>
      <c r="CH51" s="12">
        <f t="shared" si="67"/>
        <v>0</v>
      </c>
      <c r="CI51" s="12">
        <f t="shared" si="68"/>
        <v>0</v>
      </c>
      <c r="CJ51" s="12">
        <f t="shared" si="69"/>
        <v>0</v>
      </c>
      <c r="CK51" s="9"/>
      <c r="CL51" s="18">
        <f t="shared" si="70"/>
        <v>0</v>
      </c>
      <c r="CM51" s="18">
        <f t="shared" si="71"/>
        <v>0</v>
      </c>
      <c r="CN51" s="18">
        <f t="shared" si="72"/>
        <v>1</v>
      </c>
      <c r="CO51" s="18">
        <f t="shared" si="73"/>
        <v>0</v>
      </c>
      <c r="CP51" s="18">
        <f t="shared" si="74"/>
        <v>0</v>
      </c>
      <c r="CQ51" s="18">
        <f t="shared" si="75"/>
        <v>0</v>
      </c>
      <c r="CR51" s="18">
        <f t="shared" si="76"/>
        <v>0</v>
      </c>
      <c r="CS51" s="18">
        <f t="shared" si="77"/>
        <v>0</v>
      </c>
      <c r="CT51" s="18">
        <f t="shared" si="78"/>
        <v>0</v>
      </c>
      <c r="CU51" s="18">
        <f t="shared" si="79"/>
        <v>0</v>
      </c>
      <c r="CV51" s="17" t="str">
        <f t="shared" si="0"/>
        <v>LNTA18</v>
      </c>
      <c r="CW51" s="3" t="str">
        <f t="shared" si="1"/>
        <v>Natur, teknik och rörelse</v>
      </c>
    </row>
    <row r="52" spans="1:101">
      <c r="A52" t="s">
        <v>85</v>
      </c>
      <c r="B52" s="6">
        <v>49532</v>
      </c>
      <c r="C52" s="6">
        <v>41771</v>
      </c>
      <c r="D52" t="s">
        <v>86</v>
      </c>
      <c r="E52" s="3">
        <v>46</v>
      </c>
      <c r="F52" s="28">
        <f t="shared" si="80"/>
        <v>8</v>
      </c>
      <c r="G52" s="29">
        <f t="shared" si="81"/>
        <v>46</v>
      </c>
      <c r="H52">
        <v>7.5</v>
      </c>
      <c r="J52" s="3" t="s">
        <v>202</v>
      </c>
      <c r="K52" s="3" t="str">
        <f t="shared" si="22"/>
        <v>***</v>
      </c>
      <c r="L52" s="3">
        <v>83</v>
      </c>
      <c r="M52" s="9"/>
      <c r="N52" s="6">
        <f t="shared" si="23"/>
        <v>142600</v>
      </c>
      <c r="O52" s="6" t="str">
        <f t="shared" si="24"/>
        <v/>
      </c>
      <c r="P52" s="6"/>
      <c r="Q52" s="6"/>
      <c r="R52" s="6">
        <f t="shared" si="25"/>
        <v>142600</v>
      </c>
      <c r="S52" s="6"/>
      <c r="T52" s="9"/>
      <c r="U52" s="31">
        <f t="shared" si="26"/>
        <v>142600</v>
      </c>
      <c r="V52" s="31">
        <f t="shared" si="27"/>
        <v>509328.125</v>
      </c>
      <c r="W52" s="35">
        <f t="shared" si="28"/>
        <v>0</v>
      </c>
      <c r="X52" s="31">
        <f t="shared" si="29"/>
        <v>0</v>
      </c>
      <c r="Y52" s="35">
        <f t="shared" si="30"/>
        <v>142600</v>
      </c>
      <c r="Z52" s="31">
        <f t="shared" si="31"/>
        <v>509328.125</v>
      </c>
      <c r="AA52" s="35">
        <f t="shared" si="32"/>
        <v>0</v>
      </c>
      <c r="AB52" s="31">
        <f t="shared" si="33"/>
        <v>0</v>
      </c>
      <c r="AC52" s="35">
        <f t="shared" si="34"/>
        <v>0</v>
      </c>
      <c r="AD52" s="31">
        <f t="shared" si="35"/>
        <v>0</v>
      </c>
      <c r="AE52" s="35">
        <f t="shared" si="36"/>
        <v>0</v>
      </c>
      <c r="AF52" s="31">
        <f t="shared" si="37"/>
        <v>0</v>
      </c>
      <c r="AG52" s="35">
        <f t="shared" si="38"/>
        <v>0</v>
      </c>
      <c r="AH52" s="31">
        <f t="shared" si="39"/>
        <v>0</v>
      </c>
      <c r="AI52" s="35">
        <f t="shared" si="40"/>
        <v>0</v>
      </c>
      <c r="AJ52" s="31">
        <f t="shared" si="41"/>
        <v>0</v>
      </c>
      <c r="AK52" s="35">
        <f t="shared" si="42"/>
        <v>0</v>
      </c>
      <c r="AL52" s="31">
        <f t="shared" si="43"/>
        <v>0</v>
      </c>
      <c r="AM52" s="35">
        <f t="shared" si="44"/>
        <v>0</v>
      </c>
      <c r="AN52" s="31">
        <f t="shared" si="45"/>
        <v>0</v>
      </c>
      <c r="AO52" s="35">
        <f t="shared" si="46"/>
        <v>0</v>
      </c>
      <c r="AP52" s="31">
        <f t="shared" si="47"/>
        <v>0</v>
      </c>
      <c r="AQ52" s="9"/>
      <c r="AR52" s="15">
        <v>5.75</v>
      </c>
      <c r="AS52" s="15">
        <v>5.375</v>
      </c>
      <c r="AT52" s="15" t="s">
        <v>6</v>
      </c>
      <c r="AU52" s="15" t="s">
        <v>6</v>
      </c>
      <c r="AV52" s="15">
        <v>5.75</v>
      </c>
      <c r="AW52" s="15">
        <v>5.375</v>
      </c>
      <c r="AX52" s="15" t="s">
        <v>6</v>
      </c>
      <c r="AY52" s="15" t="s">
        <v>6</v>
      </c>
      <c r="AZ52" s="15" t="s">
        <v>6</v>
      </c>
      <c r="BA52" s="15" t="s">
        <v>6</v>
      </c>
      <c r="BB52" s="15" t="s">
        <v>6</v>
      </c>
      <c r="BC52" s="15" t="s">
        <v>6</v>
      </c>
      <c r="BD52" s="15" t="s">
        <v>6</v>
      </c>
      <c r="BE52" s="15" t="s">
        <v>6</v>
      </c>
      <c r="BF52" s="15" t="s">
        <v>6</v>
      </c>
      <c r="BG52" s="15" t="s">
        <v>6</v>
      </c>
      <c r="BH52" s="15" t="s">
        <v>6</v>
      </c>
      <c r="BI52" s="15" t="s">
        <v>6</v>
      </c>
      <c r="BJ52" s="15" t="s">
        <v>6</v>
      </c>
      <c r="BK52" s="15" t="s">
        <v>6</v>
      </c>
      <c r="BL52" s="15" t="s">
        <v>6</v>
      </c>
      <c r="BM52" s="15" t="s">
        <v>6</v>
      </c>
      <c r="BN52" s="9"/>
      <c r="BO52" s="12">
        <f t="shared" si="48"/>
        <v>284809</v>
      </c>
      <c r="BP52" s="12">
        <f t="shared" si="49"/>
        <v>224519.125</v>
      </c>
      <c r="BQ52" s="12">
        <f t="shared" si="50"/>
        <v>0</v>
      </c>
      <c r="BR52" s="12">
        <f t="shared" si="51"/>
        <v>0</v>
      </c>
      <c r="BS52" s="12">
        <f t="shared" si="52"/>
        <v>284809</v>
      </c>
      <c r="BT52" s="12">
        <f t="shared" si="53"/>
        <v>224519.125</v>
      </c>
      <c r="BU52" s="12">
        <f t="shared" si="54"/>
        <v>0</v>
      </c>
      <c r="BV52" s="12">
        <f t="shared" si="55"/>
        <v>0</v>
      </c>
      <c r="BW52" s="12">
        <f t="shared" si="56"/>
        <v>0</v>
      </c>
      <c r="BX52" s="12">
        <f t="shared" si="57"/>
        <v>0</v>
      </c>
      <c r="BY52" s="12">
        <f t="shared" si="58"/>
        <v>0</v>
      </c>
      <c r="BZ52" s="12">
        <f t="shared" si="59"/>
        <v>0</v>
      </c>
      <c r="CA52" s="12">
        <f t="shared" si="60"/>
        <v>0</v>
      </c>
      <c r="CB52" s="12">
        <f t="shared" si="61"/>
        <v>0</v>
      </c>
      <c r="CC52" s="12">
        <f t="shared" si="62"/>
        <v>0</v>
      </c>
      <c r="CD52" s="12">
        <f t="shared" si="63"/>
        <v>0</v>
      </c>
      <c r="CE52" s="12">
        <f t="shared" si="64"/>
        <v>0</v>
      </c>
      <c r="CF52" s="12">
        <f t="shared" si="65"/>
        <v>0</v>
      </c>
      <c r="CG52" s="12">
        <f t="shared" si="66"/>
        <v>0</v>
      </c>
      <c r="CH52" s="12">
        <f t="shared" si="67"/>
        <v>0</v>
      </c>
      <c r="CI52" s="12">
        <f t="shared" si="68"/>
        <v>0</v>
      </c>
      <c r="CJ52" s="12">
        <f t="shared" si="69"/>
        <v>0</v>
      </c>
      <c r="CK52" s="9"/>
      <c r="CL52" s="18">
        <f t="shared" si="70"/>
        <v>0</v>
      </c>
      <c r="CM52" s="18">
        <f t="shared" si="71"/>
        <v>1</v>
      </c>
      <c r="CN52" s="18">
        <f t="shared" si="72"/>
        <v>0</v>
      </c>
      <c r="CO52" s="18">
        <f t="shared" si="73"/>
        <v>0</v>
      </c>
      <c r="CP52" s="18">
        <f t="shared" si="74"/>
        <v>0</v>
      </c>
      <c r="CQ52" s="18">
        <f t="shared" si="75"/>
        <v>0</v>
      </c>
      <c r="CR52" s="18">
        <f t="shared" si="76"/>
        <v>0</v>
      </c>
      <c r="CS52" s="18">
        <f t="shared" si="77"/>
        <v>0</v>
      </c>
      <c r="CT52" s="18">
        <f t="shared" si="78"/>
        <v>0</v>
      </c>
      <c r="CU52" s="18">
        <f t="shared" si="79"/>
        <v>0</v>
      </c>
      <c r="CV52" s="17" t="str">
        <f t="shared" si="0"/>
        <v>LNLA18</v>
      </c>
      <c r="CW52" s="3" t="str">
        <f t="shared" si="1"/>
        <v>Naturen som lärande miljö</v>
      </c>
    </row>
    <row r="53" spans="1:101">
      <c r="A53" t="s">
        <v>87</v>
      </c>
      <c r="B53" s="6">
        <v>49532</v>
      </c>
      <c r="C53" s="6">
        <v>41771</v>
      </c>
      <c r="D53" t="s">
        <v>86</v>
      </c>
      <c r="F53" s="28" t="e">
        <f t="shared" si="80"/>
        <v>#DIV/0!</v>
      </c>
      <c r="G53" s="29">
        <f t="shared" si="81"/>
        <v>0</v>
      </c>
      <c r="H53">
        <v>7.5</v>
      </c>
      <c r="J53" s="3" t="s">
        <v>203</v>
      </c>
      <c r="K53" s="3" t="str">
        <f t="shared" si="22"/>
        <v>***</v>
      </c>
      <c r="L53" s="3">
        <v>46</v>
      </c>
      <c r="M53" s="9"/>
      <c r="N53" s="6">
        <f t="shared" si="23"/>
        <v>0</v>
      </c>
      <c r="O53" s="6" t="str">
        <f t="shared" si="24"/>
        <v/>
      </c>
      <c r="P53" s="6"/>
      <c r="Q53" s="6"/>
      <c r="R53" s="6">
        <f t="shared" si="25"/>
        <v>0</v>
      </c>
      <c r="S53" s="6"/>
      <c r="T53" s="9"/>
      <c r="U53" s="31">
        <f t="shared" si="26"/>
        <v>0</v>
      </c>
      <c r="V53" s="31">
        <f t="shared" si="27"/>
        <v>5221.375</v>
      </c>
      <c r="W53" s="35">
        <f t="shared" si="28"/>
        <v>0</v>
      </c>
      <c r="X53" s="31">
        <f t="shared" si="29"/>
        <v>0</v>
      </c>
      <c r="Y53" s="35">
        <f t="shared" si="30"/>
        <v>0</v>
      </c>
      <c r="Z53" s="31">
        <f t="shared" si="31"/>
        <v>5221.375</v>
      </c>
      <c r="AA53" s="35">
        <f t="shared" si="32"/>
        <v>0</v>
      </c>
      <c r="AB53" s="31">
        <f t="shared" si="33"/>
        <v>0</v>
      </c>
      <c r="AC53" s="35">
        <f t="shared" si="34"/>
        <v>0</v>
      </c>
      <c r="AD53" s="31">
        <f t="shared" si="35"/>
        <v>0</v>
      </c>
      <c r="AE53" s="35">
        <f t="shared" si="36"/>
        <v>0</v>
      </c>
      <c r="AF53" s="31">
        <f t="shared" si="37"/>
        <v>0</v>
      </c>
      <c r="AG53" s="35">
        <f t="shared" si="38"/>
        <v>0</v>
      </c>
      <c r="AH53" s="31">
        <f t="shared" si="39"/>
        <v>0</v>
      </c>
      <c r="AI53" s="35">
        <f t="shared" si="40"/>
        <v>0</v>
      </c>
      <c r="AJ53" s="31">
        <f t="shared" si="41"/>
        <v>0</v>
      </c>
      <c r="AK53" s="35">
        <f t="shared" si="42"/>
        <v>0</v>
      </c>
      <c r="AL53" s="31">
        <f t="shared" si="43"/>
        <v>0</v>
      </c>
      <c r="AM53" s="35">
        <f t="shared" si="44"/>
        <v>0</v>
      </c>
      <c r="AN53" s="31">
        <f t="shared" si="45"/>
        <v>0</v>
      </c>
      <c r="AO53" s="35">
        <f t="shared" si="46"/>
        <v>0</v>
      </c>
      <c r="AP53" s="31">
        <f t="shared" si="47"/>
        <v>0</v>
      </c>
      <c r="AQ53" s="9"/>
      <c r="AR53" s="15">
        <v>0</v>
      </c>
      <c r="AS53" s="15">
        <v>0.125</v>
      </c>
      <c r="AT53" s="15" t="s">
        <v>6</v>
      </c>
      <c r="AU53" s="15" t="s">
        <v>6</v>
      </c>
      <c r="AV53" s="15">
        <v>0</v>
      </c>
      <c r="AW53" s="15">
        <v>0.125</v>
      </c>
      <c r="AX53" s="15" t="s">
        <v>6</v>
      </c>
      <c r="AY53" s="15" t="s">
        <v>6</v>
      </c>
      <c r="AZ53" s="15" t="s">
        <v>6</v>
      </c>
      <c r="BA53" s="15" t="s">
        <v>6</v>
      </c>
      <c r="BB53" s="15" t="s">
        <v>6</v>
      </c>
      <c r="BC53" s="15" t="s">
        <v>6</v>
      </c>
      <c r="BD53" s="15" t="s">
        <v>6</v>
      </c>
      <c r="BE53" s="15" t="s">
        <v>6</v>
      </c>
      <c r="BF53" s="15" t="s">
        <v>6</v>
      </c>
      <c r="BG53" s="15" t="s">
        <v>6</v>
      </c>
      <c r="BH53" s="15" t="s">
        <v>6</v>
      </c>
      <c r="BI53" s="15" t="s">
        <v>6</v>
      </c>
      <c r="BJ53" s="15" t="s">
        <v>6</v>
      </c>
      <c r="BK53" s="15" t="s">
        <v>6</v>
      </c>
      <c r="BL53" s="15" t="s">
        <v>6</v>
      </c>
      <c r="BM53" s="15" t="s">
        <v>6</v>
      </c>
      <c r="BN53" s="9"/>
      <c r="BO53" s="12">
        <f t="shared" si="48"/>
        <v>0</v>
      </c>
      <c r="BP53" s="12">
        <f t="shared" si="49"/>
        <v>5221.375</v>
      </c>
      <c r="BQ53" s="12">
        <f t="shared" si="50"/>
        <v>0</v>
      </c>
      <c r="BR53" s="12">
        <f t="shared" si="51"/>
        <v>0</v>
      </c>
      <c r="BS53" s="12">
        <f t="shared" si="52"/>
        <v>0</v>
      </c>
      <c r="BT53" s="12">
        <f t="shared" si="53"/>
        <v>5221.375</v>
      </c>
      <c r="BU53" s="12">
        <f t="shared" si="54"/>
        <v>0</v>
      </c>
      <c r="BV53" s="12">
        <f t="shared" si="55"/>
        <v>0</v>
      </c>
      <c r="BW53" s="12">
        <f t="shared" si="56"/>
        <v>0</v>
      </c>
      <c r="BX53" s="12">
        <f t="shared" si="57"/>
        <v>0</v>
      </c>
      <c r="BY53" s="12">
        <f t="shared" si="58"/>
        <v>0</v>
      </c>
      <c r="BZ53" s="12">
        <f t="shared" si="59"/>
        <v>0</v>
      </c>
      <c r="CA53" s="12">
        <f t="shared" si="60"/>
        <v>0</v>
      </c>
      <c r="CB53" s="12">
        <f t="shared" si="61"/>
        <v>0</v>
      </c>
      <c r="CC53" s="12">
        <f t="shared" si="62"/>
        <v>0</v>
      </c>
      <c r="CD53" s="12">
        <f t="shared" si="63"/>
        <v>0</v>
      </c>
      <c r="CE53" s="12">
        <f t="shared" si="64"/>
        <v>0</v>
      </c>
      <c r="CF53" s="12">
        <f t="shared" si="65"/>
        <v>0</v>
      </c>
      <c r="CG53" s="12">
        <f t="shared" si="66"/>
        <v>0</v>
      </c>
      <c r="CH53" s="12">
        <f t="shared" si="67"/>
        <v>0</v>
      </c>
      <c r="CI53" s="12">
        <f t="shared" si="68"/>
        <v>0</v>
      </c>
      <c r="CJ53" s="12">
        <f t="shared" si="69"/>
        <v>0</v>
      </c>
      <c r="CK53" s="9"/>
      <c r="CL53" s="18">
        <f t="shared" si="70"/>
        <v>0</v>
      </c>
      <c r="CM53" s="18">
        <f t="shared" si="71"/>
        <v>1</v>
      </c>
      <c r="CN53" s="18">
        <f t="shared" si="72"/>
        <v>0</v>
      </c>
      <c r="CO53" s="18">
        <f t="shared" si="73"/>
        <v>0</v>
      </c>
      <c r="CP53" s="18">
        <f t="shared" si="74"/>
        <v>0</v>
      </c>
      <c r="CQ53" s="18">
        <f t="shared" si="75"/>
        <v>0</v>
      </c>
      <c r="CR53" s="18">
        <f t="shared" si="76"/>
        <v>0</v>
      </c>
      <c r="CS53" s="18">
        <f t="shared" si="77"/>
        <v>0</v>
      </c>
      <c r="CT53" s="18">
        <f t="shared" si="78"/>
        <v>0</v>
      </c>
      <c r="CU53" s="18">
        <f t="shared" si="79"/>
        <v>0</v>
      </c>
      <c r="CV53" s="17" t="str">
        <f t="shared" si="0"/>
        <v>LNLB18</v>
      </c>
      <c r="CW53" s="3" t="str">
        <f t="shared" si="1"/>
        <v>Naturen som lärande miljö</v>
      </c>
    </row>
    <row r="54" spans="1:101">
      <c r="A54" t="s">
        <v>92</v>
      </c>
      <c r="B54" s="6">
        <v>45742.5</v>
      </c>
      <c r="C54" s="6">
        <v>41449</v>
      </c>
      <c r="D54" t="s">
        <v>93</v>
      </c>
      <c r="E54" s="3">
        <f>99.75+9.6</f>
        <v>109.35</v>
      </c>
      <c r="F54" s="28">
        <f t="shared" si="80"/>
        <v>18.224999999999998</v>
      </c>
      <c r="G54" s="29">
        <f t="shared" si="81"/>
        <v>12</v>
      </c>
      <c r="H54">
        <v>30</v>
      </c>
      <c r="I54" s="3">
        <v>7.5</v>
      </c>
      <c r="J54" s="3" t="s">
        <v>204</v>
      </c>
      <c r="K54" s="3" t="str">
        <f t="shared" si="22"/>
        <v>***</v>
      </c>
      <c r="L54" s="3">
        <v>99.75</v>
      </c>
      <c r="M54" s="9"/>
      <c r="N54" s="6">
        <f t="shared" si="23"/>
        <v>338985</v>
      </c>
      <c r="O54" s="6">
        <f t="shared" si="24"/>
        <v>41400</v>
      </c>
      <c r="P54" s="6"/>
      <c r="Q54" s="6"/>
      <c r="R54" s="6">
        <f t="shared" si="25"/>
        <v>380385</v>
      </c>
      <c r="S54" s="6"/>
      <c r="T54" s="9"/>
      <c r="U54" s="31">
        <f t="shared" si="26"/>
        <v>380385</v>
      </c>
      <c r="V54" s="31">
        <f t="shared" si="27"/>
        <v>497243.375</v>
      </c>
      <c r="W54" s="35">
        <f t="shared" si="28"/>
        <v>3963.4962117393725</v>
      </c>
      <c r="X54" s="31">
        <f t="shared" si="29"/>
        <v>5181.125</v>
      </c>
      <c r="Y54" s="35">
        <f t="shared" si="30"/>
        <v>0</v>
      </c>
      <c r="Z54" s="31">
        <f t="shared" si="31"/>
        <v>0</v>
      </c>
      <c r="AA54" s="35">
        <f t="shared" si="32"/>
        <v>0</v>
      </c>
      <c r="AB54" s="31">
        <f t="shared" si="33"/>
        <v>0</v>
      </c>
      <c r="AC54" s="35">
        <f t="shared" si="34"/>
        <v>0</v>
      </c>
      <c r="AD54" s="31">
        <f t="shared" si="35"/>
        <v>0</v>
      </c>
      <c r="AE54" s="35">
        <f t="shared" si="36"/>
        <v>0</v>
      </c>
      <c r="AF54" s="31">
        <f t="shared" si="37"/>
        <v>0</v>
      </c>
      <c r="AG54" s="35">
        <f t="shared" si="38"/>
        <v>0</v>
      </c>
      <c r="AH54" s="31">
        <f t="shared" si="39"/>
        <v>0</v>
      </c>
      <c r="AI54" s="35">
        <f t="shared" si="40"/>
        <v>0</v>
      </c>
      <c r="AJ54" s="31">
        <f t="shared" si="41"/>
        <v>0</v>
      </c>
      <c r="AK54" s="35">
        <f t="shared" si="42"/>
        <v>0</v>
      </c>
      <c r="AL54" s="31">
        <f t="shared" si="43"/>
        <v>0</v>
      </c>
      <c r="AM54" s="35">
        <f t="shared" si="44"/>
        <v>0</v>
      </c>
      <c r="AN54" s="31">
        <f t="shared" si="45"/>
        <v>0</v>
      </c>
      <c r="AO54" s="35">
        <f t="shared" si="46"/>
        <v>376421.50378826063</v>
      </c>
      <c r="AP54" s="31">
        <f t="shared" si="47"/>
        <v>492062.25</v>
      </c>
      <c r="AQ54" s="9"/>
      <c r="AR54" s="15">
        <v>6</v>
      </c>
      <c r="AS54" s="15">
        <v>5.375</v>
      </c>
      <c r="AT54" s="15">
        <v>0</v>
      </c>
      <c r="AU54" s="15">
        <v>0.125</v>
      </c>
      <c r="AV54" s="15" t="s">
        <v>6</v>
      </c>
      <c r="AW54" s="15" t="s">
        <v>6</v>
      </c>
      <c r="AX54" s="15" t="s">
        <v>6</v>
      </c>
      <c r="AY54" s="15" t="s">
        <v>6</v>
      </c>
      <c r="AZ54" s="15" t="s">
        <v>6</v>
      </c>
      <c r="BA54" s="15" t="s">
        <v>6</v>
      </c>
      <c r="BB54" s="15" t="s">
        <v>6</v>
      </c>
      <c r="BC54" s="15" t="s">
        <v>6</v>
      </c>
      <c r="BD54" s="15" t="s">
        <v>6</v>
      </c>
      <c r="BE54" s="15" t="s">
        <v>6</v>
      </c>
      <c r="BF54" s="15" t="s">
        <v>6</v>
      </c>
      <c r="BG54" s="15" t="s">
        <v>6</v>
      </c>
      <c r="BH54" s="15" t="s">
        <v>6</v>
      </c>
      <c r="BI54" s="15" t="s">
        <v>6</v>
      </c>
      <c r="BJ54" s="15" t="s">
        <v>6</v>
      </c>
      <c r="BK54" s="15" t="s">
        <v>6</v>
      </c>
      <c r="BL54" s="15">
        <v>6</v>
      </c>
      <c r="BM54" s="15">
        <v>5.25</v>
      </c>
      <c r="BN54" s="9"/>
      <c r="BO54" s="12">
        <f t="shared" si="48"/>
        <v>274455</v>
      </c>
      <c r="BP54" s="12">
        <f t="shared" si="49"/>
        <v>222788.375</v>
      </c>
      <c r="BQ54" s="12">
        <f t="shared" si="50"/>
        <v>0</v>
      </c>
      <c r="BR54" s="12">
        <f t="shared" si="51"/>
        <v>5181.125</v>
      </c>
      <c r="BS54" s="12">
        <f t="shared" si="52"/>
        <v>0</v>
      </c>
      <c r="BT54" s="12">
        <f t="shared" si="53"/>
        <v>0</v>
      </c>
      <c r="BU54" s="12">
        <f t="shared" si="54"/>
        <v>0</v>
      </c>
      <c r="BV54" s="12">
        <f t="shared" si="55"/>
        <v>0</v>
      </c>
      <c r="BW54" s="12">
        <f t="shared" si="56"/>
        <v>0</v>
      </c>
      <c r="BX54" s="12">
        <f t="shared" si="57"/>
        <v>0</v>
      </c>
      <c r="BY54" s="12">
        <f t="shared" si="58"/>
        <v>0</v>
      </c>
      <c r="BZ54" s="12">
        <f t="shared" si="59"/>
        <v>0</v>
      </c>
      <c r="CA54" s="12">
        <f t="shared" si="60"/>
        <v>0</v>
      </c>
      <c r="CB54" s="12">
        <f t="shared" si="61"/>
        <v>0</v>
      </c>
      <c r="CC54" s="12">
        <f t="shared" si="62"/>
        <v>0</v>
      </c>
      <c r="CD54" s="12">
        <f t="shared" si="63"/>
        <v>0</v>
      </c>
      <c r="CE54" s="12">
        <f t="shared" si="64"/>
        <v>0</v>
      </c>
      <c r="CF54" s="12">
        <f t="shared" si="65"/>
        <v>0</v>
      </c>
      <c r="CG54" s="12">
        <f t="shared" si="66"/>
        <v>0</v>
      </c>
      <c r="CH54" s="12">
        <f t="shared" si="67"/>
        <v>0</v>
      </c>
      <c r="CI54" s="12">
        <f t="shared" si="68"/>
        <v>274455</v>
      </c>
      <c r="CJ54" s="12">
        <f t="shared" si="69"/>
        <v>217607.25</v>
      </c>
      <c r="CK54" s="9"/>
      <c r="CL54" s="18">
        <f t="shared" si="70"/>
        <v>1.0419696391128389E-2</v>
      </c>
      <c r="CM54" s="18">
        <f t="shared" si="71"/>
        <v>0</v>
      </c>
      <c r="CN54" s="18">
        <f t="shared" si="72"/>
        <v>0</v>
      </c>
      <c r="CO54" s="18">
        <f t="shared" si="73"/>
        <v>0</v>
      </c>
      <c r="CP54" s="18">
        <f t="shared" si="74"/>
        <v>0</v>
      </c>
      <c r="CQ54" s="18">
        <f t="shared" si="75"/>
        <v>0</v>
      </c>
      <c r="CR54" s="18">
        <f t="shared" si="76"/>
        <v>0</v>
      </c>
      <c r="CS54" s="18">
        <f t="shared" si="77"/>
        <v>0</v>
      </c>
      <c r="CT54" s="18">
        <f t="shared" si="78"/>
        <v>0</v>
      </c>
      <c r="CU54" s="18">
        <f t="shared" si="79"/>
        <v>0.98958030360887161</v>
      </c>
      <c r="CV54" s="17" t="str">
        <f t="shared" si="0"/>
        <v>LNVA18</v>
      </c>
      <c r="CW54" s="3" t="str">
        <f t="shared" si="1"/>
        <v>Naturvetenskap 1</v>
      </c>
    </row>
    <row r="55" spans="1:101">
      <c r="A55" t="s">
        <v>23</v>
      </c>
      <c r="B55" s="6">
        <v>39779</v>
      </c>
      <c r="C55" s="6">
        <v>32314</v>
      </c>
      <c r="D55" t="s">
        <v>24</v>
      </c>
      <c r="E55" s="3">
        <v>59</v>
      </c>
      <c r="F55" s="28">
        <f t="shared" si="80"/>
        <v>12.421052631578947</v>
      </c>
      <c r="G55" s="29">
        <f t="shared" si="81"/>
        <v>19</v>
      </c>
      <c r="H55">
        <v>15</v>
      </c>
      <c r="J55" s="3" t="s">
        <v>205</v>
      </c>
      <c r="K55" s="3" t="str">
        <f t="shared" si="22"/>
        <v>***</v>
      </c>
      <c r="L55" s="3">
        <v>59</v>
      </c>
      <c r="M55" s="9"/>
      <c r="N55" s="6">
        <f t="shared" si="23"/>
        <v>182900</v>
      </c>
      <c r="O55" s="6" t="str">
        <f t="shared" si="24"/>
        <v/>
      </c>
      <c r="P55" s="6"/>
      <c r="Q55" s="6"/>
      <c r="R55" s="6">
        <f t="shared" si="25"/>
        <v>182900</v>
      </c>
      <c r="S55" s="6"/>
      <c r="T55" s="9"/>
      <c r="U55" s="31">
        <f t="shared" si="26"/>
        <v>182900</v>
      </c>
      <c r="V55" s="31">
        <f t="shared" si="27"/>
        <v>370716.5</v>
      </c>
      <c r="W55" s="35">
        <f t="shared" si="28"/>
        <v>14870.632680228693</v>
      </c>
      <c r="X55" s="31">
        <f t="shared" si="29"/>
        <v>30141.000000000004</v>
      </c>
      <c r="Y55" s="35">
        <f t="shared" si="30"/>
        <v>58259.099136402074</v>
      </c>
      <c r="Z55" s="31">
        <f t="shared" si="31"/>
        <v>118084.25</v>
      </c>
      <c r="AA55" s="35">
        <f t="shared" si="32"/>
        <v>102870.99717708815</v>
      </c>
      <c r="AB55" s="31">
        <f t="shared" si="33"/>
        <v>208507.25</v>
      </c>
      <c r="AC55" s="35">
        <f t="shared" si="34"/>
        <v>6899.2710062810802</v>
      </c>
      <c r="AD55" s="31">
        <f t="shared" si="35"/>
        <v>13984.000000000002</v>
      </c>
      <c r="AE55" s="35">
        <f t="shared" si="36"/>
        <v>0</v>
      </c>
      <c r="AF55" s="31">
        <f t="shared" si="37"/>
        <v>0</v>
      </c>
      <c r="AG55" s="35">
        <f t="shared" si="38"/>
        <v>0</v>
      </c>
      <c r="AH55" s="31">
        <f t="shared" si="39"/>
        <v>0</v>
      </c>
      <c r="AI55" s="35">
        <f t="shared" si="40"/>
        <v>0</v>
      </c>
      <c r="AJ55" s="31">
        <f t="shared" si="41"/>
        <v>0</v>
      </c>
      <c r="AK55" s="35">
        <f t="shared" si="42"/>
        <v>0</v>
      </c>
      <c r="AL55" s="31">
        <f t="shared" si="43"/>
        <v>0</v>
      </c>
      <c r="AM55" s="35">
        <f t="shared" si="44"/>
        <v>0</v>
      </c>
      <c r="AN55" s="31">
        <f t="shared" si="45"/>
        <v>0</v>
      </c>
      <c r="AO55" s="35">
        <f t="shared" si="46"/>
        <v>0</v>
      </c>
      <c r="AP55" s="31">
        <f t="shared" si="47"/>
        <v>0</v>
      </c>
      <c r="AQ55" s="9"/>
      <c r="AR55" s="15">
        <v>4.75</v>
      </c>
      <c r="AS55" s="15">
        <v>5.625</v>
      </c>
      <c r="AT55" s="15">
        <v>0.25</v>
      </c>
      <c r="AU55" s="15">
        <v>0.625</v>
      </c>
      <c r="AV55" s="15">
        <v>1.75</v>
      </c>
      <c r="AW55" s="15">
        <v>1.5</v>
      </c>
      <c r="AX55" s="15">
        <v>2.5</v>
      </c>
      <c r="AY55" s="15">
        <v>3.375</v>
      </c>
      <c r="AZ55" s="15">
        <v>0.25</v>
      </c>
      <c r="BA55" s="15">
        <v>0.125</v>
      </c>
      <c r="BB55" s="15" t="s">
        <v>6</v>
      </c>
      <c r="BC55" s="15" t="s">
        <v>6</v>
      </c>
      <c r="BD55" s="15" t="s">
        <v>6</v>
      </c>
      <c r="BE55" s="15" t="s">
        <v>6</v>
      </c>
      <c r="BF55" s="15" t="s">
        <v>6</v>
      </c>
      <c r="BG55" s="15" t="s">
        <v>6</v>
      </c>
      <c r="BH55" s="15" t="s">
        <v>6</v>
      </c>
      <c r="BI55" s="15" t="s">
        <v>6</v>
      </c>
      <c r="BJ55" s="15" t="s">
        <v>6</v>
      </c>
      <c r="BK55" s="15" t="s">
        <v>6</v>
      </c>
      <c r="BL55" s="15" t="s">
        <v>6</v>
      </c>
      <c r="BM55" s="15" t="s">
        <v>6</v>
      </c>
      <c r="BN55" s="9"/>
      <c r="BO55" s="12">
        <f t="shared" si="48"/>
        <v>188950.25</v>
      </c>
      <c r="BP55" s="12">
        <f t="shared" si="49"/>
        <v>181766.25</v>
      </c>
      <c r="BQ55" s="12">
        <f t="shared" si="50"/>
        <v>9944.75</v>
      </c>
      <c r="BR55" s="12">
        <f t="shared" si="51"/>
        <v>20196.25</v>
      </c>
      <c r="BS55" s="12">
        <f t="shared" si="52"/>
        <v>69613.25</v>
      </c>
      <c r="BT55" s="12">
        <f t="shared" si="53"/>
        <v>48471</v>
      </c>
      <c r="BU55" s="12">
        <f t="shared" si="54"/>
        <v>99447.5</v>
      </c>
      <c r="BV55" s="12">
        <f t="shared" si="55"/>
        <v>109059.75</v>
      </c>
      <c r="BW55" s="12">
        <f t="shared" si="56"/>
        <v>9944.75</v>
      </c>
      <c r="BX55" s="12">
        <f t="shared" si="57"/>
        <v>4039.25</v>
      </c>
      <c r="BY55" s="12">
        <f t="shared" si="58"/>
        <v>0</v>
      </c>
      <c r="BZ55" s="12">
        <f t="shared" si="59"/>
        <v>0</v>
      </c>
      <c r="CA55" s="12">
        <f t="shared" si="60"/>
        <v>0</v>
      </c>
      <c r="CB55" s="12">
        <f t="shared" si="61"/>
        <v>0</v>
      </c>
      <c r="CC55" s="12">
        <f t="shared" si="62"/>
        <v>0</v>
      </c>
      <c r="CD55" s="12">
        <f t="shared" si="63"/>
        <v>0</v>
      </c>
      <c r="CE55" s="12">
        <f t="shared" si="64"/>
        <v>0</v>
      </c>
      <c r="CF55" s="12">
        <f t="shared" si="65"/>
        <v>0</v>
      </c>
      <c r="CG55" s="12">
        <f t="shared" si="66"/>
        <v>0</v>
      </c>
      <c r="CH55" s="12">
        <f t="shared" si="67"/>
        <v>0</v>
      </c>
      <c r="CI55" s="12">
        <f t="shared" si="68"/>
        <v>0</v>
      </c>
      <c r="CJ55" s="12">
        <f t="shared" si="69"/>
        <v>0</v>
      </c>
      <c r="CK55" s="9"/>
      <c r="CL55" s="18">
        <f t="shared" si="70"/>
        <v>8.1304716677029487E-2</v>
      </c>
      <c r="CM55" s="18">
        <f t="shared" si="71"/>
        <v>0.31852979298196871</v>
      </c>
      <c r="CN55" s="18">
        <f t="shared" si="72"/>
        <v>0.56244394301305711</v>
      </c>
      <c r="CO55" s="18">
        <f t="shared" si="73"/>
        <v>3.7721547327944673E-2</v>
      </c>
      <c r="CP55" s="18">
        <f t="shared" si="74"/>
        <v>0</v>
      </c>
      <c r="CQ55" s="18">
        <f t="shared" si="75"/>
        <v>0</v>
      </c>
      <c r="CR55" s="18">
        <f t="shared" si="76"/>
        <v>0</v>
      </c>
      <c r="CS55" s="18">
        <f t="shared" si="77"/>
        <v>0</v>
      </c>
      <c r="CT55" s="18">
        <f t="shared" si="78"/>
        <v>0</v>
      </c>
      <c r="CU55" s="18">
        <f t="shared" si="79"/>
        <v>0</v>
      </c>
      <c r="CV55" s="17" t="str">
        <f t="shared" si="0"/>
        <v>LDRA17</v>
      </c>
      <c r="CW55" s="3" t="str">
        <f t="shared" si="1"/>
        <v>Pedagogiskt Drama</v>
      </c>
    </row>
    <row r="56" spans="1:101">
      <c r="A56" t="s">
        <v>94</v>
      </c>
      <c r="B56" s="6">
        <v>24767.25</v>
      </c>
      <c r="C56" s="6">
        <v>24317.5</v>
      </c>
      <c r="D56" t="s">
        <v>95</v>
      </c>
      <c r="E56" s="3">
        <f>73+22.2</f>
        <v>95.2</v>
      </c>
      <c r="F56" s="28">
        <f t="shared" si="80"/>
        <v>6.1419354838709683</v>
      </c>
      <c r="G56" s="29">
        <f t="shared" si="81"/>
        <v>31</v>
      </c>
      <c r="H56">
        <v>30</v>
      </c>
      <c r="I56" s="3">
        <v>7.5</v>
      </c>
      <c r="J56" s="3" t="s">
        <v>206</v>
      </c>
      <c r="K56" s="3" t="str">
        <f t="shared" si="22"/>
        <v>***</v>
      </c>
      <c r="L56" s="3">
        <v>73</v>
      </c>
      <c r="M56" s="9"/>
      <c r="N56" s="6">
        <f t="shared" si="23"/>
        <v>295120</v>
      </c>
      <c r="O56" s="6">
        <f t="shared" si="24"/>
        <v>106950</v>
      </c>
      <c r="P56" s="6"/>
      <c r="Q56" s="6"/>
      <c r="R56" s="6">
        <f t="shared" si="25"/>
        <v>402070</v>
      </c>
      <c r="S56" s="6"/>
      <c r="T56" s="9"/>
      <c r="U56" s="31">
        <f t="shared" si="26"/>
        <v>402070</v>
      </c>
      <c r="V56" s="31">
        <f t="shared" si="27"/>
        <v>719473.875</v>
      </c>
      <c r="W56" s="35">
        <f t="shared" si="28"/>
        <v>0</v>
      </c>
      <c r="X56" s="31">
        <f t="shared" si="29"/>
        <v>0</v>
      </c>
      <c r="Y56" s="35">
        <f t="shared" si="30"/>
        <v>0</v>
      </c>
      <c r="Z56" s="31">
        <f t="shared" si="31"/>
        <v>0</v>
      </c>
      <c r="AA56" s="35">
        <f t="shared" si="32"/>
        <v>0</v>
      </c>
      <c r="AB56" s="31">
        <f t="shared" si="33"/>
        <v>0</v>
      </c>
      <c r="AC56" s="35">
        <f t="shared" si="34"/>
        <v>13715.234227580535</v>
      </c>
      <c r="AD56" s="31">
        <f t="shared" si="35"/>
        <v>24542.375</v>
      </c>
      <c r="AE56" s="35">
        <f t="shared" si="36"/>
        <v>70954.345070034688</v>
      </c>
      <c r="AF56" s="31">
        <f t="shared" si="37"/>
        <v>126967.4375</v>
      </c>
      <c r="AG56" s="35">
        <f t="shared" si="38"/>
        <v>0</v>
      </c>
      <c r="AH56" s="31">
        <f t="shared" si="39"/>
        <v>0</v>
      </c>
      <c r="AI56" s="35">
        <f t="shared" si="40"/>
        <v>304024.92560796597</v>
      </c>
      <c r="AJ56" s="31">
        <f t="shared" si="41"/>
        <v>544029.625</v>
      </c>
      <c r="AK56" s="35">
        <f t="shared" si="42"/>
        <v>13375.495094418822</v>
      </c>
      <c r="AL56" s="31">
        <f t="shared" si="43"/>
        <v>23934.437500000004</v>
      </c>
      <c r="AM56" s="35">
        <f t="shared" si="44"/>
        <v>0</v>
      </c>
      <c r="AN56" s="31">
        <f t="shared" si="45"/>
        <v>0</v>
      </c>
      <c r="AO56" s="35">
        <f t="shared" si="46"/>
        <v>0</v>
      </c>
      <c r="AP56" s="31">
        <f t="shared" si="47"/>
        <v>0</v>
      </c>
      <c r="AQ56" s="9"/>
      <c r="AR56" s="15">
        <v>15.5</v>
      </c>
      <c r="AS56" s="15">
        <v>13.8</v>
      </c>
      <c r="AT56" s="15" t="s">
        <v>6</v>
      </c>
      <c r="AU56" s="15" t="s">
        <v>6</v>
      </c>
      <c r="AV56" s="15" t="s">
        <v>6</v>
      </c>
      <c r="AW56" s="15" t="s">
        <v>6</v>
      </c>
      <c r="AX56" s="15" t="s">
        <v>6</v>
      </c>
      <c r="AY56" s="15" t="s">
        <v>6</v>
      </c>
      <c r="AZ56" s="15">
        <v>0.5</v>
      </c>
      <c r="BA56" s="15">
        <v>0.5</v>
      </c>
      <c r="BB56" s="15">
        <v>2.5</v>
      </c>
      <c r="BC56" s="15">
        <v>2.6749999999999998</v>
      </c>
      <c r="BD56" s="15" t="s">
        <v>6</v>
      </c>
      <c r="BE56" s="15" t="s">
        <v>6</v>
      </c>
      <c r="BF56" s="15">
        <v>12</v>
      </c>
      <c r="BG56" s="15">
        <v>10.15</v>
      </c>
      <c r="BH56" s="15">
        <v>0.5</v>
      </c>
      <c r="BI56" s="15">
        <v>0.47499999999999998</v>
      </c>
      <c r="BJ56" s="15" t="s">
        <v>6</v>
      </c>
      <c r="BK56" s="15" t="s">
        <v>6</v>
      </c>
      <c r="BL56" s="15" t="s">
        <v>6</v>
      </c>
      <c r="BM56" s="15" t="s">
        <v>6</v>
      </c>
      <c r="BN56" s="9"/>
      <c r="BO56" s="12">
        <f t="shared" si="48"/>
        <v>383892.375</v>
      </c>
      <c r="BP56" s="12">
        <f t="shared" si="49"/>
        <v>335581.5</v>
      </c>
      <c r="BQ56" s="12">
        <f t="shared" si="50"/>
        <v>0</v>
      </c>
      <c r="BR56" s="12">
        <f t="shared" si="51"/>
        <v>0</v>
      </c>
      <c r="BS56" s="12">
        <f t="shared" si="52"/>
        <v>0</v>
      </c>
      <c r="BT56" s="12">
        <f t="shared" si="53"/>
        <v>0</v>
      </c>
      <c r="BU56" s="12">
        <f t="shared" si="54"/>
        <v>0</v>
      </c>
      <c r="BV56" s="12">
        <f t="shared" si="55"/>
        <v>0</v>
      </c>
      <c r="BW56" s="12">
        <f t="shared" si="56"/>
        <v>12383.625</v>
      </c>
      <c r="BX56" s="12">
        <f t="shared" si="57"/>
        <v>12158.75</v>
      </c>
      <c r="BY56" s="12">
        <f t="shared" si="58"/>
        <v>61918.125</v>
      </c>
      <c r="BZ56" s="12">
        <f t="shared" si="59"/>
        <v>65049.312499999993</v>
      </c>
      <c r="CA56" s="12">
        <f t="shared" si="60"/>
        <v>0</v>
      </c>
      <c r="CB56" s="12">
        <f t="shared" si="61"/>
        <v>0</v>
      </c>
      <c r="CC56" s="12">
        <f t="shared" si="62"/>
        <v>297207</v>
      </c>
      <c r="CD56" s="12">
        <f t="shared" si="63"/>
        <v>246822.625</v>
      </c>
      <c r="CE56" s="12">
        <f t="shared" si="64"/>
        <v>12383.625</v>
      </c>
      <c r="CF56" s="12">
        <f t="shared" si="65"/>
        <v>11550.8125</v>
      </c>
      <c r="CG56" s="12">
        <f t="shared" si="66"/>
        <v>0</v>
      </c>
      <c r="CH56" s="12">
        <f t="shared" si="67"/>
        <v>0</v>
      </c>
      <c r="CI56" s="12">
        <f t="shared" si="68"/>
        <v>0</v>
      </c>
      <c r="CJ56" s="12">
        <f t="shared" si="69"/>
        <v>0</v>
      </c>
      <c r="CK56" s="9"/>
      <c r="CL56" s="18">
        <f t="shared" si="70"/>
        <v>0</v>
      </c>
      <c r="CM56" s="18">
        <f t="shared" si="71"/>
        <v>0</v>
      </c>
      <c r="CN56" s="18">
        <f t="shared" si="72"/>
        <v>0</v>
      </c>
      <c r="CO56" s="18">
        <f t="shared" si="73"/>
        <v>3.4111558254981807E-2</v>
      </c>
      <c r="CP56" s="18">
        <f t="shared" si="74"/>
        <v>0.17647261688271865</v>
      </c>
      <c r="CQ56" s="18">
        <f t="shared" si="75"/>
        <v>0</v>
      </c>
      <c r="CR56" s="18">
        <f t="shared" si="76"/>
        <v>0.75614924169414766</v>
      </c>
      <c r="CS56" s="18">
        <f t="shared" si="77"/>
        <v>3.326658316815187E-2</v>
      </c>
      <c r="CT56" s="18">
        <f t="shared" si="78"/>
        <v>0</v>
      </c>
      <c r="CU56" s="18">
        <f t="shared" si="79"/>
        <v>0</v>
      </c>
      <c r="CV56" s="17" t="str">
        <f t="shared" si="0"/>
        <v>LREA18</v>
      </c>
      <c r="CW56" s="3" t="str">
        <f t="shared" si="1"/>
        <v>Religionsvetenskap, 1-30 hp</v>
      </c>
    </row>
    <row r="57" spans="1:101">
      <c r="A57" t="s">
        <v>96</v>
      </c>
      <c r="B57" s="6">
        <v>24767.25</v>
      </c>
      <c r="C57" s="6">
        <v>24317.499999999996</v>
      </c>
      <c r="D57" t="s">
        <v>97</v>
      </c>
      <c r="E57" s="3">
        <f>93+14.4</f>
        <v>107.4</v>
      </c>
      <c r="F57" s="28">
        <f t="shared" si="80"/>
        <v>8.3579766536964986</v>
      </c>
      <c r="G57" s="29">
        <f t="shared" si="81"/>
        <v>25.7</v>
      </c>
      <c r="H57">
        <v>30</v>
      </c>
      <c r="I57" s="3">
        <v>7.5</v>
      </c>
      <c r="J57" s="3" t="s">
        <v>207</v>
      </c>
      <c r="K57" s="3" t="str">
        <f t="shared" si="22"/>
        <v>***</v>
      </c>
      <c r="L57" s="3">
        <v>93</v>
      </c>
      <c r="M57" s="9"/>
      <c r="N57" s="6">
        <f t="shared" si="23"/>
        <v>332940</v>
      </c>
      <c r="O57" s="6">
        <f t="shared" si="24"/>
        <v>88665</v>
      </c>
      <c r="P57" s="6"/>
      <c r="Q57" s="6"/>
      <c r="R57" s="6">
        <f t="shared" si="25"/>
        <v>421605</v>
      </c>
      <c r="S57" s="6"/>
      <c r="T57" s="9"/>
      <c r="U57" s="31">
        <f t="shared" si="26"/>
        <v>421605</v>
      </c>
      <c r="V57" s="31">
        <f t="shared" si="27"/>
        <v>658704.16249999986</v>
      </c>
      <c r="W57" s="35">
        <f t="shared" si="28"/>
        <v>0</v>
      </c>
      <c r="X57" s="31">
        <f t="shared" si="29"/>
        <v>0</v>
      </c>
      <c r="Y57" s="35">
        <f t="shared" si="30"/>
        <v>0</v>
      </c>
      <c r="Z57" s="31">
        <f t="shared" si="31"/>
        <v>0</v>
      </c>
      <c r="AA57" s="35">
        <f t="shared" si="32"/>
        <v>0</v>
      </c>
      <c r="AB57" s="31">
        <f t="shared" si="33"/>
        <v>0</v>
      </c>
      <c r="AC57" s="35">
        <f t="shared" si="34"/>
        <v>54821.072691718415</v>
      </c>
      <c r="AD57" s="31">
        <f t="shared" si="35"/>
        <v>85650.949999999983</v>
      </c>
      <c r="AE57" s="35">
        <f t="shared" si="36"/>
        <v>76985.549792430538</v>
      </c>
      <c r="AF57" s="31">
        <f t="shared" si="37"/>
        <v>120280.125</v>
      </c>
      <c r="AG57" s="35">
        <f t="shared" si="38"/>
        <v>0</v>
      </c>
      <c r="AH57" s="31">
        <f t="shared" si="39"/>
        <v>0</v>
      </c>
      <c r="AI57" s="35">
        <f t="shared" si="40"/>
        <v>278903.25020405126</v>
      </c>
      <c r="AJ57" s="31">
        <f t="shared" si="41"/>
        <v>435750.83750000002</v>
      </c>
      <c r="AK57" s="35">
        <f t="shared" si="42"/>
        <v>0</v>
      </c>
      <c r="AL57" s="31">
        <f t="shared" si="43"/>
        <v>0</v>
      </c>
      <c r="AM57" s="35">
        <f t="shared" si="44"/>
        <v>10895.127311799855</v>
      </c>
      <c r="AN57" s="31">
        <f t="shared" si="45"/>
        <v>17022.249999999996</v>
      </c>
      <c r="AO57" s="35">
        <f t="shared" si="46"/>
        <v>0</v>
      </c>
      <c r="AP57" s="31">
        <f t="shared" si="47"/>
        <v>0</v>
      </c>
      <c r="AQ57" s="9"/>
      <c r="AR57" s="15">
        <v>12.85</v>
      </c>
      <c r="AS57" s="15">
        <v>14</v>
      </c>
      <c r="AT57" s="15" t="s">
        <v>6</v>
      </c>
      <c r="AU57" s="15" t="s">
        <v>6</v>
      </c>
      <c r="AV57" s="15" t="s">
        <v>6</v>
      </c>
      <c r="AW57" s="15" t="s">
        <v>6</v>
      </c>
      <c r="AX57" s="15" t="s">
        <v>6</v>
      </c>
      <c r="AY57" s="15" t="s">
        <v>6</v>
      </c>
      <c r="AZ57" s="15">
        <v>1.2</v>
      </c>
      <c r="BA57" s="15">
        <v>2.2999999999999998</v>
      </c>
      <c r="BB57" s="15">
        <v>2.5</v>
      </c>
      <c r="BC57" s="15">
        <v>2.4</v>
      </c>
      <c r="BD57" s="15" t="s">
        <v>6</v>
      </c>
      <c r="BE57" s="15" t="s">
        <v>6</v>
      </c>
      <c r="BF57" s="15">
        <v>9.15</v>
      </c>
      <c r="BG57" s="15">
        <v>8.6</v>
      </c>
      <c r="BH57" s="15" t="s">
        <v>6</v>
      </c>
      <c r="BI57" s="15" t="s">
        <v>6</v>
      </c>
      <c r="BJ57" s="15">
        <v>0</v>
      </c>
      <c r="BK57" s="15">
        <v>0.7</v>
      </c>
      <c r="BL57" s="15" t="s">
        <v>6</v>
      </c>
      <c r="BM57" s="15" t="s">
        <v>6</v>
      </c>
      <c r="BN57" s="9"/>
      <c r="BO57" s="12">
        <f t="shared" si="48"/>
        <v>318259.16249999998</v>
      </c>
      <c r="BP57" s="12">
        <f t="shared" si="49"/>
        <v>340444.99999999994</v>
      </c>
      <c r="BQ57" s="12">
        <f t="shared" si="50"/>
        <v>0</v>
      </c>
      <c r="BR57" s="12">
        <f t="shared" si="51"/>
        <v>0</v>
      </c>
      <c r="BS57" s="12">
        <f t="shared" si="52"/>
        <v>0</v>
      </c>
      <c r="BT57" s="12">
        <f t="shared" si="53"/>
        <v>0</v>
      </c>
      <c r="BU57" s="12">
        <f t="shared" si="54"/>
        <v>0</v>
      </c>
      <c r="BV57" s="12">
        <f t="shared" si="55"/>
        <v>0</v>
      </c>
      <c r="BW57" s="12">
        <f t="shared" si="56"/>
        <v>29720.699999999997</v>
      </c>
      <c r="BX57" s="12">
        <f t="shared" si="57"/>
        <v>55930.249999999985</v>
      </c>
      <c r="BY57" s="12">
        <f t="shared" si="58"/>
        <v>61918.125</v>
      </c>
      <c r="BZ57" s="12">
        <f t="shared" si="59"/>
        <v>58361.999999999993</v>
      </c>
      <c r="CA57" s="12">
        <f t="shared" si="60"/>
        <v>0</v>
      </c>
      <c r="CB57" s="12">
        <f t="shared" si="61"/>
        <v>0</v>
      </c>
      <c r="CC57" s="12">
        <f t="shared" si="62"/>
        <v>226620.33750000002</v>
      </c>
      <c r="CD57" s="12">
        <f t="shared" si="63"/>
        <v>209130.49999999997</v>
      </c>
      <c r="CE57" s="12">
        <f t="shared" si="64"/>
        <v>0</v>
      </c>
      <c r="CF57" s="12">
        <f t="shared" si="65"/>
        <v>0</v>
      </c>
      <c r="CG57" s="12">
        <f t="shared" si="66"/>
        <v>0</v>
      </c>
      <c r="CH57" s="12">
        <f t="shared" si="67"/>
        <v>17022.249999999996</v>
      </c>
      <c r="CI57" s="12">
        <f t="shared" si="68"/>
        <v>0</v>
      </c>
      <c r="CJ57" s="12">
        <f t="shared" si="69"/>
        <v>0</v>
      </c>
      <c r="CK57" s="9"/>
      <c r="CL57" s="18">
        <f t="shared" si="70"/>
        <v>0</v>
      </c>
      <c r="CM57" s="18">
        <f t="shared" si="71"/>
        <v>0</v>
      </c>
      <c r="CN57" s="18">
        <f t="shared" si="72"/>
        <v>0</v>
      </c>
      <c r="CO57" s="18">
        <f t="shared" si="73"/>
        <v>0.13002946523812198</v>
      </c>
      <c r="CP57" s="18">
        <f t="shared" si="74"/>
        <v>0.18260113089842517</v>
      </c>
      <c r="CQ57" s="18">
        <f t="shared" si="75"/>
        <v>0</v>
      </c>
      <c r="CR57" s="18">
        <f t="shared" si="76"/>
        <v>0.66152737800560069</v>
      </c>
      <c r="CS57" s="18">
        <f t="shared" si="77"/>
        <v>0</v>
      </c>
      <c r="CT57" s="18">
        <f t="shared" si="78"/>
        <v>2.5842025857852387E-2</v>
      </c>
      <c r="CU57" s="18">
        <f t="shared" si="79"/>
        <v>0</v>
      </c>
      <c r="CV57" s="17" t="str">
        <f t="shared" si="0"/>
        <v>LREB17</v>
      </c>
      <c r="CW57" s="3" t="str">
        <f t="shared" si="1"/>
        <v>Religionsvetenskap, 31-60 hp</v>
      </c>
    </row>
    <row r="58" spans="1:101">
      <c r="A58" t="s">
        <v>98</v>
      </c>
      <c r="B58" s="6">
        <v>21565</v>
      </c>
      <c r="C58" s="6">
        <v>18929</v>
      </c>
      <c r="D58" t="s">
        <v>99</v>
      </c>
      <c r="E58" s="3">
        <v>102</v>
      </c>
      <c r="F58" s="28">
        <f t="shared" si="80"/>
        <v>21.25</v>
      </c>
      <c r="G58" s="29">
        <f t="shared" si="81"/>
        <v>9.6</v>
      </c>
      <c r="H58">
        <v>30</v>
      </c>
      <c r="J58" s="3" t="s">
        <v>208</v>
      </c>
      <c r="K58" s="3" t="str">
        <f t="shared" si="22"/>
        <v>***</v>
      </c>
      <c r="L58" s="3">
        <v>102</v>
      </c>
      <c r="M58" s="9"/>
      <c r="N58" s="6">
        <f t="shared" si="23"/>
        <v>316200</v>
      </c>
      <c r="O58" s="6" t="str">
        <f t="shared" si="24"/>
        <v/>
      </c>
      <c r="P58" s="6"/>
      <c r="Q58" s="6"/>
      <c r="R58" s="6">
        <f t="shared" si="25"/>
        <v>316200</v>
      </c>
      <c r="S58" s="6"/>
      <c r="T58" s="9"/>
      <c r="U58" s="31">
        <f t="shared" si="26"/>
        <v>316200</v>
      </c>
      <c r="V58" s="31">
        <f t="shared" si="27"/>
        <v>155566.75</v>
      </c>
      <c r="W58" s="35">
        <f t="shared" si="28"/>
        <v>0</v>
      </c>
      <c r="X58" s="31">
        <f t="shared" si="29"/>
        <v>0</v>
      </c>
      <c r="Y58" s="35">
        <f t="shared" si="30"/>
        <v>0</v>
      </c>
      <c r="Z58" s="31">
        <f t="shared" si="31"/>
        <v>0</v>
      </c>
      <c r="AA58" s="35">
        <f t="shared" si="32"/>
        <v>0</v>
      </c>
      <c r="AB58" s="31">
        <f t="shared" si="33"/>
        <v>0</v>
      </c>
      <c r="AC58" s="35">
        <f t="shared" si="34"/>
        <v>49067.716269704164</v>
      </c>
      <c r="AD58" s="31">
        <f t="shared" si="35"/>
        <v>24140.75</v>
      </c>
      <c r="AE58" s="35">
        <f t="shared" si="36"/>
        <v>0</v>
      </c>
      <c r="AF58" s="31">
        <f t="shared" si="37"/>
        <v>0</v>
      </c>
      <c r="AG58" s="35">
        <f t="shared" si="38"/>
        <v>0</v>
      </c>
      <c r="AH58" s="31">
        <f t="shared" si="39"/>
        <v>0</v>
      </c>
      <c r="AI58" s="35">
        <f t="shared" si="40"/>
        <v>267132.28373029584</v>
      </c>
      <c r="AJ58" s="31">
        <f t="shared" si="41"/>
        <v>131426</v>
      </c>
      <c r="AK58" s="35">
        <f t="shared" si="42"/>
        <v>0</v>
      </c>
      <c r="AL58" s="31">
        <f t="shared" si="43"/>
        <v>0</v>
      </c>
      <c r="AM58" s="35">
        <f t="shared" si="44"/>
        <v>0</v>
      </c>
      <c r="AN58" s="31">
        <f t="shared" si="45"/>
        <v>0</v>
      </c>
      <c r="AO58" s="35">
        <f t="shared" si="46"/>
        <v>0</v>
      </c>
      <c r="AP58" s="31">
        <f t="shared" si="47"/>
        <v>0</v>
      </c>
      <c r="AQ58" s="9"/>
      <c r="AR58" s="15">
        <v>4.8</v>
      </c>
      <c r="AS58" s="15">
        <v>2.75</v>
      </c>
      <c r="AT58" s="15" t="s">
        <v>6</v>
      </c>
      <c r="AU58" s="15" t="s">
        <v>6</v>
      </c>
      <c r="AV58" s="15" t="s">
        <v>6</v>
      </c>
      <c r="AW58" s="15" t="s">
        <v>6</v>
      </c>
      <c r="AX58" s="15" t="s">
        <v>6</v>
      </c>
      <c r="AY58" s="15" t="s">
        <v>6</v>
      </c>
      <c r="AZ58" s="15">
        <v>0.9</v>
      </c>
      <c r="BA58" s="15">
        <v>0.25</v>
      </c>
      <c r="BB58" s="15" t="s">
        <v>6</v>
      </c>
      <c r="BC58" s="15" t="s">
        <v>6</v>
      </c>
      <c r="BD58" s="15" t="s">
        <v>6</v>
      </c>
      <c r="BE58" s="15" t="s">
        <v>6</v>
      </c>
      <c r="BF58" s="15">
        <v>3.9</v>
      </c>
      <c r="BG58" s="15">
        <v>2.5</v>
      </c>
      <c r="BH58" s="15" t="s">
        <v>6</v>
      </c>
      <c r="BI58" s="15" t="s">
        <v>6</v>
      </c>
      <c r="BJ58" s="15" t="s">
        <v>6</v>
      </c>
      <c r="BK58" s="15" t="s">
        <v>6</v>
      </c>
      <c r="BL58" s="15" t="s">
        <v>6</v>
      </c>
      <c r="BM58" s="15" t="s">
        <v>6</v>
      </c>
      <c r="BN58" s="9"/>
      <c r="BO58" s="12">
        <f t="shared" si="48"/>
        <v>103512</v>
      </c>
      <c r="BP58" s="12">
        <f t="shared" si="49"/>
        <v>52054.75</v>
      </c>
      <c r="BQ58" s="12">
        <f t="shared" si="50"/>
        <v>0</v>
      </c>
      <c r="BR58" s="12">
        <f t="shared" si="51"/>
        <v>0</v>
      </c>
      <c r="BS58" s="12">
        <f t="shared" si="52"/>
        <v>0</v>
      </c>
      <c r="BT58" s="12">
        <f t="shared" si="53"/>
        <v>0</v>
      </c>
      <c r="BU58" s="12">
        <f t="shared" si="54"/>
        <v>0</v>
      </c>
      <c r="BV58" s="12">
        <f t="shared" si="55"/>
        <v>0</v>
      </c>
      <c r="BW58" s="12">
        <f t="shared" si="56"/>
        <v>19408.5</v>
      </c>
      <c r="BX58" s="12">
        <f t="shared" si="57"/>
        <v>4732.25</v>
      </c>
      <c r="BY58" s="12">
        <f t="shared" si="58"/>
        <v>0</v>
      </c>
      <c r="BZ58" s="12">
        <f t="shared" si="59"/>
        <v>0</v>
      </c>
      <c r="CA58" s="12">
        <f t="shared" si="60"/>
        <v>0</v>
      </c>
      <c r="CB58" s="12">
        <f t="shared" si="61"/>
        <v>0</v>
      </c>
      <c r="CC58" s="12">
        <f t="shared" si="62"/>
        <v>84103.5</v>
      </c>
      <c r="CD58" s="12">
        <f t="shared" si="63"/>
        <v>47322.5</v>
      </c>
      <c r="CE58" s="12">
        <f t="shared" si="64"/>
        <v>0</v>
      </c>
      <c r="CF58" s="12">
        <f t="shared" si="65"/>
        <v>0</v>
      </c>
      <c r="CG58" s="12">
        <f t="shared" si="66"/>
        <v>0</v>
      </c>
      <c r="CH58" s="12">
        <f t="shared" si="67"/>
        <v>0</v>
      </c>
      <c r="CI58" s="12">
        <f t="shared" si="68"/>
        <v>0</v>
      </c>
      <c r="CJ58" s="12">
        <f t="shared" si="69"/>
        <v>0</v>
      </c>
      <c r="CK58" s="9"/>
      <c r="CL58" s="18">
        <f t="shared" si="70"/>
        <v>0</v>
      </c>
      <c r="CM58" s="18">
        <f t="shared" si="71"/>
        <v>0</v>
      </c>
      <c r="CN58" s="18">
        <f t="shared" si="72"/>
        <v>0</v>
      </c>
      <c r="CO58" s="18">
        <f t="shared" si="73"/>
        <v>0.15517936834188539</v>
      </c>
      <c r="CP58" s="18">
        <f t="shared" si="74"/>
        <v>0</v>
      </c>
      <c r="CQ58" s="18">
        <f t="shared" si="75"/>
        <v>0</v>
      </c>
      <c r="CR58" s="18">
        <f t="shared" si="76"/>
        <v>0.84482063165811461</v>
      </c>
      <c r="CS58" s="18">
        <f t="shared" si="77"/>
        <v>0</v>
      </c>
      <c r="CT58" s="18">
        <f t="shared" si="78"/>
        <v>0</v>
      </c>
      <c r="CU58" s="18">
        <f t="shared" si="79"/>
        <v>0</v>
      </c>
      <c r="CV58" s="17" t="str">
        <f t="shared" si="0"/>
        <v>LREC28</v>
      </c>
      <c r="CW58" s="3" t="str">
        <f t="shared" si="1"/>
        <v>Religionsvetenskap, 61-90 hp</v>
      </c>
    </row>
    <row r="59" spans="1:101">
      <c r="A59" t="s">
        <v>106</v>
      </c>
      <c r="B59" s="6">
        <v>24767.25</v>
      </c>
      <c r="C59" s="6">
        <v>24317.499999999996</v>
      </c>
      <c r="D59" t="s">
        <v>107</v>
      </c>
      <c r="E59" s="3">
        <f>72.5+12</f>
        <v>84.5</v>
      </c>
      <c r="F59" s="28">
        <f t="shared" si="80"/>
        <v>8.8947368421052637</v>
      </c>
      <c r="G59" s="29">
        <f t="shared" si="81"/>
        <v>19</v>
      </c>
      <c r="H59">
        <v>30</v>
      </c>
      <c r="I59" s="3">
        <v>7.5</v>
      </c>
      <c r="J59" s="3" t="s">
        <v>209</v>
      </c>
      <c r="K59" s="3" t="str">
        <f t="shared" si="22"/>
        <v>***</v>
      </c>
      <c r="L59" s="3">
        <v>71</v>
      </c>
      <c r="M59" s="9"/>
      <c r="N59" s="6">
        <f t="shared" si="23"/>
        <v>261950</v>
      </c>
      <c r="O59" s="6">
        <f t="shared" si="24"/>
        <v>65550</v>
      </c>
      <c r="P59" s="6"/>
      <c r="Q59" s="6"/>
      <c r="R59" s="6">
        <f t="shared" si="25"/>
        <v>327500</v>
      </c>
      <c r="S59" s="6"/>
      <c r="T59" s="9"/>
      <c r="U59" s="31">
        <f t="shared" si="26"/>
        <v>327500</v>
      </c>
      <c r="V59" s="31">
        <f t="shared" si="27"/>
        <v>445027.3125</v>
      </c>
      <c r="W59" s="35">
        <f t="shared" si="28"/>
        <v>0</v>
      </c>
      <c r="X59" s="31">
        <f t="shared" si="29"/>
        <v>0</v>
      </c>
      <c r="Y59" s="35">
        <f t="shared" si="30"/>
        <v>0</v>
      </c>
      <c r="Z59" s="31">
        <f t="shared" si="31"/>
        <v>0</v>
      </c>
      <c r="AA59" s="35">
        <f t="shared" si="32"/>
        <v>0</v>
      </c>
      <c r="AB59" s="31">
        <f t="shared" si="33"/>
        <v>0</v>
      </c>
      <c r="AC59" s="35">
        <f t="shared" si="34"/>
        <v>13587.104274639325</v>
      </c>
      <c r="AD59" s="31">
        <f t="shared" si="35"/>
        <v>18463</v>
      </c>
      <c r="AE59" s="35">
        <f t="shared" si="36"/>
        <v>38358.88899796459</v>
      </c>
      <c r="AF59" s="31">
        <f t="shared" si="37"/>
        <v>52124.4375</v>
      </c>
      <c r="AG59" s="35">
        <f t="shared" si="38"/>
        <v>0</v>
      </c>
      <c r="AH59" s="31">
        <f t="shared" si="39"/>
        <v>0</v>
      </c>
      <c r="AI59" s="35">
        <f t="shared" si="40"/>
        <v>13587.104274639325</v>
      </c>
      <c r="AJ59" s="31">
        <f t="shared" si="41"/>
        <v>18463</v>
      </c>
      <c r="AK59" s="35">
        <f t="shared" si="42"/>
        <v>261966.90245275677</v>
      </c>
      <c r="AL59" s="31">
        <f t="shared" si="43"/>
        <v>355976.875</v>
      </c>
      <c r="AM59" s="35">
        <f t="shared" si="44"/>
        <v>0</v>
      </c>
      <c r="AN59" s="31">
        <f t="shared" si="45"/>
        <v>0</v>
      </c>
      <c r="AO59" s="35">
        <f t="shared" si="46"/>
        <v>0</v>
      </c>
      <c r="AP59" s="31">
        <f t="shared" si="47"/>
        <v>0</v>
      </c>
      <c r="AQ59" s="9"/>
      <c r="AR59" s="15">
        <v>9.5</v>
      </c>
      <c r="AS59" s="15">
        <v>8.625</v>
      </c>
      <c r="AT59" s="15" t="s">
        <v>6</v>
      </c>
      <c r="AU59" s="15" t="s">
        <v>6</v>
      </c>
      <c r="AV59" s="15" t="s">
        <v>6</v>
      </c>
      <c r="AW59" s="15" t="s">
        <v>6</v>
      </c>
      <c r="AX59" s="15" t="s">
        <v>6</v>
      </c>
      <c r="AY59" s="15" t="s">
        <v>6</v>
      </c>
      <c r="AZ59" s="15">
        <v>0.5</v>
      </c>
      <c r="BA59" s="15">
        <v>0.25</v>
      </c>
      <c r="BB59" s="15">
        <v>1</v>
      </c>
      <c r="BC59" s="15">
        <v>1.125</v>
      </c>
      <c r="BD59" s="15" t="s">
        <v>6</v>
      </c>
      <c r="BE59" s="15" t="s">
        <v>6</v>
      </c>
      <c r="BF59" s="15">
        <v>0.5</v>
      </c>
      <c r="BG59" s="15">
        <v>0.25</v>
      </c>
      <c r="BH59" s="15">
        <v>7.5</v>
      </c>
      <c r="BI59" s="15">
        <v>7</v>
      </c>
      <c r="BJ59" s="15" t="s">
        <v>6</v>
      </c>
      <c r="BK59" s="15" t="s">
        <v>6</v>
      </c>
      <c r="BL59" s="15" t="s">
        <v>6</v>
      </c>
      <c r="BM59" s="15" t="s">
        <v>6</v>
      </c>
      <c r="BN59" s="9"/>
      <c r="BO59" s="12">
        <f t="shared" si="48"/>
        <v>235288.875</v>
      </c>
      <c r="BP59" s="12">
        <f t="shared" si="49"/>
        <v>209738.43749999997</v>
      </c>
      <c r="BQ59" s="12">
        <f t="shared" si="50"/>
        <v>0</v>
      </c>
      <c r="BR59" s="12">
        <f t="shared" si="51"/>
        <v>0</v>
      </c>
      <c r="BS59" s="12">
        <f t="shared" si="52"/>
        <v>0</v>
      </c>
      <c r="BT59" s="12">
        <f t="shared" si="53"/>
        <v>0</v>
      </c>
      <c r="BU59" s="12">
        <f t="shared" si="54"/>
        <v>0</v>
      </c>
      <c r="BV59" s="12">
        <f t="shared" si="55"/>
        <v>0</v>
      </c>
      <c r="BW59" s="12">
        <f t="shared" si="56"/>
        <v>12383.625</v>
      </c>
      <c r="BX59" s="12">
        <f t="shared" si="57"/>
        <v>6079.3749999999991</v>
      </c>
      <c r="BY59" s="12">
        <f t="shared" si="58"/>
        <v>24767.25</v>
      </c>
      <c r="BZ59" s="12">
        <f t="shared" si="59"/>
        <v>27357.187499999996</v>
      </c>
      <c r="CA59" s="12">
        <f t="shared" si="60"/>
        <v>0</v>
      </c>
      <c r="CB59" s="12">
        <f t="shared" si="61"/>
        <v>0</v>
      </c>
      <c r="CC59" s="12">
        <f t="shared" si="62"/>
        <v>12383.625</v>
      </c>
      <c r="CD59" s="12">
        <f t="shared" si="63"/>
        <v>6079.3749999999991</v>
      </c>
      <c r="CE59" s="12">
        <f t="shared" si="64"/>
        <v>185754.375</v>
      </c>
      <c r="CF59" s="12">
        <f t="shared" si="65"/>
        <v>170222.49999999997</v>
      </c>
      <c r="CG59" s="12">
        <f t="shared" si="66"/>
        <v>0</v>
      </c>
      <c r="CH59" s="12">
        <f t="shared" si="67"/>
        <v>0</v>
      </c>
      <c r="CI59" s="12">
        <f t="shared" si="68"/>
        <v>0</v>
      </c>
      <c r="CJ59" s="12">
        <f t="shared" si="69"/>
        <v>0</v>
      </c>
      <c r="CK59" s="9"/>
      <c r="CL59" s="18">
        <f t="shared" si="70"/>
        <v>0</v>
      </c>
      <c r="CM59" s="18">
        <f t="shared" si="71"/>
        <v>0</v>
      </c>
      <c r="CN59" s="18">
        <f t="shared" si="72"/>
        <v>0</v>
      </c>
      <c r="CO59" s="18">
        <f t="shared" si="73"/>
        <v>4.1487341296608624E-2</v>
      </c>
      <c r="CP59" s="18">
        <f t="shared" si="74"/>
        <v>0.11712637861973921</v>
      </c>
      <c r="CQ59" s="18">
        <f t="shared" si="75"/>
        <v>0</v>
      </c>
      <c r="CR59" s="18">
        <f t="shared" si="76"/>
        <v>4.1487341296608624E-2</v>
      </c>
      <c r="CS59" s="18">
        <f t="shared" si="77"/>
        <v>0.79989893878704355</v>
      </c>
      <c r="CT59" s="18">
        <f t="shared" si="78"/>
        <v>0</v>
      </c>
      <c r="CU59" s="18">
        <f t="shared" si="79"/>
        <v>0</v>
      </c>
      <c r="CV59" s="17" t="str">
        <f t="shared" si="0"/>
        <v>LSHA18</v>
      </c>
      <c r="CW59" s="3" t="str">
        <f t="shared" si="1"/>
        <v>Samhällskunskap, 1-30 hp</v>
      </c>
    </row>
    <row r="60" spans="1:101">
      <c r="A60" t="s">
        <v>108</v>
      </c>
      <c r="B60" s="6">
        <v>24767.25</v>
      </c>
      <c r="C60" s="6">
        <v>24317.5</v>
      </c>
      <c r="D60" t="s">
        <v>109</v>
      </c>
      <c r="E60" s="3">
        <f>84+10.2</f>
        <v>94.2</v>
      </c>
      <c r="F60" s="28">
        <f t="shared" si="80"/>
        <v>12.313725490196079</v>
      </c>
      <c r="G60" s="29">
        <f t="shared" si="81"/>
        <v>15.3</v>
      </c>
      <c r="H60">
        <v>30</v>
      </c>
      <c r="I60" s="3">
        <v>7.5</v>
      </c>
      <c r="J60" s="3" t="s">
        <v>210</v>
      </c>
      <c r="K60" s="3" t="str">
        <f t="shared" si="22"/>
        <v>***</v>
      </c>
      <c r="L60" s="3">
        <v>71</v>
      </c>
      <c r="M60" s="9"/>
      <c r="N60" s="6">
        <f t="shared" si="23"/>
        <v>292020</v>
      </c>
      <c r="O60" s="6">
        <f t="shared" si="24"/>
        <v>52785</v>
      </c>
      <c r="P60" s="6"/>
      <c r="Q60" s="6"/>
      <c r="R60" s="6">
        <f t="shared" si="25"/>
        <v>344805</v>
      </c>
      <c r="S60" s="6"/>
      <c r="T60" s="9"/>
      <c r="U60" s="31">
        <f t="shared" si="26"/>
        <v>344805</v>
      </c>
      <c r="V60" s="31">
        <f t="shared" si="27"/>
        <v>332334.77500000002</v>
      </c>
      <c r="W60" s="35">
        <f t="shared" si="28"/>
        <v>0</v>
      </c>
      <c r="X60" s="31">
        <f t="shared" si="29"/>
        <v>0</v>
      </c>
      <c r="Y60" s="35">
        <f t="shared" si="30"/>
        <v>0</v>
      </c>
      <c r="Z60" s="31">
        <f t="shared" si="31"/>
        <v>0</v>
      </c>
      <c r="AA60" s="35">
        <f t="shared" si="32"/>
        <v>0</v>
      </c>
      <c r="AB60" s="31">
        <f t="shared" si="33"/>
        <v>0</v>
      </c>
      <c r="AC60" s="35">
        <f t="shared" si="34"/>
        <v>12848.296775818901</v>
      </c>
      <c r="AD60" s="31">
        <f t="shared" si="35"/>
        <v>12383.625</v>
      </c>
      <c r="AE60" s="35">
        <f t="shared" si="36"/>
        <v>47772.815153973883</v>
      </c>
      <c r="AF60" s="31">
        <f t="shared" si="37"/>
        <v>46045.0625</v>
      </c>
      <c r="AG60" s="35">
        <f t="shared" si="38"/>
        <v>0</v>
      </c>
      <c r="AH60" s="31">
        <f t="shared" si="39"/>
        <v>0</v>
      </c>
      <c r="AI60" s="35">
        <f t="shared" si="40"/>
        <v>3153.7459431908678</v>
      </c>
      <c r="AJ60" s="31">
        <f t="shared" si="41"/>
        <v>3039.6875</v>
      </c>
      <c r="AK60" s="35">
        <f t="shared" si="42"/>
        <v>281030.14212701633</v>
      </c>
      <c r="AL60" s="31">
        <f t="shared" si="43"/>
        <v>270866.40000000002</v>
      </c>
      <c r="AM60" s="35">
        <f t="shared" si="44"/>
        <v>0</v>
      </c>
      <c r="AN60" s="31">
        <f t="shared" si="45"/>
        <v>0</v>
      </c>
      <c r="AO60" s="35">
        <f t="shared" si="46"/>
        <v>0</v>
      </c>
      <c r="AP60" s="31">
        <f t="shared" si="47"/>
        <v>0</v>
      </c>
      <c r="AQ60" s="9"/>
      <c r="AR60" s="15">
        <v>7.65</v>
      </c>
      <c r="AS60" s="15">
        <v>5.875</v>
      </c>
      <c r="AT60" s="15" t="s">
        <v>6</v>
      </c>
      <c r="AU60" s="15" t="s">
        <v>6</v>
      </c>
      <c r="AV60" s="15" t="s">
        <v>6</v>
      </c>
      <c r="AW60" s="15" t="s">
        <v>6</v>
      </c>
      <c r="AX60" s="15" t="s">
        <v>6</v>
      </c>
      <c r="AY60" s="15" t="s">
        <v>6</v>
      </c>
      <c r="AZ60" s="15">
        <v>0.5</v>
      </c>
      <c r="BA60" s="15">
        <v>0</v>
      </c>
      <c r="BB60" s="15">
        <v>1</v>
      </c>
      <c r="BC60" s="15">
        <v>0.875</v>
      </c>
      <c r="BD60" s="15" t="s">
        <v>6</v>
      </c>
      <c r="BE60" s="15" t="s">
        <v>6</v>
      </c>
      <c r="BF60" s="15">
        <v>0</v>
      </c>
      <c r="BG60" s="15">
        <v>0.125</v>
      </c>
      <c r="BH60" s="15">
        <v>6.15</v>
      </c>
      <c r="BI60" s="15">
        <v>4.875</v>
      </c>
      <c r="BJ60" s="15" t="s">
        <v>6</v>
      </c>
      <c r="BK60" s="15" t="s">
        <v>6</v>
      </c>
      <c r="BL60" s="15" t="s">
        <v>6</v>
      </c>
      <c r="BM60" s="15" t="s">
        <v>6</v>
      </c>
      <c r="BN60" s="9"/>
      <c r="BO60" s="12">
        <f t="shared" si="48"/>
        <v>189469.46250000002</v>
      </c>
      <c r="BP60" s="12">
        <f t="shared" si="49"/>
        <v>142865.3125</v>
      </c>
      <c r="BQ60" s="12">
        <f t="shared" si="50"/>
        <v>0</v>
      </c>
      <c r="BR60" s="12">
        <f t="shared" si="51"/>
        <v>0</v>
      </c>
      <c r="BS60" s="12">
        <f t="shared" si="52"/>
        <v>0</v>
      </c>
      <c r="BT60" s="12">
        <f t="shared" si="53"/>
        <v>0</v>
      </c>
      <c r="BU60" s="12">
        <f t="shared" si="54"/>
        <v>0</v>
      </c>
      <c r="BV60" s="12">
        <f t="shared" si="55"/>
        <v>0</v>
      </c>
      <c r="BW60" s="12">
        <f t="shared" si="56"/>
        <v>12383.625</v>
      </c>
      <c r="BX60" s="12">
        <f t="shared" si="57"/>
        <v>0</v>
      </c>
      <c r="BY60" s="12">
        <f t="shared" si="58"/>
        <v>24767.25</v>
      </c>
      <c r="BZ60" s="12">
        <f t="shared" si="59"/>
        <v>21277.8125</v>
      </c>
      <c r="CA60" s="12">
        <f t="shared" si="60"/>
        <v>0</v>
      </c>
      <c r="CB60" s="12">
        <f t="shared" si="61"/>
        <v>0</v>
      </c>
      <c r="CC60" s="12">
        <f t="shared" si="62"/>
        <v>0</v>
      </c>
      <c r="CD60" s="12">
        <f t="shared" si="63"/>
        <v>3039.6875</v>
      </c>
      <c r="CE60" s="12">
        <f t="shared" si="64"/>
        <v>152318.58750000002</v>
      </c>
      <c r="CF60" s="12">
        <f t="shared" si="65"/>
        <v>118547.8125</v>
      </c>
      <c r="CG60" s="12">
        <f t="shared" si="66"/>
        <v>0</v>
      </c>
      <c r="CH60" s="12">
        <f t="shared" si="67"/>
        <v>0</v>
      </c>
      <c r="CI60" s="12">
        <f t="shared" si="68"/>
        <v>0</v>
      </c>
      <c r="CJ60" s="12">
        <f t="shared" si="69"/>
        <v>0</v>
      </c>
      <c r="CK60" s="9"/>
      <c r="CL60" s="18">
        <f t="shared" si="70"/>
        <v>0</v>
      </c>
      <c r="CM60" s="18">
        <f t="shared" si="71"/>
        <v>0</v>
      </c>
      <c r="CN60" s="18">
        <f t="shared" si="72"/>
        <v>0</v>
      </c>
      <c r="CO60" s="18">
        <f t="shared" si="73"/>
        <v>3.7262501343712826E-2</v>
      </c>
      <c r="CP60" s="18">
        <f t="shared" si="74"/>
        <v>0.13855023898717791</v>
      </c>
      <c r="CQ60" s="18">
        <f t="shared" si="75"/>
        <v>0</v>
      </c>
      <c r="CR60" s="18">
        <f t="shared" si="76"/>
        <v>9.1464623285360362E-3</v>
      </c>
      <c r="CS60" s="18">
        <f t="shared" si="77"/>
        <v>0.81504079734057322</v>
      </c>
      <c r="CT60" s="18">
        <f t="shared" si="78"/>
        <v>0</v>
      </c>
      <c r="CU60" s="18">
        <f t="shared" si="79"/>
        <v>0</v>
      </c>
      <c r="CV60" s="17" t="str">
        <f t="shared" si="0"/>
        <v>LSKB17</v>
      </c>
      <c r="CW60" s="3" t="str">
        <f t="shared" si="1"/>
        <v>Samhällskunskap, 31-60 hp</v>
      </c>
    </row>
    <row r="61" spans="1:101">
      <c r="A61" t="s">
        <v>110</v>
      </c>
      <c r="B61" s="6">
        <v>21565</v>
      </c>
      <c r="C61" s="6">
        <v>18929</v>
      </c>
      <c r="D61" t="s">
        <v>111</v>
      </c>
      <c r="E61" s="3">
        <v>98</v>
      </c>
      <c r="F61" s="28">
        <f t="shared" si="80"/>
        <v>20.851063829787233</v>
      </c>
      <c r="G61" s="29">
        <f t="shared" si="81"/>
        <v>9.4</v>
      </c>
      <c r="H61">
        <v>30</v>
      </c>
      <c r="J61" s="3" t="s">
        <v>211</v>
      </c>
      <c r="K61" s="3" t="str">
        <f t="shared" si="22"/>
        <v>***</v>
      </c>
      <c r="L61" s="3">
        <v>72.5</v>
      </c>
      <c r="M61" s="9"/>
      <c r="N61" s="6">
        <f t="shared" si="23"/>
        <v>303800</v>
      </c>
      <c r="O61" s="6" t="str">
        <f t="shared" si="24"/>
        <v/>
      </c>
      <c r="P61" s="6"/>
      <c r="Q61" s="6"/>
      <c r="R61" s="6">
        <f t="shared" si="25"/>
        <v>303800</v>
      </c>
      <c r="S61" s="6"/>
      <c r="T61" s="9"/>
      <c r="U61" s="31">
        <f t="shared" si="26"/>
        <v>303800</v>
      </c>
      <c r="V61" s="31">
        <f t="shared" si="27"/>
        <v>155776.375</v>
      </c>
      <c r="W61" s="35">
        <f t="shared" si="28"/>
        <v>0</v>
      </c>
      <c r="X61" s="31">
        <f t="shared" si="29"/>
        <v>0</v>
      </c>
      <c r="Y61" s="35">
        <f t="shared" si="30"/>
        <v>0</v>
      </c>
      <c r="Z61" s="31">
        <f t="shared" si="31"/>
        <v>0</v>
      </c>
      <c r="AA61" s="35">
        <f t="shared" si="32"/>
        <v>0</v>
      </c>
      <c r="AB61" s="31">
        <f t="shared" si="33"/>
        <v>0</v>
      </c>
      <c r="AC61" s="35">
        <f t="shared" si="34"/>
        <v>0</v>
      </c>
      <c r="AD61" s="31">
        <f t="shared" si="35"/>
        <v>0</v>
      </c>
      <c r="AE61" s="35">
        <f t="shared" si="36"/>
        <v>51694.543700866067</v>
      </c>
      <c r="AF61" s="31">
        <f t="shared" si="37"/>
        <v>26506.875</v>
      </c>
      <c r="AG61" s="35">
        <f t="shared" si="38"/>
        <v>0</v>
      </c>
      <c r="AH61" s="31">
        <f t="shared" si="39"/>
        <v>0</v>
      </c>
      <c r="AI61" s="35">
        <f t="shared" si="40"/>
        <v>28154.517653912542</v>
      </c>
      <c r="AJ61" s="31">
        <f t="shared" si="41"/>
        <v>14436.5</v>
      </c>
      <c r="AK61" s="35">
        <f t="shared" si="42"/>
        <v>223950.93864522138</v>
      </c>
      <c r="AL61" s="31">
        <f t="shared" si="43"/>
        <v>114832.99999999999</v>
      </c>
      <c r="AM61" s="35">
        <f t="shared" si="44"/>
        <v>0</v>
      </c>
      <c r="AN61" s="31">
        <f t="shared" si="45"/>
        <v>0</v>
      </c>
      <c r="AO61" s="35">
        <f t="shared" si="46"/>
        <v>0</v>
      </c>
      <c r="AP61" s="31">
        <f t="shared" si="47"/>
        <v>0</v>
      </c>
      <c r="AQ61" s="9"/>
      <c r="AR61" s="15">
        <v>4.7</v>
      </c>
      <c r="AS61" s="15">
        <v>2.875</v>
      </c>
      <c r="AT61" s="15" t="s">
        <v>6</v>
      </c>
      <c r="AU61" s="15" t="s">
        <v>6</v>
      </c>
      <c r="AV61" s="15" t="s">
        <v>6</v>
      </c>
      <c r="AW61" s="15" t="s">
        <v>6</v>
      </c>
      <c r="AX61" s="15" t="s">
        <v>6</v>
      </c>
      <c r="AY61" s="15" t="s">
        <v>6</v>
      </c>
      <c r="AZ61" s="15" t="s">
        <v>6</v>
      </c>
      <c r="BA61" s="15" t="s">
        <v>6</v>
      </c>
      <c r="BB61" s="15">
        <v>0.9</v>
      </c>
      <c r="BC61" s="15">
        <v>0.375</v>
      </c>
      <c r="BD61" s="15" t="s">
        <v>6</v>
      </c>
      <c r="BE61" s="15" t="s">
        <v>6</v>
      </c>
      <c r="BF61" s="15">
        <v>0.45</v>
      </c>
      <c r="BG61" s="15">
        <v>0.25</v>
      </c>
      <c r="BH61" s="15">
        <v>3.35</v>
      </c>
      <c r="BI61" s="15">
        <v>2.25</v>
      </c>
      <c r="BJ61" s="15" t="s">
        <v>6</v>
      </c>
      <c r="BK61" s="15" t="s">
        <v>6</v>
      </c>
      <c r="BL61" s="15" t="s">
        <v>6</v>
      </c>
      <c r="BM61" s="15" t="s">
        <v>6</v>
      </c>
      <c r="BN61" s="9"/>
      <c r="BO61" s="12">
        <f t="shared" si="48"/>
        <v>101355.5</v>
      </c>
      <c r="BP61" s="12">
        <f t="shared" si="49"/>
        <v>54420.875</v>
      </c>
      <c r="BQ61" s="12">
        <f t="shared" si="50"/>
        <v>0</v>
      </c>
      <c r="BR61" s="12">
        <f t="shared" si="51"/>
        <v>0</v>
      </c>
      <c r="BS61" s="12">
        <f t="shared" si="52"/>
        <v>0</v>
      </c>
      <c r="BT61" s="12">
        <f t="shared" si="53"/>
        <v>0</v>
      </c>
      <c r="BU61" s="12">
        <f t="shared" si="54"/>
        <v>0</v>
      </c>
      <c r="BV61" s="12">
        <f t="shared" si="55"/>
        <v>0</v>
      </c>
      <c r="BW61" s="12">
        <f t="shared" si="56"/>
        <v>0</v>
      </c>
      <c r="BX61" s="12">
        <f t="shared" si="57"/>
        <v>0</v>
      </c>
      <c r="BY61" s="12">
        <f t="shared" si="58"/>
        <v>19408.5</v>
      </c>
      <c r="BZ61" s="12">
        <f t="shared" si="59"/>
        <v>7098.375</v>
      </c>
      <c r="CA61" s="12">
        <f t="shared" si="60"/>
        <v>0</v>
      </c>
      <c r="CB61" s="12">
        <f t="shared" si="61"/>
        <v>0</v>
      </c>
      <c r="CC61" s="12">
        <f t="shared" si="62"/>
        <v>9704.25</v>
      </c>
      <c r="CD61" s="12">
        <f t="shared" si="63"/>
        <v>4732.25</v>
      </c>
      <c r="CE61" s="12">
        <f t="shared" si="64"/>
        <v>72242.75</v>
      </c>
      <c r="CF61" s="12">
        <f t="shared" si="65"/>
        <v>42590.25</v>
      </c>
      <c r="CG61" s="12">
        <f t="shared" si="66"/>
        <v>0</v>
      </c>
      <c r="CH61" s="12">
        <f t="shared" si="67"/>
        <v>0</v>
      </c>
      <c r="CI61" s="12">
        <f t="shared" si="68"/>
        <v>0</v>
      </c>
      <c r="CJ61" s="12">
        <f t="shared" si="69"/>
        <v>0</v>
      </c>
      <c r="CK61" s="9"/>
      <c r="CL61" s="18">
        <f t="shared" si="70"/>
        <v>0</v>
      </c>
      <c r="CM61" s="18">
        <f t="shared" si="71"/>
        <v>0</v>
      </c>
      <c r="CN61" s="18">
        <f t="shared" si="72"/>
        <v>0</v>
      </c>
      <c r="CO61" s="18">
        <f t="shared" si="73"/>
        <v>0</v>
      </c>
      <c r="CP61" s="18">
        <f t="shared" si="74"/>
        <v>0.17015978835044787</v>
      </c>
      <c r="CQ61" s="18">
        <f t="shared" si="75"/>
        <v>0</v>
      </c>
      <c r="CR61" s="18">
        <f t="shared" si="76"/>
        <v>9.2674514989837198E-2</v>
      </c>
      <c r="CS61" s="18">
        <f t="shared" si="77"/>
        <v>0.73716569665971488</v>
      </c>
      <c r="CT61" s="18">
        <f t="shared" si="78"/>
        <v>0</v>
      </c>
      <c r="CU61" s="18">
        <f t="shared" si="79"/>
        <v>0</v>
      </c>
      <c r="CV61" s="17" t="str">
        <f t="shared" si="0"/>
        <v>LSKC28</v>
      </c>
      <c r="CW61" s="3" t="str">
        <f t="shared" si="1"/>
        <v>Samhällskunskap, 61-90 hp</v>
      </c>
    </row>
    <row r="62" spans="1:101">
      <c r="A62" t="s">
        <v>112</v>
      </c>
      <c r="B62" s="6">
        <v>21565</v>
      </c>
      <c r="C62" s="6">
        <v>18929</v>
      </c>
      <c r="D62" t="s">
        <v>113</v>
      </c>
      <c r="E62" s="3">
        <v>61</v>
      </c>
      <c r="F62" s="28">
        <f t="shared" si="80"/>
        <v>122</v>
      </c>
      <c r="G62" s="29">
        <f t="shared" si="81"/>
        <v>1</v>
      </c>
      <c r="H62">
        <v>30</v>
      </c>
      <c r="J62" s="3" t="s">
        <v>212</v>
      </c>
      <c r="K62" s="3" t="str">
        <f t="shared" si="22"/>
        <v>***</v>
      </c>
      <c r="L62" s="3">
        <v>84</v>
      </c>
      <c r="M62" s="9"/>
      <c r="N62" s="6">
        <f t="shared" si="23"/>
        <v>189100</v>
      </c>
      <c r="O62" s="6" t="str">
        <f t="shared" si="24"/>
        <v/>
      </c>
      <c r="P62" s="6"/>
      <c r="Q62" s="6"/>
      <c r="R62" s="6">
        <f t="shared" si="25"/>
        <v>189100</v>
      </c>
      <c r="S62" s="6"/>
      <c r="T62" s="9"/>
      <c r="U62" s="31">
        <f t="shared" si="26"/>
        <v>189100</v>
      </c>
      <c r="V62" s="31">
        <f t="shared" si="27"/>
        <v>20247</v>
      </c>
      <c r="W62" s="35">
        <f t="shared" si="28"/>
        <v>0</v>
      </c>
      <c r="X62" s="31">
        <f t="shared" si="29"/>
        <v>0</v>
      </c>
      <c r="Y62" s="35">
        <f t="shared" si="30"/>
        <v>0</v>
      </c>
      <c r="Z62" s="31">
        <f t="shared" si="31"/>
        <v>0</v>
      </c>
      <c r="AA62" s="35">
        <f t="shared" si="32"/>
        <v>0</v>
      </c>
      <c r="AB62" s="31">
        <f t="shared" si="33"/>
        <v>0</v>
      </c>
      <c r="AC62" s="35">
        <f t="shared" si="34"/>
        <v>0</v>
      </c>
      <c r="AD62" s="31">
        <f t="shared" si="35"/>
        <v>0</v>
      </c>
      <c r="AE62" s="35">
        <f t="shared" si="36"/>
        <v>0</v>
      </c>
      <c r="AF62" s="31">
        <f t="shared" si="37"/>
        <v>0</v>
      </c>
      <c r="AG62" s="35">
        <f t="shared" si="38"/>
        <v>0</v>
      </c>
      <c r="AH62" s="31">
        <f t="shared" si="39"/>
        <v>0</v>
      </c>
      <c r="AI62" s="35">
        <f t="shared" si="40"/>
        <v>0</v>
      </c>
      <c r="AJ62" s="31">
        <f t="shared" si="41"/>
        <v>0</v>
      </c>
      <c r="AK62" s="35">
        <f t="shared" si="42"/>
        <v>189100</v>
      </c>
      <c r="AL62" s="31">
        <f t="shared" si="43"/>
        <v>20247</v>
      </c>
      <c r="AM62" s="35">
        <f t="shared" si="44"/>
        <v>0</v>
      </c>
      <c r="AN62" s="31">
        <f t="shared" si="45"/>
        <v>0</v>
      </c>
      <c r="AO62" s="35">
        <f t="shared" si="46"/>
        <v>0</v>
      </c>
      <c r="AP62" s="31">
        <f t="shared" si="47"/>
        <v>0</v>
      </c>
      <c r="AQ62" s="9"/>
      <c r="AR62" s="15">
        <v>0.5</v>
      </c>
      <c r="AS62" s="15">
        <v>0.5</v>
      </c>
      <c r="AT62" s="15" t="s">
        <v>6</v>
      </c>
      <c r="AU62" s="15" t="s">
        <v>6</v>
      </c>
      <c r="AV62" s="15" t="s">
        <v>6</v>
      </c>
      <c r="AW62" s="15" t="s">
        <v>6</v>
      </c>
      <c r="AX62" s="15" t="s">
        <v>6</v>
      </c>
      <c r="AY62" s="15" t="s">
        <v>6</v>
      </c>
      <c r="AZ62" s="15" t="s">
        <v>6</v>
      </c>
      <c r="BA62" s="15" t="s">
        <v>6</v>
      </c>
      <c r="BB62" s="15" t="s">
        <v>6</v>
      </c>
      <c r="BC62" s="15" t="s">
        <v>6</v>
      </c>
      <c r="BD62" s="15" t="s">
        <v>6</v>
      </c>
      <c r="BE62" s="15" t="s">
        <v>6</v>
      </c>
      <c r="BF62" s="15" t="s">
        <v>6</v>
      </c>
      <c r="BG62" s="15" t="s">
        <v>6</v>
      </c>
      <c r="BH62" s="15">
        <v>0.5</v>
      </c>
      <c r="BI62" s="15">
        <v>0.5</v>
      </c>
      <c r="BJ62" s="15" t="s">
        <v>6</v>
      </c>
      <c r="BK62" s="15" t="s">
        <v>6</v>
      </c>
      <c r="BL62" s="15" t="s">
        <v>6</v>
      </c>
      <c r="BM62" s="15" t="s">
        <v>6</v>
      </c>
      <c r="BN62" s="9"/>
      <c r="BO62" s="12">
        <f t="shared" si="48"/>
        <v>10782.5</v>
      </c>
      <c r="BP62" s="12">
        <f t="shared" si="49"/>
        <v>9464.5</v>
      </c>
      <c r="BQ62" s="12">
        <f t="shared" si="50"/>
        <v>0</v>
      </c>
      <c r="BR62" s="12">
        <f t="shared" si="51"/>
        <v>0</v>
      </c>
      <c r="BS62" s="12">
        <f t="shared" si="52"/>
        <v>0</v>
      </c>
      <c r="BT62" s="12">
        <f t="shared" si="53"/>
        <v>0</v>
      </c>
      <c r="BU62" s="12">
        <f t="shared" si="54"/>
        <v>0</v>
      </c>
      <c r="BV62" s="12">
        <f t="shared" si="55"/>
        <v>0</v>
      </c>
      <c r="BW62" s="12">
        <f t="shared" si="56"/>
        <v>0</v>
      </c>
      <c r="BX62" s="12">
        <f t="shared" si="57"/>
        <v>0</v>
      </c>
      <c r="BY62" s="12">
        <f t="shared" si="58"/>
        <v>0</v>
      </c>
      <c r="BZ62" s="12">
        <f t="shared" si="59"/>
        <v>0</v>
      </c>
      <c r="CA62" s="12">
        <f t="shared" si="60"/>
        <v>0</v>
      </c>
      <c r="CB62" s="12">
        <f t="shared" si="61"/>
        <v>0</v>
      </c>
      <c r="CC62" s="12">
        <f t="shared" si="62"/>
        <v>0</v>
      </c>
      <c r="CD62" s="12">
        <f t="shared" si="63"/>
        <v>0</v>
      </c>
      <c r="CE62" s="12">
        <f t="shared" si="64"/>
        <v>10782.5</v>
      </c>
      <c r="CF62" s="12">
        <f t="shared" si="65"/>
        <v>9464.5</v>
      </c>
      <c r="CG62" s="12">
        <f t="shared" si="66"/>
        <v>0</v>
      </c>
      <c r="CH62" s="12">
        <f t="shared" si="67"/>
        <v>0</v>
      </c>
      <c r="CI62" s="12">
        <f t="shared" si="68"/>
        <v>0</v>
      </c>
      <c r="CJ62" s="12">
        <f t="shared" si="69"/>
        <v>0</v>
      </c>
      <c r="CK62" s="9"/>
      <c r="CL62" s="18">
        <f t="shared" si="70"/>
        <v>0</v>
      </c>
      <c r="CM62" s="18">
        <f t="shared" si="71"/>
        <v>0</v>
      </c>
      <c r="CN62" s="18">
        <f t="shared" si="72"/>
        <v>0</v>
      </c>
      <c r="CO62" s="18">
        <f t="shared" si="73"/>
        <v>0</v>
      </c>
      <c r="CP62" s="18">
        <f t="shared" si="74"/>
        <v>0</v>
      </c>
      <c r="CQ62" s="18">
        <f t="shared" si="75"/>
        <v>0</v>
      </c>
      <c r="CR62" s="18">
        <f t="shared" si="76"/>
        <v>0</v>
      </c>
      <c r="CS62" s="18">
        <f t="shared" si="77"/>
        <v>1</v>
      </c>
      <c r="CT62" s="18">
        <f t="shared" si="78"/>
        <v>0</v>
      </c>
      <c r="CU62" s="18">
        <f t="shared" si="79"/>
        <v>0</v>
      </c>
      <c r="CV62" s="17" t="str">
        <f t="shared" si="0"/>
        <v>LSKD28</v>
      </c>
      <c r="CW62" s="3" t="str">
        <f t="shared" si="1"/>
        <v>Samhällskunskap, 91-120 hp</v>
      </c>
    </row>
    <row r="63" spans="1:101">
      <c r="A63" t="s">
        <v>104</v>
      </c>
      <c r="B63" s="6">
        <v>21565</v>
      </c>
      <c r="C63" s="6">
        <v>18929</v>
      </c>
      <c r="D63" t="s">
        <v>105</v>
      </c>
      <c r="F63" s="28">
        <f t="shared" si="80"/>
        <v>0</v>
      </c>
      <c r="G63" s="29">
        <f t="shared" si="81"/>
        <v>1</v>
      </c>
      <c r="H63">
        <v>30</v>
      </c>
      <c r="J63" s="3" t="s">
        <v>213</v>
      </c>
      <c r="K63" s="3" t="str">
        <f t="shared" si="22"/>
        <v>***</v>
      </c>
      <c r="L63" s="3">
        <v>98</v>
      </c>
      <c r="M63" s="9"/>
      <c r="N63" s="6">
        <f t="shared" si="23"/>
        <v>0</v>
      </c>
      <c r="O63" s="6" t="str">
        <f t="shared" si="24"/>
        <v/>
      </c>
      <c r="P63" s="6"/>
      <c r="Q63" s="6"/>
      <c r="R63" s="6">
        <f t="shared" si="25"/>
        <v>0</v>
      </c>
      <c r="S63" s="6"/>
      <c r="T63" s="9"/>
      <c r="U63" s="31">
        <f t="shared" si="26"/>
        <v>0</v>
      </c>
      <c r="V63" s="31">
        <f t="shared" si="27"/>
        <v>39176</v>
      </c>
      <c r="W63" s="35">
        <f t="shared" si="28"/>
        <v>0</v>
      </c>
      <c r="X63" s="31">
        <f t="shared" si="29"/>
        <v>32287.25</v>
      </c>
      <c r="Y63" s="35">
        <f t="shared" si="30"/>
        <v>0</v>
      </c>
      <c r="Z63" s="31">
        <f t="shared" si="31"/>
        <v>0</v>
      </c>
      <c r="AA63" s="35">
        <f t="shared" si="32"/>
        <v>0</v>
      </c>
      <c r="AB63" s="31">
        <f t="shared" si="33"/>
        <v>0</v>
      </c>
      <c r="AC63" s="35">
        <f t="shared" si="34"/>
        <v>0</v>
      </c>
      <c r="AD63" s="31">
        <f t="shared" si="35"/>
        <v>0</v>
      </c>
      <c r="AE63" s="35">
        <f t="shared" si="36"/>
        <v>0</v>
      </c>
      <c r="AF63" s="31">
        <f t="shared" si="37"/>
        <v>0</v>
      </c>
      <c r="AG63" s="35">
        <f t="shared" si="38"/>
        <v>0</v>
      </c>
      <c r="AH63" s="31">
        <f t="shared" si="39"/>
        <v>0</v>
      </c>
      <c r="AI63" s="35">
        <f t="shared" si="40"/>
        <v>0</v>
      </c>
      <c r="AJ63" s="31">
        <f t="shared" si="41"/>
        <v>0</v>
      </c>
      <c r="AK63" s="35">
        <f t="shared" si="42"/>
        <v>0</v>
      </c>
      <c r="AL63" s="31">
        <f t="shared" si="43"/>
        <v>0</v>
      </c>
      <c r="AM63" s="35">
        <f t="shared" si="44"/>
        <v>0</v>
      </c>
      <c r="AN63" s="31">
        <f t="shared" si="45"/>
        <v>0</v>
      </c>
      <c r="AO63" s="35">
        <f t="shared" si="46"/>
        <v>0</v>
      </c>
      <c r="AP63" s="31">
        <f t="shared" si="47"/>
        <v>6888.75</v>
      </c>
      <c r="AQ63" s="9"/>
      <c r="AR63" s="15">
        <v>0.5</v>
      </c>
      <c r="AS63" s="15">
        <v>1.5</v>
      </c>
      <c r="AT63" s="15">
        <v>0.4</v>
      </c>
      <c r="AU63" s="15">
        <v>1.25</v>
      </c>
      <c r="AV63" s="15" t="s">
        <v>6</v>
      </c>
      <c r="AW63" s="15" t="s">
        <v>6</v>
      </c>
      <c r="AX63" s="15" t="s">
        <v>6</v>
      </c>
      <c r="AY63" s="15" t="s">
        <v>6</v>
      </c>
      <c r="AZ63" s="15" t="s">
        <v>6</v>
      </c>
      <c r="BA63" s="15" t="s">
        <v>6</v>
      </c>
      <c r="BB63" s="15" t="s">
        <v>6</v>
      </c>
      <c r="BC63" s="15" t="s">
        <v>6</v>
      </c>
      <c r="BD63" s="15" t="s">
        <v>6</v>
      </c>
      <c r="BE63" s="15" t="s">
        <v>6</v>
      </c>
      <c r="BF63" s="15" t="s">
        <v>6</v>
      </c>
      <c r="BG63" s="15" t="s">
        <v>6</v>
      </c>
      <c r="BH63" s="15" t="s">
        <v>6</v>
      </c>
      <c r="BI63" s="15" t="s">
        <v>6</v>
      </c>
      <c r="BJ63" s="15" t="s">
        <v>6</v>
      </c>
      <c r="BK63" s="15" t="s">
        <v>6</v>
      </c>
      <c r="BL63" s="15">
        <v>0.1</v>
      </c>
      <c r="BM63" s="15">
        <v>0.25</v>
      </c>
      <c r="BN63" s="9"/>
      <c r="BO63" s="12">
        <f t="shared" si="48"/>
        <v>10782.5</v>
      </c>
      <c r="BP63" s="12">
        <f t="shared" si="49"/>
        <v>28393.5</v>
      </c>
      <c r="BQ63" s="12">
        <f t="shared" si="50"/>
        <v>8626</v>
      </c>
      <c r="BR63" s="12">
        <f t="shared" si="51"/>
        <v>23661.25</v>
      </c>
      <c r="BS63" s="12">
        <f t="shared" si="52"/>
        <v>0</v>
      </c>
      <c r="BT63" s="12">
        <f t="shared" si="53"/>
        <v>0</v>
      </c>
      <c r="BU63" s="12">
        <f t="shared" si="54"/>
        <v>0</v>
      </c>
      <c r="BV63" s="12">
        <f t="shared" si="55"/>
        <v>0</v>
      </c>
      <c r="BW63" s="12">
        <f t="shared" si="56"/>
        <v>0</v>
      </c>
      <c r="BX63" s="12">
        <f t="shared" si="57"/>
        <v>0</v>
      </c>
      <c r="BY63" s="12">
        <f t="shared" si="58"/>
        <v>0</v>
      </c>
      <c r="BZ63" s="12">
        <f t="shared" si="59"/>
        <v>0</v>
      </c>
      <c r="CA63" s="12">
        <f t="shared" si="60"/>
        <v>0</v>
      </c>
      <c r="CB63" s="12">
        <f t="shared" si="61"/>
        <v>0</v>
      </c>
      <c r="CC63" s="12">
        <f t="shared" si="62"/>
        <v>0</v>
      </c>
      <c r="CD63" s="12">
        <f t="shared" si="63"/>
        <v>0</v>
      </c>
      <c r="CE63" s="12">
        <f t="shared" si="64"/>
        <v>0</v>
      </c>
      <c r="CF63" s="12">
        <f t="shared" si="65"/>
        <v>0</v>
      </c>
      <c r="CG63" s="12">
        <f t="shared" si="66"/>
        <v>0</v>
      </c>
      <c r="CH63" s="12">
        <f t="shared" si="67"/>
        <v>0</v>
      </c>
      <c r="CI63" s="12">
        <f t="shared" si="68"/>
        <v>2156.5</v>
      </c>
      <c r="CJ63" s="12">
        <f t="shared" si="69"/>
        <v>4732.25</v>
      </c>
      <c r="CK63" s="9"/>
      <c r="CL63" s="18">
        <f t="shared" si="70"/>
        <v>0.82415892383091693</v>
      </c>
      <c r="CM63" s="18">
        <f t="shared" si="71"/>
        <v>0</v>
      </c>
      <c r="CN63" s="18">
        <f t="shared" si="72"/>
        <v>0</v>
      </c>
      <c r="CO63" s="18">
        <f t="shared" si="73"/>
        <v>0</v>
      </c>
      <c r="CP63" s="18">
        <f t="shared" si="74"/>
        <v>0</v>
      </c>
      <c r="CQ63" s="18">
        <f t="shared" si="75"/>
        <v>0</v>
      </c>
      <c r="CR63" s="18">
        <f t="shared" si="76"/>
        <v>0</v>
      </c>
      <c r="CS63" s="18">
        <f t="shared" si="77"/>
        <v>0</v>
      </c>
      <c r="CT63" s="18">
        <f t="shared" si="78"/>
        <v>0</v>
      </c>
      <c r="CU63" s="18">
        <f t="shared" si="79"/>
        <v>0.17584107616908312</v>
      </c>
      <c r="CV63" s="17" t="str">
        <f t="shared" si="0"/>
        <v>LSGB17</v>
      </c>
      <c r="CW63" s="3" t="str">
        <f t="shared" si="1"/>
        <v>Samhällsvetenskapens grunder</v>
      </c>
    </row>
    <row r="64" spans="1:101">
      <c r="A64" t="s">
        <v>102</v>
      </c>
      <c r="B64" s="6">
        <v>24126.800000000003</v>
      </c>
      <c r="C64" s="6">
        <v>23239.799999999996</v>
      </c>
      <c r="D64" t="s">
        <v>103</v>
      </c>
      <c r="E64" s="3">
        <v>90</v>
      </c>
      <c r="F64" s="28">
        <f t="shared" si="80"/>
        <v>7.5</v>
      </c>
      <c r="G64" s="29">
        <f t="shared" si="81"/>
        <v>24</v>
      </c>
      <c r="H64">
        <v>30</v>
      </c>
      <c r="J64" s="3" t="s">
        <v>214</v>
      </c>
      <c r="K64" s="3" t="str">
        <f t="shared" si="22"/>
        <v>***</v>
      </c>
      <c r="L64" s="3">
        <v>61</v>
      </c>
      <c r="M64" s="9"/>
      <c r="N64" s="6">
        <f t="shared" si="23"/>
        <v>279000</v>
      </c>
      <c r="O64" s="6" t="str">
        <f t="shared" si="24"/>
        <v/>
      </c>
      <c r="P64" s="6"/>
      <c r="Q64" s="6"/>
      <c r="R64" s="6">
        <f t="shared" si="25"/>
        <v>279000</v>
      </c>
      <c r="S64" s="6"/>
      <c r="T64" s="9"/>
      <c r="U64" s="31">
        <f t="shared" si="26"/>
        <v>279000</v>
      </c>
      <c r="V64" s="31">
        <f t="shared" si="27"/>
        <v>521919.6</v>
      </c>
      <c r="W64" s="35">
        <f t="shared" si="28"/>
        <v>25320.530978334595</v>
      </c>
      <c r="X64" s="31">
        <f t="shared" si="29"/>
        <v>47366.6</v>
      </c>
      <c r="Y64" s="35">
        <f t="shared" si="30"/>
        <v>28426.327445836483</v>
      </c>
      <c r="Z64" s="31">
        <f t="shared" si="31"/>
        <v>53176.549999999996</v>
      </c>
      <c r="AA64" s="35">
        <f t="shared" si="32"/>
        <v>214145.77432041257</v>
      </c>
      <c r="AB64" s="31">
        <f t="shared" si="33"/>
        <v>400598.125</v>
      </c>
      <c r="AC64" s="35">
        <f t="shared" si="34"/>
        <v>0</v>
      </c>
      <c r="AD64" s="31">
        <f t="shared" si="35"/>
        <v>0</v>
      </c>
      <c r="AE64" s="35">
        <f t="shared" si="36"/>
        <v>0</v>
      </c>
      <c r="AF64" s="31">
        <f t="shared" si="37"/>
        <v>0</v>
      </c>
      <c r="AG64" s="35">
        <f t="shared" si="38"/>
        <v>0</v>
      </c>
      <c r="AH64" s="31">
        <f t="shared" si="39"/>
        <v>0</v>
      </c>
      <c r="AI64" s="35">
        <f t="shared" si="40"/>
        <v>0</v>
      </c>
      <c r="AJ64" s="31">
        <f t="shared" si="41"/>
        <v>0</v>
      </c>
      <c r="AK64" s="35">
        <f t="shared" si="42"/>
        <v>0</v>
      </c>
      <c r="AL64" s="31">
        <f t="shared" si="43"/>
        <v>0</v>
      </c>
      <c r="AM64" s="35">
        <f t="shared" si="44"/>
        <v>0</v>
      </c>
      <c r="AN64" s="31">
        <f t="shared" si="45"/>
        <v>0</v>
      </c>
      <c r="AO64" s="35">
        <f t="shared" si="46"/>
        <v>11107.367255416351</v>
      </c>
      <c r="AP64" s="31">
        <f t="shared" si="47"/>
        <v>20778.325000000001</v>
      </c>
      <c r="AQ64" s="9"/>
      <c r="AR64" s="15">
        <v>12</v>
      </c>
      <c r="AS64" s="15">
        <v>10</v>
      </c>
      <c r="AT64" s="15">
        <v>1</v>
      </c>
      <c r="AU64" s="15">
        <v>1</v>
      </c>
      <c r="AV64" s="15">
        <v>1</v>
      </c>
      <c r="AW64" s="15">
        <v>1.25</v>
      </c>
      <c r="AX64" s="15">
        <v>9.5</v>
      </c>
      <c r="AY64" s="15">
        <v>7.375</v>
      </c>
      <c r="AZ64" s="15" t="s">
        <v>6</v>
      </c>
      <c r="BA64" s="15" t="s">
        <v>6</v>
      </c>
      <c r="BB64" s="15" t="s">
        <v>6</v>
      </c>
      <c r="BC64" s="15" t="s">
        <v>6</v>
      </c>
      <c r="BD64" s="15" t="s">
        <v>6</v>
      </c>
      <c r="BE64" s="15" t="s">
        <v>6</v>
      </c>
      <c r="BF64" s="15" t="s">
        <v>6</v>
      </c>
      <c r="BG64" s="15" t="s">
        <v>6</v>
      </c>
      <c r="BH64" s="15" t="s">
        <v>6</v>
      </c>
      <c r="BI64" s="15" t="s">
        <v>6</v>
      </c>
      <c r="BJ64" s="15" t="s">
        <v>6</v>
      </c>
      <c r="BK64" s="15" t="s">
        <v>6</v>
      </c>
      <c r="BL64" s="15">
        <v>0.5</v>
      </c>
      <c r="BM64" s="15">
        <v>0.375</v>
      </c>
      <c r="BN64" s="9"/>
      <c r="BO64" s="12">
        <f t="shared" si="48"/>
        <v>289521.60000000003</v>
      </c>
      <c r="BP64" s="12">
        <f t="shared" si="49"/>
        <v>232397.99999999994</v>
      </c>
      <c r="BQ64" s="12">
        <f t="shared" si="50"/>
        <v>24126.800000000003</v>
      </c>
      <c r="BR64" s="12">
        <f t="shared" si="51"/>
        <v>23239.799999999996</v>
      </c>
      <c r="BS64" s="12">
        <f t="shared" si="52"/>
        <v>24126.800000000003</v>
      </c>
      <c r="BT64" s="12">
        <f t="shared" si="53"/>
        <v>29049.749999999993</v>
      </c>
      <c r="BU64" s="12">
        <f t="shared" si="54"/>
        <v>229204.60000000003</v>
      </c>
      <c r="BV64" s="12">
        <f t="shared" si="55"/>
        <v>171393.52499999997</v>
      </c>
      <c r="BW64" s="12">
        <f t="shared" si="56"/>
        <v>0</v>
      </c>
      <c r="BX64" s="12">
        <f t="shared" si="57"/>
        <v>0</v>
      </c>
      <c r="BY64" s="12">
        <f t="shared" si="58"/>
        <v>0</v>
      </c>
      <c r="BZ64" s="12">
        <f t="shared" si="59"/>
        <v>0</v>
      </c>
      <c r="CA64" s="12">
        <f t="shared" si="60"/>
        <v>0</v>
      </c>
      <c r="CB64" s="12">
        <f t="shared" si="61"/>
        <v>0</v>
      </c>
      <c r="CC64" s="12">
        <f t="shared" si="62"/>
        <v>0</v>
      </c>
      <c r="CD64" s="12">
        <f t="shared" si="63"/>
        <v>0</v>
      </c>
      <c r="CE64" s="12">
        <f t="shared" si="64"/>
        <v>0</v>
      </c>
      <c r="CF64" s="12">
        <f t="shared" si="65"/>
        <v>0</v>
      </c>
      <c r="CG64" s="12">
        <f t="shared" si="66"/>
        <v>0</v>
      </c>
      <c r="CH64" s="12">
        <f t="shared" si="67"/>
        <v>0</v>
      </c>
      <c r="CI64" s="12">
        <f t="shared" si="68"/>
        <v>12063.400000000001</v>
      </c>
      <c r="CJ64" s="12">
        <f t="shared" si="69"/>
        <v>8714.9249999999993</v>
      </c>
      <c r="CK64" s="9"/>
      <c r="CL64" s="18">
        <f t="shared" si="70"/>
        <v>9.0754591320195685E-2</v>
      </c>
      <c r="CM64" s="18">
        <f t="shared" si="71"/>
        <v>0.10188647830048919</v>
      </c>
      <c r="CN64" s="18">
        <f t="shared" si="72"/>
        <v>0.76754757820936403</v>
      </c>
      <c r="CO64" s="18">
        <f t="shared" si="73"/>
        <v>0</v>
      </c>
      <c r="CP64" s="18">
        <f t="shared" si="74"/>
        <v>0</v>
      </c>
      <c r="CQ64" s="18">
        <f t="shared" si="75"/>
        <v>0</v>
      </c>
      <c r="CR64" s="18">
        <f t="shared" si="76"/>
        <v>0</v>
      </c>
      <c r="CS64" s="18">
        <f t="shared" si="77"/>
        <v>0</v>
      </c>
      <c r="CT64" s="18">
        <f t="shared" si="78"/>
        <v>0</v>
      </c>
      <c r="CU64" s="18">
        <f t="shared" si="79"/>
        <v>3.9811352169951082E-2</v>
      </c>
      <c r="CV64" s="17" t="str">
        <f t="shared" si="0"/>
        <v>LSEB17</v>
      </c>
      <c r="CW64" s="3" t="str">
        <f t="shared" si="1"/>
        <v>Specialpedagogik, sociala, emotionella och kognitiva olikheter och behov</v>
      </c>
    </row>
    <row r="65" spans="1:101">
      <c r="A65" t="s">
        <v>100</v>
      </c>
      <c r="B65" s="6">
        <v>34374</v>
      </c>
      <c r="C65" s="6">
        <v>40483</v>
      </c>
      <c r="D65" t="s">
        <v>101</v>
      </c>
      <c r="E65" s="3">
        <v>41</v>
      </c>
      <c r="F65" s="28">
        <f t="shared" si="80"/>
        <v>9.9393939393939394</v>
      </c>
      <c r="G65" s="29">
        <f t="shared" si="81"/>
        <v>33</v>
      </c>
      <c r="H65">
        <v>7.5</v>
      </c>
      <c r="J65" s="3" t="s">
        <v>215</v>
      </c>
      <c r="K65" s="3" t="str">
        <f t="shared" si="22"/>
        <v>***</v>
      </c>
      <c r="L65" s="3">
        <v>50</v>
      </c>
      <c r="M65" s="9"/>
      <c r="N65" s="6">
        <f t="shared" si="23"/>
        <v>127100</v>
      </c>
      <c r="O65" s="6" t="str">
        <f t="shared" si="24"/>
        <v/>
      </c>
      <c r="P65" s="6"/>
      <c r="Q65" s="6"/>
      <c r="R65" s="6">
        <f t="shared" si="25"/>
        <v>127100</v>
      </c>
      <c r="S65" s="6"/>
      <c r="T65" s="9"/>
      <c r="U65" s="31">
        <f t="shared" si="26"/>
        <v>127100</v>
      </c>
      <c r="V65" s="31">
        <f t="shared" si="27"/>
        <v>323966.25</v>
      </c>
      <c r="W65" s="35">
        <f t="shared" si="28"/>
        <v>127100</v>
      </c>
      <c r="X65" s="31">
        <f t="shared" si="29"/>
        <v>323966.25</v>
      </c>
      <c r="Y65" s="35">
        <f t="shared" si="30"/>
        <v>0</v>
      </c>
      <c r="Z65" s="31">
        <f t="shared" si="31"/>
        <v>0</v>
      </c>
      <c r="AA65" s="35">
        <f t="shared" si="32"/>
        <v>0</v>
      </c>
      <c r="AB65" s="31">
        <f t="shared" si="33"/>
        <v>0</v>
      </c>
      <c r="AC65" s="35">
        <f t="shared" si="34"/>
        <v>0</v>
      </c>
      <c r="AD65" s="31">
        <f t="shared" si="35"/>
        <v>0</v>
      </c>
      <c r="AE65" s="35">
        <f t="shared" si="36"/>
        <v>0</v>
      </c>
      <c r="AF65" s="31">
        <f t="shared" si="37"/>
        <v>0</v>
      </c>
      <c r="AG65" s="35">
        <f t="shared" si="38"/>
        <v>0</v>
      </c>
      <c r="AH65" s="31">
        <f t="shared" si="39"/>
        <v>0</v>
      </c>
      <c r="AI65" s="35">
        <f t="shared" si="40"/>
        <v>0</v>
      </c>
      <c r="AJ65" s="31">
        <f t="shared" si="41"/>
        <v>0</v>
      </c>
      <c r="AK65" s="35">
        <f t="shared" si="42"/>
        <v>0</v>
      </c>
      <c r="AL65" s="31">
        <f t="shared" si="43"/>
        <v>0</v>
      </c>
      <c r="AM65" s="35">
        <f t="shared" si="44"/>
        <v>0</v>
      </c>
      <c r="AN65" s="31">
        <f t="shared" si="45"/>
        <v>0</v>
      </c>
      <c r="AO65" s="35">
        <f t="shared" si="46"/>
        <v>0</v>
      </c>
      <c r="AP65" s="31">
        <f t="shared" si="47"/>
        <v>0</v>
      </c>
      <c r="AQ65" s="9"/>
      <c r="AR65" s="15">
        <v>4.125</v>
      </c>
      <c r="AS65" s="15">
        <v>4.5</v>
      </c>
      <c r="AT65" s="15">
        <v>4.125</v>
      </c>
      <c r="AU65" s="15">
        <v>4.5</v>
      </c>
      <c r="AV65" s="15" t="s">
        <v>6</v>
      </c>
      <c r="AW65" s="15" t="s">
        <v>6</v>
      </c>
      <c r="AX65" s="15" t="s">
        <v>6</v>
      </c>
      <c r="AY65" s="15" t="s">
        <v>6</v>
      </c>
      <c r="AZ65" s="15" t="s">
        <v>6</v>
      </c>
      <c r="BA65" s="15" t="s">
        <v>6</v>
      </c>
      <c r="BB65" s="15" t="s">
        <v>6</v>
      </c>
      <c r="BC65" s="15" t="s">
        <v>6</v>
      </c>
      <c r="BD65" s="15" t="s">
        <v>6</v>
      </c>
      <c r="BE65" s="15" t="s">
        <v>6</v>
      </c>
      <c r="BF65" s="15" t="s">
        <v>6</v>
      </c>
      <c r="BG65" s="15" t="s">
        <v>6</v>
      </c>
      <c r="BH65" s="15" t="s">
        <v>6</v>
      </c>
      <c r="BI65" s="15" t="s">
        <v>6</v>
      </c>
      <c r="BJ65" s="15" t="s">
        <v>6</v>
      </c>
      <c r="BK65" s="15" t="s">
        <v>6</v>
      </c>
      <c r="BL65" s="15" t="s">
        <v>6</v>
      </c>
      <c r="BM65" s="15" t="s">
        <v>6</v>
      </c>
      <c r="BN65" s="9"/>
      <c r="BO65" s="12">
        <f t="shared" si="48"/>
        <v>141792.75</v>
      </c>
      <c r="BP65" s="12">
        <f t="shared" si="49"/>
        <v>182173.5</v>
      </c>
      <c r="BQ65" s="12">
        <f t="shared" si="50"/>
        <v>141792.75</v>
      </c>
      <c r="BR65" s="12">
        <f t="shared" si="51"/>
        <v>182173.5</v>
      </c>
      <c r="BS65" s="12">
        <f t="shared" si="52"/>
        <v>0</v>
      </c>
      <c r="BT65" s="12">
        <f t="shared" si="53"/>
        <v>0</v>
      </c>
      <c r="BU65" s="12">
        <f t="shared" si="54"/>
        <v>0</v>
      </c>
      <c r="BV65" s="12">
        <f t="shared" si="55"/>
        <v>0</v>
      </c>
      <c r="BW65" s="12">
        <f t="shared" si="56"/>
        <v>0</v>
      </c>
      <c r="BX65" s="12">
        <f t="shared" si="57"/>
        <v>0</v>
      </c>
      <c r="BY65" s="12">
        <f t="shared" si="58"/>
        <v>0</v>
      </c>
      <c r="BZ65" s="12">
        <f t="shared" si="59"/>
        <v>0</v>
      </c>
      <c r="CA65" s="12">
        <f t="shared" si="60"/>
        <v>0</v>
      </c>
      <c r="CB65" s="12">
        <f t="shared" si="61"/>
        <v>0</v>
      </c>
      <c r="CC65" s="12">
        <f t="shared" si="62"/>
        <v>0</v>
      </c>
      <c r="CD65" s="12">
        <f t="shared" si="63"/>
        <v>0</v>
      </c>
      <c r="CE65" s="12">
        <f t="shared" si="64"/>
        <v>0</v>
      </c>
      <c r="CF65" s="12">
        <f t="shared" si="65"/>
        <v>0</v>
      </c>
      <c r="CG65" s="12">
        <f t="shared" si="66"/>
        <v>0</v>
      </c>
      <c r="CH65" s="12">
        <f t="shared" si="67"/>
        <v>0</v>
      </c>
      <c r="CI65" s="12">
        <f t="shared" si="68"/>
        <v>0</v>
      </c>
      <c r="CJ65" s="12">
        <f t="shared" si="69"/>
        <v>0</v>
      </c>
      <c r="CK65" s="9"/>
      <c r="CL65" s="18">
        <f t="shared" si="70"/>
        <v>1</v>
      </c>
      <c r="CM65" s="18">
        <f t="shared" si="71"/>
        <v>0</v>
      </c>
      <c r="CN65" s="18">
        <f t="shared" si="72"/>
        <v>0</v>
      </c>
      <c r="CO65" s="18">
        <f t="shared" si="73"/>
        <v>0</v>
      </c>
      <c r="CP65" s="18">
        <f t="shared" si="74"/>
        <v>0</v>
      </c>
      <c r="CQ65" s="18">
        <f t="shared" si="75"/>
        <v>0</v>
      </c>
      <c r="CR65" s="18">
        <f t="shared" si="76"/>
        <v>0</v>
      </c>
      <c r="CS65" s="18">
        <f t="shared" si="77"/>
        <v>0</v>
      </c>
      <c r="CT65" s="18">
        <f t="shared" si="78"/>
        <v>0</v>
      </c>
      <c r="CU65" s="18">
        <f t="shared" si="79"/>
        <v>0</v>
      </c>
      <c r="CV65" s="17" t="str">
        <f t="shared" si="0"/>
        <v>LSDA18</v>
      </c>
      <c r="CW65" s="3" t="str">
        <f t="shared" si="1"/>
        <v>Språkdidaktik</v>
      </c>
    </row>
    <row r="66" spans="1:101">
      <c r="A66" t="s">
        <v>121</v>
      </c>
      <c r="B66" s="6">
        <v>24126.800000000003</v>
      </c>
      <c r="C66" s="6">
        <v>23239.8</v>
      </c>
      <c r="D66" t="s">
        <v>122</v>
      </c>
      <c r="E66" s="3">
        <v>78</v>
      </c>
      <c r="F66" s="28">
        <f t="shared" si="80"/>
        <v>8.2105263157894743</v>
      </c>
      <c r="G66" s="29">
        <f t="shared" si="81"/>
        <v>19</v>
      </c>
      <c r="H66">
        <v>30</v>
      </c>
      <c r="J66" s="3" t="s">
        <v>216</v>
      </c>
      <c r="K66" s="3" t="str">
        <f t="shared" si="22"/>
        <v>***</v>
      </c>
      <c r="L66" s="3">
        <v>107.3</v>
      </c>
      <c r="M66" s="9"/>
      <c r="N66" s="6">
        <f t="shared" si="23"/>
        <v>241800</v>
      </c>
      <c r="O66" s="6" t="str">
        <f t="shared" si="24"/>
        <v/>
      </c>
      <c r="P66" s="6"/>
      <c r="Q66" s="6"/>
      <c r="R66" s="6">
        <f t="shared" si="25"/>
        <v>241800</v>
      </c>
      <c r="S66" s="6"/>
      <c r="T66" s="9"/>
      <c r="U66" s="31">
        <f t="shared" si="26"/>
        <v>241800</v>
      </c>
      <c r="V66" s="31">
        <f t="shared" si="27"/>
        <v>452887.67500000005</v>
      </c>
      <c r="W66" s="35">
        <f t="shared" si="28"/>
        <v>229155.31511207495</v>
      </c>
      <c r="X66" s="31">
        <f t="shared" si="29"/>
        <v>429204.375</v>
      </c>
      <c r="Y66" s="35">
        <f t="shared" si="30"/>
        <v>0</v>
      </c>
      <c r="Z66" s="31">
        <f t="shared" si="31"/>
        <v>0</v>
      </c>
      <c r="AA66" s="35">
        <f t="shared" si="32"/>
        <v>0</v>
      </c>
      <c r="AB66" s="31">
        <f t="shared" si="33"/>
        <v>0</v>
      </c>
      <c r="AC66" s="35">
        <f t="shared" si="34"/>
        <v>0</v>
      </c>
      <c r="AD66" s="31">
        <f t="shared" si="35"/>
        <v>0</v>
      </c>
      <c r="AE66" s="35">
        <f t="shared" si="36"/>
        <v>0</v>
      </c>
      <c r="AF66" s="31">
        <f t="shared" si="37"/>
        <v>0</v>
      </c>
      <c r="AG66" s="35">
        <f t="shared" si="38"/>
        <v>0</v>
      </c>
      <c r="AH66" s="31">
        <f t="shared" si="39"/>
        <v>0</v>
      </c>
      <c r="AI66" s="35">
        <f t="shared" si="40"/>
        <v>0</v>
      </c>
      <c r="AJ66" s="31">
        <f t="shared" si="41"/>
        <v>0</v>
      </c>
      <c r="AK66" s="35">
        <f t="shared" si="42"/>
        <v>0</v>
      </c>
      <c r="AL66" s="31">
        <f t="shared" si="43"/>
        <v>0</v>
      </c>
      <c r="AM66" s="35">
        <f t="shared" si="44"/>
        <v>0</v>
      </c>
      <c r="AN66" s="31">
        <f t="shared" si="45"/>
        <v>0</v>
      </c>
      <c r="AO66" s="35">
        <f t="shared" si="46"/>
        <v>12644.684887925025</v>
      </c>
      <c r="AP66" s="31">
        <f t="shared" si="47"/>
        <v>23683.300000000003</v>
      </c>
      <c r="AQ66" s="9"/>
      <c r="AR66" s="15">
        <v>9.5</v>
      </c>
      <c r="AS66" s="15">
        <v>9.625</v>
      </c>
      <c r="AT66" s="15">
        <v>9</v>
      </c>
      <c r="AU66" s="15">
        <v>9.125</v>
      </c>
      <c r="AV66" s="15" t="s">
        <v>6</v>
      </c>
      <c r="AW66" s="15" t="s">
        <v>6</v>
      </c>
      <c r="AX66" s="15" t="s">
        <v>6</v>
      </c>
      <c r="AY66" s="15" t="s">
        <v>6</v>
      </c>
      <c r="AZ66" s="15" t="s">
        <v>6</v>
      </c>
      <c r="BA66" s="15" t="s">
        <v>6</v>
      </c>
      <c r="BB66" s="15" t="s">
        <v>6</v>
      </c>
      <c r="BC66" s="15" t="s">
        <v>6</v>
      </c>
      <c r="BD66" s="15" t="s">
        <v>6</v>
      </c>
      <c r="BE66" s="15" t="s">
        <v>6</v>
      </c>
      <c r="BF66" s="15" t="s">
        <v>6</v>
      </c>
      <c r="BG66" s="15" t="s">
        <v>6</v>
      </c>
      <c r="BH66" s="15" t="s">
        <v>6</v>
      </c>
      <c r="BI66" s="15" t="s">
        <v>6</v>
      </c>
      <c r="BJ66" s="15" t="s">
        <v>6</v>
      </c>
      <c r="BK66" s="15" t="s">
        <v>6</v>
      </c>
      <c r="BL66" s="15">
        <v>0.5</v>
      </c>
      <c r="BM66" s="15">
        <v>0.5</v>
      </c>
      <c r="BN66" s="9"/>
      <c r="BO66" s="12">
        <f t="shared" si="48"/>
        <v>229204.60000000003</v>
      </c>
      <c r="BP66" s="12">
        <f t="shared" si="49"/>
        <v>223683.07499999998</v>
      </c>
      <c r="BQ66" s="12">
        <f t="shared" si="50"/>
        <v>217141.2</v>
      </c>
      <c r="BR66" s="12">
        <f t="shared" si="51"/>
        <v>212063.17499999999</v>
      </c>
      <c r="BS66" s="12">
        <f t="shared" si="52"/>
        <v>0</v>
      </c>
      <c r="BT66" s="12">
        <f t="shared" si="53"/>
        <v>0</v>
      </c>
      <c r="BU66" s="12">
        <f t="shared" si="54"/>
        <v>0</v>
      </c>
      <c r="BV66" s="12">
        <f t="shared" si="55"/>
        <v>0</v>
      </c>
      <c r="BW66" s="12">
        <f t="shared" si="56"/>
        <v>0</v>
      </c>
      <c r="BX66" s="12">
        <f t="shared" si="57"/>
        <v>0</v>
      </c>
      <c r="BY66" s="12">
        <f t="shared" si="58"/>
        <v>0</v>
      </c>
      <c r="BZ66" s="12">
        <f t="shared" si="59"/>
        <v>0</v>
      </c>
      <c r="CA66" s="12">
        <f t="shared" si="60"/>
        <v>0</v>
      </c>
      <c r="CB66" s="12">
        <f t="shared" si="61"/>
        <v>0</v>
      </c>
      <c r="CC66" s="12">
        <f t="shared" si="62"/>
        <v>0</v>
      </c>
      <c r="CD66" s="12">
        <f t="shared" si="63"/>
        <v>0</v>
      </c>
      <c r="CE66" s="12">
        <f t="shared" si="64"/>
        <v>0</v>
      </c>
      <c r="CF66" s="12">
        <f t="shared" si="65"/>
        <v>0</v>
      </c>
      <c r="CG66" s="12">
        <f t="shared" si="66"/>
        <v>0</v>
      </c>
      <c r="CH66" s="12">
        <f t="shared" si="67"/>
        <v>0</v>
      </c>
      <c r="CI66" s="12">
        <f t="shared" si="68"/>
        <v>12063.400000000001</v>
      </c>
      <c r="CJ66" s="12">
        <f t="shared" si="69"/>
        <v>11619.9</v>
      </c>
      <c r="CK66" s="9"/>
      <c r="CL66" s="18">
        <f t="shared" si="70"/>
        <v>0.94770601783322972</v>
      </c>
      <c r="CM66" s="18">
        <f t="shared" si="71"/>
        <v>0</v>
      </c>
      <c r="CN66" s="18">
        <f t="shared" si="72"/>
        <v>0</v>
      </c>
      <c r="CO66" s="18">
        <f t="shared" si="73"/>
        <v>0</v>
      </c>
      <c r="CP66" s="18">
        <f t="shared" si="74"/>
        <v>0</v>
      </c>
      <c r="CQ66" s="18">
        <f t="shared" si="75"/>
        <v>0</v>
      </c>
      <c r="CR66" s="18">
        <f t="shared" si="76"/>
        <v>0</v>
      </c>
      <c r="CS66" s="18">
        <f t="shared" si="77"/>
        <v>0</v>
      </c>
      <c r="CT66" s="18">
        <f t="shared" si="78"/>
        <v>0</v>
      </c>
      <c r="CU66" s="18">
        <f t="shared" si="79"/>
        <v>5.2293982166770163E-2</v>
      </c>
      <c r="CV66" s="17" t="str">
        <f t="shared" si="0"/>
        <v>LSTA18</v>
      </c>
      <c r="CW66" s="3" t="str">
        <f t="shared" si="1"/>
        <v>Svenska för tidiga skolår</v>
      </c>
    </row>
    <row r="67" spans="1:101">
      <c r="A67" t="s">
        <v>123</v>
      </c>
      <c r="B67" s="6">
        <v>24767.250000000004</v>
      </c>
      <c r="C67" s="6">
        <v>24317.5</v>
      </c>
      <c r="D67" t="s">
        <v>124</v>
      </c>
      <c r="E67" s="3">
        <f>87+22</f>
        <v>109</v>
      </c>
      <c r="F67" s="28">
        <f t="shared" si="80"/>
        <v>6.8125</v>
      </c>
      <c r="G67" s="29">
        <f t="shared" si="81"/>
        <v>32</v>
      </c>
      <c r="H67">
        <v>30</v>
      </c>
      <c r="I67" s="3">
        <v>7.5</v>
      </c>
      <c r="J67" s="3" t="s">
        <v>217</v>
      </c>
      <c r="K67" s="3" t="str">
        <f t="shared" si="22"/>
        <v>***</v>
      </c>
      <c r="L67" s="3">
        <v>111.55</v>
      </c>
      <c r="M67" s="9"/>
      <c r="N67" s="6">
        <f t="shared" si="23"/>
        <v>337900</v>
      </c>
      <c r="O67" s="6">
        <f t="shared" si="24"/>
        <v>110400</v>
      </c>
      <c r="P67" s="6"/>
      <c r="Q67" s="6"/>
      <c r="R67" s="6">
        <f t="shared" si="25"/>
        <v>448300</v>
      </c>
      <c r="S67" s="6"/>
      <c r="T67" s="9"/>
      <c r="U67" s="31">
        <f t="shared" si="26"/>
        <v>448300</v>
      </c>
      <c r="V67" s="31">
        <f t="shared" si="27"/>
        <v>682006.625</v>
      </c>
      <c r="W67" s="35">
        <f t="shared" si="28"/>
        <v>0</v>
      </c>
      <c r="X67" s="31">
        <f t="shared" si="29"/>
        <v>0</v>
      </c>
      <c r="Y67" s="35">
        <f t="shared" si="30"/>
        <v>0</v>
      </c>
      <c r="Z67" s="31">
        <f t="shared" si="31"/>
        <v>0</v>
      </c>
      <c r="AA67" s="35">
        <f t="shared" si="32"/>
        <v>0</v>
      </c>
      <c r="AB67" s="31">
        <f t="shared" si="33"/>
        <v>0</v>
      </c>
      <c r="AC67" s="35">
        <f t="shared" si="34"/>
        <v>100937.83993667217</v>
      </c>
      <c r="AD67" s="31">
        <f t="shared" si="35"/>
        <v>153558.5</v>
      </c>
      <c r="AE67" s="35">
        <f t="shared" si="36"/>
        <v>32264.632949863208</v>
      </c>
      <c r="AF67" s="31">
        <f t="shared" si="37"/>
        <v>49084.75</v>
      </c>
      <c r="AG67" s="35">
        <f t="shared" si="38"/>
        <v>16132.316474931604</v>
      </c>
      <c r="AH67" s="31">
        <f t="shared" si="39"/>
        <v>24542.375</v>
      </c>
      <c r="AI67" s="35">
        <f t="shared" si="40"/>
        <v>56537.015641160375</v>
      </c>
      <c r="AJ67" s="31">
        <f t="shared" si="41"/>
        <v>86010.75</v>
      </c>
      <c r="AK67" s="35">
        <f t="shared" si="42"/>
        <v>14134.253910290094</v>
      </c>
      <c r="AL67" s="31">
        <f t="shared" si="43"/>
        <v>21502.6875</v>
      </c>
      <c r="AM67" s="35">
        <f t="shared" si="44"/>
        <v>228293.94108708255</v>
      </c>
      <c r="AN67" s="31">
        <f t="shared" si="45"/>
        <v>347307.5625</v>
      </c>
      <c r="AO67" s="35">
        <f t="shared" si="46"/>
        <v>0</v>
      </c>
      <c r="AP67" s="31">
        <f t="shared" si="47"/>
        <v>0</v>
      </c>
      <c r="AQ67" s="9"/>
      <c r="AR67" s="15">
        <v>16</v>
      </c>
      <c r="AS67" s="15">
        <v>11.75</v>
      </c>
      <c r="AT67" s="15" t="s">
        <v>6</v>
      </c>
      <c r="AU67" s="15" t="s">
        <v>6</v>
      </c>
      <c r="AV67" s="15" t="s">
        <v>6</v>
      </c>
      <c r="AW67" s="15" t="s">
        <v>6</v>
      </c>
      <c r="AX67" s="15" t="s">
        <v>6</v>
      </c>
      <c r="AY67" s="15" t="s">
        <v>6</v>
      </c>
      <c r="AZ67" s="15">
        <v>3.5</v>
      </c>
      <c r="BA67" s="15">
        <v>2.75</v>
      </c>
      <c r="BB67" s="15">
        <v>1</v>
      </c>
      <c r="BC67" s="15">
        <v>1</v>
      </c>
      <c r="BD67" s="15">
        <v>0.5</v>
      </c>
      <c r="BE67" s="15">
        <v>0.5</v>
      </c>
      <c r="BF67" s="15">
        <v>2</v>
      </c>
      <c r="BG67" s="15">
        <v>1.5</v>
      </c>
      <c r="BH67" s="15">
        <v>0.5</v>
      </c>
      <c r="BI67" s="15">
        <v>0.375</v>
      </c>
      <c r="BJ67" s="15">
        <v>8.5</v>
      </c>
      <c r="BK67" s="15">
        <v>5.625</v>
      </c>
      <c r="BL67" s="15" t="s">
        <v>6</v>
      </c>
      <c r="BM67" s="15" t="s">
        <v>6</v>
      </c>
      <c r="BN67" s="9"/>
      <c r="BO67" s="12">
        <f t="shared" si="48"/>
        <v>396276.00000000006</v>
      </c>
      <c r="BP67" s="12">
        <f t="shared" si="49"/>
        <v>285730.625</v>
      </c>
      <c r="BQ67" s="12">
        <f t="shared" si="50"/>
        <v>0</v>
      </c>
      <c r="BR67" s="12">
        <f t="shared" si="51"/>
        <v>0</v>
      </c>
      <c r="BS67" s="12">
        <f t="shared" si="52"/>
        <v>0</v>
      </c>
      <c r="BT67" s="12">
        <f t="shared" si="53"/>
        <v>0</v>
      </c>
      <c r="BU67" s="12">
        <f t="shared" si="54"/>
        <v>0</v>
      </c>
      <c r="BV67" s="12">
        <f t="shared" si="55"/>
        <v>0</v>
      </c>
      <c r="BW67" s="12">
        <f t="shared" si="56"/>
        <v>86685.375000000015</v>
      </c>
      <c r="BX67" s="12">
        <f t="shared" si="57"/>
        <v>66873.125</v>
      </c>
      <c r="BY67" s="12">
        <f t="shared" si="58"/>
        <v>24767.250000000004</v>
      </c>
      <c r="BZ67" s="12">
        <f t="shared" si="59"/>
        <v>24317.5</v>
      </c>
      <c r="CA67" s="12">
        <f t="shared" si="60"/>
        <v>12383.625000000002</v>
      </c>
      <c r="CB67" s="12">
        <f t="shared" si="61"/>
        <v>12158.75</v>
      </c>
      <c r="CC67" s="12">
        <f t="shared" si="62"/>
        <v>49534.500000000007</v>
      </c>
      <c r="CD67" s="12">
        <f t="shared" si="63"/>
        <v>36476.25</v>
      </c>
      <c r="CE67" s="12">
        <f t="shared" si="64"/>
        <v>12383.625000000002</v>
      </c>
      <c r="CF67" s="12">
        <f t="shared" si="65"/>
        <v>9119.0625</v>
      </c>
      <c r="CG67" s="12">
        <f t="shared" si="66"/>
        <v>210521.62500000003</v>
      </c>
      <c r="CH67" s="12">
        <f t="shared" si="67"/>
        <v>136785.9375</v>
      </c>
      <c r="CI67" s="12">
        <f t="shared" si="68"/>
        <v>0</v>
      </c>
      <c r="CJ67" s="12">
        <f t="shared" si="69"/>
        <v>0</v>
      </c>
      <c r="CK67" s="9"/>
      <c r="CL67" s="18">
        <f t="shared" si="70"/>
        <v>0</v>
      </c>
      <c r="CM67" s="18">
        <f t="shared" si="71"/>
        <v>0</v>
      </c>
      <c r="CN67" s="18">
        <f t="shared" si="72"/>
        <v>0</v>
      </c>
      <c r="CO67" s="18">
        <f t="shared" si="73"/>
        <v>0.22515690371776081</v>
      </c>
      <c r="CP67" s="18">
        <f t="shared" si="74"/>
        <v>7.1971075061037712E-2</v>
      </c>
      <c r="CQ67" s="18">
        <f t="shared" si="75"/>
        <v>3.5985537530518856E-2</v>
      </c>
      <c r="CR67" s="18">
        <f t="shared" si="76"/>
        <v>0.12611424412482797</v>
      </c>
      <c r="CS67" s="18">
        <f t="shared" si="77"/>
        <v>3.1528561031206992E-2</v>
      </c>
      <c r="CT67" s="18">
        <f t="shared" si="78"/>
        <v>0.50924367853464769</v>
      </c>
      <c r="CU67" s="18">
        <f t="shared" si="79"/>
        <v>0</v>
      </c>
      <c r="CV67" s="17" t="str">
        <f t="shared" si="0"/>
        <v>LSVA18</v>
      </c>
      <c r="CW67" s="3" t="str">
        <f t="shared" si="1"/>
        <v>Svenska språket och litteraturen, 1-30 hp</v>
      </c>
    </row>
    <row r="68" spans="1:101">
      <c r="A68" t="s">
        <v>125</v>
      </c>
      <c r="B68" s="6">
        <v>24767.25</v>
      </c>
      <c r="C68" s="6">
        <v>24317.5</v>
      </c>
      <c r="D68" t="s">
        <v>126</v>
      </c>
      <c r="E68" s="3">
        <f>106+18.2</f>
        <v>124.2</v>
      </c>
      <c r="F68" s="28">
        <f t="shared" si="80"/>
        <v>9.9759036144578328</v>
      </c>
      <c r="G68" s="29">
        <f t="shared" si="81"/>
        <v>24.9</v>
      </c>
      <c r="H68">
        <v>30</v>
      </c>
      <c r="I68" s="3">
        <v>7.5</v>
      </c>
      <c r="J68" s="3" t="s">
        <v>218</v>
      </c>
      <c r="K68" s="3" t="str">
        <f t="shared" si="22"/>
        <v>***</v>
      </c>
      <c r="L68" s="3">
        <v>79.75</v>
      </c>
      <c r="M68" s="9"/>
      <c r="N68" s="6">
        <f t="shared" si="23"/>
        <v>385020</v>
      </c>
      <c r="O68" s="6">
        <f t="shared" si="24"/>
        <v>85905</v>
      </c>
      <c r="P68" s="6"/>
      <c r="Q68" s="6"/>
      <c r="R68" s="6">
        <f t="shared" si="25"/>
        <v>470925</v>
      </c>
      <c r="S68" s="6"/>
      <c r="T68" s="9"/>
      <c r="U68" s="31">
        <f t="shared" si="26"/>
        <v>470925</v>
      </c>
      <c r="V68" s="31">
        <f t="shared" si="27"/>
        <v>490733.51249999995</v>
      </c>
      <c r="W68" s="35">
        <f t="shared" si="28"/>
        <v>0</v>
      </c>
      <c r="X68" s="31">
        <f t="shared" si="29"/>
        <v>0</v>
      </c>
      <c r="Y68" s="35">
        <f t="shared" si="30"/>
        <v>0</v>
      </c>
      <c r="Z68" s="31">
        <f t="shared" si="31"/>
        <v>0</v>
      </c>
      <c r="AA68" s="35">
        <f t="shared" si="32"/>
        <v>0</v>
      </c>
      <c r="AB68" s="31">
        <f t="shared" si="33"/>
        <v>0</v>
      </c>
      <c r="AC68" s="35">
        <f t="shared" si="34"/>
        <v>105010.15897095476</v>
      </c>
      <c r="AD68" s="31">
        <f t="shared" si="35"/>
        <v>109427.20000000001</v>
      </c>
      <c r="AE68" s="35">
        <f t="shared" si="36"/>
        <v>35435.477926525353</v>
      </c>
      <c r="AF68" s="31">
        <f t="shared" si="37"/>
        <v>36926</v>
      </c>
      <c r="AG68" s="35">
        <f t="shared" si="38"/>
        <v>0</v>
      </c>
      <c r="AH68" s="31">
        <f t="shared" si="39"/>
        <v>0</v>
      </c>
      <c r="AI68" s="35">
        <f t="shared" si="40"/>
        <v>35435.477926525353</v>
      </c>
      <c r="AJ68" s="31">
        <f t="shared" si="41"/>
        <v>36926</v>
      </c>
      <c r="AK68" s="35">
        <f t="shared" si="42"/>
        <v>17717.738963262676</v>
      </c>
      <c r="AL68" s="31">
        <f t="shared" si="43"/>
        <v>18463</v>
      </c>
      <c r="AM68" s="35">
        <f t="shared" si="44"/>
        <v>277326.14621273195</v>
      </c>
      <c r="AN68" s="31">
        <f t="shared" si="45"/>
        <v>288991.3125</v>
      </c>
      <c r="AO68" s="35">
        <f t="shared" si="46"/>
        <v>0</v>
      </c>
      <c r="AP68" s="31">
        <f t="shared" si="47"/>
        <v>0</v>
      </c>
      <c r="AQ68" s="9"/>
      <c r="AR68" s="15">
        <v>12.45</v>
      </c>
      <c r="AS68" s="15">
        <v>7.5</v>
      </c>
      <c r="AT68" s="15" t="s">
        <v>6</v>
      </c>
      <c r="AU68" s="15" t="s">
        <v>6</v>
      </c>
      <c r="AV68" s="15" t="s">
        <v>6</v>
      </c>
      <c r="AW68" s="15" t="s">
        <v>6</v>
      </c>
      <c r="AX68" s="15" t="s">
        <v>6</v>
      </c>
      <c r="AY68" s="15" t="s">
        <v>6</v>
      </c>
      <c r="AZ68" s="15">
        <v>2.7</v>
      </c>
      <c r="BA68" s="15">
        <v>1.75</v>
      </c>
      <c r="BB68" s="15">
        <v>1</v>
      </c>
      <c r="BC68" s="15">
        <v>0.5</v>
      </c>
      <c r="BD68" s="15" t="s">
        <v>6</v>
      </c>
      <c r="BE68" s="15" t="s">
        <v>6</v>
      </c>
      <c r="BF68" s="15">
        <v>1</v>
      </c>
      <c r="BG68" s="15">
        <v>0.5</v>
      </c>
      <c r="BH68" s="15">
        <v>0.5</v>
      </c>
      <c r="BI68" s="15">
        <v>0.25</v>
      </c>
      <c r="BJ68" s="15">
        <v>7.25</v>
      </c>
      <c r="BK68" s="15">
        <v>4.5</v>
      </c>
      <c r="BL68" s="15" t="s">
        <v>6</v>
      </c>
      <c r="BM68" s="15" t="s">
        <v>6</v>
      </c>
      <c r="BN68" s="9"/>
      <c r="BO68" s="12">
        <f t="shared" si="48"/>
        <v>308352.26249999995</v>
      </c>
      <c r="BP68" s="12">
        <f t="shared" si="49"/>
        <v>182381.25</v>
      </c>
      <c r="BQ68" s="12">
        <f t="shared" si="50"/>
        <v>0</v>
      </c>
      <c r="BR68" s="12">
        <f t="shared" si="51"/>
        <v>0</v>
      </c>
      <c r="BS68" s="12">
        <f t="shared" si="52"/>
        <v>0</v>
      </c>
      <c r="BT68" s="12">
        <f t="shared" si="53"/>
        <v>0</v>
      </c>
      <c r="BU68" s="12">
        <f t="shared" si="54"/>
        <v>0</v>
      </c>
      <c r="BV68" s="12">
        <f t="shared" si="55"/>
        <v>0</v>
      </c>
      <c r="BW68" s="12">
        <f t="shared" si="56"/>
        <v>66871.575000000012</v>
      </c>
      <c r="BX68" s="12">
        <f t="shared" si="57"/>
        <v>42555.625</v>
      </c>
      <c r="BY68" s="12">
        <f t="shared" si="58"/>
        <v>24767.25</v>
      </c>
      <c r="BZ68" s="12">
        <f t="shared" si="59"/>
        <v>12158.75</v>
      </c>
      <c r="CA68" s="12">
        <f t="shared" si="60"/>
        <v>0</v>
      </c>
      <c r="CB68" s="12">
        <f t="shared" si="61"/>
        <v>0</v>
      </c>
      <c r="CC68" s="12">
        <f t="shared" si="62"/>
        <v>24767.25</v>
      </c>
      <c r="CD68" s="12">
        <f t="shared" si="63"/>
        <v>12158.75</v>
      </c>
      <c r="CE68" s="12">
        <f t="shared" si="64"/>
        <v>12383.625</v>
      </c>
      <c r="CF68" s="12">
        <f t="shared" si="65"/>
        <v>6079.375</v>
      </c>
      <c r="CG68" s="12">
        <f t="shared" si="66"/>
        <v>179562.5625</v>
      </c>
      <c r="CH68" s="12">
        <f t="shared" si="67"/>
        <v>109428.75</v>
      </c>
      <c r="CI68" s="12">
        <f t="shared" si="68"/>
        <v>0</v>
      </c>
      <c r="CJ68" s="12">
        <f t="shared" si="69"/>
        <v>0</v>
      </c>
      <c r="CK68" s="9"/>
      <c r="CL68" s="18">
        <f t="shared" si="70"/>
        <v>0</v>
      </c>
      <c r="CM68" s="18">
        <f t="shared" si="71"/>
        <v>0</v>
      </c>
      <c r="CN68" s="18">
        <f t="shared" si="72"/>
        <v>0</v>
      </c>
      <c r="CO68" s="18">
        <f t="shared" si="73"/>
        <v>0.22298701273229229</v>
      </c>
      <c r="CP68" s="18">
        <f t="shared" si="74"/>
        <v>7.5246542287042209E-2</v>
      </c>
      <c r="CQ68" s="18">
        <f t="shared" si="75"/>
        <v>0</v>
      </c>
      <c r="CR68" s="18">
        <f t="shared" si="76"/>
        <v>7.5246542287042209E-2</v>
      </c>
      <c r="CS68" s="18">
        <f t="shared" si="77"/>
        <v>3.7623271143521105E-2</v>
      </c>
      <c r="CT68" s="18">
        <f t="shared" si="78"/>
        <v>0.5888966315501023</v>
      </c>
      <c r="CU68" s="18">
        <f t="shared" si="79"/>
        <v>0</v>
      </c>
      <c r="CV68" s="17" t="str">
        <f t="shared" ref="CV68:CV71" si="82">A68</f>
        <v>LSVB17</v>
      </c>
      <c r="CW68" s="3" t="str">
        <f t="shared" ref="CW68:CW71" si="83">D68</f>
        <v>Svenska språket och litteraturen, 31-60 hp</v>
      </c>
    </row>
    <row r="69" spans="1:101">
      <c r="A69" t="s">
        <v>127</v>
      </c>
      <c r="B69" s="6">
        <v>21565</v>
      </c>
      <c r="C69" s="6">
        <v>18929</v>
      </c>
      <c r="D69" t="s">
        <v>128</v>
      </c>
      <c r="E69" s="3">
        <v>103.5</v>
      </c>
      <c r="F69" s="28">
        <f t="shared" ref="F69:F72" si="84">E69/AR69</f>
        <v>9.5391705069124431</v>
      </c>
      <c r="G69" s="29">
        <f t="shared" ref="G69:G72" si="85">AR69*60/H69</f>
        <v>21.7</v>
      </c>
      <c r="H69">
        <v>30</v>
      </c>
      <c r="J69" s="3" t="s">
        <v>219</v>
      </c>
      <c r="K69" s="3" t="str">
        <f t="shared" si="22"/>
        <v>***</v>
      </c>
      <c r="L69" s="3" t="s">
        <v>6</v>
      </c>
      <c r="M69" s="9"/>
      <c r="N69" s="6">
        <f t="shared" si="23"/>
        <v>320850</v>
      </c>
      <c r="O69" s="6" t="str">
        <f t="shared" si="24"/>
        <v/>
      </c>
      <c r="P69" s="6"/>
      <c r="Q69" s="6"/>
      <c r="R69" s="6">
        <f t="shared" si="25"/>
        <v>320850</v>
      </c>
      <c r="S69" s="6"/>
      <c r="T69" s="9"/>
      <c r="U69" s="31">
        <f t="shared" si="26"/>
        <v>320850</v>
      </c>
      <c r="V69" s="31">
        <f t="shared" si="27"/>
        <v>368849.375</v>
      </c>
      <c r="W69" s="35">
        <f t="shared" si="28"/>
        <v>0</v>
      </c>
      <c r="X69" s="31">
        <f t="shared" si="29"/>
        <v>0</v>
      </c>
      <c r="Y69" s="35">
        <f t="shared" si="30"/>
        <v>0</v>
      </c>
      <c r="Z69" s="31">
        <f t="shared" si="31"/>
        <v>0</v>
      </c>
      <c r="AA69" s="35">
        <f t="shared" si="32"/>
        <v>0</v>
      </c>
      <c r="AB69" s="31">
        <f t="shared" si="33"/>
        <v>0</v>
      </c>
      <c r="AC69" s="35">
        <f t="shared" si="34"/>
        <v>26991.546549319763</v>
      </c>
      <c r="AD69" s="31">
        <f t="shared" si="35"/>
        <v>31029.500000000004</v>
      </c>
      <c r="AE69" s="35">
        <f t="shared" si="36"/>
        <v>0</v>
      </c>
      <c r="AF69" s="31">
        <f t="shared" si="37"/>
        <v>0</v>
      </c>
      <c r="AG69" s="35">
        <f t="shared" si="38"/>
        <v>0</v>
      </c>
      <c r="AH69" s="31">
        <f t="shared" si="39"/>
        <v>0</v>
      </c>
      <c r="AI69" s="35">
        <f t="shared" si="40"/>
        <v>13495.773274659881</v>
      </c>
      <c r="AJ69" s="31">
        <f t="shared" si="41"/>
        <v>15514.750000000002</v>
      </c>
      <c r="AK69" s="35">
        <f t="shared" si="42"/>
        <v>0</v>
      </c>
      <c r="AL69" s="31">
        <f t="shared" si="43"/>
        <v>0</v>
      </c>
      <c r="AM69" s="35">
        <f t="shared" si="44"/>
        <v>280362.68017602037</v>
      </c>
      <c r="AN69" s="31">
        <f t="shared" si="45"/>
        <v>322305.125</v>
      </c>
      <c r="AO69" s="35">
        <f t="shared" si="46"/>
        <v>0</v>
      </c>
      <c r="AP69" s="31">
        <f t="shared" si="47"/>
        <v>0</v>
      </c>
      <c r="AQ69" s="9"/>
      <c r="AR69" s="15">
        <v>10.85</v>
      </c>
      <c r="AS69" s="15">
        <v>7.125</v>
      </c>
      <c r="AT69" s="15" t="s">
        <v>6</v>
      </c>
      <c r="AU69" s="15" t="s">
        <v>6</v>
      </c>
      <c r="AV69" s="15" t="s">
        <v>6</v>
      </c>
      <c r="AW69" s="15" t="s">
        <v>6</v>
      </c>
      <c r="AX69" s="15" t="s">
        <v>6</v>
      </c>
      <c r="AY69" s="15" t="s">
        <v>6</v>
      </c>
      <c r="AZ69" s="15">
        <v>1</v>
      </c>
      <c r="BA69" s="15">
        <v>0.5</v>
      </c>
      <c r="BB69" s="15" t="s">
        <v>6</v>
      </c>
      <c r="BC69" s="15" t="s">
        <v>6</v>
      </c>
      <c r="BD69" s="15" t="s">
        <v>6</v>
      </c>
      <c r="BE69" s="15" t="s">
        <v>6</v>
      </c>
      <c r="BF69" s="15">
        <v>0.5</v>
      </c>
      <c r="BG69" s="15">
        <v>0.25</v>
      </c>
      <c r="BH69" s="15" t="s">
        <v>6</v>
      </c>
      <c r="BI69" s="15" t="s">
        <v>6</v>
      </c>
      <c r="BJ69" s="15">
        <v>9.35</v>
      </c>
      <c r="BK69" s="15">
        <v>6.375</v>
      </c>
      <c r="BL69" s="15" t="s">
        <v>6</v>
      </c>
      <c r="BM69" s="15" t="s">
        <v>6</v>
      </c>
      <c r="BN69" s="9"/>
      <c r="BO69" s="12">
        <f t="shared" si="48"/>
        <v>233980.25</v>
      </c>
      <c r="BP69" s="12">
        <f t="shared" si="49"/>
        <v>134869.125</v>
      </c>
      <c r="BQ69" s="12">
        <f t="shared" si="50"/>
        <v>0</v>
      </c>
      <c r="BR69" s="12">
        <f t="shared" si="51"/>
        <v>0</v>
      </c>
      <c r="BS69" s="12">
        <f t="shared" si="52"/>
        <v>0</v>
      </c>
      <c r="BT69" s="12">
        <f t="shared" si="53"/>
        <v>0</v>
      </c>
      <c r="BU69" s="12">
        <f t="shared" si="54"/>
        <v>0</v>
      </c>
      <c r="BV69" s="12">
        <f t="shared" si="55"/>
        <v>0</v>
      </c>
      <c r="BW69" s="12">
        <f t="shared" si="56"/>
        <v>21565</v>
      </c>
      <c r="BX69" s="12">
        <f t="shared" si="57"/>
        <v>9464.5</v>
      </c>
      <c r="BY69" s="12">
        <f t="shared" si="58"/>
        <v>0</v>
      </c>
      <c r="BZ69" s="12">
        <f t="shared" si="59"/>
        <v>0</v>
      </c>
      <c r="CA69" s="12">
        <f t="shared" si="60"/>
        <v>0</v>
      </c>
      <c r="CB69" s="12">
        <f t="shared" si="61"/>
        <v>0</v>
      </c>
      <c r="CC69" s="12">
        <f t="shared" si="62"/>
        <v>10782.5</v>
      </c>
      <c r="CD69" s="12">
        <f t="shared" si="63"/>
        <v>4732.25</v>
      </c>
      <c r="CE69" s="12">
        <f t="shared" si="64"/>
        <v>0</v>
      </c>
      <c r="CF69" s="12">
        <f t="shared" si="65"/>
        <v>0</v>
      </c>
      <c r="CG69" s="12">
        <f t="shared" si="66"/>
        <v>201632.75</v>
      </c>
      <c r="CH69" s="12">
        <f t="shared" si="67"/>
        <v>120672.375</v>
      </c>
      <c r="CI69" s="12">
        <f t="shared" si="68"/>
        <v>0</v>
      </c>
      <c r="CJ69" s="12">
        <f t="shared" si="69"/>
        <v>0</v>
      </c>
      <c r="CK69" s="9"/>
      <c r="CL69" s="18">
        <f t="shared" si="70"/>
        <v>0</v>
      </c>
      <c r="CM69" s="18">
        <f t="shared" si="71"/>
        <v>0</v>
      </c>
      <c r="CN69" s="18">
        <f t="shared" si="72"/>
        <v>0</v>
      </c>
      <c r="CO69" s="18">
        <f t="shared" si="73"/>
        <v>8.4125125601744621E-2</v>
      </c>
      <c r="CP69" s="18">
        <f t="shared" si="74"/>
        <v>0</v>
      </c>
      <c r="CQ69" s="18">
        <f t="shared" si="75"/>
        <v>0</v>
      </c>
      <c r="CR69" s="18">
        <f t="shared" si="76"/>
        <v>4.2062562800872311E-2</v>
      </c>
      <c r="CS69" s="18">
        <f t="shared" si="77"/>
        <v>0</v>
      </c>
      <c r="CT69" s="18">
        <f t="shared" si="78"/>
        <v>0.87381231159738304</v>
      </c>
      <c r="CU69" s="18">
        <f t="shared" si="79"/>
        <v>0</v>
      </c>
      <c r="CV69" s="17" t="str">
        <f t="shared" si="82"/>
        <v>LSVC28</v>
      </c>
      <c r="CW69" s="3" t="str">
        <f t="shared" si="83"/>
        <v>Svenska språket och litteraturen, 61-90 hp</v>
      </c>
    </row>
    <row r="70" spans="1:101">
      <c r="A70" t="s">
        <v>129</v>
      </c>
      <c r="B70" s="6">
        <v>21565</v>
      </c>
      <c r="C70" s="6">
        <v>18929</v>
      </c>
      <c r="D70" t="s">
        <v>130</v>
      </c>
      <c r="E70" s="3">
        <v>70</v>
      </c>
      <c r="F70" s="28">
        <f t="shared" si="84"/>
        <v>46.666666666666664</v>
      </c>
      <c r="G70" s="29">
        <f t="shared" si="85"/>
        <v>3</v>
      </c>
      <c r="H70">
        <v>30</v>
      </c>
      <c r="J70" s="3" t="s">
        <v>219</v>
      </c>
      <c r="K70" s="3" t="str">
        <f t="shared" ref="K70:K107" si="86">IF(D70=J70,"","***")</f>
        <v>***</v>
      </c>
      <c r="L70" s="3">
        <v>90</v>
      </c>
      <c r="M70" s="9"/>
      <c r="N70" s="6">
        <f t="shared" ref="N70:N72" si="87">E70*$S$1</f>
        <v>217000</v>
      </c>
      <c r="O70" s="6" t="str">
        <f t="shared" ref="O70:O72" si="88">IF(I70&gt;0,G70*O$4+G70*P$4*I70/1.5,"")</f>
        <v/>
      </c>
      <c r="P70" s="6"/>
      <c r="Q70" s="6"/>
      <c r="R70" s="6">
        <f t="shared" ref="R70:R72" si="89">SUM(N70:Q70)</f>
        <v>217000</v>
      </c>
      <c r="S70" s="6"/>
      <c r="T70" s="9"/>
      <c r="U70" s="31">
        <f t="shared" ref="U70:U72" si="90">R70</f>
        <v>217000</v>
      </c>
      <c r="V70" s="31">
        <f t="shared" ref="V70:V72" si="91">BO70+BP70</f>
        <v>58374.875</v>
      </c>
      <c r="W70" s="35">
        <f t="shared" ref="W70:W72" si="92">CL70*$U70</f>
        <v>0</v>
      </c>
      <c r="X70" s="31">
        <f t="shared" ref="X70:X72" si="93">CL70*$V70</f>
        <v>0</v>
      </c>
      <c r="Y70" s="35">
        <f t="shared" ref="Y70:Y72" si="94">CM70*$U70</f>
        <v>0</v>
      </c>
      <c r="Z70" s="31">
        <f t="shared" ref="Z70:Z72" si="95">CM70*$V70</f>
        <v>0</v>
      </c>
      <c r="AA70" s="35">
        <f t="shared" ref="AA70:AA72" si="96">CN70*$U70</f>
        <v>0</v>
      </c>
      <c r="AB70" s="31">
        <f t="shared" ref="AB70:AB72" si="97">CN70*$V70</f>
        <v>0</v>
      </c>
      <c r="AC70" s="35">
        <f t="shared" ref="AC70:AC72" si="98">CO70*$U70</f>
        <v>0</v>
      </c>
      <c r="AD70" s="31">
        <f t="shared" ref="AD70:AD72" si="99">CO70*$V70</f>
        <v>0</v>
      </c>
      <c r="AE70" s="35">
        <f t="shared" ref="AE70:AE72" si="100">CP70*$U70</f>
        <v>0</v>
      </c>
      <c r="AF70" s="31">
        <f t="shared" ref="AF70:AF72" si="101">CP70*$V70</f>
        <v>0</v>
      </c>
      <c r="AG70" s="35">
        <f t="shared" ref="AG70:AG72" si="102">CQ70*$U70</f>
        <v>0</v>
      </c>
      <c r="AH70" s="31">
        <f t="shared" ref="AH70:AH72" si="103">CQ70*$V70</f>
        <v>0</v>
      </c>
      <c r="AI70" s="35">
        <f t="shared" ref="AI70:AI72" si="104">CR70*$U70</f>
        <v>0</v>
      </c>
      <c r="AJ70" s="31">
        <f t="shared" ref="AJ70:AJ72" si="105">CR70*$V70</f>
        <v>0</v>
      </c>
      <c r="AK70" s="35">
        <f t="shared" ref="AK70:AK72" si="106">CS70*$U70</f>
        <v>0</v>
      </c>
      <c r="AL70" s="31">
        <f t="shared" ref="AL70:AL72" si="107">CS70*$V70</f>
        <v>0</v>
      </c>
      <c r="AM70" s="35">
        <f t="shared" ref="AM70:AM72" si="108">CT70*$U70</f>
        <v>217000</v>
      </c>
      <c r="AN70" s="31">
        <f t="shared" ref="AN70:AN72" si="109">CT70*$V70</f>
        <v>58374.875</v>
      </c>
      <c r="AO70" s="35">
        <f t="shared" ref="AO70:AO72" si="110">CU70*$U70</f>
        <v>0</v>
      </c>
      <c r="AP70" s="31">
        <f t="shared" ref="AP70:AP72" si="111">CU70*$V70</f>
        <v>0</v>
      </c>
      <c r="AQ70" s="9"/>
      <c r="AR70" s="15">
        <v>1.5</v>
      </c>
      <c r="AS70" s="15">
        <v>1.375</v>
      </c>
      <c r="AT70" s="15" t="s">
        <v>6</v>
      </c>
      <c r="AU70" s="15" t="s">
        <v>6</v>
      </c>
      <c r="AV70" s="15" t="s">
        <v>6</v>
      </c>
      <c r="AW70" s="15" t="s">
        <v>6</v>
      </c>
      <c r="AX70" s="15" t="s">
        <v>6</v>
      </c>
      <c r="AY70" s="15" t="s">
        <v>6</v>
      </c>
      <c r="AZ70" s="15" t="s">
        <v>6</v>
      </c>
      <c r="BA70" s="15" t="s">
        <v>6</v>
      </c>
      <c r="BB70" s="15" t="s">
        <v>6</v>
      </c>
      <c r="BC70" s="15" t="s">
        <v>6</v>
      </c>
      <c r="BD70" s="15" t="s">
        <v>6</v>
      </c>
      <c r="BE70" s="15" t="s">
        <v>6</v>
      </c>
      <c r="BF70" s="15" t="s">
        <v>6</v>
      </c>
      <c r="BG70" s="15" t="s">
        <v>6</v>
      </c>
      <c r="BH70" s="15" t="s">
        <v>6</v>
      </c>
      <c r="BI70" s="15" t="s">
        <v>6</v>
      </c>
      <c r="BJ70" s="15">
        <v>1.5</v>
      </c>
      <c r="BK70" s="15">
        <v>1.375</v>
      </c>
      <c r="BL70" s="15" t="s">
        <v>6</v>
      </c>
      <c r="BM70" s="15" t="s">
        <v>6</v>
      </c>
      <c r="BN70" s="9"/>
      <c r="BO70" s="12">
        <f t="shared" ref="BO70:BO71" si="112">IF(ISNUMBER(AR70),$B70*AR70,0)</f>
        <v>32347.5</v>
      </c>
      <c r="BP70" s="12">
        <f t="shared" ref="BP70:BP71" si="113">IF(ISNUMBER(AS70),$C70*AS70,0)</f>
        <v>26027.375</v>
      </c>
      <c r="BQ70" s="12">
        <f t="shared" ref="BQ70:BQ71" si="114">IF(ISNUMBER(AT70),$B70*AT70,0)</f>
        <v>0</v>
      </c>
      <c r="BR70" s="12">
        <f t="shared" ref="BR70:BR71" si="115">IF(ISNUMBER(AU70),$C70*AU70,0)</f>
        <v>0</v>
      </c>
      <c r="BS70" s="12">
        <f t="shared" ref="BS70:BS71" si="116">IF(ISNUMBER(AV70),$B70*AV70,0)</f>
        <v>0</v>
      </c>
      <c r="BT70" s="12">
        <f t="shared" ref="BT70:BT71" si="117">IF(ISNUMBER(AW70),$C70*AW70,0)</f>
        <v>0</v>
      </c>
      <c r="BU70" s="12">
        <f t="shared" ref="BU70:BU71" si="118">IF(ISNUMBER(AX70),$B70*AX70,0)</f>
        <v>0</v>
      </c>
      <c r="BV70" s="12">
        <f t="shared" ref="BV70:BV71" si="119">IF(ISNUMBER(AY70),$C70*AY70,0)</f>
        <v>0</v>
      </c>
      <c r="BW70" s="12">
        <f t="shared" ref="BW70:BW71" si="120">IF(ISNUMBER(AZ70),$B70*AZ70,0)</f>
        <v>0</v>
      </c>
      <c r="BX70" s="12">
        <f t="shared" ref="BX70:BX71" si="121">IF(ISNUMBER(BA70),$C70*BA70,0)</f>
        <v>0</v>
      </c>
      <c r="BY70" s="12">
        <f t="shared" ref="BY70:BY71" si="122">IF(ISNUMBER(BB70),$B70*BB70,0)</f>
        <v>0</v>
      </c>
      <c r="BZ70" s="12">
        <f t="shared" ref="BZ70:BZ71" si="123">IF(ISNUMBER(BC70),$C70*BC70,0)</f>
        <v>0</v>
      </c>
      <c r="CA70" s="12">
        <f t="shared" ref="CA70:CA71" si="124">IF(ISNUMBER(BD70),$B70*BD70,0)</f>
        <v>0</v>
      </c>
      <c r="CB70" s="12">
        <f t="shared" ref="CB70:CB71" si="125">IF(ISNUMBER(BE70),$C70*BE70,0)</f>
        <v>0</v>
      </c>
      <c r="CC70" s="12">
        <f t="shared" ref="CC70:CC71" si="126">IF(ISNUMBER(BF70),$B70*BF70,0)</f>
        <v>0</v>
      </c>
      <c r="CD70" s="12">
        <f t="shared" ref="CD70:CD71" si="127">IF(ISNUMBER(BG70),$C70*BG70,0)</f>
        <v>0</v>
      </c>
      <c r="CE70" s="12">
        <f t="shared" ref="CE70:CE71" si="128">IF(ISNUMBER(BH70),$B70*BH70,0)</f>
        <v>0</v>
      </c>
      <c r="CF70" s="12">
        <f t="shared" ref="CF70:CF71" si="129">IF(ISNUMBER(BI70),$C70*BI70,0)</f>
        <v>0</v>
      </c>
      <c r="CG70" s="12">
        <f t="shared" ref="CG70:CG71" si="130">IF(ISNUMBER(BJ70),$B70*BJ70,0)</f>
        <v>32347.5</v>
      </c>
      <c r="CH70" s="12">
        <f t="shared" ref="CH70:CH71" si="131">IF(ISNUMBER(BK70),$C70*BK70,0)</f>
        <v>26027.375</v>
      </c>
      <c r="CI70" s="12">
        <f t="shared" ref="CI70:CI71" si="132">IF(ISNUMBER(BL70),$B70*BL70,0)</f>
        <v>0</v>
      </c>
      <c r="CJ70" s="12">
        <f t="shared" ref="CJ70:CJ71" si="133">IF(ISNUMBER(BM70),$C70*BM70,0)</f>
        <v>0</v>
      </c>
      <c r="CK70" s="9"/>
      <c r="CL70" s="18">
        <f t="shared" ref="CL70:CL71" si="134">(BQ70+BR70)/($BO70+$BP70)</f>
        <v>0</v>
      </c>
      <c r="CM70" s="18">
        <f t="shared" ref="CM70:CM71" si="135">(BT70+BS70)/($BO70+$BP70)</f>
        <v>0</v>
      </c>
      <c r="CN70" s="18">
        <f t="shared" ref="CN70:CN71" si="136">(BU70+BV70)/($BO70+$BP70)</f>
        <v>0</v>
      </c>
      <c r="CO70" s="18">
        <f t="shared" ref="CO70:CO71" si="137">(BW70+BX70)/($BO70+$BP70)</f>
        <v>0</v>
      </c>
      <c r="CP70" s="18">
        <f t="shared" ref="CP70:CP71" si="138">(BY70+BZ70)/($BO70+$BP70)</f>
        <v>0</v>
      </c>
      <c r="CQ70" s="18">
        <f t="shared" ref="CQ70:CQ71" si="139">(CA70+CB70)/($BO70+$BP70)</f>
        <v>0</v>
      </c>
      <c r="CR70" s="18">
        <f t="shared" ref="CR70:CR71" si="140">(CC70+CD70)/($BO70+$BP70)</f>
        <v>0</v>
      </c>
      <c r="CS70" s="18">
        <f t="shared" ref="CS70:CS71" si="141">(CE70+CF70)/($BO70+$BP70)</f>
        <v>0</v>
      </c>
      <c r="CT70" s="18">
        <f t="shared" ref="CT70:CT71" si="142">(CG70+CH70)/($BO70+$BP70)</f>
        <v>1</v>
      </c>
      <c r="CU70" s="18">
        <f t="shared" ref="CU70:CU71" si="143">(CI70+CJ70)/($BO70+$BP70)</f>
        <v>0</v>
      </c>
      <c r="CV70" s="17" t="str">
        <f t="shared" si="82"/>
        <v>LSVD28</v>
      </c>
      <c r="CW70" s="3" t="str">
        <f t="shared" si="83"/>
        <v>Svenska språket och litteraturen, 91-120 hp</v>
      </c>
    </row>
    <row r="71" spans="1:101">
      <c r="A71" t="s">
        <v>134</v>
      </c>
      <c r="B71" s="6">
        <v>49532</v>
      </c>
      <c r="C71" s="6">
        <v>41771</v>
      </c>
      <c r="D71" t="s">
        <v>135</v>
      </c>
      <c r="E71" s="3">
        <v>44.5</v>
      </c>
      <c r="F71" s="28">
        <f t="shared" si="84"/>
        <v>11.125</v>
      </c>
      <c r="G71" s="29">
        <f t="shared" si="85"/>
        <v>16</v>
      </c>
      <c r="H71">
        <v>15</v>
      </c>
      <c r="J71" s="3" t="s">
        <v>220</v>
      </c>
      <c r="K71" s="3" t="str">
        <f t="shared" si="86"/>
        <v>***</v>
      </c>
      <c r="L71" s="3">
        <v>41</v>
      </c>
      <c r="M71" s="9"/>
      <c r="N71" s="6">
        <f t="shared" si="87"/>
        <v>137950</v>
      </c>
      <c r="O71" s="6" t="str">
        <f t="shared" si="88"/>
        <v/>
      </c>
      <c r="P71" s="6"/>
      <c r="Q71" s="6"/>
      <c r="R71" s="6">
        <f t="shared" si="89"/>
        <v>137950</v>
      </c>
      <c r="S71" s="6"/>
      <c r="T71" s="9"/>
      <c r="U71" s="31">
        <f t="shared" si="90"/>
        <v>137950</v>
      </c>
      <c r="V71" s="31">
        <f t="shared" si="91"/>
        <v>307776.875</v>
      </c>
      <c r="W71" s="35">
        <f t="shared" si="92"/>
        <v>28352.188436022039</v>
      </c>
      <c r="X71" s="31">
        <f t="shared" si="93"/>
        <v>63255.875000000007</v>
      </c>
      <c r="Y71" s="35">
        <f t="shared" si="94"/>
        <v>57574.02468915184</v>
      </c>
      <c r="Z71" s="31">
        <f t="shared" si="95"/>
        <v>128452</v>
      </c>
      <c r="AA71" s="35">
        <f t="shared" si="96"/>
        <v>44133.254061891428</v>
      </c>
      <c r="AB71" s="31">
        <f t="shared" si="97"/>
        <v>98464.625</v>
      </c>
      <c r="AC71" s="35">
        <f t="shared" si="98"/>
        <v>0</v>
      </c>
      <c r="AD71" s="31">
        <f t="shared" si="99"/>
        <v>0</v>
      </c>
      <c r="AE71" s="35">
        <f t="shared" si="100"/>
        <v>0</v>
      </c>
      <c r="AF71" s="31">
        <f t="shared" si="101"/>
        <v>0</v>
      </c>
      <c r="AG71" s="35">
        <f t="shared" si="102"/>
        <v>0</v>
      </c>
      <c r="AH71" s="31">
        <f t="shared" si="103"/>
        <v>0</v>
      </c>
      <c r="AI71" s="35">
        <f t="shared" si="104"/>
        <v>0</v>
      </c>
      <c r="AJ71" s="31">
        <f t="shared" si="105"/>
        <v>0</v>
      </c>
      <c r="AK71" s="35">
        <f t="shared" si="106"/>
        <v>0</v>
      </c>
      <c r="AL71" s="31">
        <f t="shared" si="107"/>
        <v>0</v>
      </c>
      <c r="AM71" s="35">
        <f t="shared" si="108"/>
        <v>0</v>
      </c>
      <c r="AN71" s="31">
        <f t="shared" si="109"/>
        <v>0</v>
      </c>
      <c r="AO71" s="35">
        <f t="shared" si="110"/>
        <v>7890.5328129346954</v>
      </c>
      <c r="AP71" s="31">
        <f t="shared" si="111"/>
        <v>17604.375</v>
      </c>
      <c r="AQ71" s="9"/>
      <c r="AR71" s="15">
        <v>4</v>
      </c>
      <c r="AS71" s="15">
        <v>2.625</v>
      </c>
      <c r="AT71" s="15">
        <v>0.75</v>
      </c>
      <c r="AU71" s="15">
        <v>0.625</v>
      </c>
      <c r="AV71" s="15">
        <v>1.75</v>
      </c>
      <c r="AW71" s="15">
        <v>1</v>
      </c>
      <c r="AX71" s="15">
        <v>1.25</v>
      </c>
      <c r="AY71" s="15">
        <v>0.875</v>
      </c>
      <c r="AZ71" s="15" t="s">
        <v>6</v>
      </c>
      <c r="BA71" s="15" t="s">
        <v>6</v>
      </c>
      <c r="BB71" s="15" t="s">
        <v>6</v>
      </c>
      <c r="BC71" s="15" t="s">
        <v>6</v>
      </c>
      <c r="BD71" s="15" t="s">
        <v>6</v>
      </c>
      <c r="BE71" s="15" t="s">
        <v>6</v>
      </c>
      <c r="BF71" s="15" t="s">
        <v>6</v>
      </c>
      <c r="BG71" s="15" t="s">
        <v>6</v>
      </c>
      <c r="BH71" s="15" t="s">
        <v>6</v>
      </c>
      <c r="BI71" s="15" t="s">
        <v>6</v>
      </c>
      <c r="BJ71" s="15" t="s">
        <v>6</v>
      </c>
      <c r="BK71" s="15" t="s">
        <v>6</v>
      </c>
      <c r="BL71" s="15">
        <v>0.25</v>
      </c>
      <c r="BM71" s="15">
        <v>0.125</v>
      </c>
      <c r="BN71" s="9"/>
      <c r="BO71" s="12">
        <f t="shared" si="112"/>
        <v>198128</v>
      </c>
      <c r="BP71" s="12">
        <f t="shared" si="113"/>
        <v>109648.875</v>
      </c>
      <c r="BQ71" s="12">
        <f t="shared" si="114"/>
        <v>37149</v>
      </c>
      <c r="BR71" s="12">
        <f t="shared" si="115"/>
        <v>26106.875</v>
      </c>
      <c r="BS71" s="12">
        <f t="shared" si="116"/>
        <v>86681</v>
      </c>
      <c r="BT71" s="12">
        <f t="shared" si="117"/>
        <v>41771</v>
      </c>
      <c r="BU71" s="12">
        <f t="shared" si="118"/>
        <v>61915</v>
      </c>
      <c r="BV71" s="12">
        <f t="shared" si="119"/>
        <v>36549.625</v>
      </c>
      <c r="BW71" s="12">
        <f t="shared" si="120"/>
        <v>0</v>
      </c>
      <c r="BX71" s="12">
        <f t="shared" si="121"/>
        <v>0</v>
      </c>
      <c r="BY71" s="12">
        <f t="shared" si="122"/>
        <v>0</v>
      </c>
      <c r="BZ71" s="12">
        <f t="shared" si="123"/>
        <v>0</v>
      </c>
      <c r="CA71" s="12">
        <f t="shared" si="124"/>
        <v>0</v>
      </c>
      <c r="CB71" s="12">
        <f t="shared" si="125"/>
        <v>0</v>
      </c>
      <c r="CC71" s="12">
        <f t="shared" si="126"/>
        <v>0</v>
      </c>
      <c r="CD71" s="12">
        <f t="shared" si="127"/>
        <v>0</v>
      </c>
      <c r="CE71" s="12">
        <f t="shared" si="128"/>
        <v>0</v>
      </c>
      <c r="CF71" s="12">
        <f t="shared" si="129"/>
        <v>0</v>
      </c>
      <c r="CG71" s="12">
        <f t="shared" si="130"/>
        <v>0</v>
      </c>
      <c r="CH71" s="12">
        <f t="shared" si="131"/>
        <v>0</v>
      </c>
      <c r="CI71" s="12">
        <f t="shared" si="132"/>
        <v>12383</v>
      </c>
      <c r="CJ71" s="12">
        <f t="shared" si="133"/>
        <v>5221.375</v>
      </c>
      <c r="CK71" s="9"/>
      <c r="CL71" s="18">
        <f t="shared" si="134"/>
        <v>0.20552510645902167</v>
      </c>
      <c r="CM71" s="18">
        <f t="shared" si="135"/>
        <v>0.41735429278109343</v>
      </c>
      <c r="CN71" s="18">
        <f t="shared" si="136"/>
        <v>0.31992210265959714</v>
      </c>
      <c r="CO71" s="18">
        <f t="shared" si="137"/>
        <v>0</v>
      </c>
      <c r="CP71" s="18">
        <f t="shared" si="138"/>
        <v>0</v>
      </c>
      <c r="CQ71" s="18">
        <f t="shared" si="139"/>
        <v>0</v>
      </c>
      <c r="CR71" s="18">
        <f t="shared" si="140"/>
        <v>0</v>
      </c>
      <c r="CS71" s="18">
        <f t="shared" si="141"/>
        <v>0</v>
      </c>
      <c r="CT71" s="18">
        <f t="shared" si="142"/>
        <v>0</v>
      </c>
      <c r="CU71" s="18">
        <f t="shared" si="143"/>
        <v>5.7198498100287751E-2</v>
      </c>
      <c r="CV71" s="17" t="str">
        <f t="shared" si="82"/>
        <v>LTKA18</v>
      </c>
      <c r="CW71" s="3" t="str">
        <f t="shared" si="83"/>
        <v>Teknik, 1-15 hp</v>
      </c>
    </row>
    <row r="72" spans="1:101">
      <c r="A72" t="s">
        <v>146</v>
      </c>
      <c r="B72" s="6">
        <v>34374</v>
      </c>
      <c r="C72" s="6">
        <v>40483</v>
      </c>
      <c r="D72" t="s">
        <v>147</v>
      </c>
      <c r="E72" s="3">
        <f>57+25.2</f>
        <v>82.2</v>
      </c>
      <c r="F72" s="28">
        <f t="shared" si="84"/>
        <v>8.2200000000000006</v>
      </c>
      <c r="G72" s="29">
        <f t="shared" si="85"/>
        <v>40</v>
      </c>
      <c r="H72">
        <v>15</v>
      </c>
      <c r="I72" s="3">
        <v>7.5</v>
      </c>
      <c r="J72" s="3" t="s">
        <v>221</v>
      </c>
      <c r="K72" s="3" t="str">
        <f t="shared" si="86"/>
        <v>***</v>
      </c>
      <c r="L72" s="3">
        <v>78</v>
      </c>
      <c r="N72" s="6">
        <f t="shared" si="87"/>
        <v>254820</v>
      </c>
      <c r="O72" s="6">
        <f t="shared" si="88"/>
        <v>138000</v>
      </c>
      <c r="P72" s="6"/>
      <c r="Q72" s="6"/>
      <c r="R72" s="6">
        <f t="shared" si="89"/>
        <v>392820</v>
      </c>
      <c r="S72" s="6"/>
      <c r="U72" s="31">
        <f t="shared" si="90"/>
        <v>392820</v>
      </c>
      <c r="V72" s="31">
        <f t="shared" si="91"/>
        <v>551215.375</v>
      </c>
      <c r="W72" s="35">
        <f t="shared" si="92"/>
        <v>0</v>
      </c>
      <c r="X72" s="31">
        <f t="shared" si="93"/>
        <v>0</v>
      </c>
      <c r="Y72" s="35">
        <f t="shared" si="94"/>
        <v>392820</v>
      </c>
      <c r="Z72" s="31">
        <f t="shared" si="95"/>
        <v>551215.375</v>
      </c>
      <c r="AA72" s="35">
        <f t="shared" si="96"/>
        <v>0</v>
      </c>
      <c r="AB72" s="31">
        <f t="shared" si="97"/>
        <v>0</v>
      </c>
      <c r="AC72" s="35">
        <f t="shared" si="98"/>
        <v>0</v>
      </c>
      <c r="AD72" s="31">
        <f t="shared" si="99"/>
        <v>0</v>
      </c>
      <c r="AE72" s="35">
        <f t="shared" si="100"/>
        <v>0</v>
      </c>
      <c r="AF72" s="31">
        <f t="shared" si="101"/>
        <v>0</v>
      </c>
      <c r="AG72" s="35">
        <f t="shared" si="102"/>
        <v>0</v>
      </c>
      <c r="AH72" s="31">
        <f t="shared" si="103"/>
        <v>0</v>
      </c>
      <c r="AI72" s="35">
        <f t="shared" si="104"/>
        <v>0</v>
      </c>
      <c r="AJ72" s="31">
        <f t="shared" si="105"/>
        <v>0</v>
      </c>
      <c r="AK72" s="35">
        <f t="shared" si="106"/>
        <v>0</v>
      </c>
      <c r="AL72" s="31">
        <f t="shared" si="107"/>
        <v>0</v>
      </c>
      <c r="AM72" s="35">
        <f t="shared" si="108"/>
        <v>0</v>
      </c>
      <c r="AN72" s="31">
        <f t="shared" si="109"/>
        <v>0</v>
      </c>
      <c r="AO72" s="35">
        <f t="shared" si="110"/>
        <v>0</v>
      </c>
      <c r="AP72" s="31">
        <f t="shared" si="111"/>
        <v>0</v>
      </c>
      <c r="AR72" s="15">
        <v>10</v>
      </c>
      <c r="AS72" s="15">
        <v>5.125</v>
      </c>
      <c r="AT72" s="15" t="s">
        <v>6</v>
      </c>
      <c r="AU72" s="15" t="s">
        <v>6</v>
      </c>
      <c r="AV72" s="15">
        <v>10</v>
      </c>
      <c r="AW72" s="15">
        <v>5.125</v>
      </c>
      <c r="AX72" s="15" t="s">
        <v>6</v>
      </c>
      <c r="AY72" s="15" t="s">
        <v>6</v>
      </c>
      <c r="AZ72" s="15" t="s">
        <v>6</v>
      </c>
      <c r="BA72" s="15" t="s">
        <v>6</v>
      </c>
      <c r="BB72" s="15" t="s">
        <v>6</v>
      </c>
      <c r="BC72" s="15" t="s">
        <v>6</v>
      </c>
      <c r="BD72" s="15" t="s">
        <v>6</v>
      </c>
      <c r="BE72" s="15" t="s">
        <v>6</v>
      </c>
      <c r="BF72" s="15" t="s">
        <v>6</v>
      </c>
      <c r="BG72" s="15" t="s">
        <v>6</v>
      </c>
      <c r="BH72" s="15" t="s">
        <v>6</v>
      </c>
      <c r="BI72" s="15" t="s">
        <v>6</v>
      </c>
      <c r="BJ72" s="15" t="s">
        <v>6</v>
      </c>
      <c r="BK72" s="15" t="s">
        <v>6</v>
      </c>
      <c r="BL72" s="15" t="s">
        <v>6</v>
      </c>
      <c r="BM72" s="15" t="s">
        <v>6</v>
      </c>
      <c r="BO72" s="12">
        <f t="shared" ref="BO72" si="144">IF(ISNUMBER(AR72),$B72*AR72,0)</f>
        <v>343740</v>
      </c>
      <c r="BP72" s="12">
        <f t="shared" ref="BP72" si="145">IF(ISNUMBER(AS72),$C72*AS72,0)</f>
        <v>207475.375</v>
      </c>
      <c r="BQ72" s="12">
        <f t="shared" ref="BQ72" si="146">IF(ISNUMBER(AT72),$B72*AT72,0)</f>
        <v>0</v>
      </c>
      <c r="BR72" s="12">
        <f t="shared" ref="BR72" si="147">IF(ISNUMBER(AU72),$C72*AU72,0)</f>
        <v>0</v>
      </c>
      <c r="BS72" s="12">
        <f t="shared" ref="BS72" si="148">IF(ISNUMBER(AV72),$B72*AV72,0)</f>
        <v>343740</v>
      </c>
      <c r="BT72" s="12">
        <f t="shared" ref="BT72" si="149">IF(ISNUMBER(AW72),$C72*AW72,0)</f>
        <v>207475.375</v>
      </c>
      <c r="BU72" s="12">
        <f t="shared" ref="BU72" si="150">IF(ISNUMBER(AX72),$B72*AX72,0)</f>
        <v>0</v>
      </c>
      <c r="BV72" s="12">
        <f t="shared" ref="BV72" si="151">IF(ISNUMBER(AY72),$C72*AY72,0)</f>
        <v>0</v>
      </c>
      <c r="BW72" s="12">
        <f t="shared" ref="BW72" si="152">IF(ISNUMBER(AZ72),$B72*AZ72,0)</f>
        <v>0</v>
      </c>
      <c r="BX72" s="12">
        <f t="shared" ref="BX72" si="153">IF(ISNUMBER(BA72),$C72*BA72,0)</f>
        <v>0</v>
      </c>
      <c r="BY72" s="12">
        <f t="shared" ref="BY72" si="154">IF(ISNUMBER(BB72),$B72*BB72,0)</f>
        <v>0</v>
      </c>
      <c r="BZ72" s="12">
        <f t="shared" ref="BZ72" si="155">IF(ISNUMBER(BC72),$C72*BC72,0)</f>
        <v>0</v>
      </c>
      <c r="CA72" s="12">
        <f t="shared" ref="CA72" si="156">IF(ISNUMBER(BD72),$B72*BD72,0)</f>
        <v>0</v>
      </c>
      <c r="CB72" s="12">
        <f t="shared" ref="CB72" si="157">IF(ISNUMBER(BE72),$C72*BE72,0)</f>
        <v>0</v>
      </c>
      <c r="CC72" s="12">
        <f t="shared" ref="CC72" si="158">IF(ISNUMBER(BF72),$B72*BF72,0)</f>
        <v>0</v>
      </c>
      <c r="CD72" s="12">
        <f t="shared" ref="CD72" si="159">IF(ISNUMBER(BG72),$C72*BG72,0)</f>
        <v>0</v>
      </c>
      <c r="CE72" s="12">
        <f t="shared" ref="CE72" si="160">IF(ISNUMBER(BH72),$B72*BH72,0)</f>
        <v>0</v>
      </c>
      <c r="CF72" s="12">
        <f t="shared" ref="CF72" si="161">IF(ISNUMBER(BI72),$C72*BI72,0)</f>
        <v>0</v>
      </c>
      <c r="CG72" s="12">
        <f t="shared" ref="CG72" si="162">IF(ISNUMBER(BJ72),$B72*BJ72,0)</f>
        <v>0</v>
      </c>
      <c r="CH72" s="12">
        <f t="shared" ref="CH72" si="163">IF(ISNUMBER(BK72),$C72*BK72,0)</f>
        <v>0</v>
      </c>
      <c r="CI72" s="12">
        <f t="shared" ref="CI72" si="164">IF(ISNUMBER(BL72),$B72*BL72,0)</f>
        <v>0</v>
      </c>
      <c r="CJ72" s="12">
        <f t="shared" ref="CJ72" si="165">IF(ISNUMBER(BM72),$C72*BM72,0)</f>
        <v>0</v>
      </c>
      <c r="CK72" s="9"/>
      <c r="CL72" s="18">
        <f t="shared" ref="CL72" si="166">(BQ72+BR72)/($BO72+$BP72)</f>
        <v>0</v>
      </c>
      <c r="CM72" s="18">
        <f t="shared" ref="CM72" si="167">(BT72+BS72)/($BO72+$BP72)</f>
        <v>1</v>
      </c>
      <c r="CN72" s="18">
        <f t="shared" ref="CN72" si="168">(BU72+BV72)/($BO72+$BP72)</f>
        <v>0</v>
      </c>
      <c r="CO72" s="18">
        <f t="shared" ref="CO72" si="169">(BW72+BX72)/($BO72+$BP72)</f>
        <v>0</v>
      </c>
      <c r="CP72" s="18">
        <f t="shared" ref="CP72" si="170">(BY72+BZ72)/($BO72+$BP72)</f>
        <v>0</v>
      </c>
      <c r="CQ72" s="18">
        <f t="shared" ref="CQ72" si="171">(CA72+CB72)/($BO72+$BP72)</f>
        <v>0</v>
      </c>
      <c r="CR72" s="18">
        <f t="shared" ref="CR72" si="172">(CC72+CD72)/($BO72+$BP72)</f>
        <v>0</v>
      </c>
      <c r="CS72" s="18">
        <f t="shared" ref="CS72" si="173">(CE72+CF72)/($BO72+$BP72)</f>
        <v>0</v>
      </c>
      <c r="CT72" s="18">
        <f t="shared" ref="CT72" si="174">(CG72+CH72)/($BO72+$BP72)</f>
        <v>0</v>
      </c>
      <c r="CU72" s="18">
        <f t="shared" ref="CU72" si="175">(CI72+CJ72)/($BO72+$BP72)</f>
        <v>0</v>
      </c>
      <c r="CV72" s="17" t="str">
        <f t="shared" ref="CV72" si="176">A72</f>
        <v>LYIB17</v>
      </c>
      <c r="CW72" s="3" t="str">
        <f t="shared" ref="CW72" si="177">D72</f>
        <v>Yrkesidentifikation</v>
      </c>
    </row>
    <row r="73" spans="1:101">
      <c r="A73" t="s">
        <v>148</v>
      </c>
      <c r="B73" s="1"/>
      <c r="C73" s="1"/>
      <c r="D73" t="s">
        <v>6</v>
      </c>
      <c r="H73" t="s">
        <v>6</v>
      </c>
      <c r="J73" s="3" t="s">
        <v>222</v>
      </c>
      <c r="K73" s="3" t="str">
        <f t="shared" si="86"/>
        <v>***</v>
      </c>
      <c r="L73" s="3">
        <v>103.5</v>
      </c>
      <c r="AR73" s="15">
        <v>4</v>
      </c>
      <c r="AS73" s="15">
        <v>0</v>
      </c>
      <c r="AT73" s="15" t="e">
        <f t="shared" ref="AT73:AT79" si="178">IF($H73&lt;&gt;"","",IF(MATCH(AT$2,$H74:$H1068,0)&lt;MATCH("",$H74:$H1068,0),VLOOKUP(AT$2,$H74:$AS1068,2,FALSE),""))</f>
        <v>#N/A</v>
      </c>
      <c r="AU73" s="15" t="e">
        <f t="shared" ref="AU73:AU79" si="179">IF($H73&lt;&gt;"","",IF(MATCH(AT$2,$H74:$H1068,0)&lt;MATCH("",$H74:$H1068,0),VLOOKUP(AT$2,$H74:$AS1068,3,FALSE),""))</f>
        <v>#N/A</v>
      </c>
      <c r="AV73" s="15" t="e">
        <f t="shared" ref="AV73:AV79" si="180">IF($H73&lt;&gt;"","",IF(MATCH(AV$2,$H74:$H1068,0)&lt;MATCH("",$H74:$H1068,0),VLOOKUP(AV$2,$H74:$AS1068,2,FALSE),""))</f>
        <v>#N/A</v>
      </c>
      <c r="AW73" s="15" t="e">
        <f t="shared" ref="AW73:AW79" si="181">IF($H73&lt;&gt;"","",IF(MATCH(AV$2,$H74:$H1068,0)&lt;MATCH("",$H74:$H1068,0),VLOOKUP(AV$2,$H74:$AS1068,3,FALSE),""))</f>
        <v>#N/A</v>
      </c>
      <c r="AX73" s="15" t="e">
        <f t="shared" ref="AX73:AX79" si="182">IF($H73&lt;&gt;"","",IF(MATCH(AX$2,$H74:$H1068,0)&lt;MATCH("",$H74:$H1068,0),VLOOKUP(AX$2,$H74:$AS1068,2,FALSE),""))</f>
        <v>#N/A</v>
      </c>
      <c r="AY73" s="15" t="e">
        <f t="shared" ref="AY73:AY79" si="183">IF($H73&lt;&gt;"","",IF(MATCH(AX$2,$H74:$H1068,0)&lt;MATCH("",$H74:$H1068,0),VLOOKUP(AX$2,$H74:$AS1068,3,FALSE),""))</f>
        <v>#N/A</v>
      </c>
      <c r="AZ73" s="15" t="e">
        <f t="shared" ref="AZ73:AZ79" si="184">IF($H73&lt;&gt;"","",IF(MATCH(AZ$2,$H74:$H1068,0)&lt;MATCH("",$H74:$H1068,0),VLOOKUP(AZ$2,$H74:$AS1068,2,FALSE),""))</f>
        <v>#N/A</v>
      </c>
      <c r="BA73" s="15" t="e">
        <f t="shared" ref="BA73:BA79" si="185">IF($H73&lt;&gt;"","",IF(MATCH(AZ$2,$H74:$H1068,0)&lt;MATCH("",$H74:$H1068,0),VLOOKUP(AZ$2,$H74:$AS1068,3,FALSE),""))</f>
        <v>#N/A</v>
      </c>
      <c r="BB73" s="15" t="e">
        <f t="shared" ref="BB73:BB79" si="186">IF($H73&lt;&gt;"","",IF(MATCH(BB$2,$H74:$H1068,0)&lt;MATCH("",$H74:$H1068,0),VLOOKUP(BB$2,$H74:$AS1068,2,FALSE),""))</f>
        <v>#N/A</v>
      </c>
      <c r="BC73" s="15" t="e">
        <f t="shared" ref="BC73:BC79" si="187">IF($H73&lt;&gt;"","",IF(MATCH(BB$2,$H74:$H1068,0)&lt;MATCH("",$H74:$H1068,0),VLOOKUP(BB$2,$H74:$AS1068,3,FALSE),""))</f>
        <v>#N/A</v>
      </c>
      <c r="BD73" s="15" t="e">
        <f t="shared" ref="BD73:BD79" si="188">IF($H73&lt;&gt;"","",IF(MATCH(BD$2,$H74:$H1068,0)&lt;MATCH("",$H74:$H1068,0),VLOOKUP(BD$2,$H74:$AS1068,2,FALSE),""))</f>
        <v>#N/A</v>
      </c>
      <c r="BE73" s="15" t="e">
        <f t="shared" ref="BE73:BE79" si="189">IF($H73&lt;&gt;"","",IF(MATCH(BD$2,$H74:$H1068,0)&lt;MATCH("",$H74:$H1068,0),VLOOKUP(BD$2,$H74:$AS1068,3,FALSE),""))</f>
        <v>#N/A</v>
      </c>
      <c r="BF73" s="15" t="e">
        <f t="shared" ref="BF73:BF79" si="190">IF($H73&lt;&gt;"","",IF(MATCH(BF$2,$H74:$H1068,0)&lt;MATCH("",$H74:$H1068,0),VLOOKUP(BF$2,$H74:$AS1068,2,FALSE),""))</f>
        <v>#N/A</v>
      </c>
      <c r="BG73" s="15" t="e">
        <f t="shared" ref="BG73:BG79" si="191">IF($H73&lt;&gt;"","",IF(MATCH(BF$2,$H74:$H1068,0)&lt;MATCH("",$H74:$H1068,0),VLOOKUP(BF$2,$H74:$AS1068,3,FALSE),""))</f>
        <v>#N/A</v>
      </c>
      <c r="BH73" s="15" t="e">
        <f t="shared" ref="BH73:BH79" si="192">IF($H73&lt;&gt;"","",IF(MATCH(BH$2,$H74:$H1068,0)&lt;MATCH("",$H74:$H1068,0),VLOOKUP(BH$2,$H74:$AS1068,2,FALSE),""))</f>
        <v>#N/A</v>
      </c>
      <c r="BI73" s="15" t="e">
        <f t="shared" ref="BI73:BI79" si="193">IF($H73&lt;&gt;"","",IF(MATCH(BH$2,$H74:$H1068,0)&lt;MATCH("",$H74:$H1068,0),VLOOKUP(BH$2,$H74:$AS1068,3,FALSE),""))</f>
        <v>#N/A</v>
      </c>
      <c r="BJ73" s="15" t="e">
        <f t="shared" ref="BJ73:BJ79" si="194">IF($H73&lt;&gt;"","",IF(MATCH(BJ$2,$H74:$H1068,0)&lt;MATCH("",$H74:$H1068,0),VLOOKUP(BJ$2,$H74:$AS1068,2,FALSE),""))</f>
        <v>#N/A</v>
      </c>
      <c r="BK73" s="15" t="e">
        <f t="shared" ref="BK73:BK79" si="195">IF($H73&lt;&gt;"","",IF(MATCH(BJ$2,$H74:$H1068,0)&lt;MATCH("",$H74:$H1068,0),VLOOKUP(BJ$2,$H74:$AS1068,3,FALSE),""))</f>
        <v>#N/A</v>
      </c>
      <c r="BL73" s="15" t="e">
        <f t="shared" ref="BL73:BL79" si="196">IF($H73&lt;&gt;"","",IF(MATCH(BL$2,$H74:$H1068,0)&lt;MATCH("",$H74:$H1068,0),VLOOKUP(BL$2,$H74:$AS1068,2,FALSE),""))</f>
        <v>#N/A</v>
      </c>
      <c r="BM73" s="15" t="e">
        <f t="shared" ref="BM73:BM79" si="197">IF($H73&lt;&gt;"","",IF(MATCH(BL$2,$H74:$H1068,0)&lt;MATCH("",$H74:$H1068,0),VLOOKUP(BL$2,$H74:$AS1068,3,FALSE),""))</f>
        <v>#N/A</v>
      </c>
      <c r="BO73" s="13"/>
      <c r="BP73" s="13"/>
    </row>
    <row r="74" spans="1:101" ht="23.25">
      <c r="A74" t="s">
        <v>6</v>
      </c>
      <c r="B74" s="1"/>
      <c r="C74" s="1"/>
      <c r="D74" s="4" t="s">
        <v>285</v>
      </c>
      <c r="E74" s="3">
        <f>SUM(E5:E73)</f>
        <v>6719.9999999999991</v>
      </c>
      <c r="G74" s="3">
        <f t="shared" ref="G74" si="198">SUM(G5:G73)</f>
        <v>3140.9823008849557</v>
      </c>
      <c r="H74" t="s">
        <v>9</v>
      </c>
      <c r="J74" s="3" t="s">
        <v>223</v>
      </c>
      <c r="K74" s="3" t="str">
        <f t="shared" si="86"/>
        <v>***</v>
      </c>
      <c r="L74" s="3">
        <v>87</v>
      </c>
      <c r="R74" s="53" t="s">
        <v>281</v>
      </c>
      <c r="S74" s="53"/>
      <c r="T74" s="53"/>
      <c r="AR74" s="15">
        <v>0.5</v>
      </c>
      <c r="AS74" s="15">
        <v>0</v>
      </c>
      <c r="AT74" s="15" t="str">
        <f t="shared" si="178"/>
        <v/>
      </c>
      <c r="AU74" s="15" t="str">
        <f t="shared" si="179"/>
        <v/>
      </c>
      <c r="AV74" s="15" t="str">
        <f t="shared" si="180"/>
        <v/>
      </c>
      <c r="AW74" s="15" t="str">
        <f t="shared" si="181"/>
        <v/>
      </c>
      <c r="AX74" s="15" t="str">
        <f t="shared" si="182"/>
        <v/>
      </c>
      <c r="AY74" s="15" t="str">
        <f t="shared" si="183"/>
        <v/>
      </c>
      <c r="AZ74" s="15" t="str">
        <f t="shared" si="184"/>
        <v/>
      </c>
      <c r="BA74" s="15" t="str">
        <f t="shared" si="185"/>
        <v/>
      </c>
      <c r="BB74" s="15" t="str">
        <f t="shared" si="186"/>
        <v/>
      </c>
      <c r="BC74" s="15" t="str">
        <f t="shared" si="187"/>
        <v/>
      </c>
      <c r="BD74" s="15" t="str">
        <f t="shared" si="188"/>
        <v/>
      </c>
      <c r="BE74" s="15" t="str">
        <f t="shared" si="189"/>
        <v/>
      </c>
      <c r="BF74" s="15" t="str">
        <f t="shared" si="190"/>
        <v/>
      </c>
      <c r="BG74" s="15" t="str">
        <f t="shared" si="191"/>
        <v/>
      </c>
      <c r="BH74" s="15" t="str">
        <f t="shared" si="192"/>
        <v/>
      </c>
      <c r="BI74" s="15" t="str">
        <f t="shared" si="193"/>
        <v/>
      </c>
      <c r="BJ74" s="15" t="str">
        <f t="shared" si="194"/>
        <v/>
      </c>
      <c r="BK74" s="15" t="str">
        <f t="shared" si="195"/>
        <v/>
      </c>
      <c r="BL74" s="15" t="str">
        <f t="shared" si="196"/>
        <v/>
      </c>
      <c r="BM74" s="15" t="str">
        <f t="shared" si="197"/>
        <v/>
      </c>
      <c r="BO74" s="13"/>
      <c r="BP74" s="13"/>
    </row>
    <row r="75" spans="1:101" ht="23.25">
      <c r="A75" t="s">
        <v>6</v>
      </c>
      <c r="B75" s="1"/>
      <c r="C75" s="1"/>
      <c r="D75" t="s">
        <v>6</v>
      </c>
      <c r="H75" t="s">
        <v>10</v>
      </c>
      <c r="J75" s="3" t="s">
        <v>224</v>
      </c>
      <c r="K75" s="3" t="str">
        <f t="shared" si="86"/>
        <v>***</v>
      </c>
      <c r="L75" s="3">
        <v>106</v>
      </c>
      <c r="R75" s="53" t="s">
        <v>282</v>
      </c>
      <c r="S75" s="53"/>
      <c r="T75" s="53"/>
      <c r="U75" s="6">
        <f>SUM(U5:U72)</f>
        <v>24370284.557522126</v>
      </c>
      <c r="V75" s="6">
        <f t="shared" ref="V75:AP75" si="199">SUM(V5:V72)</f>
        <v>50973301.286914006</v>
      </c>
      <c r="W75" s="37">
        <f t="shared" si="199"/>
        <v>3478655.168933026</v>
      </c>
      <c r="X75" s="6">
        <f t="shared" si="199"/>
        <v>7581303.8945661318</v>
      </c>
      <c r="Y75" s="37">
        <f t="shared" si="199"/>
        <v>3207310.1231820188</v>
      </c>
      <c r="Z75" s="6">
        <f t="shared" si="199"/>
        <v>7492570.4624999994</v>
      </c>
      <c r="AA75" s="37">
        <f t="shared" si="199"/>
        <v>6886839.5880291592</v>
      </c>
      <c r="AB75" s="6">
        <f t="shared" si="199"/>
        <v>18867532.479847867</v>
      </c>
      <c r="AC75" s="37">
        <f t="shared" si="199"/>
        <v>1911740.3246216858</v>
      </c>
      <c r="AD75" s="6">
        <f t="shared" si="199"/>
        <v>2517740.3875000007</v>
      </c>
      <c r="AE75" s="37">
        <f t="shared" si="199"/>
        <v>1822421.1132845171</v>
      </c>
      <c r="AF75" s="6">
        <f t="shared" si="199"/>
        <v>3052769.4375</v>
      </c>
      <c r="AG75" s="37">
        <f t="shared" si="199"/>
        <v>1105625.8439178285</v>
      </c>
      <c r="AH75" s="6">
        <f t="shared" si="199"/>
        <v>2161523.0625</v>
      </c>
      <c r="AI75" s="37">
        <f t="shared" si="199"/>
        <v>1640335.4446097396</v>
      </c>
      <c r="AJ75" s="6">
        <f t="shared" si="199"/>
        <v>2638232.3000000003</v>
      </c>
      <c r="AK75" s="37">
        <f t="shared" si="199"/>
        <v>1469895.7833291602</v>
      </c>
      <c r="AL75" s="6">
        <f t="shared" si="199"/>
        <v>1873202.625</v>
      </c>
      <c r="AM75" s="37">
        <f t="shared" si="199"/>
        <v>1866116.0639184527</v>
      </c>
      <c r="AN75" s="6">
        <f t="shared" si="199"/>
        <v>2784792.6375000002</v>
      </c>
      <c r="AO75" s="37">
        <f t="shared" si="199"/>
        <v>981345.10369653325</v>
      </c>
      <c r="AP75" s="6">
        <f t="shared" si="199"/>
        <v>2003634</v>
      </c>
      <c r="AR75" s="15">
        <v>0.5</v>
      </c>
      <c r="AS75" s="15">
        <v>0</v>
      </c>
      <c r="AT75" s="15" t="str">
        <f t="shared" si="178"/>
        <v/>
      </c>
      <c r="AU75" s="15" t="str">
        <f t="shared" si="179"/>
        <v/>
      </c>
      <c r="AV75" s="15" t="str">
        <f t="shared" si="180"/>
        <v/>
      </c>
      <c r="AW75" s="15" t="str">
        <f t="shared" si="181"/>
        <v/>
      </c>
      <c r="AX75" s="15" t="str">
        <f t="shared" si="182"/>
        <v/>
      </c>
      <c r="AY75" s="15" t="str">
        <f t="shared" si="183"/>
        <v/>
      </c>
      <c r="AZ75" s="15" t="str">
        <f t="shared" si="184"/>
        <v/>
      </c>
      <c r="BA75" s="15" t="str">
        <f t="shared" si="185"/>
        <v/>
      </c>
      <c r="BB75" s="15" t="str">
        <f t="shared" si="186"/>
        <v/>
      </c>
      <c r="BC75" s="15" t="str">
        <f t="shared" si="187"/>
        <v/>
      </c>
      <c r="BD75" s="15" t="str">
        <f t="shared" si="188"/>
        <v/>
      </c>
      <c r="BE75" s="15" t="str">
        <f t="shared" si="189"/>
        <v/>
      </c>
      <c r="BF75" s="15" t="str">
        <f t="shared" si="190"/>
        <v/>
      </c>
      <c r="BG75" s="15" t="str">
        <f t="shared" si="191"/>
        <v/>
      </c>
      <c r="BH75" s="15" t="str">
        <f t="shared" si="192"/>
        <v/>
      </c>
      <c r="BI75" s="15" t="str">
        <f t="shared" si="193"/>
        <v/>
      </c>
      <c r="BJ75" s="15" t="str">
        <f t="shared" si="194"/>
        <v/>
      </c>
      <c r="BK75" s="15" t="str">
        <f t="shared" si="195"/>
        <v/>
      </c>
      <c r="BL75" s="15" t="str">
        <f t="shared" si="196"/>
        <v/>
      </c>
      <c r="BM75" s="15" t="str">
        <f t="shared" si="197"/>
        <v/>
      </c>
      <c r="BO75" s="13"/>
      <c r="BP75" s="13"/>
    </row>
    <row r="76" spans="1:101">
      <c r="A76" t="s">
        <v>6</v>
      </c>
      <c r="B76" s="1"/>
      <c r="C76" s="1"/>
      <c r="D76" t="s">
        <v>6</v>
      </c>
      <c r="H76" t="s">
        <v>16</v>
      </c>
      <c r="J76" s="3" t="s">
        <v>225</v>
      </c>
      <c r="K76" s="3" t="str">
        <f t="shared" si="86"/>
        <v>***</v>
      </c>
      <c r="L76" s="3">
        <v>70</v>
      </c>
      <c r="V76" s="3" t="str">
        <f>U2</f>
        <v>Totalt</v>
      </c>
      <c r="X76" s="3" t="str">
        <f>W2</f>
        <v>ALLM</v>
      </c>
      <c r="Z76" s="3" t="str">
        <f>Y2</f>
        <v>FRIT</v>
      </c>
      <c r="AB76" s="3" t="str">
        <f>AA2</f>
        <v>FÖFÖ</v>
      </c>
      <c r="AD76" s="3" t="str">
        <f>AC2</f>
        <v>SENG</v>
      </c>
      <c r="AF76" s="3" t="str">
        <f>AE2</f>
        <v>SHIS</v>
      </c>
      <c r="AH76" s="3" t="str">
        <f>AG2</f>
        <v>SMAT</v>
      </c>
      <c r="AJ76" s="3" t="str">
        <f>AI2</f>
        <v>SREL</v>
      </c>
      <c r="AL76" s="3" t="str">
        <f>AK2</f>
        <v>SSAM</v>
      </c>
      <c r="AN76" s="3" t="str">
        <f>AM2</f>
        <v>SSVL</v>
      </c>
      <c r="AP76" s="3" t="str">
        <f>AO2</f>
        <v>TNAT</v>
      </c>
      <c r="AR76" s="15">
        <v>1</v>
      </c>
      <c r="AS76" s="15">
        <v>0</v>
      </c>
      <c r="AT76" s="15" t="str">
        <f t="shared" si="178"/>
        <v/>
      </c>
      <c r="AU76" s="15" t="str">
        <f t="shared" si="179"/>
        <v/>
      </c>
      <c r="AV76" s="15" t="str">
        <f t="shared" si="180"/>
        <v/>
      </c>
      <c r="AW76" s="15" t="str">
        <f t="shared" si="181"/>
        <v/>
      </c>
      <c r="AX76" s="15" t="str">
        <f t="shared" si="182"/>
        <v/>
      </c>
      <c r="AY76" s="15" t="str">
        <f t="shared" si="183"/>
        <v/>
      </c>
      <c r="AZ76" s="15" t="str">
        <f t="shared" si="184"/>
        <v/>
      </c>
      <c r="BA76" s="15" t="str">
        <f t="shared" si="185"/>
        <v/>
      </c>
      <c r="BB76" s="15" t="str">
        <f t="shared" si="186"/>
        <v/>
      </c>
      <c r="BC76" s="15" t="str">
        <f t="shared" si="187"/>
        <v/>
      </c>
      <c r="BD76" s="15" t="str">
        <f t="shared" si="188"/>
        <v/>
      </c>
      <c r="BE76" s="15" t="str">
        <f t="shared" si="189"/>
        <v/>
      </c>
      <c r="BF76" s="15" t="str">
        <f t="shared" si="190"/>
        <v/>
      </c>
      <c r="BG76" s="15" t="str">
        <f t="shared" si="191"/>
        <v/>
      </c>
      <c r="BH76" s="15" t="str">
        <f t="shared" si="192"/>
        <v/>
      </c>
      <c r="BI76" s="15" t="str">
        <f t="shared" si="193"/>
        <v/>
      </c>
      <c r="BJ76" s="15" t="str">
        <f t="shared" si="194"/>
        <v/>
      </c>
      <c r="BK76" s="15" t="str">
        <f t="shared" si="195"/>
        <v/>
      </c>
      <c r="BL76" s="15" t="str">
        <f t="shared" si="196"/>
        <v/>
      </c>
      <c r="BM76" s="15" t="str">
        <f t="shared" si="197"/>
        <v/>
      </c>
      <c r="BO76" s="13"/>
      <c r="BP76" s="13"/>
    </row>
    <row r="77" spans="1:101" ht="23.25">
      <c r="A77" t="s">
        <v>6</v>
      </c>
      <c r="D77" t="s">
        <v>6</v>
      </c>
      <c r="H77" t="s">
        <v>17</v>
      </c>
      <c r="J77" s="3" t="s">
        <v>226</v>
      </c>
      <c r="K77" s="3" t="str">
        <f t="shared" si="86"/>
        <v>***</v>
      </c>
      <c r="L77" s="3">
        <v>44.5</v>
      </c>
      <c r="R77" s="53" t="s">
        <v>283</v>
      </c>
      <c r="S77" s="53"/>
      <c r="T77" s="53"/>
      <c r="V77" s="3">
        <f>V75/U75</f>
        <v>2.0916169922677659</v>
      </c>
      <c r="X77" s="3">
        <f>X75/W75</f>
        <v>2.1793778130907615</v>
      </c>
      <c r="Z77" s="3">
        <f>Z75/Y75</f>
        <v>2.3360916701957439</v>
      </c>
      <c r="AB77" s="3">
        <f>AB75/AA75</f>
        <v>2.7396503488543256</v>
      </c>
      <c r="AD77" s="3">
        <f>AD75/AC75</f>
        <v>1.3169886909186979</v>
      </c>
      <c r="AF77" s="3">
        <f>AF75/AE75</f>
        <v>1.6751174661261732</v>
      </c>
      <c r="AH77" s="3">
        <f>AH75/AG75</f>
        <v>1.9550221934398333</v>
      </c>
      <c r="AJ77" s="3">
        <f>AJ75/AI75</f>
        <v>1.6083492609206378</v>
      </c>
      <c r="AL77" s="3">
        <f>AL75/AK75</f>
        <v>1.2743778479025172</v>
      </c>
      <c r="AN77" s="3">
        <f>AN75/AM75</f>
        <v>1.492293374106924</v>
      </c>
      <c r="AP77" s="3">
        <f>AP75/AO75</f>
        <v>2.0417221143231941</v>
      </c>
      <c r="AR77" s="15">
        <v>0.5</v>
      </c>
      <c r="AS77" s="15">
        <v>0</v>
      </c>
      <c r="AT77" s="15" t="str">
        <f t="shared" si="178"/>
        <v/>
      </c>
      <c r="AU77" s="15" t="str">
        <f t="shared" si="179"/>
        <v/>
      </c>
      <c r="AV77" s="15" t="str">
        <f t="shared" si="180"/>
        <v/>
      </c>
      <c r="AW77" s="15" t="str">
        <f t="shared" si="181"/>
        <v/>
      </c>
      <c r="AX77" s="15" t="str">
        <f t="shared" si="182"/>
        <v/>
      </c>
      <c r="AY77" s="15" t="str">
        <f t="shared" si="183"/>
        <v/>
      </c>
      <c r="AZ77" s="15" t="str">
        <f t="shared" si="184"/>
        <v/>
      </c>
      <c r="BA77" s="15" t="str">
        <f t="shared" si="185"/>
        <v/>
      </c>
      <c r="BB77" s="15" t="str">
        <f t="shared" si="186"/>
        <v/>
      </c>
      <c r="BC77" s="15" t="str">
        <f t="shared" si="187"/>
        <v/>
      </c>
      <c r="BD77" s="15" t="str">
        <f t="shared" si="188"/>
        <v/>
      </c>
      <c r="BE77" s="15" t="str">
        <f t="shared" si="189"/>
        <v/>
      </c>
      <c r="BF77" s="15" t="str">
        <f t="shared" si="190"/>
        <v/>
      </c>
      <c r="BG77" s="15" t="str">
        <f t="shared" si="191"/>
        <v/>
      </c>
      <c r="BH77" s="15" t="str">
        <f t="shared" si="192"/>
        <v/>
      </c>
      <c r="BI77" s="15" t="str">
        <f t="shared" si="193"/>
        <v/>
      </c>
      <c r="BJ77" s="15" t="str">
        <f t="shared" si="194"/>
        <v/>
      </c>
      <c r="BK77" s="15" t="str">
        <f t="shared" si="195"/>
        <v/>
      </c>
      <c r="BL77" s="15" t="str">
        <f t="shared" si="196"/>
        <v/>
      </c>
      <c r="BM77" s="15" t="str">
        <f t="shared" si="197"/>
        <v/>
      </c>
      <c r="BO77" s="13"/>
      <c r="BP77" s="13"/>
    </row>
    <row r="78" spans="1:101">
      <c r="A78" t="s">
        <v>6</v>
      </c>
      <c r="D78" t="s">
        <v>6</v>
      </c>
      <c r="H78" t="s">
        <v>18</v>
      </c>
      <c r="J78" s="3" t="s">
        <v>227</v>
      </c>
      <c r="K78" s="3" t="str">
        <f t="shared" si="86"/>
        <v>***</v>
      </c>
      <c r="L78" s="3">
        <v>55</v>
      </c>
      <c r="AR78" s="15">
        <v>0.5</v>
      </c>
      <c r="AS78" s="15">
        <v>0</v>
      </c>
      <c r="AT78" s="15" t="str">
        <f t="shared" si="178"/>
        <v/>
      </c>
      <c r="AU78" s="15" t="str">
        <f t="shared" si="179"/>
        <v/>
      </c>
      <c r="AV78" s="15" t="str">
        <f t="shared" si="180"/>
        <v/>
      </c>
      <c r="AW78" s="15" t="str">
        <f t="shared" si="181"/>
        <v/>
      </c>
      <c r="AX78" s="15" t="str">
        <f t="shared" si="182"/>
        <v/>
      </c>
      <c r="AY78" s="15" t="str">
        <f t="shared" si="183"/>
        <v/>
      </c>
      <c r="AZ78" s="15" t="str">
        <f t="shared" si="184"/>
        <v/>
      </c>
      <c r="BA78" s="15" t="str">
        <f t="shared" si="185"/>
        <v/>
      </c>
      <c r="BB78" s="15" t="str">
        <f t="shared" si="186"/>
        <v/>
      </c>
      <c r="BC78" s="15" t="str">
        <f t="shared" si="187"/>
        <v/>
      </c>
      <c r="BD78" s="15" t="str">
        <f t="shared" si="188"/>
        <v/>
      </c>
      <c r="BE78" s="15" t="str">
        <f t="shared" si="189"/>
        <v/>
      </c>
      <c r="BF78" s="15" t="str">
        <f t="shared" si="190"/>
        <v/>
      </c>
      <c r="BG78" s="15" t="str">
        <f t="shared" si="191"/>
        <v/>
      </c>
      <c r="BH78" s="15" t="str">
        <f t="shared" si="192"/>
        <v/>
      </c>
      <c r="BI78" s="15" t="str">
        <f t="shared" si="193"/>
        <v/>
      </c>
      <c r="BJ78" s="15" t="str">
        <f t="shared" si="194"/>
        <v/>
      </c>
      <c r="BK78" s="15" t="str">
        <f t="shared" si="195"/>
        <v/>
      </c>
      <c r="BL78" s="15" t="str">
        <f t="shared" si="196"/>
        <v/>
      </c>
      <c r="BM78" s="15" t="str">
        <f t="shared" si="197"/>
        <v/>
      </c>
      <c r="BO78" s="13"/>
      <c r="BP78" s="13"/>
    </row>
    <row r="79" spans="1:101">
      <c r="A79" t="s">
        <v>6</v>
      </c>
      <c r="D79" t="s">
        <v>6</v>
      </c>
      <c r="H79" t="s">
        <v>19</v>
      </c>
      <c r="J79" s="3" t="s">
        <v>228</v>
      </c>
      <c r="K79" s="3" t="str">
        <f t="shared" si="86"/>
        <v>***</v>
      </c>
      <c r="L79" s="3">
        <v>61</v>
      </c>
      <c r="AR79" s="15">
        <v>1</v>
      </c>
      <c r="AS79" s="15">
        <v>0</v>
      </c>
      <c r="AT79" s="15" t="str">
        <f t="shared" si="178"/>
        <v/>
      </c>
      <c r="AU79" s="15" t="str">
        <f t="shared" si="179"/>
        <v/>
      </c>
      <c r="AV79" s="15" t="str">
        <f t="shared" si="180"/>
        <v/>
      </c>
      <c r="AW79" s="15" t="str">
        <f t="shared" si="181"/>
        <v/>
      </c>
      <c r="AX79" s="15" t="str">
        <f t="shared" si="182"/>
        <v/>
      </c>
      <c r="AY79" s="15" t="str">
        <f t="shared" si="183"/>
        <v/>
      </c>
      <c r="AZ79" s="15" t="str">
        <f t="shared" si="184"/>
        <v/>
      </c>
      <c r="BA79" s="15" t="str">
        <f t="shared" si="185"/>
        <v/>
      </c>
      <c r="BB79" s="15" t="str">
        <f t="shared" si="186"/>
        <v/>
      </c>
      <c r="BC79" s="15" t="str">
        <f t="shared" si="187"/>
        <v/>
      </c>
      <c r="BD79" s="15" t="str">
        <f t="shared" si="188"/>
        <v/>
      </c>
      <c r="BE79" s="15" t="str">
        <f t="shared" si="189"/>
        <v/>
      </c>
      <c r="BF79" s="15" t="str">
        <f t="shared" si="190"/>
        <v/>
      </c>
      <c r="BG79" s="15" t="str">
        <f t="shared" si="191"/>
        <v/>
      </c>
      <c r="BH79" s="15" t="str">
        <f t="shared" si="192"/>
        <v/>
      </c>
      <c r="BI79" s="15" t="str">
        <f t="shared" si="193"/>
        <v/>
      </c>
      <c r="BJ79" s="15" t="str">
        <f t="shared" si="194"/>
        <v/>
      </c>
      <c r="BK79" s="15" t="str">
        <f t="shared" si="195"/>
        <v/>
      </c>
      <c r="BL79" s="15" t="str">
        <f t="shared" si="196"/>
        <v/>
      </c>
      <c r="BM79" s="15" t="str">
        <f t="shared" si="197"/>
        <v/>
      </c>
      <c r="BO79" s="13"/>
      <c r="BP79" s="13"/>
    </row>
    <row r="80" spans="1:101">
      <c r="H80" s="4"/>
      <c r="I80" s="4"/>
      <c r="J80" s="3" t="s">
        <v>229</v>
      </c>
      <c r="K80" s="3" t="str">
        <f t="shared" si="86"/>
        <v>***</v>
      </c>
      <c r="L80" s="3">
        <v>7</v>
      </c>
    </row>
    <row r="81" spans="8:45">
      <c r="H81" s="4"/>
      <c r="I81" s="4"/>
      <c r="J81" s="4" t="s">
        <v>230</v>
      </c>
      <c r="K81" s="3" t="str">
        <f t="shared" si="86"/>
        <v>***</v>
      </c>
      <c r="L81" s="4">
        <v>26.7</v>
      </c>
      <c r="N81" s="4"/>
      <c r="O81" s="4"/>
      <c r="P81" s="4"/>
      <c r="Q81" s="4"/>
      <c r="R81" s="4"/>
      <c r="S81" s="4"/>
      <c r="U81" s="4"/>
      <c r="V81" s="4"/>
      <c r="W81" s="38"/>
      <c r="X81" s="4"/>
      <c r="Y81" s="38"/>
      <c r="Z81" s="4"/>
      <c r="AA81" s="38"/>
      <c r="AB81" s="4"/>
      <c r="AC81" s="38"/>
      <c r="AD81" s="4"/>
      <c r="AE81" s="38"/>
      <c r="AF81" s="4"/>
      <c r="AG81" s="38"/>
      <c r="AH81" s="4"/>
      <c r="AI81" s="38"/>
      <c r="AJ81" s="4"/>
      <c r="AK81" s="38"/>
      <c r="AL81" s="4"/>
      <c r="AM81" s="38"/>
      <c r="AN81" s="4"/>
      <c r="AO81" s="38"/>
      <c r="AP81" s="4"/>
      <c r="AR81" s="15"/>
      <c r="AS81" s="15"/>
    </row>
    <row r="82" spans="8:45">
      <c r="H82" s="3"/>
      <c r="J82" s="4" t="s">
        <v>231</v>
      </c>
      <c r="K82" s="3" t="str">
        <f t="shared" si="86"/>
        <v>***</v>
      </c>
      <c r="L82" s="4">
        <v>16.599999999999998</v>
      </c>
      <c r="N82" s="4"/>
      <c r="O82" s="4"/>
      <c r="P82" s="4"/>
      <c r="Q82" s="4"/>
      <c r="R82" s="4"/>
      <c r="S82" s="4"/>
      <c r="U82" s="4"/>
      <c r="V82" s="4"/>
      <c r="W82" s="38"/>
      <c r="X82" s="4"/>
      <c r="Y82" s="38"/>
      <c r="Z82" s="4"/>
      <c r="AA82" s="38"/>
      <c r="AB82" s="4"/>
      <c r="AC82" s="38"/>
      <c r="AD82" s="4"/>
      <c r="AE82" s="38"/>
      <c r="AF82" s="4"/>
      <c r="AG82" s="38"/>
      <c r="AH82" s="4"/>
      <c r="AI82" s="38"/>
      <c r="AJ82" s="4"/>
      <c r="AK82" s="38"/>
      <c r="AL82" s="4"/>
      <c r="AM82" s="38"/>
      <c r="AN82" s="4"/>
      <c r="AO82" s="38"/>
      <c r="AP82" s="4"/>
    </row>
    <row r="83" spans="8:45">
      <c r="H83" s="3"/>
      <c r="J83" s="3" t="s">
        <v>232</v>
      </c>
      <c r="K83" s="3" t="str">
        <f t="shared" si="86"/>
        <v>***</v>
      </c>
      <c r="L83" s="3">
        <v>12.2</v>
      </c>
    </row>
    <row r="84" spans="8:45">
      <c r="H84" s="3"/>
      <c r="J84" s="3" t="s">
        <v>233</v>
      </c>
      <c r="K84" s="3" t="str">
        <f t="shared" si="86"/>
        <v>***</v>
      </c>
      <c r="L84" s="3">
        <v>29.3</v>
      </c>
    </row>
    <row r="85" spans="8:45">
      <c r="H85" s="3"/>
      <c r="J85" s="3" t="s">
        <v>234</v>
      </c>
      <c r="K85" s="3" t="str">
        <f t="shared" si="86"/>
        <v>***</v>
      </c>
      <c r="L85" s="3">
        <v>57.6</v>
      </c>
    </row>
    <row r="86" spans="8:45">
      <c r="H86" s="3"/>
      <c r="J86" s="3" t="s">
        <v>235</v>
      </c>
      <c r="K86" s="3" t="str">
        <f t="shared" si="86"/>
        <v>***</v>
      </c>
      <c r="L86" s="3">
        <v>43.2</v>
      </c>
    </row>
    <row r="87" spans="8:45">
      <c r="H87" s="3"/>
      <c r="J87" s="3" t="s">
        <v>236</v>
      </c>
      <c r="K87" s="3" t="str">
        <f t="shared" si="86"/>
        <v>***</v>
      </c>
      <c r="L87" s="3">
        <v>26.400000000000002</v>
      </c>
    </row>
    <row r="88" spans="8:45">
      <c r="H88" s="3"/>
      <c r="J88" s="3" t="s">
        <v>237</v>
      </c>
      <c r="K88" s="3" t="str">
        <f t="shared" si="86"/>
        <v>***</v>
      </c>
      <c r="L88" s="3">
        <v>20</v>
      </c>
    </row>
    <row r="89" spans="8:45">
      <c r="H89" s="3"/>
      <c r="J89" s="3" t="s">
        <v>238</v>
      </c>
      <c r="K89" s="3" t="str">
        <f t="shared" si="86"/>
        <v>***</v>
      </c>
      <c r="L89" s="3">
        <v>58.9</v>
      </c>
    </row>
    <row r="90" spans="8:45">
      <c r="H90" s="3"/>
      <c r="J90" s="3" t="s">
        <v>239</v>
      </c>
      <c r="K90" s="3" t="str">
        <f t="shared" si="86"/>
        <v>***</v>
      </c>
      <c r="L90" s="3">
        <v>27.1</v>
      </c>
    </row>
    <row r="91" spans="8:45">
      <c r="H91" s="3"/>
      <c r="J91" s="3" t="s">
        <v>240</v>
      </c>
      <c r="K91" s="3" t="str">
        <f t="shared" si="86"/>
        <v>***</v>
      </c>
      <c r="L91" s="3">
        <v>27</v>
      </c>
    </row>
    <row r="92" spans="8:45">
      <c r="J92" s="3" t="s">
        <v>241</v>
      </c>
      <c r="K92" s="3" t="str">
        <f t="shared" si="86"/>
        <v>***</v>
      </c>
      <c r="L92" s="3">
        <v>21.000000000000004</v>
      </c>
    </row>
    <row r="93" spans="8:45">
      <c r="J93" s="3" t="s">
        <v>242</v>
      </c>
      <c r="K93" s="3" t="str">
        <f t="shared" si="86"/>
        <v>***</v>
      </c>
      <c r="L93" s="3">
        <v>6.6</v>
      </c>
    </row>
    <row r="94" spans="8:45">
      <c r="J94" s="3" t="s">
        <v>243</v>
      </c>
      <c r="K94" s="3" t="str">
        <f t="shared" si="86"/>
        <v>***</v>
      </c>
      <c r="L94" s="3">
        <v>21.1</v>
      </c>
    </row>
    <row r="95" spans="8:45">
      <c r="J95" s="3" t="s">
        <v>244</v>
      </c>
      <c r="K95" s="3" t="str">
        <f t="shared" si="86"/>
        <v>***</v>
      </c>
      <c r="L95" s="3">
        <v>9.6</v>
      </c>
    </row>
    <row r="96" spans="8:45">
      <c r="J96" s="3" t="s">
        <v>245</v>
      </c>
      <c r="K96" s="3" t="str">
        <f t="shared" si="86"/>
        <v>***</v>
      </c>
      <c r="L96" s="3">
        <v>22.2</v>
      </c>
    </row>
    <row r="97" spans="10:12">
      <c r="J97" s="3" t="s">
        <v>246</v>
      </c>
      <c r="K97" s="3" t="str">
        <f t="shared" si="86"/>
        <v>***</v>
      </c>
      <c r="L97" s="3">
        <v>14.4</v>
      </c>
    </row>
    <row r="98" spans="10:12">
      <c r="J98" s="3" t="s">
        <v>247</v>
      </c>
      <c r="K98" s="3" t="str">
        <f t="shared" si="86"/>
        <v>***</v>
      </c>
      <c r="L98" s="3">
        <v>12</v>
      </c>
    </row>
    <row r="99" spans="10:12">
      <c r="J99" s="3" t="s">
        <v>248</v>
      </c>
      <c r="K99" s="3" t="str">
        <f t="shared" si="86"/>
        <v>***</v>
      </c>
      <c r="L99" s="3">
        <v>10.199999999999999</v>
      </c>
    </row>
    <row r="100" spans="10:12">
      <c r="J100" s="3" t="s">
        <v>249</v>
      </c>
      <c r="K100" s="3" t="str">
        <f t="shared" si="86"/>
        <v>***</v>
      </c>
      <c r="L100" s="3">
        <v>13</v>
      </c>
    </row>
    <row r="101" spans="10:12">
      <c r="J101" s="3" t="s">
        <v>250</v>
      </c>
      <c r="K101" s="3" t="str">
        <f t="shared" si="86"/>
        <v>***</v>
      </c>
      <c r="L101" s="3">
        <v>18</v>
      </c>
    </row>
    <row r="102" spans="10:12">
      <c r="J102" s="3" t="s">
        <v>251</v>
      </c>
      <c r="K102" s="3" t="str">
        <f t="shared" si="86"/>
        <v>***</v>
      </c>
      <c r="L102" s="3">
        <v>22</v>
      </c>
    </row>
    <row r="103" spans="10:12">
      <c r="J103" s="3" t="s">
        <v>252</v>
      </c>
      <c r="K103" s="3" t="str">
        <f t="shared" si="86"/>
        <v>***</v>
      </c>
      <c r="L103" s="3">
        <v>18.2</v>
      </c>
    </row>
    <row r="104" spans="10:12">
      <c r="J104" s="3" t="s">
        <v>253</v>
      </c>
      <c r="K104" s="3" t="str">
        <f t="shared" si="86"/>
        <v>***</v>
      </c>
      <c r="L104" s="3">
        <v>25.2</v>
      </c>
    </row>
    <row r="105" spans="10:12">
      <c r="J105" s="3" t="s">
        <v>254</v>
      </c>
      <c r="K105" s="3" t="str">
        <f t="shared" si="86"/>
        <v>***</v>
      </c>
      <c r="L105" s="3">
        <v>43.3</v>
      </c>
    </row>
    <row r="106" spans="10:12">
      <c r="J106" s="3" t="s">
        <v>255</v>
      </c>
      <c r="K106" s="3" t="str">
        <f t="shared" si="86"/>
        <v>***</v>
      </c>
      <c r="L106" s="3">
        <v>64.400000000000006</v>
      </c>
    </row>
    <row r="107" spans="10:12">
      <c r="J107" s="3" t="s">
        <v>256</v>
      </c>
      <c r="K107" s="3" t="str">
        <f t="shared" si="86"/>
        <v>***</v>
      </c>
      <c r="L107" s="3">
        <v>57</v>
      </c>
    </row>
  </sheetData>
  <sortState ref="A4:AC71">
    <sortCondition ref="D4:D71"/>
  </sortState>
  <mergeCells count="42">
    <mergeCell ref="R74:T74"/>
    <mergeCell ref="R75:T75"/>
    <mergeCell ref="R77:T77"/>
    <mergeCell ref="CL1:CU1"/>
    <mergeCell ref="N1:R1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W1:AP1"/>
    <mergeCell ref="CE2:CF2"/>
    <mergeCell ref="CG2:CH2"/>
    <mergeCell ref="CI2:CJ2"/>
    <mergeCell ref="AT1:BM1"/>
    <mergeCell ref="BQ1:CJ1"/>
    <mergeCell ref="BO2:BP2"/>
    <mergeCell ref="BU2:BV2"/>
    <mergeCell ref="BW2:BX2"/>
    <mergeCell ref="BY2:BZ2"/>
    <mergeCell ref="CA2:CB2"/>
    <mergeCell ref="CC2:CD2"/>
    <mergeCell ref="BL2:BM2"/>
    <mergeCell ref="BD2:BE2"/>
    <mergeCell ref="B2:C2"/>
    <mergeCell ref="BQ2:BR2"/>
    <mergeCell ref="BS2:BT2"/>
    <mergeCell ref="AZ2:BA2"/>
    <mergeCell ref="BB2:BC2"/>
    <mergeCell ref="BF2:BG2"/>
    <mergeCell ref="BH2:BI2"/>
    <mergeCell ref="BJ2:BK2"/>
    <mergeCell ref="AR2:AS2"/>
    <mergeCell ref="AT2:AU2"/>
    <mergeCell ref="AV2:AW2"/>
    <mergeCell ref="AX2:AY2"/>
  </mergeCells>
  <pageMargins left="0.74803149606299213" right="0.74803149606299213" top="0.98425196850393704" bottom="0.98425196850393704" header="0.51181102362204722" footer="0.51181102362204722"/>
  <pageSetup paperSize="9" scale="2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A107"/>
  <sheetViews>
    <sheetView tabSelected="1" topLeftCell="A65" zoomScale="70" zoomScaleNormal="70" workbookViewId="0">
      <selection activeCell="A94" sqref="A1:XFD94"/>
    </sheetView>
  </sheetViews>
  <sheetFormatPr defaultRowHeight="12.75"/>
  <cols>
    <col min="1" max="1" width="8.28515625" style="3" bestFit="1" customWidth="1"/>
    <col min="2" max="3" width="9.140625" style="3"/>
    <col min="4" max="4" width="71" style="3" customWidth="1"/>
    <col min="5" max="5" width="12.140625" style="3" bestFit="1" customWidth="1"/>
    <col min="6" max="7" width="8.85546875" style="3" customWidth="1"/>
    <col min="8" max="9" width="9.28515625" style="3" customWidth="1"/>
    <col min="10" max="10" width="44.42578125" style="3" hidden="1" customWidth="1"/>
    <col min="11" max="12" width="9.28515625" style="3" hidden="1" customWidth="1"/>
    <col min="13" max="13" width="2.85546875" style="8" customWidth="1"/>
    <col min="14" max="14" width="12.85546875" style="3" bestFit="1" customWidth="1"/>
    <col min="15" max="15" width="11.5703125" style="3" bestFit="1" customWidth="1"/>
    <col min="16" max="17" width="9.28515625" style="3" customWidth="1"/>
    <col min="18" max="18" width="12.85546875" style="3" bestFit="1" customWidth="1"/>
    <col min="19" max="19" width="9.28515625" style="3" customWidth="1"/>
    <col min="20" max="20" width="2.85546875" style="8" customWidth="1"/>
    <col min="21" max="22" width="10.28515625" style="3" bestFit="1" customWidth="1"/>
    <col min="23" max="23" width="9.28515625" style="36" customWidth="1"/>
    <col min="24" max="24" width="9.28515625" style="3" customWidth="1"/>
    <col min="25" max="25" width="9.28515625" style="36" customWidth="1"/>
    <col min="26" max="26" width="9.28515625" style="3" customWidth="1"/>
    <col min="27" max="27" width="9.28515625" style="36" customWidth="1"/>
    <col min="28" max="28" width="10.140625" style="3" bestFit="1" customWidth="1"/>
    <col min="29" max="29" width="9.28515625" style="36" customWidth="1"/>
    <col min="30" max="30" width="9.28515625" style="3" customWidth="1"/>
    <col min="31" max="31" width="9.28515625" style="36" customWidth="1"/>
    <col min="32" max="32" width="9.28515625" style="3" customWidth="1"/>
    <col min="33" max="33" width="9.28515625" style="36" customWidth="1"/>
    <col min="34" max="34" width="9.28515625" style="3" customWidth="1"/>
    <col min="35" max="35" width="9.28515625" style="36" customWidth="1"/>
    <col min="36" max="36" width="9.28515625" style="3" customWidth="1"/>
    <col min="37" max="37" width="9.28515625" style="36" customWidth="1"/>
    <col min="38" max="38" width="9.28515625" style="3" customWidth="1"/>
    <col min="39" max="39" width="9.28515625" style="36" customWidth="1"/>
    <col min="40" max="40" width="9.28515625" style="3" customWidth="1"/>
    <col min="41" max="41" width="9.28515625" style="36" customWidth="1"/>
    <col min="42" max="42" width="9.28515625" style="3" customWidth="1"/>
    <col min="43" max="43" width="2.85546875" style="8" customWidth="1"/>
    <col min="44" max="44" width="9.140625" style="14" bestFit="1" customWidth="1"/>
    <col min="45" max="45" width="6.140625" style="14" bestFit="1" customWidth="1"/>
    <col min="46" max="47" width="5.7109375" style="14" customWidth="1"/>
    <col min="48" max="48" width="6.28515625" style="14" customWidth="1"/>
    <col min="49" max="63" width="5.7109375" style="14" customWidth="1"/>
    <col min="64" max="64" width="6" style="14" bestFit="1" customWidth="1"/>
    <col min="65" max="65" width="6.140625" style="14" bestFit="1" customWidth="1"/>
    <col min="66" max="66" width="2.85546875" style="8" customWidth="1"/>
    <col min="67" max="67" width="9.28515625" style="11" bestFit="1" customWidth="1"/>
    <col min="68" max="68" width="9.140625" style="11" bestFit="1" customWidth="1"/>
    <col min="69" max="88" width="9.140625" style="11"/>
    <col min="89" max="89" width="2.85546875" style="8" customWidth="1"/>
    <col min="90" max="99" width="9.140625" style="16"/>
    <col min="100" max="100" width="6" style="14" bestFit="1" customWidth="1"/>
    <col min="101" max="101" width="6.140625" style="14" bestFit="1" customWidth="1"/>
    <col min="102" max="119" width="5.7109375" style="14" customWidth="1"/>
    <col min="120" max="120" width="6" style="14" bestFit="1" customWidth="1"/>
    <col min="121" max="121" width="6.140625" style="14" bestFit="1" customWidth="1"/>
    <col min="122" max="122" width="6.140625" style="14" customWidth="1"/>
    <col min="123" max="123" width="9.140625" style="16"/>
    <col min="124" max="124" width="70.42578125" style="3" customWidth="1"/>
    <col min="125" max="150" width="9.140625" style="3"/>
    <col min="151" max="151" width="4.140625" style="58" customWidth="1"/>
    <col min="152" max="152" width="10" style="3" customWidth="1"/>
    <col min="153" max="153" width="9.140625" style="3"/>
    <col min="154" max="154" width="72.85546875" style="3" bestFit="1" customWidth="1"/>
    <col min="155" max="16384" width="9.140625" style="3"/>
  </cols>
  <sheetData>
    <row r="1" spans="1:183" ht="33.75">
      <c r="M1" s="7"/>
      <c r="N1" s="51" t="s">
        <v>274</v>
      </c>
      <c r="O1" s="51"/>
      <c r="P1" s="51"/>
      <c r="Q1" s="51"/>
      <c r="R1" s="51"/>
      <c r="S1" s="30">
        <v>3100</v>
      </c>
      <c r="T1" s="7"/>
      <c r="U1" s="32"/>
      <c r="V1" s="32"/>
      <c r="W1" s="50" t="s">
        <v>278</v>
      </c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7"/>
      <c r="AT1" s="51" t="s">
        <v>376</v>
      </c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7"/>
      <c r="BO1" s="45"/>
      <c r="BP1" s="45"/>
      <c r="BQ1" s="52" t="s">
        <v>152</v>
      </c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7"/>
      <c r="CL1" s="54" t="s">
        <v>153</v>
      </c>
      <c r="CM1" s="54"/>
      <c r="CN1" s="54"/>
      <c r="CO1" s="54"/>
      <c r="CP1" s="54"/>
      <c r="CQ1" s="54"/>
      <c r="CR1" s="54"/>
      <c r="CS1" s="54"/>
      <c r="CT1" s="54"/>
      <c r="CU1" s="54"/>
      <c r="CX1" s="51" t="s">
        <v>367</v>
      </c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43"/>
      <c r="DU1" s="57" t="s">
        <v>375</v>
      </c>
      <c r="DV1" s="57"/>
      <c r="DW1" s="57"/>
      <c r="DX1" s="57"/>
      <c r="DY1" s="57"/>
      <c r="DZ1" s="57"/>
      <c r="EA1" s="57"/>
      <c r="EB1" s="57"/>
      <c r="EC1" s="57"/>
      <c r="ED1" s="57"/>
      <c r="EE1" s="57"/>
      <c r="EF1" s="57"/>
      <c r="EG1" s="57"/>
      <c r="EH1" s="57"/>
      <c r="EI1" s="57"/>
      <c r="EJ1" s="57"/>
      <c r="EK1" s="57"/>
      <c r="EL1" s="57"/>
      <c r="EM1" s="57"/>
      <c r="EN1" s="57"/>
      <c r="EO1" s="57"/>
      <c r="EP1" s="57"/>
      <c r="EQ1" s="57"/>
      <c r="ER1" s="57"/>
      <c r="ES1" s="57"/>
      <c r="ET1" s="57"/>
      <c r="EW1" s="2" t="s">
        <v>0</v>
      </c>
      <c r="EZ1" s="55" t="s">
        <v>368</v>
      </c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</row>
    <row r="2" spans="1:183" s="21" customFormat="1">
      <c r="A2" s="20" t="s">
        <v>0</v>
      </c>
      <c r="B2" s="48" t="s">
        <v>150</v>
      </c>
      <c r="C2" s="49"/>
      <c r="F2" s="20" t="s">
        <v>267</v>
      </c>
      <c r="G2" s="20" t="s">
        <v>269</v>
      </c>
      <c r="I2" s="20" t="s">
        <v>155</v>
      </c>
      <c r="J2" s="20"/>
      <c r="K2" s="20"/>
      <c r="L2" s="20"/>
      <c r="M2" s="44"/>
      <c r="N2" s="27" t="s">
        <v>273</v>
      </c>
      <c r="O2" s="20" t="s">
        <v>156</v>
      </c>
      <c r="P2" s="20" t="s">
        <v>156</v>
      </c>
      <c r="Q2" s="20"/>
      <c r="R2" s="20" t="s">
        <v>276</v>
      </c>
      <c r="S2" s="20"/>
      <c r="T2" s="8"/>
      <c r="U2" s="48" t="s">
        <v>149</v>
      </c>
      <c r="V2" s="49"/>
      <c r="W2" s="48" t="s">
        <v>9</v>
      </c>
      <c r="X2" s="49"/>
      <c r="Y2" s="48" t="s">
        <v>10</v>
      </c>
      <c r="Z2" s="49"/>
      <c r="AA2" s="48" t="s">
        <v>11</v>
      </c>
      <c r="AB2" s="48"/>
      <c r="AC2" s="48" t="s">
        <v>16</v>
      </c>
      <c r="AD2" s="49"/>
      <c r="AE2" s="48" t="s">
        <v>17</v>
      </c>
      <c r="AF2" s="49"/>
      <c r="AG2" s="48" t="s">
        <v>34</v>
      </c>
      <c r="AH2" s="49"/>
      <c r="AI2" s="48" t="s">
        <v>18</v>
      </c>
      <c r="AJ2" s="49"/>
      <c r="AK2" s="48" t="s">
        <v>19</v>
      </c>
      <c r="AL2" s="49"/>
      <c r="AM2" s="48" t="s">
        <v>20</v>
      </c>
      <c r="AN2" s="49"/>
      <c r="AO2" s="48" t="s">
        <v>27</v>
      </c>
      <c r="AP2" s="49"/>
      <c r="AQ2" s="8"/>
      <c r="AR2" s="48" t="s">
        <v>149</v>
      </c>
      <c r="AS2" s="49"/>
      <c r="AT2" s="48" t="s">
        <v>9</v>
      </c>
      <c r="AU2" s="49"/>
      <c r="AV2" s="48" t="s">
        <v>10</v>
      </c>
      <c r="AW2" s="49"/>
      <c r="AX2" s="48" t="s">
        <v>11</v>
      </c>
      <c r="AY2" s="48"/>
      <c r="AZ2" s="48" t="s">
        <v>16</v>
      </c>
      <c r="BA2" s="49"/>
      <c r="BB2" s="48" t="s">
        <v>17</v>
      </c>
      <c r="BC2" s="49"/>
      <c r="BD2" s="48" t="s">
        <v>34</v>
      </c>
      <c r="BE2" s="49"/>
      <c r="BF2" s="48" t="s">
        <v>18</v>
      </c>
      <c r="BG2" s="49"/>
      <c r="BH2" s="48" t="s">
        <v>19</v>
      </c>
      <c r="BI2" s="49"/>
      <c r="BJ2" s="48" t="s">
        <v>20</v>
      </c>
      <c r="BK2" s="49"/>
      <c r="BL2" s="48" t="s">
        <v>27</v>
      </c>
      <c r="BM2" s="49"/>
      <c r="BN2" s="44"/>
      <c r="BO2" s="48" t="s">
        <v>149</v>
      </c>
      <c r="BP2" s="49"/>
      <c r="BQ2" s="48" t="s">
        <v>9</v>
      </c>
      <c r="BR2" s="49"/>
      <c r="BS2" s="48" t="s">
        <v>10</v>
      </c>
      <c r="BT2" s="49"/>
      <c r="BU2" s="48" t="s">
        <v>11</v>
      </c>
      <c r="BV2" s="48"/>
      <c r="BW2" s="48" t="s">
        <v>16</v>
      </c>
      <c r="BX2" s="49"/>
      <c r="BY2" s="48" t="s">
        <v>17</v>
      </c>
      <c r="BZ2" s="49"/>
      <c r="CA2" s="48" t="s">
        <v>34</v>
      </c>
      <c r="CB2" s="49"/>
      <c r="CC2" s="48" t="s">
        <v>18</v>
      </c>
      <c r="CD2" s="49"/>
      <c r="CE2" s="48" t="s">
        <v>19</v>
      </c>
      <c r="CF2" s="49"/>
      <c r="CG2" s="48" t="s">
        <v>20</v>
      </c>
      <c r="CH2" s="49"/>
      <c r="CI2" s="48" t="s">
        <v>27</v>
      </c>
      <c r="CJ2" s="49"/>
      <c r="CK2" s="44"/>
      <c r="CL2" s="23" t="s">
        <v>9</v>
      </c>
      <c r="CM2" s="23" t="s">
        <v>10</v>
      </c>
      <c r="CN2" s="23" t="s">
        <v>11</v>
      </c>
      <c r="CO2" s="23" t="s">
        <v>16</v>
      </c>
      <c r="CP2" s="23" t="s">
        <v>17</v>
      </c>
      <c r="CQ2" s="23" t="s">
        <v>34</v>
      </c>
      <c r="CR2" s="23" t="s">
        <v>18</v>
      </c>
      <c r="CS2" s="23" t="s">
        <v>19</v>
      </c>
      <c r="CT2" s="23" t="s">
        <v>20</v>
      </c>
      <c r="CU2" s="23" t="s">
        <v>27</v>
      </c>
      <c r="CV2" s="48" t="s">
        <v>149</v>
      </c>
      <c r="CW2" s="49"/>
      <c r="CX2" s="48" t="s">
        <v>9</v>
      </c>
      <c r="CY2" s="49"/>
      <c r="CZ2" s="48" t="s">
        <v>10</v>
      </c>
      <c r="DA2" s="49"/>
      <c r="DB2" s="48" t="s">
        <v>11</v>
      </c>
      <c r="DC2" s="48"/>
      <c r="DD2" s="48" t="s">
        <v>16</v>
      </c>
      <c r="DE2" s="49"/>
      <c r="DF2" s="48" t="s">
        <v>17</v>
      </c>
      <c r="DG2" s="49"/>
      <c r="DH2" s="48" t="s">
        <v>34</v>
      </c>
      <c r="DI2" s="49"/>
      <c r="DJ2" s="48" t="s">
        <v>18</v>
      </c>
      <c r="DK2" s="49"/>
      <c r="DL2" s="48" t="s">
        <v>19</v>
      </c>
      <c r="DM2" s="49"/>
      <c r="DN2" s="48" t="s">
        <v>20</v>
      </c>
      <c r="DO2" s="49"/>
      <c r="DP2" s="48" t="s">
        <v>27</v>
      </c>
      <c r="DQ2" s="49"/>
      <c r="DR2" s="44"/>
      <c r="DS2" s="23"/>
      <c r="DU2" s="46" t="s">
        <v>298</v>
      </c>
      <c r="DV2" s="47"/>
      <c r="DW2" s="46" t="s">
        <v>9</v>
      </c>
      <c r="DX2" s="47"/>
      <c r="DY2" s="46" t="s">
        <v>299</v>
      </c>
      <c r="DZ2" s="47"/>
      <c r="EA2" s="46" t="s">
        <v>300</v>
      </c>
      <c r="EB2" s="46"/>
      <c r="EC2" s="46" t="s">
        <v>301</v>
      </c>
      <c r="ED2" s="47"/>
      <c r="EE2" s="46" t="s">
        <v>302</v>
      </c>
      <c r="EF2" s="47"/>
      <c r="EG2" s="46" t="s">
        <v>303</v>
      </c>
      <c r="EH2" s="47"/>
      <c r="EI2" s="46" t="s">
        <v>304</v>
      </c>
      <c r="EJ2" s="47"/>
      <c r="EK2" s="46" t="s">
        <v>305</v>
      </c>
      <c r="EL2" s="47"/>
      <c r="EM2" s="46" t="s">
        <v>306</v>
      </c>
      <c r="EN2" s="47"/>
      <c r="EO2" s="46" t="s">
        <v>307</v>
      </c>
      <c r="EP2" s="47"/>
      <c r="EQ2" s="46" t="s">
        <v>308</v>
      </c>
      <c r="ER2" s="47"/>
      <c r="ES2" s="46" t="s">
        <v>309</v>
      </c>
      <c r="ET2" s="47"/>
      <c r="EU2" s="58"/>
      <c r="EW2" s="2" t="s">
        <v>1</v>
      </c>
      <c r="EX2" s="2" t="s">
        <v>2</v>
      </c>
      <c r="EY2" s="2" t="s">
        <v>3</v>
      </c>
      <c r="EZ2" s="2" t="s">
        <v>4</v>
      </c>
      <c r="FA2" s="2" t="s">
        <v>5</v>
      </c>
      <c r="FB2" s="46" t="s">
        <v>298</v>
      </c>
      <c r="FC2" s="47"/>
      <c r="FD2" s="46" t="s">
        <v>9</v>
      </c>
      <c r="FE2" s="47"/>
      <c r="FF2" s="46" t="s">
        <v>299</v>
      </c>
      <c r="FG2" s="47"/>
      <c r="FH2" s="46" t="s">
        <v>300</v>
      </c>
      <c r="FI2" s="46"/>
      <c r="FJ2" s="46" t="s">
        <v>301</v>
      </c>
      <c r="FK2" s="47"/>
      <c r="FL2" s="46" t="s">
        <v>302</v>
      </c>
      <c r="FM2" s="47"/>
      <c r="FN2" s="46" t="s">
        <v>303</v>
      </c>
      <c r="FO2" s="47"/>
      <c r="FP2" s="46" t="s">
        <v>304</v>
      </c>
      <c r="FQ2" s="47"/>
      <c r="FR2" s="46" t="s">
        <v>305</v>
      </c>
      <c r="FS2" s="47"/>
      <c r="FT2" s="46" t="s">
        <v>306</v>
      </c>
      <c r="FU2" s="47"/>
      <c r="FV2" s="46" t="s">
        <v>307</v>
      </c>
      <c r="FW2" s="47"/>
      <c r="FX2" s="46" t="s">
        <v>308</v>
      </c>
      <c r="FY2" s="47"/>
      <c r="FZ2" s="46" t="s">
        <v>309</v>
      </c>
      <c r="GA2" s="47"/>
    </row>
    <row r="3" spans="1:183" s="25" customFormat="1" ht="13.5" thickBot="1">
      <c r="A3" s="24" t="s">
        <v>1</v>
      </c>
      <c r="B3" s="24" t="s">
        <v>4</v>
      </c>
      <c r="C3" s="24" t="s">
        <v>5</v>
      </c>
      <c r="D3" s="24" t="s">
        <v>2</v>
      </c>
      <c r="E3" s="24" t="s">
        <v>260</v>
      </c>
      <c r="F3" s="24" t="s">
        <v>268</v>
      </c>
      <c r="G3" s="24" t="s">
        <v>270</v>
      </c>
      <c r="H3" s="24" t="s">
        <v>154</v>
      </c>
      <c r="I3" s="24" t="s">
        <v>156</v>
      </c>
      <c r="J3" s="24" t="s">
        <v>257</v>
      </c>
      <c r="K3" s="24" t="s">
        <v>259</v>
      </c>
      <c r="L3" s="24" t="s">
        <v>258</v>
      </c>
      <c r="M3" s="24"/>
      <c r="N3" s="24" t="s">
        <v>284</v>
      </c>
      <c r="O3" s="24" t="s">
        <v>275</v>
      </c>
      <c r="P3" s="24" t="s">
        <v>397</v>
      </c>
      <c r="Q3" s="24"/>
      <c r="R3" s="24" t="s">
        <v>277</v>
      </c>
      <c r="S3" s="24"/>
      <c r="T3" s="8"/>
      <c r="U3" s="24" t="s">
        <v>279</v>
      </c>
      <c r="V3" s="24" t="s">
        <v>280</v>
      </c>
      <c r="W3" s="33" t="s">
        <v>279</v>
      </c>
      <c r="X3" s="24" t="s">
        <v>280</v>
      </c>
      <c r="Y3" s="33" t="s">
        <v>279</v>
      </c>
      <c r="Z3" s="24" t="s">
        <v>280</v>
      </c>
      <c r="AA3" s="33" t="s">
        <v>279</v>
      </c>
      <c r="AB3" s="24" t="s">
        <v>280</v>
      </c>
      <c r="AC3" s="33" t="s">
        <v>279</v>
      </c>
      <c r="AD3" s="24" t="s">
        <v>280</v>
      </c>
      <c r="AE3" s="33" t="s">
        <v>279</v>
      </c>
      <c r="AF3" s="24" t="s">
        <v>280</v>
      </c>
      <c r="AG3" s="33" t="s">
        <v>279</v>
      </c>
      <c r="AH3" s="24" t="s">
        <v>280</v>
      </c>
      <c r="AI3" s="33" t="s">
        <v>279</v>
      </c>
      <c r="AJ3" s="24" t="s">
        <v>280</v>
      </c>
      <c r="AK3" s="33" t="s">
        <v>279</v>
      </c>
      <c r="AL3" s="24" t="s">
        <v>280</v>
      </c>
      <c r="AM3" s="33" t="s">
        <v>279</v>
      </c>
      <c r="AN3" s="24" t="s">
        <v>280</v>
      </c>
      <c r="AO3" s="33" t="s">
        <v>279</v>
      </c>
      <c r="AP3" s="24" t="s">
        <v>280</v>
      </c>
      <c r="AQ3" s="8"/>
      <c r="AR3" s="24" t="s">
        <v>4</v>
      </c>
      <c r="AS3" s="24" t="s">
        <v>5</v>
      </c>
      <c r="AT3" s="24" t="s">
        <v>4</v>
      </c>
      <c r="AU3" s="24" t="s">
        <v>5</v>
      </c>
      <c r="AV3" s="24" t="s">
        <v>4</v>
      </c>
      <c r="AW3" s="24" t="s">
        <v>5</v>
      </c>
      <c r="AX3" s="24" t="s">
        <v>4</v>
      </c>
      <c r="AY3" s="24" t="s">
        <v>5</v>
      </c>
      <c r="AZ3" s="24" t="s">
        <v>4</v>
      </c>
      <c r="BA3" s="24" t="s">
        <v>5</v>
      </c>
      <c r="BB3" s="24" t="s">
        <v>4</v>
      </c>
      <c r="BC3" s="24" t="s">
        <v>5</v>
      </c>
      <c r="BD3" s="24" t="s">
        <v>4</v>
      </c>
      <c r="BE3" s="24" t="s">
        <v>5</v>
      </c>
      <c r="BF3" s="24" t="s">
        <v>4</v>
      </c>
      <c r="BG3" s="24" t="s">
        <v>5</v>
      </c>
      <c r="BH3" s="24" t="s">
        <v>4</v>
      </c>
      <c r="BI3" s="24" t="s">
        <v>5</v>
      </c>
      <c r="BJ3" s="24" t="s">
        <v>4</v>
      </c>
      <c r="BK3" s="24" t="s">
        <v>5</v>
      </c>
      <c r="BL3" s="24" t="s">
        <v>4</v>
      </c>
      <c r="BM3" s="24" t="s">
        <v>5</v>
      </c>
      <c r="BN3" s="24"/>
      <c r="BO3" s="24" t="s">
        <v>4</v>
      </c>
      <c r="BP3" s="24" t="s">
        <v>5</v>
      </c>
      <c r="BQ3" s="24" t="s">
        <v>4</v>
      </c>
      <c r="BR3" s="24" t="s">
        <v>5</v>
      </c>
      <c r="BS3" s="24" t="s">
        <v>4</v>
      </c>
      <c r="BT3" s="24" t="s">
        <v>5</v>
      </c>
      <c r="BU3" s="24" t="s">
        <v>4</v>
      </c>
      <c r="BV3" s="24" t="s">
        <v>5</v>
      </c>
      <c r="BW3" s="24" t="s">
        <v>4</v>
      </c>
      <c r="BX3" s="24" t="s">
        <v>5</v>
      </c>
      <c r="BY3" s="24" t="s">
        <v>4</v>
      </c>
      <c r="BZ3" s="24" t="s">
        <v>5</v>
      </c>
      <c r="CA3" s="24" t="s">
        <v>4</v>
      </c>
      <c r="CB3" s="24" t="s">
        <v>5</v>
      </c>
      <c r="CC3" s="24" t="s">
        <v>4</v>
      </c>
      <c r="CD3" s="24" t="s">
        <v>5</v>
      </c>
      <c r="CE3" s="24" t="s">
        <v>4</v>
      </c>
      <c r="CF3" s="24" t="s">
        <v>5</v>
      </c>
      <c r="CG3" s="24" t="s">
        <v>4</v>
      </c>
      <c r="CH3" s="24" t="s">
        <v>5</v>
      </c>
      <c r="CI3" s="24" t="s">
        <v>4</v>
      </c>
      <c r="CJ3" s="24" t="s">
        <v>5</v>
      </c>
      <c r="CK3" s="24"/>
      <c r="CV3" s="24" t="s">
        <v>4</v>
      </c>
      <c r="CW3" s="24" t="s">
        <v>5</v>
      </c>
      <c r="CX3" s="24" t="s">
        <v>4</v>
      </c>
      <c r="CY3" s="24" t="s">
        <v>5</v>
      </c>
      <c r="CZ3" s="24" t="s">
        <v>4</v>
      </c>
      <c r="DA3" s="24" t="s">
        <v>5</v>
      </c>
      <c r="DB3" s="24" t="s">
        <v>4</v>
      </c>
      <c r="DC3" s="24" t="s">
        <v>5</v>
      </c>
      <c r="DD3" s="24" t="s">
        <v>4</v>
      </c>
      <c r="DE3" s="24" t="s">
        <v>5</v>
      </c>
      <c r="DF3" s="24" t="s">
        <v>4</v>
      </c>
      <c r="DG3" s="24" t="s">
        <v>5</v>
      </c>
      <c r="DH3" s="24" t="s">
        <v>4</v>
      </c>
      <c r="DI3" s="24" t="s">
        <v>5</v>
      </c>
      <c r="DJ3" s="24" t="s">
        <v>4</v>
      </c>
      <c r="DK3" s="24" t="s">
        <v>5</v>
      </c>
      <c r="DL3" s="24" t="s">
        <v>4</v>
      </c>
      <c r="DM3" s="24" t="s">
        <v>5</v>
      </c>
      <c r="DN3" s="24" t="s">
        <v>4</v>
      </c>
      <c r="DO3" s="24" t="s">
        <v>5</v>
      </c>
      <c r="DP3" s="24" t="s">
        <v>4</v>
      </c>
      <c r="DQ3" s="24" t="s">
        <v>5</v>
      </c>
      <c r="DR3" s="24"/>
      <c r="DS3" s="26" t="str">
        <f>A3</f>
        <v>Kurs</v>
      </c>
      <c r="DT3" s="25" t="str">
        <f>D3</f>
        <v>Kursbenämning</v>
      </c>
      <c r="DU3" s="2" t="s">
        <v>4</v>
      </c>
      <c r="DV3" s="2" t="s">
        <v>5</v>
      </c>
      <c r="DW3" s="2" t="s">
        <v>4</v>
      </c>
      <c r="DX3" s="2" t="s">
        <v>5</v>
      </c>
      <c r="DY3" s="2" t="s">
        <v>4</v>
      </c>
      <c r="DZ3" s="2" t="s">
        <v>5</v>
      </c>
      <c r="EA3" s="2" t="s">
        <v>4</v>
      </c>
      <c r="EB3" s="2" t="s">
        <v>5</v>
      </c>
      <c r="EC3" s="2" t="s">
        <v>4</v>
      </c>
      <c r="ED3" s="2" t="s">
        <v>5</v>
      </c>
      <c r="EE3" s="2" t="s">
        <v>4</v>
      </c>
      <c r="EF3" s="2" t="s">
        <v>5</v>
      </c>
      <c r="EG3" s="2" t="s">
        <v>4</v>
      </c>
      <c r="EH3" s="2" t="s">
        <v>5</v>
      </c>
      <c r="EI3" s="2" t="s">
        <v>4</v>
      </c>
      <c r="EJ3" s="2" t="s">
        <v>5</v>
      </c>
      <c r="EK3" s="2" t="s">
        <v>4</v>
      </c>
      <c r="EL3" s="2" t="s">
        <v>5</v>
      </c>
      <c r="EM3" s="2" t="s">
        <v>4</v>
      </c>
      <c r="EN3" s="2" t="s">
        <v>5</v>
      </c>
      <c r="EO3" s="2" t="s">
        <v>4</v>
      </c>
      <c r="EP3" s="2" t="s">
        <v>5</v>
      </c>
      <c r="EQ3" s="2" t="s">
        <v>4</v>
      </c>
      <c r="ER3" s="2" t="s">
        <v>5</v>
      </c>
      <c r="ES3" s="2" t="s">
        <v>4</v>
      </c>
      <c r="ET3" s="2" t="s">
        <v>5</v>
      </c>
      <c r="EU3" s="59"/>
      <c r="EV3" s="56"/>
      <c r="EW3" s="3" t="s">
        <v>6</v>
      </c>
      <c r="EX3" s="3" t="s">
        <v>6</v>
      </c>
      <c r="EY3" s="3" t="s">
        <v>6</v>
      </c>
      <c r="EZ3" s="1">
        <v>106.075</v>
      </c>
      <c r="FA3" s="1">
        <v>165.72499999999999</v>
      </c>
      <c r="FB3" s="2" t="s">
        <v>4</v>
      </c>
      <c r="FC3" s="2" t="s">
        <v>5</v>
      </c>
      <c r="FD3" s="2" t="s">
        <v>4</v>
      </c>
      <c r="FE3" s="2" t="s">
        <v>5</v>
      </c>
      <c r="FF3" s="2" t="s">
        <v>4</v>
      </c>
      <c r="FG3" s="2" t="s">
        <v>5</v>
      </c>
      <c r="FH3" s="2" t="s">
        <v>4</v>
      </c>
      <c r="FI3" s="2" t="s">
        <v>5</v>
      </c>
      <c r="FJ3" s="2" t="s">
        <v>4</v>
      </c>
      <c r="FK3" s="2" t="s">
        <v>5</v>
      </c>
      <c r="FL3" s="2" t="s">
        <v>4</v>
      </c>
      <c r="FM3" s="2" t="s">
        <v>5</v>
      </c>
      <c r="FN3" s="2" t="s">
        <v>4</v>
      </c>
      <c r="FO3" s="2" t="s">
        <v>5</v>
      </c>
      <c r="FP3" s="2" t="s">
        <v>4</v>
      </c>
      <c r="FQ3" s="2" t="s">
        <v>5</v>
      </c>
      <c r="FR3" s="2" t="s">
        <v>4</v>
      </c>
      <c r="FS3" s="2" t="s">
        <v>5</v>
      </c>
      <c r="FT3" s="2" t="s">
        <v>4</v>
      </c>
      <c r="FU3" s="2" t="s">
        <v>5</v>
      </c>
      <c r="FV3" s="2" t="s">
        <v>4</v>
      </c>
      <c r="FW3" s="2" t="s">
        <v>5</v>
      </c>
      <c r="FX3" s="2" t="s">
        <v>4</v>
      </c>
      <c r="FY3" s="2" t="s">
        <v>5</v>
      </c>
      <c r="FZ3" s="2" t="s">
        <v>4</v>
      </c>
      <c r="GA3" s="2" t="s">
        <v>5</v>
      </c>
    </row>
    <row r="4" spans="1:183">
      <c r="B4" s="5"/>
      <c r="C4" s="5"/>
      <c r="J4" s="27"/>
      <c r="K4" s="27"/>
      <c r="L4" s="27"/>
      <c r="N4" s="27"/>
      <c r="O4" s="27">
        <v>450</v>
      </c>
      <c r="P4" s="27">
        <v>600</v>
      </c>
      <c r="Q4" s="27"/>
      <c r="S4" s="27"/>
      <c r="U4" s="27"/>
      <c r="V4" s="27"/>
      <c r="W4" s="34"/>
      <c r="X4" s="27"/>
      <c r="Y4" s="34"/>
      <c r="Z4" s="27"/>
      <c r="AA4" s="34"/>
      <c r="AB4" s="27"/>
      <c r="AC4" s="34"/>
      <c r="AD4" s="27"/>
      <c r="AE4" s="34"/>
      <c r="AF4" s="27"/>
      <c r="AG4" s="34"/>
      <c r="AH4" s="27"/>
      <c r="AI4" s="34"/>
      <c r="AJ4" s="27"/>
      <c r="AK4" s="34"/>
      <c r="AL4" s="27"/>
      <c r="AM4" s="34"/>
      <c r="AN4" s="27"/>
      <c r="AO4" s="34"/>
      <c r="AP4" s="27"/>
      <c r="AR4" s="15"/>
      <c r="AS4" s="15"/>
      <c r="CV4" s="15"/>
      <c r="CW4" s="15"/>
      <c r="DS4" s="17">
        <f t="shared" ref="DS4:DS67" si="0">A4</f>
        <v>0</v>
      </c>
      <c r="DT4" s="3">
        <f t="shared" ref="DT4:DT67" si="1">D4</f>
        <v>0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V4" s="42"/>
      <c r="EY4" s="1">
        <f>SUM(DU5:ET72)</f>
        <v>267.25</v>
      </c>
      <c r="EZ4" s="1"/>
      <c r="FA4" s="1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</row>
    <row r="5" spans="1:183">
      <c r="A5" s="3" t="s">
        <v>12</v>
      </c>
      <c r="B5" s="6">
        <v>48016.2</v>
      </c>
      <c r="C5" s="6">
        <v>41642.200000000004</v>
      </c>
      <c r="D5" s="19" t="s">
        <v>13</v>
      </c>
      <c r="E5" s="19">
        <v>30</v>
      </c>
      <c r="F5" s="28">
        <f t="shared" ref="F5:F68" si="2">E5/AR5</f>
        <v>6.666666666666667</v>
      </c>
      <c r="G5" s="29">
        <f t="shared" ref="G5:G68" si="3">AR5*60/H5</f>
        <v>9</v>
      </c>
      <c r="H5" s="3">
        <v>30</v>
      </c>
      <c r="J5" s="3" t="s">
        <v>157</v>
      </c>
      <c r="K5" s="3" t="str">
        <f>IF(D5=J5,"","***")</f>
        <v>***</v>
      </c>
      <c r="L5" s="3">
        <v>30</v>
      </c>
      <c r="M5" s="9"/>
      <c r="N5" s="6">
        <f>E5*$S$1</f>
        <v>93000</v>
      </c>
      <c r="O5" s="6" t="str">
        <f>IF(I5&gt;0,G5*O$4+G5*P$4*I5/1.5,"")</f>
        <v/>
      </c>
      <c r="P5" s="6" t="str">
        <f>IF(ISNUMBER(O5),N$90/N$89*O5,"")</f>
        <v/>
      </c>
      <c r="Q5" s="6"/>
      <c r="R5" s="6">
        <f>SUM(N5:Q5)</f>
        <v>93000</v>
      </c>
      <c r="S5" s="6"/>
      <c r="T5" s="9"/>
      <c r="U5" s="31">
        <f>R5</f>
        <v>93000</v>
      </c>
      <c r="V5" s="31">
        <f>BO5+BP5</f>
        <v>372231.15</v>
      </c>
      <c r="W5" s="35">
        <f>CL5*$U5</f>
        <v>50799.659566374285</v>
      </c>
      <c r="X5" s="31">
        <f>CL5*$V5</f>
        <v>203324.90000000002</v>
      </c>
      <c r="Y5" s="35">
        <f>CM5*$U5</f>
        <v>2601.0213008771566</v>
      </c>
      <c r="Z5" s="31">
        <f>CM5*$V5</f>
        <v>10410.550000000001</v>
      </c>
      <c r="AA5" s="35">
        <f>CN5*$U5</f>
        <v>39599.319132748562</v>
      </c>
      <c r="AB5" s="31">
        <f>CN5*$V5</f>
        <v>158495.70000000001</v>
      </c>
      <c r="AC5" s="35">
        <f>CO5*$U5</f>
        <v>0</v>
      </c>
      <c r="AD5" s="31">
        <f>CO5*$V5</f>
        <v>0</v>
      </c>
      <c r="AE5" s="35">
        <f>CP5*$U5</f>
        <v>0</v>
      </c>
      <c r="AF5" s="31">
        <f>CP5*$V5</f>
        <v>0</v>
      </c>
      <c r="AG5" s="35">
        <f>CQ5*$U5</f>
        <v>0</v>
      </c>
      <c r="AH5" s="31">
        <f>CQ5*$V5</f>
        <v>0</v>
      </c>
      <c r="AI5" s="35">
        <f>CR5*$U5</f>
        <v>0</v>
      </c>
      <c r="AJ5" s="31">
        <f>CR5*$V5</f>
        <v>0</v>
      </c>
      <c r="AK5" s="35">
        <f>CS5*$U5</f>
        <v>0</v>
      </c>
      <c r="AL5" s="31">
        <f>CS5*$V5</f>
        <v>0</v>
      </c>
      <c r="AM5" s="35">
        <f>CT5*$U5</f>
        <v>0</v>
      </c>
      <c r="AN5" s="31">
        <f>CT5*$V5</f>
        <v>0</v>
      </c>
      <c r="AO5" s="35">
        <f>CU5*$U5</f>
        <v>0</v>
      </c>
      <c r="AP5" s="31">
        <f>CU5*$V5</f>
        <v>0</v>
      </c>
      <c r="AQ5" s="9"/>
      <c r="AR5" s="15">
        <f>AT5+AV5+AX5+AZ5+BB5+BD5+BF5+BH5+BJ5+BL5</f>
        <v>4.5</v>
      </c>
      <c r="AS5" s="15">
        <f>AU5+AW5+AY5+BA5+BC5+BE5+BG5+BI5+BK5+BM5</f>
        <v>3.75</v>
      </c>
      <c r="AT5" s="15">
        <f>CX5+DU5+DW5</f>
        <v>2.5</v>
      </c>
      <c r="AU5" s="15">
        <f>CY5+DV5+DX5</f>
        <v>2</v>
      </c>
      <c r="AV5" s="15">
        <f>CZ5+EA5</f>
        <v>0</v>
      </c>
      <c r="AW5" s="15">
        <f>DA5+EB5</f>
        <v>0.25</v>
      </c>
      <c r="AX5" s="15">
        <f>DB5+EC5</f>
        <v>2</v>
      </c>
      <c r="AY5" s="15">
        <f>DC5+ED5</f>
        <v>1.5</v>
      </c>
      <c r="AZ5" s="15">
        <f>DD5+EK5/2</f>
        <v>0</v>
      </c>
      <c r="BA5" s="15">
        <f>DE5+EL5/2</f>
        <v>0</v>
      </c>
      <c r="BB5" s="15">
        <f>DF5+EG5/2+EE5/3</f>
        <v>0</v>
      </c>
      <c r="BC5" s="15">
        <f>DG5+EH5/2+EF5/3</f>
        <v>0</v>
      </c>
      <c r="BD5" s="15">
        <f>DH5+EI5+EM5+EQ5</f>
        <v>0</v>
      </c>
      <c r="BE5" s="15">
        <f>DI5+EJ5+EN5+ER5</f>
        <v>0</v>
      </c>
      <c r="BF5" s="15">
        <f>DJ5+EE5/3</f>
        <v>0</v>
      </c>
      <c r="BG5" s="15">
        <f>DK5+EF5/3</f>
        <v>0</v>
      </c>
      <c r="BH5" s="15">
        <f>DL5+EG5/2+EE5/3</f>
        <v>0</v>
      </c>
      <c r="BI5" s="15">
        <f>DM5+EH5/2+EF5/3</f>
        <v>0</v>
      </c>
      <c r="BJ5" s="15">
        <f>DN5+EK5/2</f>
        <v>0</v>
      </c>
      <c r="BK5" s="15">
        <f>DO5+EL5/2</f>
        <v>0</v>
      </c>
      <c r="BL5" s="15">
        <f>DP5+DY5</f>
        <v>0</v>
      </c>
      <c r="BM5" s="15">
        <f>DQ5+DZ5</f>
        <v>0</v>
      </c>
      <c r="BN5" s="9"/>
      <c r="BO5" s="12">
        <f>IF(ISNUMBER(AR5),$B5*AR5,0)</f>
        <v>216072.9</v>
      </c>
      <c r="BP5" s="12">
        <f>IF(ISNUMBER(AS5),$C5*AS5,0)</f>
        <v>156158.25000000003</v>
      </c>
      <c r="BQ5" s="12">
        <f>IF(ISNUMBER(AT5),$B5*AT5,0)</f>
        <v>120040.5</v>
      </c>
      <c r="BR5" s="12">
        <f>IF(ISNUMBER(AU5),$C5*AU5,0)</f>
        <v>83284.400000000009</v>
      </c>
      <c r="BS5" s="12">
        <f t="shared" ref="BS5:BS68" si="4">IF(ISNUMBER(AV5),$B5*AV5,0)</f>
        <v>0</v>
      </c>
      <c r="BT5" s="12">
        <f t="shared" ref="BT5:BT68" si="5">IF(ISNUMBER(AW5),$C5*AW5,0)</f>
        <v>10410.550000000001</v>
      </c>
      <c r="BU5" s="12">
        <f t="shared" ref="BU5:BU68" si="6">IF(ISNUMBER(AX5),$B5*AX5,0)</f>
        <v>96032.4</v>
      </c>
      <c r="BV5" s="12">
        <f t="shared" ref="BV5:BV68" si="7">IF(ISNUMBER(AY5),$C5*AY5,0)</f>
        <v>62463.3</v>
      </c>
      <c r="BW5" s="12">
        <f t="shared" ref="BW5:BW68" si="8">IF(ISNUMBER(AZ5),$B5*AZ5,0)</f>
        <v>0</v>
      </c>
      <c r="BX5" s="12">
        <f t="shared" ref="BX5:BX68" si="9">IF(ISNUMBER(BA5),$C5*BA5,0)</f>
        <v>0</v>
      </c>
      <c r="BY5" s="12">
        <f t="shared" ref="BY5:BY68" si="10">IF(ISNUMBER(BB5),$B5*BB5,0)</f>
        <v>0</v>
      </c>
      <c r="BZ5" s="12">
        <f t="shared" ref="BZ5:BZ68" si="11">IF(ISNUMBER(BC5),$C5*BC5,0)</f>
        <v>0</v>
      </c>
      <c r="CA5" s="12">
        <f t="shared" ref="CA5:CA68" si="12">IF(ISNUMBER(BD5),$B5*BD5,0)</f>
        <v>0</v>
      </c>
      <c r="CB5" s="12">
        <f t="shared" ref="CB5:CB68" si="13">IF(ISNUMBER(BE5),$C5*BE5,0)</f>
        <v>0</v>
      </c>
      <c r="CC5" s="12">
        <f t="shared" ref="CC5:CC68" si="14">IF(ISNUMBER(BF5),$B5*BF5,0)</f>
        <v>0</v>
      </c>
      <c r="CD5" s="12">
        <f t="shared" ref="CD5:CD68" si="15">IF(ISNUMBER(BG5),$C5*BG5,0)</f>
        <v>0</v>
      </c>
      <c r="CE5" s="12">
        <f t="shared" ref="CE5:CE68" si="16">IF(ISNUMBER(BH5),$B5*BH5,0)</f>
        <v>0</v>
      </c>
      <c r="CF5" s="12">
        <f t="shared" ref="CF5:CF68" si="17">IF(ISNUMBER(BI5),$C5*BI5,0)</f>
        <v>0</v>
      </c>
      <c r="CG5" s="12">
        <f t="shared" ref="CG5:CG68" si="18">IF(ISNUMBER(BJ5),$B5*BJ5,0)</f>
        <v>0</v>
      </c>
      <c r="CH5" s="12">
        <f t="shared" ref="CH5:CH68" si="19">IF(ISNUMBER(BK5),$C5*BK5,0)</f>
        <v>0</v>
      </c>
      <c r="CI5" s="12">
        <f t="shared" ref="CI5:CI68" si="20">IF(ISNUMBER(BL5),$B5*BL5,0)</f>
        <v>0</v>
      </c>
      <c r="CJ5" s="12">
        <f t="shared" ref="CJ5:CJ68" si="21">IF(ISNUMBER(BM5),$C5*BM5,0)</f>
        <v>0</v>
      </c>
      <c r="CK5" s="9"/>
      <c r="CL5" s="18">
        <f>(BQ5+BR5)/($BO5+$BP5)</f>
        <v>0.54623289856316437</v>
      </c>
      <c r="CM5" s="18">
        <f>(BT5+BS5)/($BO5+$BP5)</f>
        <v>2.7967970977173729E-2</v>
      </c>
      <c r="CN5" s="18">
        <f>(BU5+BV5)/($BO5+$BP5)</f>
        <v>0.42579913045966195</v>
      </c>
      <c r="CO5" s="18">
        <f>(BW5+BX5)/($BO5+$BP5)</f>
        <v>0</v>
      </c>
      <c r="CP5" s="18">
        <f>(BY5+BZ5)/($BO5+$BP5)</f>
        <v>0</v>
      </c>
      <c r="CQ5" s="18">
        <f>(CA5+CB5)/($BO5+$BP5)</f>
        <v>0</v>
      </c>
      <c r="CR5" s="18">
        <f>(CC5+CD5)/($BO5+$BP5)</f>
        <v>0</v>
      </c>
      <c r="CS5" s="18">
        <f>(CE5+CF5)/($BO5+$BP5)</f>
        <v>0</v>
      </c>
      <c r="CT5" s="18">
        <f>(CG5+CH5)/($BO5+$BP5)</f>
        <v>0</v>
      </c>
      <c r="CU5" s="18">
        <f>(CI5+CJ5)/($BO5+$BP5)</f>
        <v>0</v>
      </c>
      <c r="CV5" s="15">
        <v>4.5</v>
      </c>
      <c r="CW5" s="15">
        <v>2.5</v>
      </c>
      <c r="CX5" s="15">
        <v>2.5</v>
      </c>
      <c r="CY5" s="15">
        <v>1.75</v>
      </c>
      <c r="CZ5" s="15">
        <v>0</v>
      </c>
      <c r="DA5" s="15">
        <v>0</v>
      </c>
      <c r="DB5" s="15">
        <v>2</v>
      </c>
      <c r="DC5" s="15">
        <v>0.75</v>
      </c>
      <c r="DD5" s="15">
        <v>0</v>
      </c>
      <c r="DE5" s="15">
        <v>0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5">
        <v>0</v>
      </c>
      <c r="DN5" s="15">
        <v>0</v>
      </c>
      <c r="DO5" s="15">
        <v>0</v>
      </c>
      <c r="DP5" s="15">
        <v>0</v>
      </c>
      <c r="DQ5" s="15">
        <v>0</v>
      </c>
      <c r="DR5" s="15"/>
      <c r="DS5" s="17" t="str">
        <f t="shared" si="0"/>
        <v>LBNA18</v>
      </c>
      <c r="DT5" s="3" t="str">
        <f t="shared" si="1"/>
        <v>Barn lär om natur och teknik</v>
      </c>
      <c r="DU5" s="1">
        <f>FB5</f>
        <v>0</v>
      </c>
      <c r="DV5" s="1">
        <f t="shared" ref="DV5:EU7" si="22">FC5</f>
        <v>0</v>
      </c>
      <c r="DW5" s="1">
        <f t="shared" si="22"/>
        <v>0</v>
      </c>
      <c r="DX5" s="1">
        <f t="shared" si="22"/>
        <v>0.25</v>
      </c>
      <c r="DY5" s="1">
        <f t="shared" si="22"/>
        <v>0</v>
      </c>
      <c r="DZ5" s="1">
        <f t="shared" si="22"/>
        <v>0</v>
      </c>
      <c r="EA5" s="1">
        <f t="shared" si="22"/>
        <v>0</v>
      </c>
      <c r="EB5" s="1">
        <f t="shared" si="22"/>
        <v>0.25</v>
      </c>
      <c r="EC5" s="1">
        <f t="shared" si="22"/>
        <v>0</v>
      </c>
      <c r="ED5" s="1">
        <f t="shared" si="22"/>
        <v>0.75</v>
      </c>
      <c r="EE5" s="1">
        <f t="shared" si="22"/>
        <v>0</v>
      </c>
      <c r="EF5" s="1">
        <f t="shared" si="22"/>
        <v>0</v>
      </c>
      <c r="EG5" s="1">
        <f t="shared" si="22"/>
        <v>0</v>
      </c>
      <c r="EH5" s="1">
        <f t="shared" si="22"/>
        <v>0</v>
      </c>
      <c r="EI5" s="1">
        <f t="shared" si="22"/>
        <v>0</v>
      </c>
      <c r="EJ5" s="1">
        <f t="shared" si="22"/>
        <v>0</v>
      </c>
      <c r="EK5" s="1">
        <f t="shared" si="22"/>
        <v>0</v>
      </c>
      <c r="EL5" s="1">
        <f t="shared" si="22"/>
        <v>0</v>
      </c>
      <c r="EM5" s="1">
        <f t="shared" si="22"/>
        <v>0</v>
      </c>
      <c r="EN5" s="1">
        <f t="shared" si="22"/>
        <v>0</v>
      </c>
      <c r="EO5" s="1">
        <f t="shared" si="22"/>
        <v>0</v>
      </c>
      <c r="EP5" s="1">
        <f t="shared" si="22"/>
        <v>0</v>
      </c>
      <c r="EQ5" s="1">
        <f t="shared" si="22"/>
        <v>0</v>
      </c>
      <c r="ER5" s="1">
        <f t="shared" si="22"/>
        <v>0</v>
      </c>
      <c r="ES5" s="1">
        <f t="shared" si="22"/>
        <v>0</v>
      </c>
      <c r="ET5" s="1">
        <f t="shared" si="22"/>
        <v>0</v>
      </c>
      <c r="EU5" s="60"/>
      <c r="EV5" s="42">
        <v>5</v>
      </c>
      <c r="EW5" s="3" t="s">
        <v>12</v>
      </c>
      <c r="EX5" s="3" t="s">
        <v>13</v>
      </c>
      <c r="EY5" s="1">
        <f>SUM(FB5:GA100)</f>
        <v>267.29999999999995</v>
      </c>
      <c r="EZ5" s="1">
        <v>0</v>
      </c>
      <c r="FA5" s="1">
        <v>1.25</v>
      </c>
      <c r="FB5" s="1">
        <v>0</v>
      </c>
      <c r="FC5" s="1">
        <v>0</v>
      </c>
      <c r="FD5" s="1">
        <v>0</v>
      </c>
      <c r="FE5" s="1">
        <v>0.25</v>
      </c>
      <c r="FF5" s="1">
        <v>0</v>
      </c>
      <c r="FG5" s="1">
        <v>0</v>
      </c>
      <c r="FH5" s="1">
        <v>0</v>
      </c>
      <c r="FI5" s="1">
        <v>0.25</v>
      </c>
      <c r="FJ5" s="1">
        <v>0</v>
      </c>
      <c r="FK5" s="1">
        <v>0.75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</row>
    <row r="6" spans="1:183">
      <c r="A6" s="3" t="s">
        <v>7</v>
      </c>
      <c r="B6" s="6">
        <v>39779</v>
      </c>
      <c r="C6" s="6">
        <v>32314</v>
      </c>
      <c r="D6" s="3" t="s">
        <v>8</v>
      </c>
      <c r="E6" s="3">
        <v>63</v>
      </c>
      <c r="F6" s="28">
        <f t="shared" si="2"/>
        <v>7.4117647058823533</v>
      </c>
      <c r="G6" s="29">
        <f t="shared" si="3"/>
        <v>34</v>
      </c>
      <c r="H6" s="3">
        <v>15</v>
      </c>
      <c r="J6" s="3" t="s">
        <v>158</v>
      </c>
      <c r="K6" s="3" t="str">
        <f t="shared" ref="K6:K69" si="23">IF(D6=J6,"","***")</f>
        <v>***</v>
      </c>
      <c r="L6" s="3">
        <v>63</v>
      </c>
      <c r="M6" s="9"/>
      <c r="N6" s="6">
        <f t="shared" ref="N6:N69" si="24">E6*$S$1</f>
        <v>195300</v>
      </c>
      <c r="O6" s="6" t="str">
        <f t="shared" ref="O6:O69" si="25">IF(I6&gt;0,G6*O$4+G6*P$4*I6/1.5,"")</f>
        <v/>
      </c>
      <c r="P6" s="6" t="str">
        <f t="shared" ref="P6:P69" si="26">IF(ISNUMBER(O6),N$90/N$89*O6,"")</f>
        <v/>
      </c>
      <c r="Q6" s="6"/>
      <c r="R6" s="6">
        <f t="shared" ref="R6:R69" si="27">SUM(N6:Q6)</f>
        <v>195300</v>
      </c>
      <c r="S6" s="6"/>
      <c r="T6" s="9"/>
      <c r="U6" s="31">
        <f t="shared" ref="U6:U69" si="28">R6</f>
        <v>195300</v>
      </c>
      <c r="V6" s="31">
        <f t="shared" ref="V6:V69" si="29">BO6+BP6</f>
        <v>523927</v>
      </c>
      <c r="W6" s="35">
        <f t="shared" ref="W6:W69" si="30">CL6*$U6</f>
        <v>24557.830527917056</v>
      </c>
      <c r="X6" s="31">
        <f t="shared" ref="X6:X69" si="31">CL6*$V6</f>
        <v>65880.75</v>
      </c>
      <c r="Y6" s="35">
        <f t="shared" ref="Y6:Y69" si="32">CM6*$U6</f>
        <v>55834.041145045019</v>
      </c>
      <c r="Z6" s="31">
        <f t="shared" ref="Z6:Z69" si="33">CM6*$V6</f>
        <v>149784.75</v>
      </c>
      <c r="AA6" s="35">
        <f t="shared" ref="AA6:AA69" si="34">CN6*$U6</f>
        <v>114908.12832703794</v>
      </c>
      <c r="AB6" s="31">
        <f t="shared" ref="AB6:AB69" si="35">CN6*$V6</f>
        <v>308261.5</v>
      </c>
      <c r="AC6" s="35">
        <f t="shared" ref="AC6:AC69" si="36">CO6*$U6</f>
        <v>0</v>
      </c>
      <c r="AD6" s="31">
        <f t="shared" ref="AD6:AD69" si="37">CO6*$V6</f>
        <v>0</v>
      </c>
      <c r="AE6" s="35">
        <f t="shared" ref="AE6:AE69" si="38">CP6*$U6</f>
        <v>0</v>
      </c>
      <c r="AF6" s="31">
        <f t="shared" ref="AF6:AF69" si="39">CP6*$V6</f>
        <v>0</v>
      </c>
      <c r="AG6" s="35">
        <f t="shared" ref="AG6:AG69" si="40">CQ6*$U6</f>
        <v>0</v>
      </c>
      <c r="AH6" s="31">
        <f t="shared" ref="AH6:AH69" si="41">CQ6*$V6</f>
        <v>0</v>
      </c>
      <c r="AI6" s="35">
        <f t="shared" ref="AI6:AI69" si="42">CR6*$U6</f>
        <v>0</v>
      </c>
      <c r="AJ6" s="31">
        <f t="shared" ref="AJ6:AJ69" si="43">CR6*$V6</f>
        <v>0</v>
      </c>
      <c r="AK6" s="35">
        <f t="shared" ref="AK6:AK69" si="44">CS6*$U6</f>
        <v>0</v>
      </c>
      <c r="AL6" s="31">
        <f t="shared" ref="AL6:AL69" si="45">CS6*$V6</f>
        <v>0</v>
      </c>
      <c r="AM6" s="35">
        <f t="shared" ref="AM6:AM69" si="46">CT6*$U6</f>
        <v>0</v>
      </c>
      <c r="AN6" s="31">
        <f t="shared" ref="AN6:AN69" si="47">CT6*$V6</f>
        <v>0</v>
      </c>
      <c r="AO6" s="35">
        <f t="shared" ref="AO6:AO69" si="48">CU6*$U6</f>
        <v>0</v>
      </c>
      <c r="AP6" s="31">
        <f t="shared" ref="AP6:AP69" si="49">CU6*$V6</f>
        <v>0</v>
      </c>
      <c r="AQ6" s="9"/>
      <c r="AR6" s="15">
        <f t="shared" ref="AR6:AR69" si="50">AT6+AV6+AX6+AZ6+BB6+BD6+BF6+BH6+BJ6+BL6</f>
        <v>8.5</v>
      </c>
      <c r="AS6" s="15">
        <f t="shared" ref="AS6:AS69" si="51">AU6+AW6+AY6+BA6+BC6+BE6+BG6+BI6+BK6+BM6</f>
        <v>5.75</v>
      </c>
      <c r="AT6" s="15">
        <f t="shared" ref="AT6:AT69" si="52">CX6+DU6+DW6</f>
        <v>1.25</v>
      </c>
      <c r="AU6" s="15">
        <f t="shared" ref="AU6:AU69" si="53">CY6+DV6+DX6</f>
        <v>0.5</v>
      </c>
      <c r="AV6" s="15">
        <f t="shared" ref="AV6:AV69" si="54">CZ6+EA6</f>
        <v>2.75</v>
      </c>
      <c r="AW6" s="15">
        <f t="shared" ref="AW6:AW69" si="55">DA6+EB6</f>
        <v>1.25</v>
      </c>
      <c r="AX6" s="15">
        <f t="shared" ref="AX6:AX69" si="56">DB6+EC6</f>
        <v>4.5</v>
      </c>
      <c r="AY6" s="15">
        <f t="shared" ref="AY6:AY69" si="57">DC6+ED6</f>
        <v>4</v>
      </c>
      <c r="AZ6" s="15">
        <f t="shared" ref="AZ6:AZ69" si="58">DD6+EK6/2</f>
        <v>0</v>
      </c>
      <c r="BA6" s="15">
        <f t="shared" ref="BA6:BA69" si="59">DE6+EL6/2</f>
        <v>0</v>
      </c>
      <c r="BB6" s="15">
        <f t="shared" ref="BB6:BB69" si="60">DF6+EG6/2+EE6/3</f>
        <v>0</v>
      </c>
      <c r="BC6" s="15">
        <f t="shared" ref="BC6:BC69" si="61">DG6+EH6/2+EF6/3</f>
        <v>0</v>
      </c>
      <c r="BD6" s="15">
        <f t="shared" ref="BD6:BD69" si="62">DH6+EI6+EM6+EQ6</f>
        <v>0</v>
      </c>
      <c r="BE6" s="15">
        <f t="shared" ref="BE6:BE69" si="63">DI6+EJ6+EN6+ER6</f>
        <v>0</v>
      </c>
      <c r="BF6" s="15">
        <f t="shared" ref="BF6:BF69" si="64">DJ6+EE6/3</f>
        <v>0</v>
      </c>
      <c r="BG6" s="15">
        <f t="shared" ref="BG6:BG69" si="65">DK6+EF6/3</f>
        <v>0</v>
      </c>
      <c r="BH6" s="15">
        <f t="shared" ref="BH6:BH69" si="66">DL6+EG6/2+EE6/3</f>
        <v>0</v>
      </c>
      <c r="BI6" s="15">
        <f t="shared" ref="BI6:BI69" si="67">DM6+EH6/2+EF6/3</f>
        <v>0</v>
      </c>
      <c r="BJ6" s="15">
        <f t="shared" ref="BJ6:BJ69" si="68">DN6+EK6/2</f>
        <v>0</v>
      </c>
      <c r="BK6" s="15">
        <f t="shared" ref="BK6:BK69" si="69">DO6+EL6/2</f>
        <v>0</v>
      </c>
      <c r="BL6" s="15">
        <f t="shared" ref="BL6:BL69" si="70">DP6+DY6</f>
        <v>0</v>
      </c>
      <c r="BM6" s="15">
        <f t="shared" ref="BM6:BM69" si="71">DQ6+DZ6</f>
        <v>0</v>
      </c>
      <c r="BN6" s="9"/>
      <c r="BO6" s="12">
        <f t="shared" ref="BO6:BO69" si="72">IF(ISNUMBER(AR6),$B6*AR6,0)</f>
        <v>338121.5</v>
      </c>
      <c r="BP6" s="12">
        <f t="shared" ref="BP6:BP69" si="73">IF(ISNUMBER(AS6),$C6*AS6,0)</f>
        <v>185805.5</v>
      </c>
      <c r="BQ6" s="12">
        <f t="shared" ref="BQ6:BQ69" si="74">IF(ISNUMBER(AT6),$B6*AT6,0)</f>
        <v>49723.75</v>
      </c>
      <c r="BR6" s="12">
        <f t="shared" ref="BR6:BR69" si="75">IF(ISNUMBER(AU6),$C6*AU6,0)</f>
        <v>16157</v>
      </c>
      <c r="BS6" s="12">
        <f t="shared" si="4"/>
        <v>109392.25</v>
      </c>
      <c r="BT6" s="12">
        <f t="shared" si="5"/>
        <v>40392.5</v>
      </c>
      <c r="BU6" s="12">
        <f t="shared" si="6"/>
        <v>179005.5</v>
      </c>
      <c r="BV6" s="12">
        <f t="shared" si="7"/>
        <v>129256</v>
      </c>
      <c r="BW6" s="12">
        <f t="shared" si="8"/>
        <v>0</v>
      </c>
      <c r="BX6" s="12">
        <f t="shared" si="9"/>
        <v>0</v>
      </c>
      <c r="BY6" s="12">
        <f t="shared" si="10"/>
        <v>0</v>
      </c>
      <c r="BZ6" s="12">
        <f t="shared" si="11"/>
        <v>0</v>
      </c>
      <c r="CA6" s="12">
        <f t="shared" si="12"/>
        <v>0</v>
      </c>
      <c r="CB6" s="12">
        <f t="shared" si="13"/>
        <v>0</v>
      </c>
      <c r="CC6" s="12">
        <f t="shared" si="14"/>
        <v>0</v>
      </c>
      <c r="CD6" s="12">
        <f t="shared" si="15"/>
        <v>0</v>
      </c>
      <c r="CE6" s="12">
        <f t="shared" si="16"/>
        <v>0</v>
      </c>
      <c r="CF6" s="12">
        <f t="shared" si="17"/>
        <v>0</v>
      </c>
      <c r="CG6" s="12">
        <f t="shared" si="18"/>
        <v>0</v>
      </c>
      <c r="CH6" s="12">
        <f t="shared" si="19"/>
        <v>0</v>
      </c>
      <c r="CI6" s="12">
        <f t="shared" si="20"/>
        <v>0</v>
      </c>
      <c r="CJ6" s="12">
        <f t="shared" si="21"/>
        <v>0</v>
      </c>
      <c r="CK6" s="9"/>
      <c r="CL6" s="18">
        <f t="shared" ref="CL6:CL69" si="76">(BQ6+BR6)/($BO6+$BP6)</f>
        <v>0.12574413992789071</v>
      </c>
      <c r="CM6" s="18">
        <f t="shared" ref="CM6:CM69" si="77">(BT6+BS6)/($BO6+$BP6)</f>
        <v>0.28588858753223256</v>
      </c>
      <c r="CN6" s="18">
        <f t="shared" ref="CN6:CN69" si="78">(BU6+BV6)/($BO6+$BP6)</f>
        <v>0.58836727253987675</v>
      </c>
      <c r="CO6" s="18">
        <f t="shared" ref="CO6:CO69" si="79">(BW6+BX6)/($BO6+$BP6)</f>
        <v>0</v>
      </c>
      <c r="CP6" s="18">
        <f t="shared" ref="CP6:CP69" si="80">(BY6+BZ6)/($BO6+$BP6)</f>
        <v>0</v>
      </c>
      <c r="CQ6" s="18">
        <f t="shared" ref="CQ6:CQ69" si="81">(CA6+CB6)/($BO6+$BP6)</f>
        <v>0</v>
      </c>
      <c r="CR6" s="18">
        <f t="shared" ref="CR6:CR69" si="82">(CC6+CD6)/($BO6+$BP6)</f>
        <v>0</v>
      </c>
      <c r="CS6" s="18">
        <f t="shared" ref="CS6:CS69" si="83">(CE6+CF6)/($BO6+$BP6)</f>
        <v>0</v>
      </c>
      <c r="CT6" s="18">
        <f t="shared" ref="CT6:CT69" si="84">(CG6+CH6)/($BO6+$BP6)</f>
        <v>0</v>
      </c>
      <c r="CU6" s="18">
        <f t="shared" ref="CU6:CU69" si="85">(CI6+CJ6)/($BO6+$BP6)</f>
        <v>0</v>
      </c>
      <c r="CV6" s="15">
        <v>8.5</v>
      </c>
      <c r="CW6" s="15">
        <v>4.5</v>
      </c>
      <c r="CX6" s="15">
        <v>1.25</v>
      </c>
      <c r="CY6" s="15">
        <v>0.5</v>
      </c>
      <c r="CZ6" s="15">
        <v>2.75</v>
      </c>
      <c r="DA6" s="15">
        <v>0.5</v>
      </c>
      <c r="DB6" s="15">
        <v>4.5</v>
      </c>
      <c r="DC6" s="15">
        <v>3.5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/>
      <c r="DS6" s="17" t="str">
        <f t="shared" si="0"/>
        <v>LBDA17</v>
      </c>
      <c r="DT6" s="3" t="str">
        <f t="shared" si="1"/>
        <v>Bild</v>
      </c>
      <c r="DU6" s="1">
        <f>FB6</f>
        <v>0</v>
      </c>
      <c r="DV6" s="1">
        <f t="shared" si="22"/>
        <v>0</v>
      </c>
      <c r="DW6" s="1">
        <f t="shared" si="22"/>
        <v>0</v>
      </c>
      <c r="DX6" s="1">
        <f t="shared" si="22"/>
        <v>0</v>
      </c>
      <c r="DY6" s="1">
        <f t="shared" si="22"/>
        <v>0</v>
      </c>
      <c r="DZ6" s="1">
        <f t="shared" si="22"/>
        <v>0</v>
      </c>
      <c r="EA6" s="1">
        <f t="shared" si="22"/>
        <v>0</v>
      </c>
      <c r="EB6" s="1">
        <f t="shared" si="22"/>
        <v>0.75</v>
      </c>
      <c r="EC6" s="1">
        <f t="shared" si="22"/>
        <v>0</v>
      </c>
      <c r="ED6" s="1">
        <f t="shared" si="22"/>
        <v>0.5</v>
      </c>
      <c r="EE6" s="1">
        <f t="shared" si="22"/>
        <v>0</v>
      </c>
      <c r="EF6" s="1">
        <f t="shared" si="22"/>
        <v>0</v>
      </c>
      <c r="EG6" s="1">
        <f t="shared" si="22"/>
        <v>0</v>
      </c>
      <c r="EH6" s="1">
        <f t="shared" si="22"/>
        <v>0</v>
      </c>
      <c r="EI6" s="1">
        <f t="shared" si="22"/>
        <v>0</v>
      </c>
      <c r="EJ6" s="1">
        <f t="shared" si="22"/>
        <v>0</v>
      </c>
      <c r="EK6" s="1">
        <f t="shared" si="22"/>
        <v>0</v>
      </c>
      <c r="EL6" s="1">
        <f t="shared" si="22"/>
        <v>0</v>
      </c>
      <c r="EM6" s="1">
        <f t="shared" si="22"/>
        <v>0</v>
      </c>
      <c r="EN6" s="1">
        <f t="shared" si="22"/>
        <v>0</v>
      </c>
      <c r="EO6" s="1">
        <f t="shared" si="22"/>
        <v>0</v>
      </c>
      <c r="EP6" s="1">
        <f t="shared" si="22"/>
        <v>0</v>
      </c>
      <c r="EQ6" s="1">
        <f t="shared" si="22"/>
        <v>0</v>
      </c>
      <c r="ER6" s="1">
        <f t="shared" si="22"/>
        <v>0</v>
      </c>
      <c r="ES6" s="1">
        <f t="shared" si="22"/>
        <v>0</v>
      </c>
      <c r="ET6" s="1">
        <f t="shared" si="22"/>
        <v>0</v>
      </c>
      <c r="EU6" s="60"/>
      <c r="EV6" s="42">
        <v>6</v>
      </c>
      <c r="EW6" s="3" t="s">
        <v>7</v>
      </c>
      <c r="EX6" s="3" t="s">
        <v>8</v>
      </c>
      <c r="EY6" s="3" t="s">
        <v>6</v>
      </c>
      <c r="EZ6" s="1">
        <v>0</v>
      </c>
      <c r="FA6" s="1">
        <v>1.25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0.75</v>
      </c>
      <c r="FJ6" s="1">
        <v>0</v>
      </c>
      <c r="FK6" s="1">
        <v>0.5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</row>
    <row r="7" spans="1:183">
      <c r="A7" s="3" t="s">
        <v>136</v>
      </c>
      <c r="B7" s="6">
        <v>24126.799999999999</v>
      </c>
      <c r="C7" s="6">
        <v>23239.8</v>
      </c>
      <c r="D7" s="3" t="s">
        <v>137</v>
      </c>
      <c r="E7" s="3">
        <v>115</v>
      </c>
      <c r="F7" s="28">
        <f t="shared" si="2"/>
        <v>4.6277665995975852</v>
      </c>
      <c r="G7" s="29">
        <f t="shared" si="3"/>
        <v>49.7</v>
      </c>
      <c r="H7" s="3">
        <v>30</v>
      </c>
      <c r="J7" s="3" t="s">
        <v>159</v>
      </c>
      <c r="K7" s="3" t="str">
        <f t="shared" si="23"/>
        <v>***</v>
      </c>
      <c r="L7" s="3">
        <v>115</v>
      </c>
      <c r="M7" s="9"/>
      <c r="N7" s="6">
        <f t="shared" si="24"/>
        <v>356500</v>
      </c>
      <c r="O7" s="6" t="str">
        <f t="shared" si="25"/>
        <v/>
      </c>
      <c r="P7" s="6" t="str">
        <f t="shared" si="26"/>
        <v/>
      </c>
      <c r="Q7" s="6"/>
      <c r="R7" s="6">
        <f t="shared" si="27"/>
        <v>356500</v>
      </c>
      <c r="S7" s="6"/>
      <c r="T7" s="9"/>
      <c r="U7" s="31">
        <f t="shared" si="28"/>
        <v>356500</v>
      </c>
      <c r="V7" s="31">
        <f t="shared" si="29"/>
        <v>1508808.1549999998</v>
      </c>
      <c r="W7" s="35">
        <f t="shared" si="30"/>
        <v>0</v>
      </c>
      <c r="X7" s="31">
        <f t="shared" si="31"/>
        <v>0</v>
      </c>
      <c r="Y7" s="35">
        <f t="shared" si="32"/>
        <v>6968.6418317377138</v>
      </c>
      <c r="Z7" s="31">
        <f t="shared" si="33"/>
        <v>29493.25</v>
      </c>
      <c r="AA7" s="35">
        <f t="shared" si="34"/>
        <v>349531.35816826235</v>
      </c>
      <c r="AB7" s="31">
        <f t="shared" si="35"/>
        <v>1479314.905</v>
      </c>
      <c r="AC7" s="35">
        <f t="shared" si="36"/>
        <v>0</v>
      </c>
      <c r="AD7" s="31">
        <f t="shared" si="37"/>
        <v>0</v>
      </c>
      <c r="AE7" s="35">
        <f t="shared" si="38"/>
        <v>0</v>
      </c>
      <c r="AF7" s="31">
        <f t="shared" si="39"/>
        <v>0</v>
      </c>
      <c r="AG7" s="35">
        <f t="shared" si="40"/>
        <v>0</v>
      </c>
      <c r="AH7" s="31">
        <f t="shared" si="41"/>
        <v>0</v>
      </c>
      <c r="AI7" s="35">
        <f t="shared" si="42"/>
        <v>0</v>
      </c>
      <c r="AJ7" s="31">
        <f t="shared" si="43"/>
        <v>0</v>
      </c>
      <c r="AK7" s="35">
        <f t="shared" si="44"/>
        <v>0</v>
      </c>
      <c r="AL7" s="31">
        <f t="shared" si="45"/>
        <v>0</v>
      </c>
      <c r="AM7" s="35">
        <f t="shared" si="46"/>
        <v>0</v>
      </c>
      <c r="AN7" s="31">
        <f t="shared" si="47"/>
        <v>0</v>
      </c>
      <c r="AO7" s="35">
        <f t="shared" si="48"/>
        <v>0</v>
      </c>
      <c r="AP7" s="31">
        <f t="shared" si="49"/>
        <v>0</v>
      </c>
      <c r="AQ7" s="9"/>
      <c r="AR7" s="15">
        <f t="shared" si="50"/>
        <v>24.85</v>
      </c>
      <c r="AS7" s="15">
        <f t="shared" si="51"/>
        <v>39.125</v>
      </c>
      <c r="AT7" s="15">
        <f t="shared" si="52"/>
        <v>0</v>
      </c>
      <c r="AU7" s="15">
        <f t="shared" si="53"/>
        <v>0</v>
      </c>
      <c r="AV7" s="15">
        <f t="shared" si="54"/>
        <v>0.5</v>
      </c>
      <c r="AW7" s="15">
        <f t="shared" si="55"/>
        <v>0.75</v>
      </c>
      <c r="AX7" s="15">
        <f t="shared" si="56"/>
        <v>24.35</v>
      </c>
      <c r="AY7" s="15">
        <f t="shared" si="57"/>
        <v>38.375</v>
      </c>
      <c r="AZ7" s="15">
        <f t="shared" si="58"/>
        <v>0</v>
      </c>
      <c r="BA7" s="15">
        <f t="shared" si="59"/>
        <v>0</v>
      </c>
      <c r="BB7" s="15">
        <f t="shared" si="60"/>
        <v>0</v>
      </c>
      <c r="BC7" s="15">
        <f t="shared" si="61"/>
        <v>0</v>
      </c>
      <c r="BD7" s="15">
        <f t="shared" si="62"/>
        <v>0</v>
      </c>
      <c r="BE7" s="15">
        <f t="shared" si="63"/>
        <v>0</v>
      </c>
      <c r="BF7" s="15">
        <f t="shared" si="64"/>
        <v>0</v>
      </c>
      <c r="BG7" s="15">
        <f t="shared" si="65"/>
        <v>0</v>
      </c>
      <c r="BH7" s="15">
        <f t="shared" si="66"/>
        <v>0</v>
      </c>
      <c r="BI7" s="15">
        <f t="shared" si="67"/>
        <v>0</v>
      </c>
      <c r="BJ7" s="15">
        <f t="shared" si="68"/>
        <v>0</v>
      </c>
      <c r="BK7" s="15">
        <f t="shared" si="69"/>
        <v>0</v>
      </c>
      <c r="BL7" s="15">
        <f t="shared" si="70"/>
        <v>0</v>
      </c>
      <c r="BM7" s="15">
        <f t="shared" si="71"/>
        <v>0</v>
      </c>
      <c r="BN7" s="9"/>
      <c r="BO7" s="12">
        <f t="shared" si="72"/>
        <v>599550.98</v>
      </c>
      <c r="BP7" s="12">
        <f t="shared" si="73"/>
        <v>909257.17499999993</v>
      </c>
      <c r="BQ7" s="12">
        <f t="shared" si="74"/>
        <v>0</v>
      </c>
      <c r="BR7" s="12">
        <f t="shared" si="75"/>
        <v>0</v>
      </c>
      <c r="BS7" s="12">
        <f t="shared" si="4"/>
        <v>12063.4</v>
      </c>
      <c r="BT7" s="12">
        <f t="shared" si="5"/>
        <v>17429.849999999999</v>
      </c>
      <c r="BU7" s="12">
        <f t="shared" si="6"/>
        <v>587487.58000000007</v>
      </c>
      <c r="BV7" s="12">
        <f t="shared" si="7"/>
        <v>891827.32499999995</v>
      </c>
      <c r="BW7" s="12">
        <f t="shared" si="8"/>
        <v>0</v>
      </c>
      <c r="BX7" s="12">
        <f t="shared" si="9"/>
        <v>0</v>
      </c>
      <c r="BY7" s="12">
        <f t="shared" si="10"/>
        <v>0</v>
      </c>
      <c r="BZ7" s="12">
        <f t="shared" si="11"/>
        <v>0</v>
      </c>
      <c r="CA7" s="12">
        <f t="shared" si="12"/>
        <v>0</v>
      </c>
      <c r="CB7" s="12">
        <f t="shared" si="13"/>
        <v>0</v>
      </c>
      <c r="CC7" s="12">
        <f t="shared" si="14"/>
        <v>0</v>
      </c>
      <c r="CD7" s="12">
        <f t="shared" si="15"/>
        <v>0</v>
      </c>
      <c r="CE7" s="12">
        <f t="shared" si="16"/>
        <v>0</v>
      </c>
      <c r="CF7" s="12">
        <f t="shared" si="17"/>
        <v>0</v>
      </c>
      <c r="CG7" s="12">
        <f t="shared" si="18"/>
        <v>0</v>
      </c>
      <c r="CH7" s="12">
        <f t="shared" si="19"/>
        <v>0</v>
      </c>
      <c r="CI7" s="12">
        <f t="shared" si="20"/>
        <v>0</v>
      </c>
      <c r="CJ7" s="12">
        <f t="shared" si="21"/>
        <v>0</v>
      </c>
      <c r="CK7" s="9"/>
      <c r="CL7" s="18">
        <f t="shared" si="76"/>
        <v>0</v>
      </c>
      <c r="CM7" s="18">
        <f t="shared" si="77"/>
        <v>1.954738241721659E-2</v>
      </c>
      <c r="CN7" s="18">
        <f t="shared" si="78"/>
        <v>0.98045261758278357</v>
      </c>
      <c r="CO7" s="18">
        <f t="shared" si="79"/>
        <v>0</v>
      </c>
      <c r="CP7" s="18">
        <f t="shared" si="80"/>
        <v>0</v>
      </c>
      <c r="CQ7" s="18">
        <f t="shared" si="81"/>
        <v>0</v>
      </c>
      <c r="CR7" s="18">
        <f t="shared" si="82"/>
        <v>0</v>
      </c>
      <c r="CS7" s="18">
        <f t="shared" si="83"/>
        <v>0</v>
      </c>
      <c r="CT7" s="18">
        <f t="shared" si="84"/>
        <v>0</v>
      </c>
      <c r="CU7" s="18">
        <f t="shared" si="85"/>
        <v>0</v>
      </c>
      <c r="CV7" s="15">
        <v>24.85</v>
      </c>
      <c r="CW7" s="15">
        <v>26.625</v>
      </c>
      <c r="CX7" s="15">
        <v>0</v>
      </c>
      <c r="CY7" s="15">
        <v>0</v>
      </c>
      <c r="CZ7" s="15">
        <v>0.5</v>
      </c>
      <c r="DA7" s="15">
        <v>0.25</v>
      </c>
      <c r="DB7" s="15">
        <v>24.35</v>
      </c>
      <c r="DC7" s="15">
        <v>26.375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0</v>
      </c>
      <c r="DN7" s="15">
        <v>0</v>
      </c>
      <c r="DO7" s="15">
        <v>0</v>
      </c>
      <c r="DP7" s="15">
        <v>0</v>
      </c>
      <c r="DQ7" s="15">
        <v>0</v>
      </c>
      <c r="DR7" s="15"/>
      <c r="DS7" s="17" t="str">
        <f t="shared" si="0"/>
        <v>LUMB17</v>
      </c>
      <c r="DT7" s="3" t="str">
        <f t="shared" si="1"/>
        <v>Den utforskande människan</v>
      </c>
      <c r="DU7" s="1">
        <f>FB7</f>
        <v>0</v>
      </c>
      <c r="DV7" s="1">
        <f t="shared" si="22"/>
        <v>0</v>
      </c>
      <c r="DW7" s="1">
        <f t="shared" si="22"/>
        <v>0</v>
      </c>
      <c r="DX7" s="1">
        <f t="shared" si="22"/>
        <v>0</v>
      </c>
      <c r="DY7" s="1">
        <f t="shared" si="22"/>
        <v>0</v>
      </c>
      <c r="DZ7" s="1">
        <f t="shared" si="22"/>
        <v>0</v>
      </c>
      <c r="EA7" s="1">
        <f t="shared" si="22"/>
        <v>0</v>
      </c>
      <c r="EB7" s="1">
        <f t="shared" si="22"/>
        <v>0.5</v>
      </c>
      <c r="EC7" s="1">
        <f t="shared" si="22"/>
        <v>0</v>
      </c>
      <c r="ED7" s="1">
        <f t="shared" si="22"/>
        <v>12</v>
      </c>
      <c r="EE7" s="1">
        <f t="shared" si="22"/>
        <v>0</v>
      </c>
      <c r="EF7" s="1">
        <f t="shared" si="22"/>
        <v>0</v>
      </c>
      <c r="EG7" s="1">
        <f t="shared" si="22"/>
        <v>0</v>
      </c>
      <c r="EH7" s="1">
        <f t="shared" si="22"/>
        <v>0</v>
      </c>
      <c r="EI7" s="1">
        <f t="shared" si="22"/>
        <v>0</v>
      </c>
      <c r="EJ7" s="1">
        <f t="shared" si="22"/>
        <v>0</v>
      </c>
      <c r="EK7" s="1">
        <f t="shared" si="22"/>
        <v>0</v>
      </c>
      <c r="EL7" s="1">
        <f t="shared" si="22"/>
        <v>0</v>
      </c>
      <c r="EM7" s="1">
        <f t="shared" si="22"/>
        <v>0</v>
      </c>
      <c r="EN7" s="1">
        <f t="shared" si="22"/>
        <v>0</v>
      </c>
      <c r="EO7" s="1">
        <f t="shared" si="22"/>
        <v>0</v>
      </c>
      <c r="EP7" s="1">
        <f t="shared" si="22"/>
        <v>0</v>
      </c>
      <c r="EQ7" s="1">
        <f t="shared" si="22"/>
        <v>0</v>
      </c>
      <c r="ER7" s="1">
        <f t="shared" si="22"/>
        <v>0</v>
      </c>
      <c r="ES7" s="1">
        <f t="shared" si="22"/>
        <v>0</v>
      </c>
      <c r="ET7" s="1">
        <f t="shared" si="22"/>
        <v>0</v>
      </c>
      <c r="EU7" s="60"/>
      <c r="EV7" s="42">
        <v>7</v>
      </c>
      <c r="EW7" s="3" t="s">
        <v>136</v>
      </c>
      <c r="EX7" s="3" t="s">
        <v>137</v>
      </c>
      <c r="EY7" s="3" t="s">
        <v>6</v>
      </c>
      <c r="EZ7" s="1">
        <v>0</v>
      </c>
      <c r="FA7" s="1">
        <v>12.5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0.5</v>
      </c>
      <c r="FJ7" s="1">
        <v>0</v>
      </c>
      <c r="FK7" s="1">
        <v>12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</row>
    <row r="8" spans="1:183">
      <c r="A8" s="3" t="s">
        <v>25</v>
      </c>
      <c r="B8" s="6">
        <v>24767.250000000004</v>
      </c>
      <c r="C8" s="6">
        <v>24317.5</v>
      </c>
      <c r="D8" s="3" t="s">
        <v>26</v>
      </c>
      <c r="E8" s="3">
        <f>106+16.6</f>
        <v>122.6</v>
      </c>
      <c r="F8" s="28">
        <f t="shared" si="2"/>
        <v>6.4526315789473685</v>
      </c>
      <c r="G8" s="29">
        <f t="shared" si="3"/>
        <v>38</v>
      </c>
      <c r="H8" s="3">
        <v>30</v>
      </c>
      <c r="I8" s="3">
        <v>7.5</v>
      </c>
      <c r="J8" s="3" t="s">
        <v>160</v>
      </c>
      <c r="K8" s="3" t="str">
        <f t="shared" si="23"/>
        <v>***</v>
      </c>
      <c r="L8" s="3">
        <v>25</v>
      </c>
      <c r="M8" s="9"/>
      <c r="N8" s="6">
        <f t="shared" si="24"/>
        <v>380060</v>
      </c>
      <c r="O8" s="6">
        <f t="shared" si="25"/>
        <v>131100</v>
      </c>
      <c r="P8" s="6">
        <f t="shared" si="26"/>
        <v>6537.8387895479273</v>
      </c>
      <c r="Q8" s="6"/>
      <c r="R8" s="6">
        <f t="shared" si="27"/>
        <v>517697.83878954791</v>
      </c>
      <c r="S8" s="6"/>
      <c r="T8" s="9"/>
      <c r="U8" s="31">
        <f t="shared" si="28"/>
        <v>517697.83878954791</v>
      </c>
      <c r="V8" s="31">
        <f t="shared" si="29"/>
        <v>777586.1875</v>
      </c>
      <c r="W8" s="35">
        <f t="shared" si="30"/>
        <v>126819.91470290571</v>
      </c>
      <c r="X8" s="31">
        <f t="shared" si="31"/>
        <v>190484.5</v>
      </c>
      <c r="Y8" s="35">
        <f t="shared" si="32"/>
        <v>16339.712176616604</v>
      </c>
      <c r="Z8" s="31">
        <f t="shared" si="33"/>
        <v>24542.375</v>
      </c>
      <c r="AA8" s="35">
        <f t="shared" si="34"/>
        <v>0</v>
      </c>
      <c r="AB8" s="31">
        <f t="shared" si="35"/>
        <v>0</v>
      </c>
      <c r="AC8" s="35">
        <f t="shared" si="36"/>
        <v>313226.86218088801</v>
      </c>
      <c r="AD8" s="31">
        <f t="shared" si="37"/>
        <v>470469.18750000006</v>
      </c>
      <c r="AE8" s="35">
        <f t="shared" si="38"/>
        <v>0</v>
      </c>
      <c r="AF8" s="31">
        <f t="shared" si="39"/>
        <v>0</v>
      </c>
      <c r="AG8" s="35">
        <f t="shared" si="40"/>
        <v>4047.4989773287452</v>
      </c>
      <c r="AH8" s="31">
        <f t="shared" si="41"/>
        <v>6079.375</v>
      </c>
      <c r="AI8" s="35">
        <f t="shared" si="42"/>
        <v>0</v>
      </c>
      <c r="AJ8" s="31">
        <f t="shared" si="43"/>
        <v>0</v>
      </c>
      <c r="AK8" s="35">
        <f t="shared" si="44"/>
        <v>0</v>
      </c>
      <c r="AL8" s="31">
        <f t="shared" si="45"/>
        <v>0</v>
      </c>
      <c r="AM8" s="35">
        <f t="shared" si="46"/>
        <v>38900.389086527946</v>
      </c>
      <c r="AN8" s="31">
        <f t="shared" si="47"/>
        <v>58428.6875</v>
      </c>
      <c r="AO8" s="35">
        <f t="shared" si="48"/>
        <v>18363.461665280975</v>
      </c>
      <c r="AP8" s="31">
        <f t="shared" si="49"/>
        <v>27582.0625</v>
      </c>
      <c r="AQ8" s="9"/>
      <c r="AR8" s="15">
        <f t="shared" si="50"/>
        <v>19</v>
      </c>
      <c r="AS8" s="15">
        <f t="shared" si="51"/>
        <v>12.625</v>
      </c>
      <c r="AT8" s="15">
        <f t="shared" si="52"/>
        <v>4.5</v>
      </c>
      <c r="AU8" s="15">
        <f t="shared" si="53"/>
        <v>3.25</v>
      </c>
      <c r="AV8" s="15">
        <f t="shared" si="54"/>
        <v>0.5</v>
      </c>
      <c r="AW8" s="15">
        <f t="shared" si="55"/>
        <v>0.5</v>
      </c>
      <c r="AX8" s="15">
        <f t="shared" si="56"/>
        <v>0</v>
      </c>
      <c r="AY8" s="15">
        <f t="shared" si="57"/>
        <v>0</v>
      </c>
      <c r="AZ8" s="15">
        <f t="shared" si="58"/>
        <v>12</v>
      </c>
      <c r="BA8" s="15">
        <f t="shared" si="59"/>
        <v>7.125</v>
      </c>
      <c r="BB8" s="15">
        <f t="shared" si="60"/>
        <v>0</v>
      </c>
      <c r="BC8" s="15">
        <f t="shared" si="61"/>
        <v>0</v>
      </c>
      <c r="BD8" s="15">
        <f t="shared" si="62"/>
        <v>0</v>
      </c>
      <c r="BE8" s="15">
        <f t="shared" si="63"/>
        <v>0.25</v>
      </c>
      <c r="BF8" s="15">
        <f t="shared" si="64"/>
        <v>0</v>
      </c>
      <c r="BG8" s="15">
        <f t="shared" si="65"/>
        <v>0</v>
      </c>
      <c r="BH8" s="15">
        <f t="shared" si="66"/>
        <v>0</v>
      </c>
      <c r="BI8" s="15">
        <f t="shared" si="67"/>
        <v>0</v>
      </c>
      <c r="BJ8" s="15">
        <f t="shared" si="68"/>
        <v>1.5</v>
      </c>
      <c r="BK8" s="15">
        <f t="shared" si="69"/>
        <v>0.875</v>
      </c>
      <c r="BL8" s="15">
        <f t="shared" si="70"/>
        <v>0.5</v>
      </c>
      <c r="BM8" s="15">
        <f t="shared" si="71"/>
        <v>0.625</v>
      </c>
      <c r="BN8" s="9"/>
      <c r="BO8" s="12">
        <f t="shared" si="72"/>
        <v>470577.75000000006</v>
      </c>
      <c r="BP8" s="12">
        <f t="shared" si="73"/>
        <v>307008.4375</v>
      </c>
      <c r="BQ8" s="12">
        <f t="shared" si="74"/>
        <v>111452.62500000001</v>
      </c>
      <c r="BR8" s="12">
        <f t="shared" si="75"/>
        <v>79031.875</v>
      </c>
      <c r="BS8" s="12">
        <f t="shared" si="4"/>
        <v>12383.625000000002</v>
      </c>
      <c r="BT8" s="12">
        <f t="shared" si="5"/>
        <v>12158.75</v>
      </c>
      <c r="BU8" s="12">
        <f t="shared" si="6"/>
        <v>0</v>
      </c>
      <c r="BV8" s="12">
        <f t="shared" si="7"/>
        <v>0</v>
      </c>
      <c r="BW8" s="12">
        <f t="shared" si="8"/>
        <v>297207.00000000006</v>
      </c>
      <c r="BX8" s="12">
        <f t="shared" si="9"/>
        <v>173262.1875</v>
      </c>
      <c r="BY8" s="12">
        <f t="shared" si="10"/>
        <v>0</v>
      </c>
      <c r="BZ8" s="12">
        <f t="shared" si="11"/>
        <v>0</v>
      </c>
      <c r="CA8" s="12">
        <f t="shared" si="12"/>
        <v>0</v>
      </c>
      <c r="CB8" s="12">
        <f t="shared" si="13"/>
        <v>6079.375</v>
      </c>
      <c r="CC8" s="12">
        <f t="shared" si="14"/>
        <v>0</v>
      </c>
      <c r="CD8" s="12">
        <f t="shared" si="15"/>
        <v>0</v>
      </c>
      <c r="CE8" s="12">
        <f t="shared" si="16"/>
        <v>0</v>
      </c>
      <c r="CF8" s="12">
        <f t="shared" si="17"/>
        <v>0</v>
      </c>
      <c r="CG8" s="12">
        <f t="shared" si="18"/>
        <v>37150.875000000007</v>
      </c>
      <c r="CH8" s="12">
        <f t="shared" si="19"/>
        <v>21277.8125</v>
      </c>
      <c r="CI8" s="12">
        <f t="shared" si="20"/>
        <v>12383.625000000002</v>
      </c>
      <c r="CJ8" s="12">
        <f t="shared" si="21"/>
        <v>15198.4375</v>
      </c>
      <c r="CK8" s="9"/>
      <c r="CL8" s="18">
        <f t="shared" si="76"/>
        <v>0.24496898615499135</v>
      </c>
      <c r="CM8" s="18">
        <f t="shared" si="77"/>
        <v>3.1562256884867829E-2</v>
      </c>
      <c r="CN8" s="18">
        <f t="shared" si="78"/>
        <v>0</v>
      </c>
      <c r="CO8" s="18">
        <f t="shared" si="79"/>
        <v>0.60503799458243346</v>
      </c>
      <c r="CP8" s="18">
        <f t="shared" si="80"/>
        <v>0</v>
      </c>
      <c r="CQ8" s="18">
        <f t="shared" si="81"/>
        <v>7.8182651617638207E-3</v>
      </c>
      <c r="CR8" s="18">
        <f t="shared" si="82"/>
        <v>0</v>
      </c>
      <c r="CS8" s="18">
        <f t="shared" si="83"/>
        <v>0</v>
      </c>
      <c r="CT8" s="18">
        <f t="shared" si="84"/>
        <v>7.5141107750193933E-2</v>
      </c>
      <c r="CU8" s="18">
        <f t="shared" si="85"/>
        <v>3.5471389465749736E-2</v>
      </c>
      <c r="CV8" s="15">
        <v>18</v>
      </c>
      <c r="CW8" s="15">
        <v>10.75</v>
      </c>
      <c r="CX8" s="15">
        <v>4.5</v>
      </c>
      <c r="CY8" s="15">
        <v>3</v>
      </c>
      <c r="CZ8" s="15">
        <v>0.5</v>
      </c>
      <c r="DA8" s="15">
        <v>0.5</v>
      </c>
      <c r="DB8" s="15">
        <v>0</v>
      </c>
      <c r="DC8" s="15">
        <v>0</v>
      </c>
      <c r="DD8" s="15">
        <v>11.5</v>
      </c>
      <c r="DE8" s="15">
        <v>6.5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>
        <v>1</v>
      </c>
      <c r="DO8" s="15">
        <v>0.25</v>
      </c>
      <c r="DP8" s="15">
        <v>0.5</v>
      </c>
      <c r="DQ8" s="15">
        <v>0.5</v>
      </c>
      <c r="DR8" s="15"/>
      <c r="DS8" s="17" t="str">
        <f t="shared" si="0"/>
        <v>LEAA18</v>
      </c>
      <c r="DT8" s="3" t="str">
        <f t="shared" si="1"/>
        <v>Engelska, 1-30 hp</v>
      </c>
      <c r="DU8" s="1">
        <f>SUM(FB8:FB11)</f>
        <v>0</v>
      </c>
      <c r="DV8" s="1">
        <f t="shared" ref="DV8:EU8" si="86">SUM(FC8:FC11)</f>
        <v>0.25</v>
      </c>
      <c r="DW8" s="1">
        <f t="shared" si="86"/>
        <v>0</v>
      </c>
      <c r="DX8" s="1">
        <f t="shared" si="86"/>
        <v>0</v>
      </c>
      <c r="DY8" s="1">
        <f t="shared" si="86"/>
        <v>0</v>
      </c>
      <c r="DZ8" s="1">
        <f t="shared" si="86"/>
        <v>0.125</v>
      </c>
      <c r="EA8" s="1">
        <f t="shared" si="86"/>
        <v>0</v>
      </c>
      <c r="EB8" s="1">
        <f t="shared" si="86"/>
        <v>0</v>
      </c>
      <c r="EC8" s="1">
        <f t="shared" si="86"/>
        <v>0</v>
      </c>
      <c r="ED8" s="1">
        <f t="shared" si="86"/>
        <v>0</v>
      </c>
      <c r="EE8" s="1">
        <f t="shared" si="86"/>
        <v>0</v>
      </c>
      <c r="EF8" s="1">
        <f t="shared" si="86"/>
        <v>0</v>
      </c>
      <c r="EG8" s="1">
        <f t="shared" si="86"/>
        <v>0</v>
      </c>
      <c r="EH8" s="1">
        <f t="shared" si="86"/>
        <v>0</v>
      </c>
      <c r="EI8" s="1">
        <f t="shared" si="86"/>
        <v>0</v>
      </c>
      <c r="EJ8" s="1">
        <f t="shared" si="86"/>
        <v>0.25</v>
      </c>
      <c r="EK8" s="1">
        <f t="shared" si="86"/>
        <v>1</v>
      </c>
      <c r="EL8" s="1">
        <f t="shared" si="86"/>
        <v>1.25</v>
      </c>
      <c r="EM8" s="1">
        <f t="shared" si="86"/>
        <v>0</v>
      </c>
      <c r="EN8" s="1">
        <f t="shared" si="86"/>
        <v>0</v>
      </c>
      <c r="EO8" s="1">
        <f t="shared" si="86"/>
        <v>0</v>
      </c>
      <c r="EP8" s="1">
        <f t="shared" si="86"/>
        <v>0</v>
      </c>
      <c r="EQ8" s="1">
        <f t="shared" si="86"/>
        <v>0</v>
      </c>
      <c r="ER8" s="1">
        <f t="shared" si="86"/>
        <v>0</v>
      </c>
      <c r="ES8" s="1">
        <f t="shared" si="86"/>
        <v>0</v>
      </c>
      <c r="ET8" s="1">
        <f t="shared" si="86"/>
        <v>0</v>
      </c>
      <c r="EU8" s="60"/>
      <c r="EV8" s="42">
        <v>8</v>
      </c>
      <c r="EW8" s="3" t="s">
        <v>311</v>
      </c>
      <c r="EX8" s="3" t="s">
        <v>312</v>
      </c>
      <c r="EY8" s="3" t="s">
        <v>6</v>
      </c>
      <c r="EZ8" s="1">
        <v>0</v>
      </c>
      <c r="FA8" s="1">
        <v>0.125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0.125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</row>
    <row r="9" spans="1:183">
      <c r="A9" s="3" t="s">
        <v>28</v>
      </c>
      <c r="B9" s="6">
        <v>24767.249999999996</v>
      </c>
      <c r="C9" s="6">
        <v>24317.5</v>
      </c>
      <c r="D9" s="3" t="s">
        <v>29</v>
      </c>
      <c r="E9" s="3">
        <f>107.5+12.2</f>
        <v>119.7</v>
      </c>
      <c r="F9" s="28">
        <f t="shared" si="2"/>
        <v>14.08235294117647</v>
      </c>
      <c r="G9" s="29">
        <f t="shared" si="3"/>
        <v>17</v>
      </c>
      <c r="H9" s="3">
        <v>30</v>
      </c>
      <c r="I9" s="3">
        <v>7.5</v>
      </c>
      <c r="J9" s="3" t="s">
        <v>161</v>
      </c>
      <c r="K9" s="3" t="str">
        <f t="shared" si="23"/>
        <v>***</v>
      </c>
      <c r="L9" s="3">
        <v>45.5</v>
      </c>
      <c r="M9" s="9"/>
      <c r="N9" s="6">
        <f t="shared" si="24"/>
        <v>371070</v>
      </c>
      <c r="O9" s="6">
        <f t="shared" si="25"/>
        <v>58650</v>
      </c>
      <c r="P9" s="6">
        <f t="shared" si="26"/>
        <v>2924.8226163767044</v>
      </c>
      <c r="Q9" s="6"/>
      <c r="R9" s="6">
        <f t="shared" si="27"/>
        <v>432644.82261637668</v>
      </c>
      <c r="S9" s="6"/>
      <c r="T9" s="9"/>
      <c r="U9" s="31">
        <f t="shared" si="28"/>
        <v>432644.82261637668</v>
      </c>
      <c r="V9" s="31">
        <f t="shared" si="29"/>
        <v>444577.5625</v>
      </c>
      <c r="W9" s="35">
        <f t="shared" si="30"/>
        <v>0</v>
      </c>
      <c r="X9" s="31">
        <f t="shared" si="31"/>
        <v>0</v>
      </c>
      <c r="Y9" s="35">
        <f t="shared" si="32"/>
        <v>0</v>
      </c>
      <c r="Z9" s="31">
        <f t="shared" si="33"/>
        <v>0</v>
      </c>
      <c r="AA9" s="35">
        <f t="shared" si="34"/>
        <v>0</v>
      </c>
      <c r="AB9" s="31">
        <f t="shared" si="35"/>
        <v>0</v>
      </c>
      <c r="AC9" s="35">
        <f t="shared" si="36"/>
        <v>361979.42637192516</v>
      </c>
      <c r="AD9" s="31">
        <f t="shared" si="37"/>
        <v>371963.15</v>
      </c>
      <c r="AE9" s="35">
        <f t="shared" si="38"/>
        <v>0</v>
      </c>
      <c r="AF9" s="31">
        <f t="shared" si="39"/>
        <v>0</v>
      </c>
      <c r="AG9" s="35">
        <f t="shared" si="40"/>
        <v>11284.549309738723</v>
      </c>
      <c r="AH9" s="31">
        <f t="shared" si="41"/>
        <v>11595.7875</v>
      </c>
      <c r="AI9" s="35">
        <f t="shared" si="42"/>
        <v>0</v>
      </c>
      <c r="AJ9" s="31">
        <f t="shared" si="43"/>
        <v>0</v>
      </c>
      <c r="AK9" s="35">
        <f t="shared" si="44"/>
        <v>0</v>
      </c>
      <c r="AL9" s="31">
        <f t="shared" si="45"/>
        <v>0</v>
      </c>
      <c r="AM9" s="35">
        <f t="shared" si="46"/>
        <v>59380.846934712783</v>
      </c>
      <c r="AN9" s="31">
        <f t="shared" si="47"/>
        <v>61018.624999999993</v>
      </c>
      <c r="AO9" s="35">
        <f t="shared" si="48"/>
        <v>0</v>
      </c>
      <c r="AP9" s="31">
        <f t="shared" si="49"/>
        <v>0</v>
      </c>
      <c r="AQ9" s="9"/>
      <c r="AR9" s="15">
        <f t="shared" si="50"/>
        <v>8.5</v>
      </c>
      <c r="AS9" s="15">
        <f t="shared" si="51"/>
        <v>9.625</v>
      </c>
      <c r="AT9" s="15">
        <f t="shared" si="52"/>
        <v>0</v>
      </c>
      <c r="AU9" s="15">
        <f t="shared" si="53"/>
        <v>0</v>
      </c>
      <c r="AV9" s="15">
        <f t="shared" si="54"/>
        <v>0</v>
      </c>
      <c r="AW9" s="15">
        <f t="shared" si="55"/>
        <v>0</v>
      </c>
      <c r="AX9" s="15">
        <f t="shared" si="56"/>
        <v>0</v>
      </c>
      <c r="AY9" s="15">
        <f t="shared" si="57"/>
        <v>0</v>
      </c>
      <c r="AZ9" s="15">
        <f t="shared" si="58"/>
        <v>7.9</v>
      </c>
      <c r="BA9" s="15">
        <f t="shared" si="59"/>
        <v>7.25</v>
      </c>
      <c r="BB9" s="15">
        <f t="shared" si="60"/>
        <v>0</v>
      </c>
      <c r="BC9" s="15">
        <f t="shared" si="61"/>
        <v>0</v>
      </c>
      <c r="BD9" s="15">
        <f t="shared" si="62"/>
        <v>0.1</v>
      </c>
      <c r="BE9" s="15">
        <f t="shared" si="63"/>
        <v>0.375</v>
      </c>
      <c r="BF9" s="15">
        <f t="shared" si="64"/>
        <v>0</v>
      </c>
      <c r="BG9" s="15">
        <f t="shared" si="65"/>
        <v>0</v>
      </c>
      <c r="BH9" s="15">
        <f t="shared" si="66"/>
        <v>0</v>
      </c>
      <c r="BI9" s="15">
        <f t="shared" si="67"/>
        <v>0</v>
      </c>
      <c r="BJ9" s="15">
        <f t="shared" si="68"/>
        <v>0.5</v>
      </c>
      <c r="BK9" s="15">
        <f t="shared" si="69"/>
        <v>2</v>
      </c>
      <c r="BL9" s="15">
        <f t="shared" si="70"/>
        <v>0</v>
      </c>
      <c r="BM9" s="15">
        <f t="shared" si="71"/>
        <v>0</v>
      </c>
      <c r="BN9" s="9"/>
      <c r="BO9" s="12">
        <f t="shared" si="72"/>
        <v>210521.62499999997</v>
      </c>
      <c r="BP9" s="12">
        <f t="shared" si="73"/>
        <v>234055.9375</v>
      </c>
      <c r="BQ9" s="12">
        <f t="shared" si="74"/>
        <v>0</v>
      </c>
      <c r="BR9" s="12">
        <f t="shared" si="75"/>
        <v>0</v>
      </c>
      <c r="BS9" s="12">
        <f t="shared" si="4"/>
        <v>0</v>
      </c>
      <c r="BT9" s="12">
        <f t="shared" si="5"/>
        <v>0</v>
      </c>
      <c r="BU9" s="12">
        <f t="shared" si="6"/>
        <v>0</v>
      </c>
      <c r="BV9" s="12">
        <f t="shared" si="7"/>
        <v>0</v>
      </c>
      <c r="BW9" s="12">
        <f t="shared" si="8"/>
        <v>195661.27499999999</v>
      </c>
      <c r="BX9" s="12">
        <f t="shared" si="9"/>
        <v>176301.875</v>
      </c>
      <c r="BY9" s="12">
        <f t="shared" si="10"/>
        <v>0</v>
      </c>
      <c r="BZ9" s="12">
        <f t="shared" si="11"/>
        <v>0</v>
      </c>
      <c r="CA9" s="12">
        <f t="shared" si="12"/>
        <v>2476.7249999999999</v>
      </c>
      <c r="CB9" s="12">
        <f t="shared" si="13"/>
        <v>9119.0625</v>
      </c>
      <c r="CC9" s="12">
        <f t="shared" si="14"/>
        <v>0</v>
      </c>
      <c r="CD9" s="12">
        <f t="shared" si="15"/>
        <v>0</v>
      </c>
      <c r="CE9" s="12">
        <f t="shared" si="16"/>
        <v>0</v>
      </c>
      <c r="CF9" s="12">
        <f t="shared" si="17"/>
        <v>0</v>
      </c>
      <c r="CG9" s="12">
        <f t="shared" si="18"/>
        <v>12383.624999999998</v>
      </c>
      <c r="CH9" s="12">
        <f t="shared" si="19"/>
        <v>48635</v>
      </c>
      <c r="CI9" s="12">
        <f t="shared" si="20"/>
        <v>0</v>
      </c>
      <c r="CJ9" s="12">
        <f t="shared" si="21"/>
        <v>0</v>
      </c>
      <c r="CK9" s="9"/>
      <c r="CL9" s="18">
        <f t="shared" si="76"/>
        <v>0</v>
      </c>
      <c r="CM9" s="18">
        <f t="shared" si="77"/>
        <v>0</v>
      </c>
      <c r="CN9" s="18">
        <f t="shared" si="78"/>
        <v>0</v>
      </c>
      <c r="CO9" s="18">
        <f t="shared" si="79"/>
        <v>0.83666649281248873</v>
      </c>
      <c r="CP9" s="18">
        <f t="shared" si="80"/>
        <v>0</v>
      </c>
      <c r="CQ9" s="18">
        <f t="shared" si="81"/>
        <v>2.608270969590374E-2</v>
      </c>
      <c r="CR9" s="18">
        <f t="shared" si="82"/>
        <v>0</v>
      </c>
      <c r="CS9" s="18">
        <f t="shared" si="83"/>
        <v>0</v>
      </c>
      <c r="CT9" s="18">
        <f t="shared" si="84"/>
        <v>0.13725079749160754</v>
      </c>
      <c r="CU9" s="18">
        <f t="shared" si="85"/>
        <v>0</v>
      </c>
      <c r="CV9" s="15">
        <v>7.4</v>
      </c>
      <c r="CW9" s="15">
        <v>6.25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7.4</v>
      </c>
      <c r="DE9" s="15">
        <v>5.75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0.5</v>
      </c>
      <c r="DP9" s="15">
        <v>0</v>
      </c>
      <c r="DQ9" s="15">
        <v>0</v>
      </c>
      <c r="DR9" s="15"/>
      <c r="DS9" s="17" t="str">
        <f t="shared" si="0"/>
        <v>LEAB17</v>
      </c>
      <c r="DT9" s="3" t="str">
        <f t="shared" si="1"/>
        <v>Engelska, 31-60 hp</v>
      </c>
      <c r="DU9" s="1">
        <f>FB12+FB13</f>
        <v>0</v>
      </c>
      <c r="DV9" s="1">
        <f t="shared" ref="DV9:EU9" si="87">FC12+FC13</f>
        <v>0</v>
      </c>
      <c r="DW9" s="1">
        <f t="shared" si="87"/>
        <v>0</v>
      </c>
      <c r="DX9" s="1">
        <f t="shared" si="87"/>
        <v>0</v>
      </c>
      <c r="DY9" s="1">
        <f t="shared" si="87"/>
        <v>0</v>
      </c>
      <c r="DZ9" s="1">
        <f t="shared" si="87"/>
        <v>0</v>
      </c>
      <c r="EA9" s="1">
        <f t="shared" si="87"/>
        <v>0</v>
      </c>
      <c r="EB9" s="1">
        <f t="shared" si="87"/>
        <v>0</v>
      </c>
      <c r="EC9" s="1">
        <f t="shared" si="87"/>
        <v>0</v>
      </c>
      <c r="ED9" s="1">
        <f t="shared" si="87"/>
        <v>0</v>
      </c>
      <c r="EE9" s="1">
        <f t="shared" si="87"/>
        <v>0</v>
      </c>
      <c r="EF9" s="1">
        <f t="shared" si="87"/>
        <v>0</v>
      </c>
      <c r="EG9" s="1">
        <f t="shared" si="87"/>
        <v>0</v>
      </c>
      <c r="EH9" s="1">
        <f t="shared" si="87"/>
        <v>0</v>
      </c>
      <c r="EI9" s="1">
        <f t="shared" si="87"/>
        <v>0.1</v>
      </c>
      <c r="EJ9" s="1">
        <f t="shared" si="87"/>
        <v>0.375</v>
      </c>
      <c r="EK9" s="1">
        <f t="shared" si="87"/>
        <v>1</v>
      </c>
      <c r="EL9" s="1">
        <f t="shared" si="87"/>
        <v>3</v>
      </c>
      <c r="EM9" s="1">
        <f t="shared" si="87"/>
        <v>0</v>
      </c>
      <c r="EN9" s="1">
        <f t="shared" si="87"/>
        <v>0</v>
      </c>
      <c r="EO9" s="1">
        <f t="shared" si="87"/>
        <v>0</v>
      </c>
      <c r="EP9" s="1">
        <f t="shared" si="87"/>
        <v>0</v>
      </c>
      <c r="EQ9" s="1">
        <f t="shared" si="87"/>
        <v>0</v>
      </c>
      <c r="ER9" s="1">
        <f t="shared" si="87"/>
        <v>0</v>
      </c>
      <c r="ES9" s="1">
        <f t="shared" si="87"/>
        <v>0</v>
      </c>
      <c r="ET9" s="1">
        <f t="shared" si="87"/>
        <v>0</v>
      </c>
      <c r="EU9" s="60"/>
      <c r="EV9" s="42">
        <v>9</v>
      </c>
      <c r="EW9" s="3" t="s">
        <v>313</v>
      </c>
      <c r="EX9" s="3" t="s">
        <v>314</v>
      </c>
      <c r="EY9" s="3" t="s">
        <v>6</v>
      </c>
      <c r="EZ9" s="1">
        <v>0</v>
      </c>
      <c r="FA9" s="1">
        <v>0.125</v>
      </c>
      <c r="FB9" s="1">
        <v>0</v>
      </c>
      <c r="FC9" s="1">
        <v>0.125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</row>
    <row r="10" spans="1:183">
      <c r="A10" s="3" t="s">
        <v>30</v>
      </c>
      <c r="B10" s="6">
        <v>21565</v>
      </c>
      <c r="C10" s="6">
        <v>18929</v>
      </c>
      <c r="D10" s="3" t="s">
        <v>31</v>
      </c>
      <c r="E10" s="3">
        <v>90</v>
      </c>
      <c r="F10" s="28">
        <f t="shared" si="2"/>
        <v>18</v>
      </c>
      <c r="G10" s="29">
        <f t="shared" si="3"/>
        <v>10</v>
      </c>
      <c r="H10" s="3">
        <v>30</v>
      </c>
      <c r="J10" s="3" t="s">
        <v>162</v>
      </c>
      <c r="K10" s="3" t="str">
        <f t="shared" si="23"/>
        <v>***</v>
      </c>
      <c r="L10" s="3">
        <v>106</v>
      </c>
      <c r="M10" s="9"/>
      <c r="N10" s="6">
        <f t="shared" si="24"/>
        <v>279000</v>
      </c>
      <c r="O10" s="6" t="str">
        <f t="shared" si="25"/>
        <v/>
      </c>
      <c r="P10" s="6" t="str">
        <f t="shared" si="26"/>
        <v/>
      </c>
      <c r="Q10" s="6"/>
      <c r="R10" s="6">
        <f t="shared" si="27"/>
        <v>279000</v>
      </c>
      <c r="S10" s="6"/>
      <c r="T10" s="9"/>
      <c r="U10" s="31">
        <f t="shared" si="28"/>
        <v>279000</v>
      </c>
      <c r="V10" s="31">
        <f t="shared" si="29"/>
        <v>195371.625</v>
      </c>
      <c r="W10" s="35">
        <f t="shared" si="30"/>
        <v>0</v>
      </c>
      <c r="X10" s="31">
        <f t="shared" si="31"/>
        <v>0</v>
      </c>
      <c r="Y10" s="35">
        <f t="shared" si="32"/>
        <v>0</v>
      </c>
      <c r="Z10" s="31">
        <f t="shared" si="33"/>
        <v>0</v>
      </c>
      <c r="AA10" s="35">
        <f t="shared" si="34"/>
        <v>0</v>
      </c>
      <c r="AB10" s="31">
        <f t="shared" si="35"/>
        <v>0</v>
      </c>
      <c r="AC10" s="35">
        <f t="shared" si="36"/>
        <v>137062.14406774781</v>
      </c>
      <c r="AD10" s="31">
        <f t="shared" si="37"/>
        <v>95978.6875</v>
      </c>
      <c r="AE10" s="35">
        <f t="shared" si="38"/>
        <v>17835.780272595879</v>
      </c>
      <c r="AF10" s="31">
        <f t="shared" si="39"/>
        <v>12489.625</v>
      </c>
      <c r="AG10" s="35">
        <f t="shared" si="40"/>
        <v>6757.8787349493559</v>
      </c>
      <c r="AH10" s="31">
        <f t="shared" si="41"/>
        <v>4732.25</v>
      </c>
      <c r="AI10" s="35">
        <f t="shared" si="42"/>
        <v>3378.939367474678</v>
      </c>
      <c r="AJ10" s="31">
        <f t="shared" si="43"/>
        <v>2366.125</v>
      </c>
      <c r="AK10" s="35">
        <f t="shared" si="44"/>
        <v>17835.780272595879</v>
      </c>
      <c r="AL10" s="31">
        <f t="shared" si="45"/>
        <v>12489.625</v>
      </c>
      <c r="AM10" s="35">
        <f t="shared" si="46"/>
        <v>96129.477284636392</v>
      </c>
      <c r="AN10" s="31">
        <f t="shared" si="47"/>
        <v>67315.3125</v>
      </c>
      <c r="AO10" s="35">
        <f t="shared" si="48"/>
        <v>0</v>
      </c>
      <c r="AP10" s="31">
        <f t="shared" si="49"/>
        <v>0</v>
      </c>
      <c r="AQ10" s="9"/>
      <c r="AR10" s="15">
        <f t="shared" si="50"/>
        <v>5</v>
      </c>
      <c r="AS10" s="15">
        <f t="shared" si="51"/>
        <v>4.625</v>
      </c>
      <c r="AT10" s="15">
        <f t="shared" si="52"/>
        <v>0</v>
      </c>
      <c r="AU10" s="15">
        <f t="shared" si="53"/>
        <v>0</v>
      </c>
      <c r="AV10" s="15">
        <f t="shared" si="54"/>
        <v>0</v>
      </c>
      <c r="AW10" s="15">
        <f t="shared" si="55"/>
        <v>0</v>
      </c>
      <c r="AX10" s="15">
        <f t="shared" si="56"/>
        <v>0</v>
      </c>
      <c r="AY10" s="15">
        <f t="shared" si="57"/>
        <v>0</v>
      </c>
      <c r="AZ10" s="15">
        <f t="shared" si="58"/>
        <v>2.75</v>
      </c>
      <c r="BA10" s="15">
        <f t="shared" si="59"/>
        <v>1.9375</v>
      </c>
      <c r="BB10" s="15">
        <f t="shared" si="60"/>
        <v>0.25</v>
      </c>
      <c r="BC10" s="15">
        <f t="shared" si="61"/>
        <v>0.375</v>
      </c>
      <c r="BD10" s="15">
        <f t="shared" si="62"/>
        <v>0</v>
      </c>
      <c r="BE10" s="15">
        <f t="shared" si="63"/>
        <v>0.25</v>
      </c>
      <c r="BF10" s="15">
        <f t="shared" si="64"/>
        <v>0</v>
      </c>
      <c r="BG10" s="15">
        <f t="shared" si="65"/>
        <v>0.125</v>
      </c>
      <c r="BH10" s="15">
        <f t="shared" si="66"/>
        <v>0.25</v>
      </c>
      <c r="BI10" s="15">
        <f t="shared" si="67"/>
        <v>0.375</v>
      </c>
      <c r="BJ10" s="15">
        <f t="shared" si="68"/>
        <v>1.75</v>
      </c>
      <c r="BK10" s="15">
        <f t="shared" si="69"/>
        <v>1.5625</v>
      </c>
      <c r="BL10" s="15">
        <f t="shared" si="70"/>
        <v>0</v>
      </c>
      <c r="BM10" s="15">
        <f t="shared" si="71"/>
        <v>0</v>
      </c>
      <c r="BN10" s="9"/>
      <c r="BO10" s="12">
        <f t="shared" si="72"/>
        <v>107825</v>
      </c>
      <c r="BP10" s="12">
        <f t="shared" si="73"/>
        <v>87546.625</v>
      </c>
      <c r="BQ10" s="12">
        <f t="shared" si="74"/>
        <v>0</v>
      </c>
      <c r="BR10" s="12">
        <f t="shared" si="75"/>
        <v>0</v>
      </c>
      <c r="BS10" s="12">
        <f t="shared" si="4"/>
        <v>0</v>
      </c>
      <c r="BT10" s="12">
        <f t="shared" si="5"/>
        <v>0</v>
      </c>
      <c r="BU10" s="12">
        <f t="shared" si="6"/>
        <v>0</v>
      </c>
      <c r="BV10" s="12">
        <f t="shared" si="7"/>
        <v>0</v>
      </c>
      <c r="BW10" s="12">
        <f t="shared" si="8"/>
        <v>59303.75</v>
      </c>
      <c r="BX10" s="12">
        <f t="shared" si="9"/>
        <v>36674.9375</v>
      </c>
      <c r="BY10" s="12">
        <f t="shared" si="10"/>
        <v>5391.25</v>
      </c>
      <c r="BZ10" s="12">
        <f t="shared" si="11"/>
        <v>7098.375</v>
      </c>
      <c r="CA10" s="12">
        <f t="shared" si="12"/>
        <v>0</v>
      </c>
      <c r="CB10" s="12">
        <f t="shared" si="13"/>
        <v>4732.25</v>
      </c>
      <c r="CC10" s="12">
        <f t="shared" si="14"/>
        <v>0</v>
      </c>
      <c r="CD10" s="12">
        <f t="shared" si="15"/>
        <v>2366.125</v>
      </c>
      <c r="CE10" s="12">
        <f t="shared" si="16"/>
        <v>5391.25</v>
      </c>
      <c r="CF10" s="12">
        <f t="shared" si="17"/>
        <v>7098.375</v>
      </c>
      <c r="CG10" s="12">
        <f t="shared" si="18"/>
        <v>37738.75</v>
      </c>
      <c r="CH10" s="12">
        <f t="shared" si="19"/>
        <v>29576.5625</v>
      </c>
      <c r="CI10" s="12">
        <f t="shared" si="20"/>
        <v>0</v>
      </c>
      <c r="CJ10" s="12">
        <f t="shared" si="21"/>
        <v>0</v>
      </c>
      <c r="CK10" s="9"/>
      <c r="CL10" s="18">
        <f t="shared" si="76"/>
        <v>0</v>
      </c>
      <c r="CM10" s="18">
        <f t="shared" si="77"/>
        <v>0</v>
      </c>
      <c r="CN10" s="18">
        <f t="shared" si="78"/>
        <v>0</v>
      </c>
      <c r="CO10" s="18">
        <f t="shared" si="79"/>
        <v>0.49126216511737569</v>
      </c>
      <c r="CP10" s="18">
        <f t="shared" si="80"/>
        <v>6.3927527858766597E-2</v>
      </c>
      <c r="CQ10" s="18">
        <f t="shared" si="81"/>
        <v>2.4221787580463641E-2</v>
      </c>
      <c r="CR10" s="18">
        <f t="shared" si="82"/>
        <v>1.211089379023182E-2</v>
      </c>
      <c r="CS10" s="18">
        <f t="shared" si="83"/>
        <v>6.3927527858766597E-2</v>
      </c>
      <c r="CT10" s="18">
        <f t="shared" si="84"/>
        <v>0.34455009779439566</v>
      </c>
      <c r="CU10" s="18">
        <f t="shared" si="85"/>
        <v>0</v>
      </c>
      <c r="CV10" s="15">
        <v>1</v>
      </c>
      <c r="CW10" s="15">
        <v>0.375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1</v>
      </c>
      <c r="DE10" s="15">
        <v>0.375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/>
      <c r="DS10" s="17" t="str">
        <f t="shared" si="0"/>
        <v>LEAC28</v>
      </c>
      <c r="DT10" s="3" t="str">
        <f t="shared" si="1"/>
        <v>Engelska, 61-90 hp</v>
      </c>
      <c r="DU10" s="1">
        <f>FB14+FB15+FB16</f>
        <v>0</v>
      </c>
      <c r="DV10" s="1">
        <f t="shared" ref="DV10:EU10" si="88">FC14+FC15+FC16</f>
        <v>0</v>
      </c>
      <c r="DW10" s="1">
        <f t="shared" si="88"/>
        <v>0</v>
      </c>
      <c r="DX10" s="1">
        <f t="shared" si="88"/>
        <v>0</v>
      </c>
      <c r="DY10" s="1">
        <f t="shared" si="88"/>
        <v>0</v>
      </c>
      <c r="DZ10" s="1">
        <f t="shared" si="88"/>
        <v>0</v>
      </c>
      <c r="EA10" s="1">
        <f t="shared" si="88"/>
        <v>0</v>
      </c>
      <c r="EB10" s="1">
        <f t="shared" si="88"/>
        <v>0</v>
      </c>
      <c r="EC10" s="1">
        <f t="shared" si="88"/>
        <v>0</v>
      </c>
      <c r="ED10" s="1">
        <f t="shared" si="88"/>
        <v>0</v>
      </c>
      <c r="EE10" s="1">
        <f t="shared" si="88"/>
        <v>0</v>
      </c>
      <c r="EF10" s="1">
        <f t="shared" si="88"/>
        <v>0.375</v>
      </c>
      <c r="EG10" s="1">
        <f t="shared" si="88"/>
        <v>0.5</v>
      </c>
      <c r="EH10" s="1">
        <f t="shared" si="88"/>
        <v>0.5</v>
      </c>
      <c r="EI10" s="1">
        <f t="shared" si="88"/>
        <v>0</v>
      </c>
      <c r="EJ10" s="1">
        <f t="shared" si="88"/>
        <v>0.25</v>
      </c>
      <c r="EK10" s="1">
        <f t="shared" si="88"/>
        <v>3.5</v>
      </c>
      <c r="EL10" s="1">
        <f t="shared" si="88"/>
        <v>3.125</v>
      </c>
      <c r="EM10" s="1">
        <f t="shared" si="88"/>
        <v>0</v>
      </c>
      <c r="EN10" s="1">
        <f t="shared" si="88"/>
        <v>0</v>
      </c>
      <c r="EO10" s="1">
        <f t="shared" si="88"/>
        <v>0</v>
      </c>
      <c r="EP10" s="1">
        <f t="shared" si="88"/>
        <v>0</v>
      </c>
      <c r="EQ10" s="1">
        <f t="shared" si="88"/>
        <v>0</v>
      </c>
      <c r="ER10" s="1">
        <f t="shared" si="88"/>
        <v>0</v>
      </c>
      <c r="ES10" s="1">
        <f t="shared" si="88"/>
        <v>0</v>
      </c>
      <c r="ET10" s="1">
        <f t="shared" si="88"/>
        <v>0</v>
      </c>
      <c r="EU10" s="60"/>
      <c r="EV10" s="42">
        <v>10</v>
      </c>
      <c r="EW10" s="3" t="s">
        <v>315</v>
      </c>
      <c r="EX10" s="3" t="s">
        <v>316</v>
      </c>
      <c r="EY10" s="3" t="s">
        <v>6</v>
      </c>
      <c r="EZ10" s="1">
        <v>0</v>
      </c>
      <c r="FA10" s="1">
        <v>0.125</v>
      </c>
      <c r="FB10" s="1">
        <v>0</v>
      </c>
      <c r="FC10" s="1">
        <v>0.125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</row>
    <row r="11" spans="1:183">
      <c r="A11" s="3" t="s">
        <v>37</v>
      </c>
      <c r="B11" s="6">
        <v>24767.250000000004</v>
      </c>
      <c r="C11" s="6">
        <v>24317.5</v>
      </c>
      <c r="D11" s="3" t="s">
        <v>38</v>
      </c>
      <c r="E11" s="3">
        <f>54+29.3</f>
        <v>83.3</v>
      </c>
      <c r="F11" s="28">
        <f t="shared" si="2"/>
        <v>6.9416666666666655</v>
      </c>
      <c r="G11" s="29">
        <f t="shared" si="3"/>
        <v>48.000000000000007</v>
      </c>
      <c r="H11" s="3">
        <v>15</v>
      </c>
      <c r="I11" s="3">
        <v>7.5</v>
      </c>
      <c r="J11" s="3" t="s">
        <v>163</v>
      </c>
      <c r="K11" s="3" t="str">
        <f t="shared" si="23"/>
        <v>***</v>
      </c>
      <c r="L11" s="3">
        <v>90</v>
      </c>
      <c r="M11" s="9"/>
      <c r="N11" s="6">
        <f t="shared" si="24"/>
        <v>258230</v>
      </c>
      <c r="O11" s="6">
        <f t="shared" si="25"/>
        <v>165600.00000000003</v>
      </c>
      <c r="P11" s="6">
        <f t="shared" si="26"/>
        <v>8258.3226815342259</v>
      </c>
      <c r="Q11" s="6"/>
      <c r="R11" s="6">
        <f t="shared" si="27"/>
        <v>432088.32268153422</v>
      </c>
      <c r="S11" s="6"/>
      <c r="T11" s="9"/>
      <c r="U11" s="31">
        <f t="shared" si="28"/>
        <v>432088.32268153422</v>
      </c>
      <c r="V11" s="31">
        <f t="shared" si="29"/>
        <v>573818.56250000023</v>
      </c>
      <c r="W11" s="35">
        <f t="shared" si="30"/>
        <v>0</v>
      </c>
      <c r="X11" s="31">
        <f t="shared" si="31"/>
        <v>0</v>
      </c>
      <c r="Y11" s="35">
        <f t="shared" si="32"/>
        <v>413607.78834299702</v>
      </c>
      <c r="Z11" s="31">
        <f t="shared" si="33"/>
        <v>549276.1875</v>
      </c>
      <c r="AA11" s="35">
        <f t="shared" si="34"/>
        <v>9240.2671692685217</v>
      </c>
      <c r="AB11" s="31">
        <f t="shared" si="35"/>
        <v>12271.1875</v>
      </c>
      <c r="AC11" s="35">
        <f t="shared" si="36"/>
        <v>0</v>
      </c>
      <c r="AD11" s="31">
        <f t="shared" si="37"/>
        <v>0</v>
      </c>
      <c r="AE11" s="35">
        <f t="shared" si="38"/>
        <v>3080.0890564228403</v>
      </c>
      <c r="AF11" s="31">
        <f t="shared" si="39"/>
        <v>4090.395833333333</v>
      </c>
      <c r="AG11" s="35">
        <f t="shared" si="40"/>
        <v>0</v>
      </c>
      <c r="AH11" s="31">
        <f t="shared" si="41"/>
        <v>0</v>
      </c>
      <c r="AI11" s="35">
        <f t="shared" si="42"/>
        <v>3080.0890564228403</v>
      </c>
      <c r="AJ11" s="31">
        <f t="shared" si="43"/>
        <v>4090.395833333333</v>
      </c>
      <c r="AK11" s="35">
        <f t="shared" si="44"/>
        <v>3080.0890564228403</v>
      </c>
      <c r="AL11" s="31">
        <f t="shared" si="45"/>
        <v>4090.395833333333</v>
      </c>
      <c r="AM11" s="35">
        <f t="shared" si="46"/>
        <v>0</v>
      </c>
      <c r="AN11" s="31">
        <f t="shared" si="47"/>
        <v>0</v>
      </c>
      <c r="AO11" s="35">
        <f t="shared" si="48"/>
        <v>0</v>
      </c>
      <c r="AP11" s="31">
        <f t="shared" si="49"/>
        <v>0</v>
      </c>
      <c r="AQ11" s="9"/>
      <c r="AR11" s="15">
        <f t="shared" si="50"/>
        <v>12.000000000000002</v>
      </c>
      <c r="AS11" s="15">
        <f t="shared" si="51"/>
        <v>11.375000000000002</v>
      </c>
      <c r="AT11" s="15">
        <f t="shared" si="52"/>
        <v>0</v>
      </c>
      <c r="AU11" s="15">
        <f t="shared" si="53"/>
        <v>0</v>
      </c>
      <c r="AV11" s="15">
        <f t="shared" si="54"/>
        <v>11.5</v>
      </c>
      <c r="AW11" s="15">
        <f t="shared" si="55"/>
        <v>10.875</v>
      </c>
      <c r="AX11" s="15">
        <f t="shared" si="56"/>
        <v>0.25</v>
      </c>
      <c r="AY11" s="15">
        <f t="shared" si="57"/>
        <v>0.25</v>
      </c>
      <c r="AZ11" s="15">
        <f t="shared" si="58"/>
        <v>0</v>
      </c>
      <c r="BA11" s="15">
        <f t="shared" si="59"/>
        <v>0</v>
      </c>
      <c r="BB11" s="15">
        <f t="shared" si="60"/>
        <v>8.3333333333333329E-2</v>
      </c>
      <c r="BC11" s="15">
        <f t="shared" si="61"/>
        <v>8.3333333333333329E-2</v>
      </c>
      <c r="BD11" s="15">
        <f t="shared" si="62"/>
        <v>0</v>
      </c>
      <c r="BE11" s="15">
        <f t="shared" si="63"/>
        <v>0</v>
      </c>
      <c r="BF11" s="15">
        <f t="shared" si="64"/>
        <v>8.3333333333333329E-2</v>
      </c>
      <c r="BG11" s="15">
        <f t="shared" si="65"/>
        <v>8.3333333333333329E-2</v>
      </c>
      <c r="BH11" s="15">
        <f t="shared" si="66"/>
        <v>8.3333333333333329E-2</v>
      </c>
      <c r="BI11" s="15">
        <f t="shared" si="67"/>
        <v>8.3333333333333329E-2</v>
      </c>
      <c r="BJ11" s="15">
        <f t="shared" si="68"/>
        <v>0</v>
      </c>
      <c r="BK11" s="15">
        <f t="shared" si="69"/>
        <v>0</v>
      </c>
      <c r="BL11" s="15">
        <f t="shared" si="70"/>
        <v>0</v>
      </c>
      <c r="BM11" s="15">
        <f t="shared" si="71"/>
        <v>0</v>
      </c>
      <c r="BN11" s="9"/>
      <c r="BO11" s="12">
        <f t="shared" si="72"/>
        <v>297207.00000000012</v>
      </c>
      <c r="BP11" s="12">
        <f t="shared" si="73"/>
        <v>276611.56250000006</v>
      </c>
      <c r="BQ11" s="12">
        <f t="shared" si="74"/>
        <v>0</v>
      </c>
      <c r="BR11" s="12">
        <f t="shared" si="75"/>
        <v>0</v>
      </c>
      <c r="BS11" s="12">
        <f t="shared" si="4"/>
        <v>284823.37500000006</v>
      </c>
      <c r="BT11" s="12">
        <f t="shared" si="5"/>
        <v>264452.8125</v>
      </c>
      <c r="BU11" s="12">
        <f t="shared" si="6"/>
        <v>6191.8125000000009</v>
      </c>
      <c r="BV11" s="12">
        <f t="shared" si="7"/>
        <v>6079.375</v>
      </c>
      <c r="BW11" s="12">
        <f t="shared" si="8"/>
        <v>0</v>
      </c>
      <c r="BX11" s="12">
        <f t="shared" si="9"/>
        <v>0</v>
      </c>
      <c r="BY11" s="12">
        <f t="shared" si="10"/>
        <v>2063.9375</v>
      </c>
      <c r="BZ11" s="12">
        <f t="shared" si="11"/>
        <v>2026.4583333333333</v>
      </c>
      <c r="CA11" s="12">
        <f t="shared" si="12"/>
        <v>0</v>
      </c>
      <c r="CB11" s="12">
        <f t="shared" si="13"/>
        <v>0</v>
      </c>
      <c r="CC11" s="12">
        <f t="shared" si="14"/>
        <v>2063.9375</v>
      </c>
      <c r="CD11" s="12">
        <f t="shared" si="15"/>
        <v>2026.4583333333333</v>
      </c>
      <c r="CE11" s="12">
        <f t="shared" si="16"/>
        <v>2063.9375</v>
      </c>
      <c r="CF11" s="12">
        <f t="shared" si="17"/>
        <v>2026.4583333333333</v>
      </c>
      <c r="CG11" s="12">
        <f t="shared" si="18"/>
        <v>0</v>
      </c>
      <c r="CH11" s="12">
        <f t="shared" si="19"/>
        <v>0</v>
      </c>
      <c r="CI11" s="12">
        <f t="shared" si="20"/>
        <v>0</v>
      </c>
      <c r="CJ11" s="12">
        <f t="shared" si="21"/>
        <v>0</v>
      </c>
      <c r="CK11" s="9"/>
      <c r="CL11" s="18">
        <f t="shared" si="76"/>
        <v>0</v>
      </c>
      <c r="CM11" s="18">
        <f t="shared" si="77"/>
        <v>0.95722972973708875</v>
      </c>
      <c r="CN11" s="18">
        <f t="shared" si="78"/>
        <v>2.1385135131455416E-2</v>
      </c>
      <c r="CO11" s="18">
        <f t="shared" si="79"/>
        <v>0</v>
      </c>
      <c r="CP11" s="18">
        <f t="shared" si="80"/>
        <v>7.1283783771518049E-3</v>
      </c>
      <c r="CQ11" s="18">
        <f t="shared" si="81"/>
        <v>0</v>
      </c>
      <c r="CR11" s="18">
        <f t="shared" si="82"/>
        <v>7.1283783771518049E-3</v>
      </c>
      <c r="CS11" s="18">
        <f t="shared" si="83"/>
        <v>7.1283783771518049E-3</v>
      </c>
      <c r="CT11" s="18">
        <f t="shared" si="84"/>
        <v>0</v>
      </c>
      <c r="CU11" s="18">
        <f t="shared" si="85"/>
        <v>0</v>
      </c>
      <c r="CV11" s="15">
        <v>11.5</v>
      </c>
      <c r="CW11" s="15">
        <v>10.875</v>
      </c>
      <c r="CX11" s="15">
        <v>0</v>
      </c>
      <c r="CY11" s="15">
        <v>0</v>
      </c>
      <c r="CZ11" s="15">
        <v>11.5</v>
      </c>
      <c r="DA11" s="15">
        <v>10.875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/>
      <c r="DS11" s="17" t="str">
        <f t="shared" si="0"/>
        <v>LFPA18</v>
      </c>
      <c r="DT11" s="3" t="str">
        <f t="shared" si="1"/>
        <v>Fritidspedagogik</v>
      </c>
      <c r="DU11" s="1">
        <f>FB17</f>
        <v>0</v>
      </c>
      <c r="DV11" s="1">
        <f t="shared" ref="DV11:EU11" si="89">FC17</f>
        <v>0</v>
      </c>
      <c r="DW11" s="1">
        <f t="shared" si="89"/>
        <v>0</v>
      </c>
      <c r="DX11" s="1">
        <f t="shared" si="89"/>
        <v>0</v>
      </c>
      <c r="DY11" s="1">
        <f t="shared" si="89"/>
        <v>0</v>
      </c>
      <c r="DZ11" s="1">
        <f t="shared" si="89"/>
        <v>0</v>
      </c>
      <c r="EA11" s="1">
        <f t="shared" si="89"/>
        <v>0</v>
      </c>
      <c r="EB11" s="1">
        <f t="shared" si="89"/>
        <v>0</v>
      </c>
      <c r="EC11" s="1">
        <f t="shared" si="89"/>
        <v>0.25</v>
      </c>
      <c r="ED11" s="1">
        <f t="shared" si="89"/>
        <v>0.25</v>
      </c>
      <c r="EE11" s="1">
        <f t="shared" si="89"/>
        <v>0.25</v>
      </c>
      <c r="EF11" s="1">
        <f t="shared" si="89"/>
        <v>0.25</v>
      </c>
      <c r="EG11" s="1">
        <f t="shared" si="89"/>
        <v>0</v>
      </c>
      <c r="EH11" s="1">
        <f t="shared" si="89"/>
        <v>0</v>
      </c>
      <c r="EI11" s="1">
        <f t="shared" si="89"/>
        <v>0</v>
      </c>
      <c r="EJ11" s="1">
        <f t="shared" si="89"/>
        <v>0</v>
      </c>
      <c r="EK11" s="1">
        <f t="shared" si="89"/>
        <v>0</v>
      </c>
      <c r="EL11" s="1">
        <f t="shared" si="89"/>
        <v>0</v>
      </c>
      <c r="EM11" s="1">
        <f t="shared" si="89"/>
        <v>0</v>
      </c>
      <c r="EN11" s="1">
        <f t="shared" si="89"/>
        <v>0</v>
      </c>
      <c r="EO11" s="1">
        <f t="shared" si="89"/>
        <v>0</v>
      </c>
      <c r="EP11" s="1">
        <f t="shared" si="89"/>
        <v>0</v>
      </c>
      <c r="EQ11" s="1">
        <f t="shared" si="89"/>
        <v>0</v>
      </c>
      <c r="ER11" s="1">
        <f t="shared" si="89"/>
        <v>0</v>
      </c>
      <c r="ES11" s="1">
        <f t="shared" si="89"/>
        <v>0</v>
      </c>
      <c r="ET11" s="1">
        <f t="shared" si="89"/>
        <v>0</v>
      </c>
      <c r="EU11" s="60"/>
      <c r="EV11" s="42">
        <v>11</v>
      </c>
      <c r="EW11" s="3" t="s">
        <v>25</v>
      </c>
      <c r="EX11" s="3" t="s">
        <v>26</v>
      </c>
      <c r="EY11" s="3" t="s">
        <v>6</v>
      </c>
      <c r="EZ11" s="1">
        <v>1</v>
      </c>
      <c r="FA11" s="1">
        <v>1.5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0.25</v>
      </c>
      <c r="FR11" s="1">
        <v>1</v>
      </c>
      <c r="FS11" s="1">
        <v>1.25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</row>
    <row r="12" spans="1:183">
      <c r="A12" s="3" t="s">
        <v>35</v>
      </c>
      <c r="B12" s="6">
        <v>24767.250000000004</v>
      </c>
      <c r="C12" s="6">
        <v>24317.499999999996</v>
      </c>
      <c r="D12" s="3" t="s">
        <v>36</v>
      </c>
      <c r="E12" s="3">
        <f>113+57.6</f>
        <v>170.6</v>
      </c>
      <c r="F12" s="28">
        <f t="shared" si="2"/>
        <v>4.788771929824561</v>
      </c>
      <c r="G12" s="29">
        <f t="shared" si="3"/>
        <v>95</v>
      </c>
      <c r="H12" s="3">
        <v>22.5</v>
      </c>
      <c r="I12" s="3">
        <v>9</v>
      </c>
      <c r="J12" s="3" t="s">
        <v>164</v>
      </c>
      <c r="K12" s="3" t="str">
        <f t="shared" si="23"/>
        <v>***</v>
      </c>
      <c r="L12" s="3">
        <v>107.5</v>
      </c>
      <c r="M12" s="9"/>
      <c r="N12" s="6">
        <f t="shared" si="24"/>
        <v>528860</v>
      </c>
      <c r="O12" s="6">
        <f t="shared" si="25"/>
        <v>384750</v>
      </c>
      <c r="P12" s="6">
        <f t="shared" si="26"/>
        <v>19187.135578021091</v>
      </c>
      <c r="Q12" s="6"/>
      <c r="R12" s="6">
        <f t="shared" si="27"/>
        <v>932797.13557802106</v>
      </c>
      <c r="S12" s="6"/>
      <c r="T12" s="9"/>
      <c r="U12" s="31">
        <f t="shared" si="28"/>
        <v>932797.13557802106</v>
      </c>
      <c r="V12" s="31">
        <f t="shared" si="29"/>
        <v>1710952.09375</v>
      </c>
      <c r="W12" s="35">
        <f t="shared" si="30"/>
        <v>0</v>
      </c>
      <c r="X12" s="31">
        <f t="shared" si="31"/>
        <v>0</v>
      </c>
      <c r="Y12" s="35">
        <f t="shared" si="32"/>
        <v>20070.454208427454</v>
      </c>
      <c r="Z12" s="31">
        <f t="shared" si="33"/>
        <v>36813.5625</v>
      </c>
      <c r="AA12" s="35">
        <f t="shared" si="34"/>
        <v>912726.6813695936</v>
      </c>
      <c r="AB12" s="31">
        <f t="shared" si="35"/>
        <v>1674138.53125</v>
      </c>
      <c r="AC12" s="35">
        <f t="shared" si="36"/>
        <v>0</v>
      </c>
      <c r="AD12" s="31">
        <f t="shared" si="37"/>
        <v>0</v>
      </c>
      <c r="AE12" s="35">
        <f t="shared" si="38"/>
        <v>0</v>
      </c>
      <c r="AF12" s="31">
        <f t="shared" si="39"/>
        <v>0</v>
      </c>
      <c r="AG12" s="35">
        <f t="shared" si="40"/>
        <v>0</v>
      </c>
      <c r="AH12" s="31">
        <f t="shared" si="41"/>
        <v>0</v>
      </c>
      <c r="AI12" s="35">
        <f t="shared" si="42"/>
        <v>0</v>
      </c>
      <c r="AJ12" s="31">
        <f t="shared" si="43"/>
        <v>0</v>
      </c>
      <c r="AK12" s="35">
        <f t="shared" si="44"/>
        <v>0</v>
      </c>
      <c r="AL12" s="31">
        <f t="shared" si="45"/>
        <v>0</v>
      </c>
      <c r="AM12" s="35">
        <f t="shared" si="46"/>
        <v>0</v>
      </c>
      <c r="AN12" s="31">
        <f t="shared" si="47"/>
        <v>0</v>
      </c>
      <c r="AO12" s="35">
        <f t="shared" si="48"/>
        <v>0</v>
      </c>
      <c r="AP12" s="31">
        <f t="shared" si="49"/>
        <v>0</v>
      </c>
      <c r="AQ12" s="9"/>
      <c r="AR12" s="15">
        <f t="shared" si="50"/>
        <v>35.625</v>
      </c>
      <c r="AS12" s="15">
        <f t="shared" si="51"/>
        <v>34.075000000000003</v>
      </c>
      <c r="AT12" s="15">
        <f t="shared" si="52"/>
        <v>0</v>
      </c>
      <c r="AU12" s="15">
        <f t="shared" si="53"/>
        <v>0</v>
      </c>
      <c r="AV12" s="15">
        <f t="shared" si="54"/>
        <v>0.75</v>
      </c>
      <c r="AW12" s="15">
        <f t="shared" si="55"/>
        <v>0.75</v>
      </c>
      <c r="AX12" s="15">
        <f t="shared" si="56"/>
        <v>34.875</v>
      </c>
      <c r="AY12" s="15">
        <f t="shared" si="57"/>
        <v>33.325000000000003</v>
      </c>
      <c r="AZ12" s="15">
        <f t="shared" si="58"/>
        <v>0</v>
      </c>
      <c r="BA12" s="15">
        <f t="shared" si="59"/>
        <v>0</v>
      </c>
      <c r="BB12" s="15">
        <f t="shared" si="60"/>
        <v>0</v>
      </c>
      <c r="BC12" s="15">
        <f t="shared" si="61"/>
        <v>0</v>
      </c>
      <c r="BD12" s="15">
        <f t="shared" si="62"/>
        <v>0</v>
      </c>
      <c r="BE12" s="15">
        <f t="shared" si="63"/>
        <v>0</v>
      </c>
      <c r="BF12" s="15">
        <f t="shared" si="64"/>
        <v>0</v>
      </c>
      <c r="BG12" s="15">
        <f t="shared" si="65"/>
        <v>0</v>
      </c>
      <c r="BH12" s="15">
        <f t="shared" si="66"/>
        <v>0</v>
      </c>
      <c r="BI12" s="15">
        <f t="shared" si="67"/>
        <v>0</v>
      </c>
      <c r="BJ12" s="15">
        <f t="shared" si="68"/>
        <v>0</v>
      </c>
      <c r="BK12" s="15">
        <f t="shared" si="69"/>
        <v>0</v>
      </c>
      <c r="BL12" s="15">
        <f t="shared" si="70"/>
        <v>0</v>
      </c>
      <c r="BM12" s="15">
        <f t="shared" si="71"/>
        <v>0</v>
      </c>
      <c r="BN12" s="9"/>
      <c r="BO12" s="12">
        <f t="shared" si="72"/>
        <v>882333.28125000012</v>
      </c>
      <c r="BP12" s="12">
        <f t="shared" si="73"/>
        <v>828618.8125</v>
      </c>
      <c r="BQ12" s="12">
        <f t="shared" si="74"/>
        <v>0</v>
      </c>
      <c r="BR12" s="12">
        <f t="shared" si="75"/>
        <v>0</v>
      </c>
      <c r="BS12" s="12">
        <f t="shared" si="4"/>
        <v>18575.437500000004</v>
      </c>
      <c r="BT12" s="12">
        <f t="shared" si="5"/>
        <v>18238.124999999996</v>
      </c>
      <c r="BU12" s="12">
        <f t="shared" si="6"/>
        <v>863757.84375000012</v>
      </c>
      <c r="BV12" s="12">
        <f t="shared" si="7"/>
        <v>810380.6875</v>
      </c>
      <c r="BW12" s="12">
        <f t="shared" si="8"/>
        <v>0</v>
      </c>
      <c r="BX12" s="12">
        <f t="shared" si="9"/>
        <v>0</v>
      </c>
      <c r="BY12" s="12">
        <f t="shared" si="10"/>
        <v>0</v>
      </c>
      <c r="BZ12" s="12">
        <f t="shared" si="11"/>
        <v>0</v>
      </c>
      <c r="CA12" s="12">
        <f t="shared" si="12"/>
        <v>0</v>
      </c>
      <c r="CB12" s="12">
        <f t="shared" si="13"/>
        <v>0</v>
      </c>
      <c r="CC12" s="12">
        <f t="shared" si="14"/>
        <v>0</v>
      </c>
      <c r="CD12" s="12">
        <f t="shared" si="15"/>
        <v>0</v>
      </c>
      <c r="CE12" s="12">
        <f t="shared" si="16"/>
        <v>0</v>
      </c>
      <c r="CF12" s="12">
        <f t="shared" si="17"/>
        <v>0</v>
      </c>
      <c r="CG12" s="12">
        <f t="shared" si="18"/>
        <v>0</v>
      </c>
      <c r="CH12" s="12">
        <f t="shared" si="19"/>
        <v>0</v>
      </c>
      <c r="CI12" s="12">
        <f t="shared" si="20"/>
        <v>0</v>
      </c>
      <c r="CJ12" s="12">
        <f t="shared" si="21"/>
        <v>0</v>
      </c>
      <c r="CK12" s="9"/>
      <c r="CL12" s="18">
        <f t="shared" si="76"/>
        <v>0</v>
      </c>
      <c r="CM12" s="18">
        <f t="shared" si="77"/>
        <v>2.1516419211547549E-2</v>
      </c>
      <c r="CN12" s="18">
        <f t="shared" si="78"/>
        <v>0.97848358078845243</v>
      </c>
      <c r="CO12" s="18">
        <f t="shared" si="79"/>
        <v>0</v>
      </c>
      <c r="CP12" s="18">
        <f t="shared" si="80"/>
        <v>0</v>
      </c>
      <c r="CQ12" s="18">
        <f t="shared" si="81"/>
        <v>0</v>
      </c>
      <c r="CR12" s="18">
        <f t="shared" si="82"/>
        <v>0</v>
      </c>
      <c r="CS12" s="18">
        <f t="shared" si="83"/>
        <v>0</v>
      </c>
      <c r="CT12" s="18">
        <f t="shared" si="84"/>
        <v>0</v>
      </c>
      <c r="CU12" s="18">
        <f t="shared" si="85"/>
        <v>0</v>
      </c>
      <c r="CV12" s="15">
        <v>34.875</v>
      </c>
      <c r="CW12" s="15">
        <v>33.325000000000003</v>
      </c>
      <c r="CX12" s="15">
        <v>0</v>
      </c>
      <c r="CY12" s="15">
        <v>0</v>
      </c>
      <c r="CZ12" s="15">
        <v>0</v>
      </c>
      <c r="DA12" s="15">
        <v>0</v>
      </c>
      <c r="DB12" s="15">
        <v>34.875</v>
      </c>
      <c r="DC12" s="15">
        <v>33.325000000000003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/>
      <c r="DS12" s="17" t="str">
        <f t="shared" si="0"/>
        <v>LFIA18</v>
      </c>
      <c r="DT12" s="3" t="str">
        <f t="shared" si="1"/>
        <v>Förskolans innehåll och arbetssätt</v>
      </c>
      <c r="DU12" s="1">
        <f>FB18</f>
        <v>0</v>
      </c>
      <c r="DV12" s="1">
        <f t="shared" ref="DV12:EU12" si="90">FC18</f>
        <v>0</v>
      </c>
      <c r="DW12" s="1">
        <f t="shared" si="90"/>
        <v>0</v>
      </c>
      <c r="DX12" s="1">
        <f t="shared" si="90"/>
        <v>0</v>
      </c>
      <c r="DY12" s="1">
        <f t="shared" si="90"/>
        <v>0</v>
      </c>
      <c r="DZ12" s="1">
        <f t="shared" si="90"/>
        <v>0</v>
      </c>
      <c r="EA12" s="1">
        <f t="shared" si="90"/>
        <v>0.75</v>
      </c>
      <c r="EB12" s="1">
        <f t="shared" si="90"/>
        <v>0.75</v>
      </c>
      <c r="EC12" s="1">
        <f t="shared" si="90"/>
        <v>0</v>
      </c>
      <c r="ED12" s="1">
        <f t="shared" si="90"/>
        <v>0</v>
      </c>
      <c r="EE12" s="1">
        <f t="shared" si="90"/>
        <v>0</v>
      </c>
      <c r="EF12" s="1">
        <f t="shared" si="90"/>
        <v>0</v>
      </c>
      <c r="EG12" s="1">
        <f t="shared" si="90"/>
        <v>0</v>
      </c>
      <c r="EH12" s="1">
        <f t="shared" si="90"/>
        <v>0</v>
      </c>
      <c r="EI12" s="1">
        <f t="shared" si="90"/>
        <v>0</v>
      </c>
      <c r="EJ12" s="1">
        <f t="shared" si="90"/>
        <v>0</v>
      </c>
      <c r="EK12" s="1">
        <f t="shared" si="90"/>
        <v>0</v>
      </c>
      <c r="EL12" s="1">
        <f t="shared" si="90"/>
        <v>0</v>
      </c>
      <c r="EM12" s="1">
        <f t="shared" si="90"/>
        <v>0</v>
      </c>
      <c r="EN12" s="1">
        <f t="shared" si="90"/>
        <v>0</v>
      </c>
      <c r="EO12" s="1">
        <f t="shared" si="90"/>
        <v>0</v>
      </c>
      <c r="EP12" s="1">
        <f t="shared" si="90"/>
        <v>0</v>
      </c>
      <c r="EQ12" s="1">
        <f t="shared" si="90"/>
        <v>0</v>
      </c>
      <c r="ER12" s="1">
        <f t="shared" si="90"/>
        <v>0</v>
      </c>
      <c r="ES12" s="1">
        <f t="shared" si="90"/>
        <v>0</v>
      </c>
      <c r="ET12" s="1">
        <f t="shared" si="90"/>
        <v>0</v>
      </c>
      <c r="EU12" s="60"/>
      <c r="EV12" s="42">
        <v>12</v>
      </c>
      <c r="EW12" s="3" t="s">
        <v>317</v>
      </c>
      <c r="EX12" s="3" t="s">
        <v>318</v>
      </c>
      <c r="EY12" s="3" t="s">
        <v>6</v>
      </c>
      <c r="EZ12" s="1">
        <v>0</v>
      </c>
      <c r="FA12" s="1">
        <v>0.125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0.125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</row>
    <row r="13" spans="1:183">
      <c r="A13" s="3" t="s">
        <v>61</v>
      </c>
      <c r="B13" s="6">
        <v>24767.25</v>
      </c>
      <c r="C13" s="6">
        <v>24317.508161326256</v>
      </c>
      <c r="D13" s="3" t="s">
        <v>62</v>
      </c>
      <c r="E13" s="3">
        <f>159+43.2</f>
        <v>202.2</v>
      </c>
      <c r="F13" s="28">
        <f t="shared" si="2"/>
        <v>6.2072141212586329</v>
      </c>
      <c r="G13" s="29">
        <f t="shared" si="3"/>
        <v>86.482300884955762</v>
      </c>
      <c r="H13" s="3">
        <v>22.6</v>
      </c>
      <c r="I13" s="3">
        <v>6</v>
      </c>
      <c r="J13" s="3" t="s">
        <v>165</v>
      </c>
      <c r="K13" s="3" t="str">
        <f t="shared" si="23"/>
        <v>***</v>
      </c>
      <c r="L13" s="3">
        <v>163</v>
      </c>
      <c r="M13" s="9"/>
      <c r="N13" s="6">
        <f t="shared" si="24"/>
        <v>626820</v>
      </c>
      <c r="O13" s="6">
        <f t="shared" si="25"/>
        <v>246474.55752212394</v>
      </c>
      <c r="P13" s="6">
        <f t="shared" si="26"/>
        <v>12291.463942065628</v>
      </c>
      <c r="Q13" s="6"/>
      <c r="R13" s="6">
        <f t="shared" si="27"/>
        <v>885586.02146418951</v>
      </c>
      <c r="S13" s="6"/>
      <c r="T13" s="9"/>
      <c r="U13" s="31">
        <f t="shared" si="28"/>
        <v>885586.02146418951</v>
      </c>
      <c r="V13" s="31">
        <f t="shared" si="29"/>
        <v>2067859.2126479787</v>
      </c>
      <c r="W13" s="35">
        <f t="shared" si="30"/>
        <v>24545.763590793573</v>
      </c>
      <c r="X13" s="31">
        <f t="shared" si="31"/>
        <v>57314.797368619358</v>
      </c>
      <c r="Y13" s="35">
        <f t="shared" si="32"/>
        <v>7810.7029141995272</v>
      </c>
      <c r="Z13" s="31">
        <f t="shared" si="33"/>
        <v>18238.131120994691</v>
      </c>
      <c r="AA13" s="35">
        <f t="shared" si="34"/>
        <v>853229.55495919648</v>
      </c>
      <c r="AB13" s="31">
        <f t="shared" si="35"/>
        <v>1992306.2841583649</v>
      </c>
      <c r="AC13" s="35">
        <f t="shared" si="36"/>
        <v>0</v>
      </c>
      <c r="AD13" s="31">
        <f t="shared" si="37"/>
        <v>0</v>
      </c>
      <c r="AE13" s="35">
        <f t="shared" si="38"/>
        <v>0</v>
      </c>
      <c r="AF13" s="31">
        <f t="shared" si="39"/>
        <v>0</v>
      </c>
      <c r="AG13" s="35">
        <f t="shared" si="40"/>
        <v>0</v>
      </c>
      <c r="AH13" s="31">
        <f t="shared" si="41"/>
        <v>0</v>
      </c>
      <c r="AI13" s="35">
        <f t="shared" si="42"/>
        <v>0</v>
      </c>
      <c r="AJ13" s="31">
        <f t="shared" si="43"/>
        <v>0</v>
      </c>
      <c r="AK13" s="35">
        <f t="shared" si="44"/>
        <v>0</v>
      </c>
      <c r="AL13" s="31">
        <f t="shared" si="45"/>
        <v>0</v>
      </c>
      <c r="AM13" s="35">
        <f t="shared" si="46"/>
        <v>0</v>
      </c>
      <c r="AN13" s="31">
        <f t="shared" si="47"/>
        <v>0</v>
      </c>
      <c r="AO13" s="35">
        <f t="shared" si="48"/>
        <v>0</v>
      </c>
      <c r="AP13" s="31">
        <f t="shared" si="49"/>
        <v>0</v>
      </c>
      <c r="AQ13" s="9"/>
      <c r="AR13" s="15">
        <f t="shared" si="50"/>
        <v>32.575000000000003</v>
      </c>
      <c r="AS13" s="15">
        <f t="shared" si="51"/>
        <v>51.858358000000003</v>
      </c>
      <c r="AT13" s="15">
        <f t="shared" si="52"/>
        <v>0.375</v>
      </c>
      <c r="AU13" s="15">
        <f t="shared" si="53"/>
        <v>1.9750000000000001</v>
      </c>
      <c r="AV13" s="15">
        <f t="shared" si="54"/>
        <v>0</v>
      </c>
      <c r="AW13" s="15">
        <f t="shared" si="55"/>
        <v>0.75</v>
      </c>
      <c r="AX13" s="15">
        <f t="shared" si="56"/>
        <v>32.200000000000003</v>
      </c>
      <c r="AY13" s="15">
        <f t="shared" si="57"/>
        <v>49.133358000000001</v>
      </c>
      <c r="AZ13" s="15">
        <f t="shared" si="58"/>
        <v>0</v>
      </c>
      <c r="BA13" s="15">
        <f t="shared" si="59"/>
        <v>0</v>
      </c>
      <c r="BB13" s="15">
        <f t="shared" si="60"/>
        <v>0</v>
      </c>
      <c r="BC13" s="15">
        <f t="shared" si="61"/>
        <v>0</v>
      </c>
      <c r="BD13" s="15">
        <f t="shared" si="62"/>
        <v>0</v>
      </c>
      <c r="BE13" s="15">
        <f t="shared" si="63"/>
        <v>0</v>
      </c>
      <c r="BF13" s="15">
        <f t="shared" si="64"/>
        <v>0</v>
      </c>
      <c r="BG13" s="15">
        <f t="shared" si="65"/>
        <v>0</v>
      </c>
      <c r="BH13" s="15">
        <f t="shared" si="66"/>
        <v>0</v>
      </c>
      <c r="BI13" s="15">
        <f t="shared" si="67"/>
        <v>0</v>
      </c>
      <c r="BJ13" s="15">
        <f t="shared" si="68"/>
        <v>0</v>
      </c>
      <c r="BK13" s="15">
        <f t="shared" si="69"/>
        <v>0</v>
      </c>
      <c r="BL13" s="15">
        <f t="shared" si="70"/>
        <v>0</v>
      </c>
      <c r="BM13" s="15">
        <f t="shared" si="71"/>
        <v>0</v>
      </c>
      <c r="BN13" s="9"/>
      <c r="BO13" s="12">
        <f t="shared" si="72"/>
        <v>806793.16875000007</v>
      </c>
      <c r="BP13" s="12">
        <f t="shared" si="73"/>
        <v>1261066.0438979787</v>
      </c>
      <c r="BQ13" s="12">
        <f t="shared" si="74"/>
        <v>9287.71875</v>
      </c>
      <c r="BR13" s="12">
        <f t="shared" si="75"/>
        <v>48027.078618619358</v>
      </c>
      <c r="BS13" s="12">
        <f t="shared" si="4"/>
        <v>0</v>
      </c>
      <c r="BT13" s="12">
        <f t="shared" si="5"/>
        <v>18238.131120994691</v>
      </c>
      <c r="BU13" s="12">
        <f t="shared" si="6"/>
        <v>797505.45000000007</v>
      </c>
      <c r="BV13" s="12">
        <f t="shared" si="7"/>
        <v>1194800.8341583647</v>
      </c>
      <c r="BW13" s="12">
        <f t="shared" si="8"/>
        <v>0</v>
      </c>
      <c r="BX13" s="12">
        <f t="shared" si="9"/>
        <v>0</v>
      </c>
      <c r="BY13" s="12">
        <f t="shared" si="10"/>
        <v>0</v>
      </c>
      <c r="BZ13" s="12">
        <f t="shared" si="11"/>
        <v>0</v>
      </c>
      <c r="CA13" s="12">
        <f t="shared" si="12"/>
        <v>0</v>
      </c>
      <c r="CB13" s="12">
        <f t="shared" si="13"/>
        <v>0</v>
      </c>
      <c r="CC13" s="12">
        <f t="shared" si="14"/>
        <v>0</v>
      </c>
      <c r="CD13" s="12">
        <f t="shared" si="15"/>
        <v>0</v>
      </c>
      <c r="CE13" s="12">
        <f t="shared" si="16"/>
        <v>0</v>
      </c>
      <c r="CF13" s="12">
        <f t="shared" si="17"/>
        <v>0</v>
      </c>
      <c r="CG13" s="12">
        <f t="shared" si="18"/>
        <v>0</v>
      </c>
      <c r="CH13" s="12">
        <f t="shared" si="19"/>
        <v>0</v>
      </c>
      <c r="CI13" s="12">
        <f t="shared" si="20"/>
        <v>0</v>
      </c>
      <c r="CJ13" s="12">
        <f t="shared" si="21"/>
        <v>0</v>
      </c>
      <c r="CK13" s="9"/>
      <c r="CL13" s="18">
        <f t="shared" si="76"/>
        <v>2.771697271170865E-2</v>
      </c>
      <c r="CM13" s="18">
        <f t="shared" si="77"/>
        <v>8.8198127848558971E-3</v>
      </c>
      <c r="CN13" s="18">
        <f t="shared" si="78"/>
        <v>0.96346321450343553</v>
      </c>
      <c r="CO13" s="18">
        <f t="shared" si="79"/>
        <v>0</v>
      </c>
      <c r="CP13" s="18">
        <f t="shared" si="80"/>
        <v>0</v>
      </c>
      <c r="CQ13" s="18">
        <f t="shared" si="81"/>
        <v>0</v>
      </c>
      <c r="CR13" s="18">
        <f t="shared" si="82"/>
        <v>0</v>
      </c>
      <c r="CS13" s="18">
        <f t="shared" si="83"/>
        <v>0</v>
      </c>
      <c r="CT13" s="18">
        <f t="shared" si="84"/>
        <v>0</v>
      </c>
      <c r="CU13" s="18">
        <f t="shared" si="85"/>
        <v>0</v>
      </c>
      <c r="CV13" s="15">
        <v>32.575000000000003</v>
      </c>
      <c r="CW13" s="15">
        <v>48.858358000000003</v>
      </c>
      <c r="CX13" s="15">
        <v>0.375</v>
      </c>
      <c r="CY13" s="15">
        <v>0.1</v>
      </c>
      <c r="CZ13" s="15">
        <v>0</v>
      </c>
      <c r="DA13" s="15">
        <v>0</v>
      </c>
      <c r="DB13" s="15">
        <v>32.200000000000003</v>
      </c>
      <c r="DC13" s="15">
        <v>48.758358000000001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/>
      <c r="DS13" s="17" t="str">
        <f t="shared" si="0"/>
        <v>LLFB17</v>
      </c>
      <c r="DT13" s="3" t="str">
        <f t="shared" si="1"/>
        <v>Förskoleklassens innehåll och arbetssätt</v>
      </c>
      <c r="DU13" s="1">
        <f>FB19</f>
        <v>0</v>
      </c>
      <c r="DV13" s="1">
        <f t="shared" ref="DV13:EU13" si="91">FC19</f>
        <v>1.125</v>
      </c>
      <c r="DW13" s="1">
        <f t="shared" si="91"/>
        <v>0</v>
      </c>
      <c r="DX13" s="1">
        <f t="shared" si="91"/>
        <v>0.75</v>
      </c>
      <c r="DY13" s="1">
        <f t="shared" si="91"/>
        <v>0</v>
      </c>
      <c r="DZ13" s="1">
        <f t="shared" si="91"/>
        <v>0</v>
      </c>
      <c r="EA13" s="1">
        <f t="shared" si="91"/>
        <v>0</v>
      </c>
      <c r="EB13" s="1">
        <f t="shared" si="91"/>
        <v>0.75</v>
      </c>
      <c r="EC13" s="1">
        <f t="shared" si="91"/>
        <v>0</v>
      </c>
      <c r="ED13" s="1">
        <f t="shared" si="91"/>
        <v>0.375</v>
      </c>
      <c r="EE13" s="1">
        <f t="shared" si="91"/>
        <v>0</v>
      </c>
      <c r="EF13" s="1">
        <f t="shared" si="91"/>
        <v>0</v>
      </c>
      <c r="EG13" s="1">
        <f t="shared" si="91"/>
        <v>0</v>
      </c>
      <c r="EH13" s="1">
        <f t="shared" si="91"/>
        <v>0</v>
      </c>
      <c r="EI13" s="1">
        <f t="shared" si="91"/>
        <v>0</v>
      </c>
      <c r="EJ13" s="1">
        <f t="shared" si="91"/>
        <v>0</v>
      </c>
      <c r="EK13" s="1">
        <f t="shared" si="91"/>
        <v>0</v>
      </c>
      <c r="EL13" s="1">
        <f t="shared" si="91"/>
        <v>0</v>
      </c>
      <c r="EM13" s="1">
        <f t="shared" si="91"/>
        <v>0</v>
      </c>
      <c r="EN13" s="1">
        <f t="shared" si="91"/>
        <v>0</v>
      </c>
      <c r="EO13" s="1">
        <f t="shared" si="91"/>
        <v>0</v>
      </c>
      <c r="EP13" s="1">
        <f t="shared" si="91"/>
        <v>0</v>
      </c>
      <c r="EQ13" s="1">
        <f t="shared" si="91"/>
        <v>0</v>
      </c>
      <c r="ER13" s="1">
        <f t="shared" si="91"/>
        <v>0</v>
      </c>
      <c r="ES13" s="1">
        <f t="shared" si="91"/>
        <v>0</v>
      </c>
      <c r="ET13" s="1">
        <f t="shared" si="91"/>
        <v>0</v>
      </c>
      <c r="EU13" s="60"/>
      <c r="EV13" s="42">
        <v>13</v>
      </c>
      <c r="EW13" s="3" t="s">
        <v>28</v>
      </c>
      <c r="EX13" s="3" t="s">
        <v>29</v>
      </c>
      <c r="EY13" s="3" t="s">
        <v>6</v>
      </c>
      <c r="EZ13" s="1">
        <v>1.1000000000000001</v>
      </c>
      <c r="FA13" s="1">
        <v>3.25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0.1</v>
      </c>
      <c r="FQ13" s="1">
        <v>0.375</v>
      </c>
      <c r="FR13" s="1">
        <v>1</v>
      </c>
      <c r="FS13" s="1">
        <v>2.875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</row>
    <row r="14" spans="1:183">
      <c r="A14" s="3" t="s">
        <v>44</v>
      </c>
      <c r="B14" s="6">
        <v>24767.25</v>
      </c>
      <c r="C14" s="6">
        <v>24317.5</v>
      </c>
      <c r="D14" s="3" t="s">
        <v>45</v>
      </c>
      <c r="E14" s="3">
        <f>73+26.4</f>
        <v>99.4</v>
      </c>
      <c r="F14" s="28">
        <f t="shared" si="2"/>
        <v>4.5181818181818185</v>
      </c>
      <c r="G14" s="29">
        <f t="shared" si="3"/>
        <v>44</v>
      </c>
      <c r="H14" s="3">
        <v>30</v>
      </c>
      <c r="I14" s="3">
        <v>7.5</v>
      </c>
      <c r="J14" s="3" t="s">
        <v>166</v>
      </c>
      <c r="K14" s="3" t="str">
        <f t="shared" si="23"/>
        <v>***</v>
      </c>
      <c r="L14" s="3">
        <v>196</v>
      </c>
      <c r="M14" s="9"/>
      <c r="N14" s="6">
        <f t="shared" si="24"/>
        <v>308140</v>
      </c>
      <c r="O14" s="6">
        <f t="shared" si="25"/>
        <v>151800</v>
      </c>
      <c r="P14" s="6">
        <f t="shared" si="26"/>
        <v>7570.1291247397057</v>
      </c>
      <c r="Q14" s="6"/>
      <c r="R14" s="6">
        <f t="shared" si="27"/>
        <v>467510.12912473973</v>
      </c>
      <c r="S14" s="6"/>
      <c r="T14" s="9"/>
      <c r="U14" s="31">
        <f t="shared" si="28"/>
        <v>467510.12912473973</v>
      </c>
      <c r="V14" s="31">
        <f t="shared" si="29"/>
        <v>1002656.4375</v>
      </c>
      <c r="W14" s="35">
        <f t="shared" si="30"/>
        <v>11443.410201291192</v>
      </c>
      <c r="X14" s="31">
        <f t="shared" si="31"/>
        <v>24542.375</v>
      </c>
      <c r="Y14" s="35">
        <f t="shared" si="32"/>
        <v>0</v>
      </c>
      <c r="Z14" s="31">
        <f t="shared" si="33"/>
        <v>0</v>
      </c>
      <c r="AA14" s="35">
        <f t="shared" si="34"/>
        <v>0</v>
      </c>
      <c r="AB14" s="31">
        <f t="shared" si="35"/>
        <v>0</v>
      </c>
      <c r="AC14" s="35">
        <f t="shared" si="36"/>
        <v>29600.649275371714</v>
      </c>
      <c r="AD14" s="31">
        <f t="shared" si="37"/>
        <v>63483.71875</v>
      </c>
      <c r="AE14" s="35">
        <f t="shared" si="38"/>
        <v>284922.95673069864</v>
      </c>
      <c r="AF14" s="31">
        <f t="shared" si="39"/>
        <v>611066.625</v>
      </c>
      <c r="AG14" s="35">
        <f t="shared" si="40"/>
        <v>9175.6987221055097</v>
      </c>
      <c r="AH14" s="31">
        <f t="shared" si="41"/>
        <v>19678.875</v>
      </c>
      <c r="AI14" s="35">
        <f t="shared" si="42"/>
        <v>49966.06278545945</v>
      </c>
      <c r="AJ14" s="31">
        <f t="shared" si="43"/>
        <v>107160.875</v>
      </c>
      <c r="AK14" s="35">
        <f t="shared" si="44"/>
        <v>28780.025992266324</v>
      </c>
      <c r="AL14" s="31">
        <f t="shared" si="45"/>
        <v>61723.75</v>
      </c>
      <c r="AM14" s="35">
        <f t="shared" si="46"/>
        <v>53621.325417546934</v>
      </c>
      <c r="AN14" s="31">
        <f t="shared" si="47"/>
        <v>115000.21875</v>
      </c>
      <c r="AO14" s="35">
        <f t="shared" si="48"/>
        <v>0</v>
      </c>
      <c r="AP14" s="31">
        <f t="shared" si="49"/>
        <v>0</v>
      </c>
      <c r="AQ14" s="9"/>
      <c r="AR14" s="15">
        <f t="shared" si="50"/>
        <v>22</v>
      </c>
      <c r="AS14" s="15">
        <f t="shared" si="51"/>
        <v>18.825000000000003</v>
      </c>
      <c r="AT14" s="15">
        <f t="shared" si="52"/>
        <v>0.5</v>
      </c>
      <c r="AU14" s="15">
        <f t="shared" si="53"/>
        <v>0.5</v>
      </c>
      <c r="AV14" s="15">
        <f t="shared" si="54"/>
        <v>0</v>
      </c>
      <c r="AW14" s="15">
        <f t="shared" si="55"/>
        <v>0</v>
      </c>
      <c r="AX14" s="15">
        <f t="shared" si="56"/>
        <v>0</v>
      </c>
      <c r="AY14" s="15">
        <f t="shared" si="57"/>
        <v>0</v>
      </c>
      <c r="AZ14" s="15">
        <f t="shared" si="58"/>
        <v>1.25</v>
      </c>
      <c r="BA14" s="15">
        <f t="shared" si="59"/>
        <v>1.3374999999999999</v>
      </c>
      <c r="BB14" s="15">
        <f t="shared" si="60"/>
        <v>14.166666666666666</v>
      </c>
      <c r="BC14" s="15">
        <f t="shared" si="61"/>
        <v>10.700000000000001</v>
      </c>
      <c r="BD14" s="15">
        <f t="shared" si="62"/>
        <v>0.5</v>
      </c>
      <c r="BE14" s="15">
        <f t="shared" si="63"/>
        <v>0.3</v>
      </c>
      <c r="BF14" s="15">
        <f t="shared" si="64"/>
        <v>2.1666666666666665</v>
      </c>
      <c r="BG14" s="15">
        <f t="shared" si="65"/>
        <v>2.2000000000000002</v>
      </c>
      <c r="BH14" s="15">
        <f t="shared" si="66"/>
        <v>1.1666666666666667</v>
      </c>
      <c r="BI14" s="15">
        <f t="shared" si="67"/>
        <v>1.35</v>
      </c>
      <c r="BJ14" s="15">
        <f t="shared" si="68"/>
        <v>2.25</v>
      </c>
      <c r="BK14" s="15">
        <f t="shared" si="69"/>
        <v>2.4375</v>
      </c>
      <c r="BL14" s="15">
        <f t="shared" si="70"/>
        <v>0</v>
      </c>
      <c r="BM14" s="15">
        <f t="shared" si="71"/>
        <v>0</v>
      </c>
      <c r="BN14" s="9"/>
      <c r="BO14" s="12">
        <f t="shared" si="72"/>
        <v>544879.5</v>
      </c>
      <c r="BP14" s="12">
        <f t="shared" si="73"/>
        <v>457776.93750000006</v>
      </c>
      <c r="BQ14" s="12">
        <f t="shared" si="74"/>
        <v>12383.625</v>
      </c>
      <c r="BR14" s="12">
        <f t="shared" si="75"/>
        <v>12158.75</v>
      </c>
      <c r="BS14" s="12">
        <f t="shared" si="4"/>
        <v>0</v>
      </c>
      <c r="BT14" s="12">
        <f t="shared" si="5"/>
        <v>0</v>
      </c>
      <c r="BU14" s="12">
        <f t="shared" si="6"/>
        <v>0</v>
      </c>
      <c r="BV14" s="12">
        <f t="shared" si="7"/>
        <v>0</v>
      </c>
      <c r="BW14" s="12">
        <f t="shared" si="8"/>
        <v>30959.0625</v>
      </c>
      <c r="BX14" s="12">
        <f t="shared" si="9"/>
        <v>32524.656249999996</v>
      </c>
      <c r="BY14" s="12">
        <f t="shared" si="10"/>
        <v>350869.375</v>
      </c>
      <c r="BZ14" s="12">
        <f t="shared" si="11"/>
        <v>260197.25000000003</v>
      </c>
      <c r="CA14" s="12">
        <f t="shared" si="12"/>
        <v>12383.625</v>
      </c>
      <c r="CB14" s="12">
        <f t="shared" si="13"/>
        <v>7295.25</v>
      </c>
      <c r="CC14" s="12">
        <f t="shared" si="14"/>
        <v>53662.374999999993</v>
      </c>
      <c r="CD14" s="12">
        <f t="shared" si="15"/>
        <v>53498.500000000007</v>
      </c>
      <c r="CE14" s="12">
        <f t="shared" si="16"/>
        <v>28895.125000000004</v>
      </c>
      <c r="CF14" s="12">
        <f t="shared" si="17"/>
        <v>32828.625</v>
      </c>
      <c r="CG14" s="12">
        <f t="shared" si="18"/>
        <v>55726.3125</v>
      </c>
      <c r="CH14" s="12">
        <f t="shared" si="19"/>
        <v>59273.90625</v>
      </c>
      <c r="CI14" s="12">
        <f t="shared" si="20"/>
        <v>0</v>
      </c>
      <c r="CJ14" s="12">
        <f t="shared" si="21"/>
        <v>0</v>
      </c>
      <c r="CK14" s="9"/>
      <c r="CL14" s="18">
        <f t="shared" si="76"/>
        <v>2.4477352443069512E-2</v>
      </c>
      <c r="CM14" s="18">
        <f t="shared" si="77"/>
        <v>0</v>
      </c>
      <c r="CN14" s="18">
        <f t="shared" si="78"/>
        <v>0</v>
      </c>
      <c r="CO14" s="18">
        <f t="shared" si="79"/>
        <v>6.3315525015017915E-2</v>
      </c>
      <c r="CP14" s="18">
        <f t="shared" si="80"/>
        <v>0.60944766536743056</v>
      </c>
      <c r="CQ14" s="18">
        <f t="shared" si="81"/>
        <v>1.9626737797711492E-2</v>
      </c>
      <c r="CR14" s="18">
        <f t="shared" si="82"/>
        <v>0.10687696302752757</v>
      </c>
      <c r="CS14" s="18">
        <f t="shared" si="83"/>
        <v>6.1560219125407052E-2</v>
      </c>
      <c r="CT14" s="18">
        <f t="shared" si="84"/>
        <v>0.11469553722383595</v>
      </c>
      <c r="CU14" s="18">
        <f t="shared" si="85"/>
        <v>0</v>
      </c>
      <c r="CV14" s="15">
        <v>21</v>
      </c>
      <c r="CW14" s="15">
        <v>17.024999999999999</v>
      </c>
      <c r="CX14" s="15">
        <v>0.5</v>
      </c>
      <c r="CY14" s="15">
        <v>0.5</v>
      </c>
      <c r="CZ14" s="15">
        <v>0</v>
      </c>
      <c r="DA14" s="15">
        <v>0</v>
      </c>
      <c r="DB14" s="15">
        <v>0</v>
      </c>
      <c r="DC14" s="15">
        <v>0</v>
      </c>
      <c r="DD14" s="15">
        <v>1</v>
      </c>
      <c r="DE14" s="15">
        <v>1</v>
      </c>
      <c r="DF14" s="15">
        <v>14</v>
      </c>
      <c r="DG14" s="15">
        <v>10.275</v>
      </c>
      <c r="DH14" s="15">
        <v>0.5</v>
      </c>
      <c r="DI14" s="15">
        <v>0.3</v>
      </c>
      <c r="DJ14" s="15">
        <v>2</v>
      </c>
      <c r="DK14" s="15">
        <v>1.925</v>
      </c>
      <c r="DL14" s="15">
        <v>1</v>
      </c>
      <c r="DM14" s="15">
        <v>0.92500000000000004</v>
      </c>
      <c r="DN14" s="15">
        <v>2</v>
      </c>
      <c r="DO14" s="15">
        <v>2.1</v>
      </c>
      <c r="DP14" s="15">
        <v>0</v>
      </c>
      <c r="DQ14" s="15">
        <v>0</v>
      </c>
      <c r="DR14" s="15"/>
      <c r="DS14" s="17" t="str">
        <f t="shared" si="0"/>
        <v>LHIA18</v>
      </c>
      <c r="DT14" s="3" t="str">
        <f t="shared" si="1"/>
        <v>Historia, 1-30 hp</v>
      </c>
      <c r="DU14" s="1">
        <f>FB20+FB21</f>
        <v>0</v>
      </c>
      <c r="DV14" s="1">
        <f t="shared" ref="DV14:EU14" si="92">FC20+FC21</f>
        <v>0</v>
      </c>
      <c r="DW14" s="1">
        <f t="shared" si="92"/>
        <v>0</v>
      </c>
      <c r="DX14" s="1">
        <f t="shared" si="92"/>
        <v>0</v>
      </c>
      <c r="DY14" s="1">
        <f t="shared" si="92"/>
        <v>0</v>
      </c>
      <c r="DZ14" s="1">
        <f t="shared" si="92"/>
        <v>0</v>
      </c>
      <c r="EA14" s="1">
        <f t="shared" si="92"/>
        <v>0</v>
      </c>
      <c r="EB14" s="1">
        <f t="shared" si="92"/>
        <v>0</v>
      </c>
      <c r="EC14" s="1">
        <f t="shared" si="92"/>
        <v>0</v>
      </c>
      <c r="ED14" s="1">
        <f t="shared" si="92"/>
        <v>0</v>
      </c>
      <c r="EE14" s="1">
        <f t="shared" si="92"/>
        <v>0.5</v>
      </c>
      <c r="EF14" s="1">
        <f t="shared" si="92"/>
        <v>0.82499999999999996</v>
      </c>
      <c r="EG14" s="1">
        <f t="shared" si="92"/>
        <v>0</v>
      </c>
      <c r="EH14" s="1">
        <f t="shared" si="92"/>
        <v>0.30000000000000004</v>
      </c>
      <c r="EI14" s="1">
        <f t="shared" si="92"/>
        <v>0</v>
      </c>
      <c r="EJ14" s="1">
        <f t="shared" si="92"/>
        <v>0</v>
      </c>
      <c r="EK14" s="1">
        <f t="shared" si="92"/>
        <v>0.5</v>
      </c>
      <c r="EL14" s="1">
        <f t="shared" si="92"/>
        <v>0.67500000000000004</v>
      </c>
      <c r="EM14" s="1">
        <f t="shared" si="92"/>
        <v>0</v>
      </c>
      <c r="EN14" s="1">
        <f t="shared" si="92"/>
        <v>0</v>
      </c>
      <c r="EO14" s="1">
        <f t="shared" si="92"/>
        <v>0</v>
      </c>
      <c r="EP14" s="1">
        <f t="shared" si="92"/>
        <v>0</v>
      </c>
      <c r="EQ14" s="1">
        <f t="shared" si="92"/>
        <v>0</v>
      </c>
      <c r="ER14" s="1">
        <f t="shared" si="92"/>
        <v>0</v>
      </c>
      <c r="ES14" s="1">
        <f t="shared" si="92"/>
        <v>0</v>
      </c>
      <c r="ET14" s="1">
        <f t="shared" si="92"/>
        <v>0</v>
      </c>
      <c r="EU14" s="60"/>
      <c r="EV14" s="42">
        <v>14</v>
      </c>
      <c r="EW14" s="3" t="s">
        <v>319</v>
      </c>
      <c r="EX14" s="3" t="s">
        <v>320</v>
      </c>
      <c r="EY14" s="3" t="s">
        <v>6</v>
      </c>
      <c r="EZ14" s="1">
        <v>0</v>
      </c>
      <c r="FA14" s="1">
        <v>0.125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0.125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</row>
    <row r="15" spans="1:183">
      <c r="A15" s="3" t="s">
        <v>46</v>
      </c>
      <c r="B15" s="6">
        <v>24767.25</v>
      </c>
      <c r="C15" s="6">
        <v>24317.5</v>
      </c>
      <c r="D15" s="3" t="s">
        <v>47</v>
      </c>
      <c r="E15" s="3">
        <f>93+20</f>
        <v>113</v>
      </c>
      <c r="F15" s="28">
        <f t="shared" si="2"/>
        <v>7.6610169491525424</v>
      </c>
      <c r="G15" s="29">
        <f t="shared" si="3"/>
        <v>29.5</v>
      </c>
      <c r="H15" s="3">
        <v>30</v>
      </c>
      <c r="I15" s="3">
        <v>7.5</v>
      </c>
      <c r="J15" s="3" t="s">
        <v>167</v>
      </c>
      <c r="K15" s="3" t="str">
        <f t="shared" si="23"/>
        <v>***</v>
      </c>
      <c r="L15" s="3">
        <v>54</v>
      </c>
      <c r="M15" s="9"/>
      <c r="N15" s="6">
        <f t="shared" si="24"/>
        <v>350300</v>
      </c>
      <c r="O15" s="6">
        <f t="shared" si="25"/>
        <v>101775</v>
      </c>
      <c r="P15" s="6">
        <f t="shared" si="26"/>
        <v>5075.4274813595757</v>
      </c>
      <c r="Q15" s="6"/>
      <c r="R15" s="6">
        <f t="shared" si="27"/>
        <v>457150.42748135957</v>
      </c>
      <c r="S15" s="6"/>
      <c r="T15" s="9"/>
      <c r="U15" s="31">
        <f t="shared" si="28"/>
        <v>457150.42748135957</v>
      </c>
      <c r="V15" s="31">
        <f t="shared" si="29"/>
        <v>649831.6875</v>
      </c>
      <c r="W15" s="35">
        <f t="shared" si="30"/>
        <v>0</v>
      </c>
      <c r="X15" s="31">
        <f t="shared" si="31"/>
        <v>0</v>
      </c>
      <c r="Y15" s="35">
        <f t="shared" si="32"/>
        <v>0</v>
      </c>
      <c r="Z15" s="31">
        <f t="shared" si="33"/>
        <v>0</v>
      </c>
      <c r="AA15" s="35">
        <f t="shared" si="34"/>
        <v>0</v>
      </c>
      <c r="AB15" s="31">
        <f t="shared" si="35"/>
        <v>0</v>
      </c>
      <c r="AC15" s="35">
        <f t="shared" si="36"/>
        <v>21114.432365566005</v>
      </c>
      <c r="AD15" s="31">
        <f t="shared" si="37"/>
        <v>30013.812500000004</v>
      </c>
      <c r="AE15" s="35">
        <f t="shared" si="38"/>
        <v>277781.21677570575</v>
      </c>
      <c r="AF15" s="31">
        <f t="shared" si="39"/>
        <v>394861.35416666663</v>
      </c>
      <c r="AG15" s="35">
        <f t="shared" si="40"/>
        <v>14271.580141448841</v>
      </c>
      <c r="AH15" s="31">
        <f t="shared" si="41"/>
        <v>20286.8125</v>
      </c>
      <c r="AI15" s="35">
        <f t="shared" si="42"/>
        <v>41816.824474996101</v>
      </c>
      <c r="AJ15" s="31">
        <f t="shared" si="43"/>
        <v>59441.916666666664</v>
      </c>
      <c r="AK15" s="35">
        <f t="shared" si="44"/>
        <v>36098.809613693717</v>
      </c>
      <c r="AL15" s="31">
        <f t="shared" si="45"/>
        <v>51313.854166666672</v>
      </c>
      <c r="AM15" s="35">
        <f t="shared" si="46"/>
        <v>66067.564109949148</v>
      </c>
      <c r="AN15" s="31">
        <f t="shared" si="47"/>
        <v>93913.9375</v>
      </c>
      <c r="AO15" s="35">
        <f t="shared" si="48"/>
        <v>0</v>
      </c>
      <c r="AP15" s="31">
        <f t="shared" si="49"/>
        <v>0</v>
      </c>
      <c r="AQ15" s="9"/>
      <c r="AR15" s="15">
        <f t="shared" si="50"/>
        <v>14.75</v>
      </c>
      <c r="AS15" s="15">
        <f t="shared" si="51"/>
        <v>11.700000000000003</v>
      </c>
      <c r="AT15" s="15">
        <f t="shared" si="52"/>
        <v>0</v>
      </c>
      <c r="AU15" s="15">
        <f t="shared" si="53"/>
        <v>0</v>
      </c>
      <c r="AV15" s="15">
        <f t="shared" si="54"/>
        <v>0</v>
      </c>
      <c r="AW15" s="15">
        <f t="shared" si="55"/>
        <v>0</v>
      </c>
      <c r="AX15" s="15">
        <f t="shared" si="56"/>
        <v>0</v>
      </c>
      <c r="AY15" s="15">
        <f t="shared" si="57"/>
        <v>0</v>
      </c>
      <c r="AZ15" s="15">
        <f t="shared" si="58"/>
        <v>0.5</v>
      </c>
      <c r="BA15" s="15">
        <f t="shared" si="59"/>
        <v>0.72500000000000009</v>
      </c>
      <c r="BB15" s="15">
        <f t="shared" si="60"/>
        <v>9.25</v>
      </c>
      <c r="BC15" s="15">
        <f t="shared" si="61"/>
        <v>6.8166666666666673</v>
      </c>
      <c r="BD15" s="15">
        <f t="shared" si="62"/>
        <v>0.5</v>
      </c>
      <c r="BE15" s="15">
        <f t="shared" si="63"/>
        <v>0.32500000000000001</v>
      </c>
      <c r="BF15" s="15">
        <f t="shared" si="64"/>
        <v>1.5</v>
      </c>
      <c r="BG15" s="15">
        <f t="shared" si="65"/>
        <v>0.91666666666666663</v>
      </c>
      <c r="BH15" s="15">
        <f t="shared" si="66"/>
        <v>1</v>
      </c>
      <c r="BI15" s="15">
        <f t="shared" si="67"/>
        <v>1.0916666666666668</v>
      </c>
      <c r="BJ15" s="15">
        <f t="shared" si="68"/>
        <v>2</v>
      </c>
      <c r="BK15" s="15">
        <f t="shared" si="69"/>
        <v>1.8250000000000002</v>
      </c>
      <c r="BL15" s="15">
        <f t="shared" si="70"/>
        <v>0</v>
      </c>
      <c r="BM15" s="15">
        <f t="shared" si="71"/>
        <v>0</v>
      </c>
      <c r="BN15" s="9"/>
      <c r="BO15" s="12">
        <f t="shared" si="72"/>
        <v>365316.9375</v>
      </c>
      <c r="BP15" s="12">
        <f t="shared" si="73"/>
        <v>284514.75000000006</v>
      </c>
      <c r="BQ15" s="12">
        <f t="shared" si="74"/>
        <v>0</v>
      </c>
      <c r="BR15" s="12">
        <f t="shared" si="75"/>
        <v>0</v>
      </c>
      <c r="BS15" s="12">
        <f t="shared" si="4"/>
        <v>0</v>
      </c>
      <c r="BT15" s="12">
        <f t="shared" si="5"/>
        <v>0</v>
      </c>
      <c r="BU15" s="12">
        <f t="shared" si="6"/>
        <v>0</v>
      </c>
      <c r="BV15" s="12">
        <f t="shared" si="7"/>
        <v>0</v>
      </c>
      <c r="BW15" s="12">
        <f t="shared" si="8"/>
        <v>12383.625</v>
      </c>
      <c r="BX15" s="12">
        <f t="shared" si="9"/>
        <v>17630.187500000004</v>
      </c>
      <c r="BY15" s="12">
        <f t="shared" si="10"/>
        <v>229097.0625</v>
      </c>
      <c r="BZ15" s="12">
        <f t="shared" si="11"/>
        <v>165764.29166666669</v>
      </c>
      <c r="CA15" s="12">
        <f t="shared" si="12"/>
        <v>12383.625</v>
      </c>
      <c r="CB15" s="12">
        <f t="shared" si="13"/>
        <v>7903.1875</v>
      </c>
      <c r="CC15" s="12">
        <f t="shared" si="14"/>
        <v>37150.875</v>
      </c>
      <c r="CD15" s="12">
        <f t="shared" si="15"/>
        <v>22291.041666666664</v>
      </c>
      <c r="CE15" s="12">
        <f t="shared" si="16"/>
        <v>24767.25</v>
      </c>
      <c r="CF15" s="12">
        <f t="shared" si="17"/>
        <v>26546.604166666668</v>
      </c>
      <c r="CG15" s="12">
        <f t="shared" si="18"/>
        <v>49534.5</v>
      </c>
      <c r="CH15" s="12">
        <f t="shared" si="19"/>
        <v>44379.437500000007</v>
      </c>
      <c r="CI15" s="12">
        <f t="shared" si="20"/>
        <v>0</v>
      </c>
      <c r="CJ15" s="12">
        <f t="shared" si="21"/>
        <v>0</v>
      </c>
      <c r="CK15" s="9"/>
      <c r="CL15" s="18">
        <f t="shared" si="76"/>
        <v>0</v>
      </c>
      <c r="CM15" s="18">
        <f t="shared" si="77"/>
        <v>0</v>
      </c>
      <c r="CN15" s="18">
        <f t="shared" si="78"/>
        <v>0</v>
      </c>
      <c r="CO15" s="18">
        <f t="shared" si="79"/>
        <v>4.618705593669592E-2</v>
      </c>
      <c r="CP15" s="18">
        <f t="shared" si="80"/>
        <v>0.60763634916874787</v>
      </c>
      <c r="CQ15" s="18">
        <f t="shared" si="81"/>
        <v>3.121856457638502E-2</v>
      </c>
      <c r="CR15" s="18">
        <f t="shared" si="82"/>
        <v>9.1472788739109717E-2</v>
      </c>
      <c r="CS15" s="18">
        <f t="shared" si="83"/>
        <v>7.8964838363113327E-2</v>
      </c>
      <c r="CT15" s="18">
        <f t="shared" si="84"/>
        <v>0.14452040321594814</v>
      </c>
      <c r="CU15" s="18">
        <f t="shared" si="85"/>
        <v>0</v>
      </c>
      <c r="CV15" s="15">
        <v>14.75</v>
      </c>
      <c r="CW15" s="15">
        <v>10.225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0.5</v>
      </c>
      <c r="DE15" s="15">
        <v>0.32500000000000001</v>
      </c>
      <c r="DF15" s="15">
        <v>9.25</v>
      </c>
      <c r="DG15" s="15">
        <v>6.5</v>
      </c>
      <c r="DH15" s="15">
        <v>0.5</v>
      </c>
      <c r="DI15" s="15">
        <v>0.32500000000000001</v>
      </c>
      <c r="DJ15" s="15">
        <v>1.5</v>
      </c>
      <c r="DK15" s="15">
        <v>0.875</v>
      </c>
      <c r="DL15" s="15">
        <v>1</v>
      </c>
      <c r="DM15" s="15">
        <v>0.77500000000000002</v>
      </c>
      <c r="DN15" s="15">
        <v>2</v>
      </c>
      <c r="DO15" s="15">
        <v>1.425</v>
      </c>
      <c r="DP15" s="15">
        <v>0</v>
      </c>
      <c r="DQ15" s="15">
        <v>0</v>
      </c>
      <c r="DR15" s="15"/>
      <c r="DS15" s="17" t="str">
        <f t="shared" si="0"/>
        <v>LHIB17</v>
      </c>
      <c r="DT15" s="3" t="str">
        <f t="shared" si="1"/>
        <v>Historia, 31-60 hp</v>
      </c>
      <c r="DU15" s="1">
        <f>FB22+FB23</f>
        <v>0</v>
      </c>
      <c r="DV15" s="1">
        <f t="shared" ref="DV15:EU15" si="93">FC22+FC23</f>
        <v>0</v>
      </c>
      <c r="DW15" s="1">
        <f t="shared" si="93"/>
        <v>0</v>
      </c>
      <c r="DX15" s="1">
        <f t="shared" si="93"/>
        <v>0</v>
      </c>
      <c r="DY15" s="1">
        <f t="shared" si="93"/>
        <v>0</v>
      </c>
      <c r="DZ15" s="1">
        <f t="shared" si="93"/>
        <v>0</v>
      </c>
      <c r="EA15" s="1">
        <f t="shared" si="93"/>
        <v>0</v>
      </c>
      <c r="EB15" s="1">
        <f t="shared" si="93"/>
        <v>0</v>
      </c>
      <c r="EC15" s="1">
        <f t="shared" si="93"/>
        <v>0</v>
      </c>
      <c r="ED15" s="1">
        <f t="shared" si="93"/>
        <v>0</v>
      </c>
      <c r="EE15" s="1">
        <f t="shared" si="93"/>
        <v>0</v>
      </c>
      <c r="EF15" s="1">
        <f t="shared" si="93"/>
        <v>0.125</v>
      </c>
      <c r="EG15" s="1">
        <f t="shared" si="93"/>
        <v>0</v>
      </c>
      <c r="EH15" s="1">
        <f t="shared" si="93"/>
        <v>0.55000000000000004</v>
      </c>
      <c r="EI15" s="1">
        <f t="shared" si="93"/>
        <v>0</v>
      </c>
      <c r="EJ15" s="1">
        <f t="shared" si="93"/>
        <v>0</v>
      </c>
      <c r="EK15" s="1">
        <f t="shared" si="93"/>
        <v>0</v>
      </c>
      <c r="EL15" s="1">
        <f t="shared" si="93"/>
        <v>0.8</v>
      </c>
      <c r="EM15" s="1">
        <f t="shared" si="93"/>
        <v>0</v>
      </c>
      <c r="EN15" s="1">
        <f t="shared" si="93"/>
        <v>0</v>
      </c>
      <c r="EO15" s="1">
        <f t="shared" si="93"/>
        <v>0</v>
      </c>
      <c r="EP15" s="1">
        <f t="shared" si="93"/>
        <v>0</v>
      </c>
      <c r="EQ15" s="1">
        <f t="shared" si="93"/>
        <v>0</v>
      </c>
      <c r="ER15" s="1">
        <f t="shared" si="93"/>
        <v>0</v>
      </c>
      <c r="ES15" s="1">
        <f t="shared" si="93"/>
        <v>0</v>
      </c>
      <c r="ET15" s="1">
        <f t="shared" si="93"/>
        <v>0</v>
      </c>
      <c r="EU15" s="60"/>
      <c r="EV15" s="42">
        <v>15</v>
      </c>
      <c r="EW15" s="3" t="s">
        <v>30</v>
      </c>
      <c r="EX15" s="3" t="s">
        <v>31</v>
      </c>
      <c r="EY15" s="3" t="s">
        <v>6</v>
      </c>
      <c r="EZ15" s="1">
        <v>4</v>
      </c>
      <c r="FA15" s="1">
        <v>4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0.375</v>
      </c>
      <c r="FN15" s="1">
        <v>0.5</v>
      </c>
      <c r="FO15" s="1">
        <v>0.5</v>
      </c>
      <c r="FP15" s="1">
        <v>0</v>
      </c>
      <c r="FQ15" s="1">
        <v>0.25</v>
      </c>
      <c r="FR15" s="1">
        <v>3.5</v>
      </c>
      <c r="FS15" s="1">
        <v>2.875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</row>
    <row r="16" spans="1:183">
      <c r="A16" s="3" t="s">
        <v>48</v>
      </c>
      <c r="B16" s="6">
        <v>21565</v>
      </c>
      <c r="C16" s="6">
        <v>18929</v>
      </c>
      <c r="D16" s="3" t="s">
        <v>49</v>
      </c>
      <c r="E16" s="3">
        <v>93.4</v>
      </c>
      <c r="F16" s="28">
        <f t="shared" si="2"/>
        <v>10.377777777777778</v>
      </c>
      <c r="G16" s="29">
        <f t="shared" si="3"/>
        <v>18</v>
      </c>
      <c r="H16" s="3">
        <v>30</v>
      </c>
      <c r="J16" s="3" t="s">
        <v>168</v>
      </c>
      <c r="K16" s="3" t="str">
        <f t="shared" si="23"/>
        <v>***</v>
      </c>
      <c r="L16" s="3">
        <v>113</v>
      </c>
      <c r="M16" s="9"/>
      <c r="N16" s="6">
        <f t="shared" si="24"/>
        <v>289540</v>
      </c>
      <c r="O16" s="6" t="str">
        <f t="shared" si="25"/>
        <v/>
      </c>
      <c r="P16" s="6" t="str">
        <f t="shared" si="26"/>
        <v/>
      </c>
      <c r="Q16" s="6"/>
      <c r="R16" s="6">
        <f t="shared" si="27"/>
        <v>289540</v>
      </c>
      <c r="S16" s="6"/>
      <c r="T16" s="9"/>
      <c r="U16" s="31">
        <f t="shared" si="28"/>
        <v>289540</v>
      </c>
      <c r="V16" s="31">
        <f t="shared" si="29"/>
        <v>364446</v>
      </c>
      <c r="W16" s="35">
        <f t="shared" si="30"/>
        <v>0</v>
      </c>
      <c r="X16" s="31">
        <f t="shared" si="31"/>
        <v>0</v>
      </c>
      <c r="Y16" s="35">
        <f t="shared" si="32"/>
        <v>0</v>
      </c>
      <c r="Z16" s="31">
        <f t="shared" si="33"/>
        <v>0</v>
      </c>
      <c r="AA16" s="35">
        <f t="shared" si="34"/>
        <v>0</v>
      </c>
      <c r="AB16" s="31">
        <f t="shared" si="35"/>
        <v>0</v>
      </c>
      <c r="AC16" s="35">
        <f t="shared" si="36"/>
        <v>28827.848710782942</v>
      </c>
      <c r="AD16" s="31">
        <f t="shared" si="37"/>
        <v>36285.8125</v>
      </c>
      <c r="AE16" s="35">
        <f t="shared" si="38"/>
        <v>160022.85575229253</v>
      </c>
      <c r="AF16" s="31">
        <f t="shared" si="39"/>
        <v>201421.875</v>
      </c>
      <c r="AG16" s="35">
        <f t="shared" si="40"/>
        <v>3759.6123019596866</v>
      </c>
      <c r="AH16" s="31">
        <f t="shared" si="41"/>
        <v>4732.25</v>
      </c>
      <c r="AI16" s="35">
        <f t="shared" si="42"/>
        <v>32171.111111111109</v>
      </c>
      <c r="AJ16" s="31">
        <f t="shared" si="43"/>
        <v>40494</v>
      </c>
      <c r="AK16" s="35">
        <f t="shared" si="44"/>
        <v>35930.723413070802</v>
      </c>
      <c r="AL16" s="31">
        <f t="shared" si="45"/>
        <v>45226.25</v>
      </c>
      <c r="AM16" s="35">
        <f t="shared" si="46"/>
        <v>28827.848710782942</v>
      </c>
      <c r="AN16" s="31">
        <f t="shared" si="47"/>
        <v>36285.8125</v>
      </c>
      <c r="AO16" s="35">
        <f t="shared" si="48"/>
        <v>0</v>
      </c>
      <c r="AP16" s="31">
        <f t="shared" si="49"/>
        <v>0</v>
      </c>
      <c r="AQ16" s="9"/>
      <c r="AR16" s="15">
        <f t="shared" si="50"/>
        <v>9</v>
      </c>
      <c r="AS16" s="15">
        <f t="shared" si="51"/>
        <v>9</v>
      </c>
      <c r="AT16" s="15">
        <f t="shared" si="52"/>
        <v>0</v>
      </c>
      <c r="AU16" s="15">
        <f t="shared" si="53"/>
        <v>0</v>
      </c>
      <c r="AV16" s="15">
        <f t="shared" si="54"/>
        <v>0</v>
      </c>
      <c r="AW16" s="15">
        <f t="shared" si="55"/>
        <v>0</v>
      </c>
      <c r="AX16" s="15">
        <f t="shared" si="56"/>
        <v>0</v>
      </c>
      <c r="AY16" s="15">
        <f t="shared" si="57"/>
        <v>0</v>
      </c>
      <c r="AZ16" s="15">
        <f t="shared" si="58"/>
        <v>0.75</v>
      </c>
      <c r="BA16" s="15">
        <f t="shared" si="59"/>
        <v>1.0625</v>
      </c>
      <c r="BB16" s="15">
        <f t="shared" si="60"/>
        <v>5.5</v>
      </c>
      <c r="BC16" s="15">
        <f t="shared" si="61"/>
        <v>4.375</v>
      </c>
      <c r="BD16" s="15">
        <f t="shared" si="62"/>
        <v>0</v>
      </c>
      <c r="BE16" s="15">
        <f t="shared" si="63"/>
        <v>0.25</v>
      </c>
      <c r="BF16" s="15">
        <f t="shared" si="64"/>
        <v>1</v>
      </c>
      <c r="BG16" s="15">
        <f t="shared" si="65"/>
        <v>1</v>
      </c>
      <c r="BH16" s="15">
        <f t="shared" si="66"/>
        <v>1</v>
      </c>
      <c r="BI16" s="15">
        <f t="shared" si="67"/>
        <v>1.25</v>
      </c>
      <c r="BJ16" s="15">
        <f t="shared" si="68"/>
        <v>0.75</v>
      </c>
      <c r="BK16" s="15">
        <f t="shared" si="69"/>
        <v>1.0625</v>
      </c>
      <c r="BL16" s="15">
        <f t="shared" si="70"/>
        <v>0</v>
      </c>
      <c r="BM16" s="15">
        <f t="shared" si="71"/>
        <v>0</v>
      </c>
      <c r="BN16" s="9"/>
      <c r="BO16" s="12">
        <f t="shared" si="72"/>
        <v>194085</v>
      </c>
      <c r="BP16" s="12">
        <f t="shared" si="73"/>
        <v>170361</v>
      </c>
      <c r="BQ16" s="12">
        <f t="shared" si="74"/>
        <v>0</v>
      </c>
      <c r="BR16" s="12">
        <f t="shared" si="75"/>
        <v>0</v>
      </c>
      <c r="BS16" s="12">
        <f t="shared" si="4"/>
        <v>0</v>
      </c>
      <c r="BT16" s="12">
        <f t="shared" si="5"/>
        <v>0</v>
      </c>
      <c r="BU16" s="12">
        <f t="shared" si="6"/>
        <v>0</v>
      </c>
      <c r="BV16" s="12">
        <f t="shared" si="7"/>
        <v>0</v>
      </c>
      <c r="BW16" s="12">
        <f t="shared" si="8"/>
        <v>16173.75</v>
      </c>
      <c r="BX16" s="12">
        <f t="shared" si="9"/>
        <v>20112.0625</v>
      </c>
      <c r="BY16" s="12">
        <f t="shared" si="10"/>
        <v>118607.5</v>
      </c>
      <c r="BZ16" s="12">
        <f t="shared" si="11"/>
        <v>82814.375</v>
      </c>
      <c r="CA16" s="12">
        <f t="shared" si="12"/>
        <v>0</v>
      </c>
      <c r="CB16" s="12">
        <f t="shared" si="13"/>
        <v>4732.25</v>
      </c>
      <c r="CC16" s="12">
        <f t="shared" si="14"/>
        <v>21565</v>
      </c>
      <c r="CD16" s="12">
        <f t="shared" si="15"/>
        <v>18929</v>
      </c>
      <c r="CE16" s="12">
        <f t="shared" si="16"/>
        <v>21565</v>
      </c>
      <c r="CF16" s="12">
        <f t="shared" si="17"/>
        <v>23661.25</v>
      </c>
      <c r="CG16" s="12">
        <f t="shared" si="18"/>
        <v>16173.75</v>
      </c>
      <c r="CH16" s="12">
        <f t="shared" si="19"/>
        <v>20112.0625</v>
      </c>
      <c r="CI16" s="12">
        <f t="shared" si="20"/>
        <v>0</v>
      </c>
      <c r="CJ16" s="12">
        <f t="shared" si="21"/>
        <v>0</v>
      </c>
      <c r="CK16" s="9"/>
      <c r="CL16" s="18">
        <f t="shared" si="76"/>
        <v>0</v>
      </c>
      <c r="CM16" s="18">
        <f t="shared" si="77"/>
        <v>0</v>
      </c>
      <c r="CN16" s="18">
        <f t="shared" si="78"/>
        <v>0</v>
      </c>
      <c r="CO16" s="18">
        <f t="shared" si="79"/>
        <v>9.9564304451139535E-2</v>
      </c>
      <c r="CP16" s="18">
        <f t="shared" si="80"/>
        <v>0.5526796150870088</v>
      </c>
      <c r="CQ16" s="18">
        <f t="shared" si="81"/>
        <v>1.2984776894244963E-2</v>
      </c>
      <c r="CR16" s="18">
        <f t="shared" si="82"/>
        <v>0.1111111111111111</v>
      </c>
      <c r="CS16" s="18">
        <f t="shared" si="83"/>
        <v>0.12409588800535608</v>
      </c>
      <c r="CT16" s="18">
        <f t="shared" si="84"/>
        <v>9.9564304451139535E-2</v>
      </c>
      <c r="CU16" s="18">
        <f t="shared" si="85"/>
        <v>0</v>
      </c>
      <c r="CV16" s="15">
        <v>5.5</v>
      </c>
      <c r="CW16" s="15">
        <v>3.375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4.5</v>
      </c>
      <c r="DG16" s="15">
        <v>3.125</v>
      </c>
      <c r="DH16" s="15">
        <v>0</v>
      </c>
      <c r="DI16" s="15">
        <v>0</v>
      </c>
      <c r="DJ16" s="15">
        <v>1</v>
      </c>
      <c r="DK16" s="15">
        <v>0.25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/>
      <c r="DS16" s="17" t="str">
        <f t="shared" si="0"/>
        <v>LHSC28</v>
      </c>
      <c r="DT16" s="3" t="str">
        <f t="shared" si="1"/>
        <v>Historia, 61-90 hp</v>
      </c>
      <c r="DU16" s="1">
        <f>FB24+FB25+FB26</f>
        <v>0</v>
      </c>
      <c r="DV16" s="1">
        <f t="shared" ref="DV16:EU16" si="94">FC24+FC25+FC26</f>
        <v>0</v>
      </c>
      <c r="DW16" s="1">
        <f t="shared" si="94"/>
        <v>0</v>
      </c>
      <c r="DX16" s="1">
        <f t="shared" si="94"/>
        <v>0</v>
      </c>
      <c r="DY16" s="1">
        <f t="shared" si="94"/>
        <v>0</v>
      </c>
      <c r="DZ16" s="1">
        <f t="shared" si="94"/>
        <v>0</v>
      </c>
      <c r="EA16" s="1">
        <f t="shared" si="94"/>
        <v>0</v>
      </c>
      <c r="EB16" s="1">
        <f t="shared" si="94"/>
        <v>0</v>
      </c>
      <c r="EC16" s="1">
        <f t="shared" si="94"/>
        <v>0</v>
      </c>
      <c r="ED16" s="1">
        <f t="shared" si="94"/>
        <v>0</v>
      </c>
      <c r="EE16" s="1">
        <f t="shared" si="94"/>
        <v>0</v>
      </c>
      <c r="EF16" s="1">
        <f t="shared" si="94"/>
        <v>2.25</v>
      </c>
      <c r="EG16" s="1">
        <f t="shared" si="94"/>
        <v>2</v>
      </c>
      <c r="EH16" s="1">
        <f t="shared" si="94"/>
        <v>1</v>
      </c>
      <c r="EI16" s="1">
        <f t="shared" si="94"/>
        <v>0</v>
      </c>
      <c r="EJ16" s="1">
        <f t="shared" si="94"/>
        <v>0.25</v>
      </c>
      <c r="EK16" s="1">
        <f t="shared" si="94"/>
        <v>1.5</v>
      </c>
      <c r="EL16" s="1">
        <f t="shared" si="94"/>
        <v>2.125</v>
      </c>
      <c r="EM16" s="1">
        <f t="shared" si="94"/>
        <v>0</v>
      </c>
      <c r="EN16" s="1">
        <f t="shared" si="94"/>
        <v>0</v>
      </c>
      <c r="EO16" s="1">
        <f t="shared" si="94"/>
        <v>0</v>
      </c>
      <c r="EP16" s="1">
        <f t="shared" si="94"/>
        <v>0</v>
      </c>
      <c r="EQ16" s="1">
        <f t="shared" si="94"/>
        <v>0</v>
      </c>
      <c r="ER16" s="1">
        <f t="shared" si="94"/>
        <v>0</v>
      </c>
      <c r="ES16" s="1">
        <f t="shared" si="94"/>
        <v>0</v>
      </c>
      <c r="ET16" s="1">
        <f t="shared" si="94"/>
        <v>0</v>
      </c>
      <c r="EU16" s="60"/>
      <c r="EV16" s="42">
        <v>16</v>
      </c>
      <c r="EW16" s="3" t="s">
        <v>321</v>
      </c>
      <c r="EX16" s="3" t="s">
        <v>31</v>
      </c>
      <c r="EY16" s="3" t="s">
        <v>6</v>
      </c>
      <c r="EZ16" s="1">
        <v>0</v>
      </c>
      <c r="FA16" s="1">
        <v>0.125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0.125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</row>
    <row r="17" spans="1:183">
      <c r="A17" s="3" t="s">
        <v>50</v>
      </c>
      <c r="B17" s="6">
        <v>39779</v>
      </c>
      <c r="C17" s="6">
        <v>32314</v>
      </c>
      <c r="D17" s="3" t="s">
        <v>264</v>
      </c>
      <c r="E17" s="3">
        <f>154.5+149</f>
        <v>303.5</v>
      </c>
      <c r="F17" s="28">
        <f t="shared" si="2"/>
        <v>12.362525458248472</v>
      </c>
      <c r="G17" s="29">
        <f t="shared" si="3"/>
        <v>49.1</v>
      </c>
      <c r="H17" s="3">
        <v>30</v>
      </c>
      <c r="J17" s="3" t="s">
        <v>169</v>
      </c>
      <c r="K17" s="3" t="str">
        <f t="shared" si="23"/>
        <v>***</v>
      </c>
      <c r="L17" s="3">
        <v>159</v>
      </c>
      <c r="M17" s="9"/>
      <c r="N17" s="6">
        <f t="shared" si="24"/>
        <v>940850</v>
      </c>
      <c r="O17" s="6" t="str">
        <f t="shared" si="25"/>
        <v/>
      </c>
      <c r="P17" s="6" t="str">
        <f t="shared" si="26"/>
        <v/>
      </c>
      <c r="Q17" s="6"/>
      <c r="R17" s="6">
        <f t="shared" si="27"/>
        <v>940850</v>
      </c>
      <c r="S17" s="6"/>
      <c r="T17" s="9"/>
      <c r="U17" s="31">
        <f t="shared" si="28"/>
        <v>940850</v>
      </c>
      <c r="V17" s="31">
        <f t="shared" si="29"/>
        <v>1727874.9500000002</v>
      </c>
      <c r="W17" s="35">
        <f t="shared" si="30"/>
        <v>118849.68918468319</v>
      </c>
      <c r="X17" s="31">
        <f t="shared" si="31"/>
        <v>218267.95</v>
      </c>
      <c r="Y17" s="35">
        <f t="shared" si="32"/>
        <v>251845.30321913623</v>
      </c>
      <c r="Z17" s="31">
        <f t="shared" si="33"/>
        <v>462514.9499999999</v>
      </c>
      <c r="AA17" s="35">
        <f t="shared" si="34"/>
        <v>547244.79554929584</v>
      </c>
      <c r="AB17" s="31">
        <f t="shared" si="35"/>
        <v>1005017.3499999999</v>
      </c>
      <c r="AC17" s="35">
        <f t="shared" si="36"/>
        <v>19627.780080381392</v>
      </c>
      <c r="AD17" s="31">
        <f t="shared" si="37"/>
        <v>36046.5</v>
      </c>
      <c r="AE17" s="35">
        <f t="shared" si="38"/>
        <v>0</v>
      </c>
      <c r="AF17" s="31">
        <f t="shared" si="39"/>
        <v>0</v>
      </c>
      <c r="AG17" s="35">
        <f t="shared" si="40"/>
        <v>0</v>
      </c>
      <c r="AH17" s="31">
        <f t="shared" si="41"/>
        <v>0</v>
      </c>
      <c r="AI17" s="35">
        <f t="shared" si="42"/>
        <v>0</v>
      </c>
      <c r="AJ17" s="31">
        <f t="shared" si="43"/>
        <v>0</v>
      </c>
      <c r="AK17" s="35">
        <f t="shared" si="44"/>
        <v>0</v>
      </c>
      <c r="AL17" s="31">
        <f t="shared" si="45"/>
        <v>0</v>
      </c>
      <c r="AM17" s="35">
        <f t="shared" si="46"/>
        <v>0</v>
      </c>
      <c r="AN17" s="31">
        <f t="shared" si="47"/>
        <v>0</v>
      </c>
      <c r="AO17" s="35">
        <f t="shared" si="48"/>
        <v>3282.4319665031312</v>
      </c>
      <c r="AP17" s="31">
        <f t="shared" si="49"/>
        <v>6028.2</v>
      </c>
      <c r="AQ17" s="9"/>
      <c r="AR17" s="15">
        <f t="shared" si="50"/>
        <v>24.55</v>
      </c>
      <c r="AS17" s="15">
        <f t="shared" si="51"/>
        <v>23.25</v>
      </c>
      <c r="AT17" s="15">
        <f t="shared" si="52"/>
        <v>3.05</v>
      </c>
      <c r="AU17" s="15">
        <f t="shared" si="53"/>
        <v>3</v>
      </c>
      <c r="AV17" s="15">
        <f t="shared" si="54"/>
        <v>6.55</v>
      </c>
      <c r="AW17" s="15">
        <f t="shared" si="55"/>
        <v>6.25</v>
      </c>
      <c r="AX17" s="15">
        <f t="shared" si="56"/>
        <v>14.4</v>
      </c>
      <c r="AY17" s="15">
        <f t="shared" si="57"/>
        <v>13.375</v>
      </c>
      <c r="AZ17" s="15">
        <f t="shared" si="58"/>
        <v>0.5</v>
      </c>
      <c r="BA17" s="15">
        <f t="shared" si="59"/>
        <v>0.5</v>
      </c>
      <c r="BB17" s="15">
        <f t="shared" si="60"/>
        <v>0</v>
      </c>
      <c r="BC17" s="15">
        <f t="shared" si="61"/>
        <v>0</v>
      </c>
      <c r="BD17" s="15">
        <f t="shared" si="62"/>
        <v>0</v>
      </c>
      <c r="BE17" s="15">
        <f t="shared" si="63"/>
        <v>0</v>
      </c>
      <c r="BF17" s="15">
        <f t="shared" si="64"/>
        <v>0</v>
      </c>
      <c r="BG17" s="15">
        <f t="shared" si="65"/>
        <v>0</v>
      </c>
      <c r="BH17" s="15">
        <f t="shared" si="66"/>
        <v>0</v>
      </c>
      <c r="BI17" s="15">
        <f t="shared" si="67"/>
        <v>0</v>
      </c>
      <c r="BJ17" s="15">
        <f t="shared" si="68"/>
        <v>0</v>
      </c>
      <c r="BK17" s="15">
        <f t="shared" si="69"/>
        <v>0</v>
      </c>
      <c r="BL17" s="15">
        <f t="shared" si="70"/>
        <v>0.05</v>
      </c>
      <c r="BM17" s="15">
        <f t="shared" si="71"/>
        <v>0.125</v>
      </c>
      <c r="BN17" s="9"/>
      <c r="BO17" s="12">
        <f t="shared" si="72"/>
        <v>976574.45000000007</v>
      </c>
      <c r="BP17" s="12">
        <f t="shared" si="73"/>
        <v>751300.5</v>
      </c>
      <c r="BQ17" s="12">
        <f t="shared" si="74"/>
        <v>121325.95</v>
      </c>
      <c r="BR17" s="12">
        <f t="shared" si="75"/>
        <v>96942</v>
      </c>
      <c r="BS17" s="12">
        <f t="shared" si="4"/>
        <v>260552.44999999998</v>
      </c>
      <c r="BT17" s="12">
        <f t="shared" si="5"/>
        <v>201962.5</v>
      </c>
      <c r="BU17" s="12">
        <f t="shared" si="6"/>
        <v>572817.6</v>
      </c>
      <c r="BV17" s="12">
        <f t="shared" si="7"/>
        <v>432199.75</v>
      </c>
      <c r="BW17" s="12">
        <f t="shared" si="8"/>
        <v>19889.5</v>
      </c>
      <c r="BX17" s="12">
        <f t="shared" si="9"/>
        <v>16157</v>
      </c>
      <c r="BY17" s="12">
        <f t="shared" si="10"/>
        <v>0</v>
      </c>
      <c r="BZ17" s="12">
        <f t="shared" si="11"/>
        <v>0</v>
      </c>
      <c r="CA17" s="12">
        <f t="shared" si="12"/>
        <v>0</v>
      </c>
      <c r="CB17" s="12">
        <f t="shared" si="13"/>
        <v>0</v>
      </c>
      <c r="CC17" s="12">
        <f t="shared" si="14"/>
        <v>0</v>
      </c>
      <c r="CD17" s="12">
        <f t="shared" si="15"/>
        <v>0</v>
      </c>
      <c r="CE17" s="12">
        <f t="shared" si="16"/>
        <v>0</v>
      </c>
      <c r="CF17" s="12">
        <f t="shared" si="17"/>
        <v>0</v>
      </c>
      <c r="CG17" s="12">
        <f t="shared" si="18"/>
        <v>0</v>
      </c>
      <c r="CH17" s="12">
        <f t="shared" si="19"/>
        <v>0</v>
      </c>
      <c r="CI17" s="12">
        <f t="shared" si="20"/>
        <v>1988.95</v>
      </c>
      <c r="CJ17" s="12">
        <f t="shared" si="21"/>
        <v>4039.25</v>
      </c>
      <c r="CK17" s="9"/>
      <c r="CL17" s="18">
        <f t="shared" si="76"/>
        <v>0.12632161256808544</v>
      </c>
      <c r="CM17" s="18">
        <f t="shared" si="77"/>
        <v>0.26767848564504038</v>
      </c>
      <c r="CN17" s="18">
        <f t="shared" si="78"/>
        <v>0.5816493548911047</v>
      </c>
      <c r="CO17" s="18">
        <f t="shared" si="79"/>
        <v>2.0861752755892429E-2</v>
      </c>
      <c r="CP17" s="18">
        <f t="shared" si="80"/>
        <v>0</v>
      </c>
      <c r="CQ17" s="18">
        <f t="shared" si="81"/>
        <v>0</v>
      </c>
      <c r="CR17" s="18">
        <f t="shared" si="82"/>
        <v>0</v>
      </c>
      <c r="CS17" s="18">
        <f t="shared" si="83"/>
        <v>0</v>
      </c>
      <c r="CT17" s="18">
        <f t="shared" si="84"/>
        <v>0</v>
      </c>
      <c r="CU17" s="18">
        <f t="shared" si="85"/>
        <v>3.4887941398768466E-3</v>
      </c>
      <c r="CV17" s="15">
        <v>23.75</v>
      </c>
      <c r="CW17" s="15">
        <v>21</v>
      </c>
      <c r="CX17" s="15">
        <v>3.05</v>
      </c>
      <c r="CY17" s="15">
        <v>2.875</v>
      </c>
      <c r="CZ17" s="15">
        <v>6.55</v>
      </c>
      <c r="DA17" s="15">
        <v>6.25</v>
      </c>
      <c r="DB17" s="15">
        <v>13.65</v>
      </c>
      <c r="DC17" s="15">
        <v>11.375</v>
      </c>
      <c r="DD17" s="15">
        <v>0.5</v>
      </c>
      <c r="DE17" s="15">
        <v>0.5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/>
      <c r="DS17" s="17" t="str">
        <f t="shared" si="0"/>
        <v>LIDA17</v>
      </c>
      <c r="DT17" s="3" t="str">
        <f t="shared" si="1"/>
        <v>Idrott, lek och hälsa (ht+vt?)</v>
      </c>
      <c r="DU17" s="1">
        <f>FB27+FB28</f>
        <v>0</v>
      </c>
      <c r="DV17" s="1">
        <f t="shared" ref="DV17:EU17" si="95">FC27+FC28</f>
        <v>0.125</v>
      </c>
      <c r="DW17" s="1">
        <f t="shared" si="95"/>
        <v>0</v>
      </c>
      <c r="DX17" s="1">
        <f t="shared" si="95"/>
        <v>0</v>
      </c>
      <c r="DY17" s="1">
        <f t="shared" si="95"/>
        <v>0.05</v>
      </c>
      <c r="DZ17" s="1">
        <f t="shared" si="95"/>
        <v>0.125</v>
      </c>
      <c r="EA17" s="1">
        <f t="shared" si="95"/>
        <v>0</v>
      </c>
      <c r="EB17" s="1">
        <f t="shared" si="95"/>
        <v>0</v>
      </c>
      <c r="EC17" s="1">
        <f t="shared" si="95"/>
        <v>0.75</v>
      </c>
      <c r="ED17" s="1">
        <f t="shared" si="95"/>
        <v>2</v>
      </c>
      <c r="EE17" s="1">
        <f t="shared" si="95"/>
        <v>0</v>
      </c>
      <c r="EF17" s="1">
        <f t="shared" si="95"/>
        <v>0</v>
      </c>
      <c r="EG17" s="1">
        <f t="shared" si="95"/>
        <v>0</v>
      </c>
      <c r="EH17" s="1">
        <f t="shared" si="95"/>
        <v>0</v>
      </c>
      <c r="EI17" s="1">
        <f t="shared" si="95"/>
        <v>0</v>
      </c>
      <c r="EJ17" s="1">
        <f t="shared" si="95"/>
        <v>0</v>
      </c>
      <c r="EK17" s="1">
        <f t="shared" si="95"/>
        <v>0</v>
      </c>
      <c r="EL17" s="1">
        <f t="shared" si="95"/>
        <v>0</v>
      </c>
      <c r="EM17" s="1">
        <f t="shared" si="95"/>
        <v>0</v>
      </c>
      <c r="EN17" s="1">
        <f t="shared" si="95"/>
        <v>0</v>
      </c>
      <c r="EO17" s="1">
        <f t="shared" si="95"/>
        <v>0</v>
      </c>
      <c r="EP17" s="1">
        <f t="shared" si="95"/>
        <v>0</v>
      </c>
      <c r="EQ17" s="1">
        <f t="shared" si="95"/>
        <v>0</v>
      </c>
      <c r="ER17" s="1">
        <f t="shared" si="95"/>
        <v>0</v>
      </c>
      <c r="ES17" s="1">
        <f t="shared" si="95"/>
        <v>0</v>
      </c>
      <c r="ET17" s="1">
        <f t="shared" si="95"/>
        <v>0</v>
      </c>
      <c r="EU17" s="60"/>
      <c r="EV17" s="42">
        <v>17</v>
      </c>
      <c r="EW17" s="3" t="s">
        <v>37</v>
      </c>
      <c r="EX17" s="3" t="s">
        <v>38</v>
      </c>
      <c r="EY17" s="3" t="s">
        <v>6</v>
      </c>
      <c r="EZ17" s="1">
        <v>0.5</v>
      </c>
      <c r="FA17" s="1">
        <v>0.5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0.25</v>
      </c>
      <c r="FK17" s="1">
        <v>0.25</v>
      </c>
      <c r="FL17" s="1">
        <v>0.25</v>
      </c>
      <c r="FM17" s="1">
        <v>0.25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</row>
    <row r="18" spans="1:183">
      <c r="A18" s="3" t="s">
        <v>52</v>
      </c>
      <c r="B18" s="6">
        <v>24767.250000000004</v>
      </c>
      <c r="C18" s="6">
        <v>24317.5</v>
      </c>
      <c r="D18" s="3" t="s">
        <v>53</v>
      </c>
      <c r="E18" s="3">
        <v>43</v>
      </c>
      <c r="F18" s="28">
        <f t="shared" si="2"/>
        <v>7.1666666666666652</v>
      </c>
      <c r="G18" s="29">
        <f t="shared" si="3"/>
        <v>48.000000000000007</v>
      </c>
      <c r="H18" s="3">
        <v>7.5</v>
      </c>
      <c r="J18" s="3" t="s">
        <v>170</v>
      </c>
      <c r="K18" s="3" t="str">
        <f t="shared" si="23"/>
        <v>***</v>
      </c>
      <c r="L18" s="3">
        <v>43</v>
      </c>
      <c r="M18" s="9"/>
      <c r="N18" s="6">
        <f t="shared" si="24"/>
        <v>133300</v>
      </c>
      <c r="O18" s="6" t="str">
        <f t="shared" si="25"/>
        <v/>
      </c>
      <c r="P18" s="6" t="str">
        <f t="shared" si="26"/>
        <v/>
      </c>
      <c r="Q18" s="6"/>
      <c r="R18" s="6">
        <f t="shared" si="27"/>
        <v>133300</v>
      </c>
      <c r="S18" s="6"/>
      <c r="T18" s="9"/>
      <c r="U18" s="31">
        <f t="shared" si="28"/>
        <v>133300</v>
      </c>
      <c r="V18" s="31">
        <f t="shared" si="29"/>
        <v>297548.18750000012</v>
      </c>
      <c r="W18" s="35">
        <f t="shared" si="30"/>
        <v>0</v>
      </c>
      <c r="X18" s="31">
        <f t="shared" si="31"/>
        <v>0</v>
      </c>
      <c r="Y18" s="35">
        <f t="shared" si="32"/>
        <v>127802.57349072237</v>
      </c>
      <c r="Z18" s="31">
        <f t="shared" si="33"/>
        <v>285277</v>
      </c>
      <c r="AA18" s="35">
        <f t="shared" si="34"/>
        <v>2748.7132546387961</v>
      </c>
      <c r="AB18" s="31">
        <f t="shared" si="35"/>
        <v>6135.59375</v>
      </c>
      <c r="AC18" s="35">
        <f t="shared" si="36"/>
        <v>0</v>
      </c>
      <c r="AD18" s="31">
        <f t="shared" si="37"/>
        <v>0</v>
      </c>
      <c r="AE18" s="35">
        <f t="shared" si="38"/>
        <v>916.23775154626526</v>
      </c>
      <c r="AF18" s="31">
        <f t="shared" si="39"/>
        <v>2045.1979166666665</v>
      </c>
      <c r="AG18" s="35">
        <f t="shared" si="40"/>
        <v>0</v>
      </c>
      <c r="AH18" s="31">
        <f t="shared" si="41"/>
        <v>0</v>
      </c>
      <c r="AI18" s="35">
        <f t="shared" si="42"/>
        <v>916.23775154626526</v>
      </c>
      <c r="AJ18" s="31">
        <f t="shared" si="43"/>
        <v>2045.1979166666665</v>
      </c>
      <c r="AK18" s="35">
        <f t="shared" si="44"/>
        <v>916.23775154626526</v>
      </c>
      <c r="AL18" s="31">
        <f t="shared" si="45"/>
        <v>2045.1979166666665</v>
      </c>
      <c r="AM18" s="35">
        <f t="shared" si="46"/>
        <v>0</v>
      </c>
      <c r="AN18" s="31">
        <f t="shared" si="47"/>
        <v>0</v>
      </c>
      <c r="AO18" s="35">
        <f t="shared" si="48"/>
        <v>0</v>
      </c>
      <c r="AP18" s="31">
        <f t="shared" si="49"/>
        <v>0</v>
      </c>
      <c r="AQ18" s="9"/>
      <c r="AR18" s="15">
        <f t="shared" si="50"/>
        <v>6.0000000000000009</v>
      </c>
      <c r="AS18" s="15">
        <f t="shared" si="51"/>
        <v>6.1250000000000009</v>
      </c>
      <c r="AT18" s="15">
        <f t="shared" si="52"/>
        <v>0</v>
      </c>
      <c r="AU18" s="15">
        <f t="shared" si="53"/>
        <v>0</v>
      </c>
      <c r="AV18" s="15">
        <f t="shared" si="54"/>
        <v>5.75</v>
      </c>
      <c r="AW18" s="15">
        <f t="shared" si="55"/>
        <v>5.875</v>
      </c>
      <c r="AX18" s="15">
        <f t="shared" si="56"/>
        <v>0.125</v>
      </c>
      <c r="AY18" s="15">
        <f t="shared" si="57"/>
        <v>0.125</v>
      </c>
      <c r="AZ18" s="15">
        <f t="shared" si="58"/>
        <v>0</v>
      </c>
      <c r="BA18" s="15">
        <f t="shared" si="59"/>
        <v>0</v>
      </c>
      <c r="BB18" s="15">
        <f t="shared" si="60"/>
        <v>4.1666666666666664E-2</v>
      </c>
      <c r="BC18" s="15">
        <f t="shared" si="61"/>
        <v>4.1666666666666664E-2</v>
      </c>
      <c r="BD18" s="15">
        <f t="shared" si="62"/>
        <v>0</v>
      </c>
      <c r="BE18" s="15">
        <f t="shared" si="63"/>
        <v>0</v>
      </c>
      <c r="BF18" s="15">
        <f t="shared" si="64"/>
        <v>4.1666666666666664E-2</v>
      </c>
      <c r="BG18" s="15">
        <f t="shared" si="65"/>
        <v>4.1666666666666664E-2</v>
      </c>
      <c r="BH18" s="15">
        <f t="shared" si="66"/>
        <v>4.1666666666666664E-2</v>
      </c>
      <c r="BI18" s="15">
        <f t="shared" si="67"/>
        <v>4.1666666666666664E-2</v>
      </c>
      <c r="BJ18" s="15">
        <f t="shared" si="68"/>
        <v>0</v>
      </c>
      <c r="BK18" s="15">
        <f t="shared" si="69"/>
        <v>0</v>
      </c>
      <c r="BL18" s="15">
        <f t="shared" si="70"/>
        <v>0</v>
      </c>
      <c r="BM18" s="15">
        <f t="shared" si="71"/>
        <v>0</v>
      </c>
      <c r="BN18" s="9"/>
      <c r="BO18" s="12">
        <f t="shared" si="72"/>
        <v>148603.50000000006</v>
      </c>
      <c r="BP18" s="12">
        <f t="shared" si="73"/>
        <v>148944.68750000003</v>
      </c>
      <c r="BQ18" s="12">
        <f t="shared" si="74"/>
        <v>0</v>
      </c>
      <c r="BR18" s="12">
        <f t="shared" si="75"/>
        <v>0</v>
      </c>
      <c r="BS18" s="12">
        <f t="shared" si="4"/>
        <v>142411.68750000003</v>
      </c>
      <c r="BT18" s="12">
        <f t="shared" si="5"/>
        <v>142865.3125</v>
      </c>
      <c r="BU18" s="12">
        <f t="shared" si="6"/>
        <v>3095.9062500000005</v>
      </c>
      <c r="BV18" s="12">
        <f t="shared" si="7"/>
        <v>3039.6875</v>
      </c>
      <c r="BW18" s="12">
        <f t="shared" si="8"/>
        <v>0</v>
      </c>
      <c r="BX18" s="12">
        <f t="shared" si="9"/>
        <v>0</v>
      </c>
      <c r="BY18" s="12">
        <f t="shared" si="10"/>
        <v>1031.96875</v>
      </c>
      <c r="BZ18" s="12">
        <f t="shared" si="11"/>
        <v>1013.2291666666666</v>
      </c>
      <c r="CA18" s="12">
        <f t="shared" si="12"/>
        <v>0</v>
      </c>
      <c r="CB18" s="12">
        <f t="shared" si="13"/>
        <v>0</v>
      </c>
      <c r="CC18" s="12">
        <f t="shared" si="14"/>
        <v>1031.96875</v>
      </c>
      <c r="CD18" s="12">
        <f t="shared" si="15"/>
        <v>1013.2291666666666</v>
      </c>
      <c r="CE18" s="12">
        <f t="shared" si="16"/>
        <v>1031.96875</v>
      </c>
      <c r="CF18" s="12">
        <f t="shared" si="17"/>
        <v>1013.2291666666666</v>
      </c>
      <c r="CG18" s="12">
        <f t="shared" si="18"/>
        <v>0</v>
      </c>
      <c r="CH18" s="12">
        <f t="shared" si="19"/>
        <v>0</v>
      </c>
      <c r="CI18" s="12">
        <f t="shared" si="20"/>
        <v>0</v>
      </c>
      <c r="CJ18" s="12">
        <f t="shared" si="21"/>
        <v>0</v>
      </c>
      <c r="CK18" s="9"/>
      <c r="CL18" s="18">
        <f t="shared" si="76"/>
        <v>0</v>
      </c>
      <c r="CM18" s="18">
        <f t="shared" si="77"/>
        <v>0.95875899092814976</v>
      </c>
      <c r="CN18" s="18">
        <f t="shared" si="78"/>
        <v>2.0620504535924952E-2</v>
      </c>
      <c r="CO18" s="18">
        <f t="shared" si="79"/>
        <v>0</v>
      </c>
      <c r="CP18" s="18">
        <f t="shared" si="80"/>
        <v>6.873501511974983E-3</v>
      </c>
      <c r="CQ18" s="18">
        <f t="shared" si="81"/>
        <v>0</v>
      </c>
      <c r="CR18" s="18">
        <f t="shared" si="82"/>
        <v>6.873501511974983E-3</v>
      </c>
      <c r="CS18" s="18">
        <f t="shared" si="83"/>
        <v>6.873501511974983E-3</v>
      </c>
      <c r="CT18" s="18">
        <f t="shared" si="84"/>
        <v>0</v>
      </c>
      <c r="CU18" s="18">
        <f t="shared" si="85"/>
        <v>0</v>
      </c>
      <c r="CV18" s="15">
        <v>5.75</v>
      </c>
      <c r="CW18" s="15">
        <v>5.875</v>
      </c>
      <c r="CX18" s="15">
        <v>0</v>
      </c>
      <c r="CY18" s="15">
        <v>0</v>
      </c>
      <c r="CZ18" s="15">
        <v>5.75</v>
      </c>
      <c r="DA18" s="15">
        <v>5.875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/>
      <c r="DS18" s="17" t="str">
        <f t="shared" si="0"/>
        <v>LIEA18</v>
      </c>
      <c r="DT18" s="3" t="str">
        <f t="shared" si="1"/>
        <v>Innovativt estetiskt lärande</v>
      </c>
      <c r="DU18" s="1">
        <f>FB29</f>
        <v>0</v>
      </c>
      <c r="DV18" s="1">
        <f t="shared" ref="DV18:EU18" si="96">FC29</f>
        <v>0</v>
      </c>
      <c r="DW18" s="1">
        <f t="shared" si="96"/>
        <v>0</v>
      </c>
      <c r="DX18" s="1">
        <f t="shared" si="96"/>
        <v>0</v>
      </c>
      <c r="DY18" s="1">
        <f t="shared" si="96"/>
        <v>0</v>
      </c>
      <c r="DZ18" s="1">
        <f t="shared" si="96"/>
        <v>0</v>
      </c>
      <c r="EA18" s="1">
        <f t="shared" si="96"/>
        <v>0</v>
      </c>
      <c r="EB18" s="1">
        <f t="shared" si="96"/>
        <v>0</v>
      </c>
      <c r="EC18" s="1">
        <f t="shared" si="96"/>
        <v>0.125</v>
      </c>
      <c r="ED18" s="1">
        <f t="shared" si="96"/>
        <v>0.125</v>
      </c>
      <c r="EE18" s="1">
        <f t="shared" si="96"/>
        <v>0.125</v>
      </c>
      <c r="EF18" s="1">
        <f t="shared" si="96"/>
        <v>0.125</v>
      </c>
      <c r="EG18" s="1">
        <f t="shared" si="96"/>
        <v>0</v>
      </c>
      <c r="EH18" s="1">
        <f t="shared" si="96"/>
        <v>0</v>
      </c>
      <c r="EI18" s="1">
        <f t="shared" si="96"/>
        <v>0</v>
      </c>
      <c r="EJ18" s="1">
        <f t="shared" si="96"/>
        <v>0</v>
      </c>
      <c r="EK18" s="1">
        <f t="shared" si="96"/>
        <v>0</v>
      </c>
      <c r="EL18" s="1">
        <f t="shared" si="96"/>
        <v>0</v>
      </c>
      <c r="EM18" s="1">
        <f t="shared" si="96"/>
        <v>0</v>
      </c>
      <c r="EN18" s="1">
        <f t="shared" si="96"/>
        <v>0</v>
      </c>
      <c r="EO18" s="1">
        <f t="shared" si="96"/>
        <v>0</v>
      </c>
      <c r="EP18" s="1">
        <f t="shared" si="96"/>
        <v>0</v>
      </c>
      <c r="EQ18" s="1">
        <f t="shared" si="96"/>
        <v>0</v>
      </c>
      <c r="ER18" s="1">
        <f t="shared" si="96"/>
        <v>0</v>
      </c>
      <c r="ES18" s="1">
        <f t="shared" si="96"/>
        <v>0</v>
      </c>
      <c r="ET18" s="1">
        <f t="shared" si="96"/>
        <v>0</v>
      </c>
      <c r="EU18" s="60"/>
      <c r="EV18" s="42">
        <v>18</v>
      </c>
      <c r="EW18" s="3" t="s">
        <v>35</v>
      </c>
      <c r="EX18" s="3" t="s">
        <v>36</v>
      </c>
      <c r="EY18" s="3" t="s">
        <v>6</v>
      </c>
      <c r="EZ18" s="1">
        <v>0.75</v>
      </c>
      <c r="FA18" s="1">
        <v>0.75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0.75</v>
      </c>
      <c r="FI18" s="1">
        <v>0.75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</row>
    <row r="19" spans="1:183">
      <c r="A19" s="3" t="s">
        <v>54</v>
      </c>
      <c r="B19" s="6">
        <v>34374</v>
      </c>
      <c r="C19" s="6">
        <v>40483</v>
      </c>
      <c r="D19" s="3" t="s">
        <v>55</v>
      </c>
      <c r="E19" s="3">
        <v>48</v>
      </c>
      <c r="F19" s="28">
        <f t="shared" si="2"/>
        <v>8.3478260869565197</v>
      </c>
      <c r="G19" s="29">
        <f t="shared" si="3"/>
        <v>46.000000000000007</v>
      </c>
      <c r="H19" s="3">
        <v>7.5</v>
      </c>
      <c r="J19" s="3" t="s">
        <v>171</v>
      </c>
      <c r="K19" s="3" t="str">
        <f t="shared" si="23"/>
        <v>***</v>
      </c>
      <c r="L19" s="3">
        <v>87.2</v>
      </c>
      <c r="M19" s="9"/>
      <c r="N19" s="6">
        <f t="shared" si="24"/>
        <v>148800</v>
      </c>
      <c r="O19" s="6" t="str">
        <f t="shared" si="25"/>
        <v/>
      </c>
      <c r="P19" s="6" t="str">
        <f t="shared" si="26"/>
        <v/>
      </c>
      <c r="Q19" s="6"/>
      <c r="R19" s="6">
        <f t="shared" si="27"/>
        <v>148800</v>
      </c>
      <c r="S19" s="6"/>
      <c r="T19" s="9"/>
      <c r="U19" s="31">
        <f t="shared" si="28"/>
        <v>148800</v>
      </c>
      <c r="V19" s="31">
        <f t="shared" si="29"/>
        <v>354522.125</v>
      </c>
      <c r="W19" s="35">
        <f t="shared" si="30"/>
        <v>0</v>
      </c>
      <c r="X19" s="31">
        <f t="shared" si="31"/>
        <v>0</v>
      </c>
      <c r="Y19" s="35">
        <f t="shared" si="32"/>
        <v>140945.25637856877</v>
      </c>
      <c r="Z19" s="31">
        <f t="shared" si="33"/>
        <v>335807.875</v>
      </c>
      <c r="AA19" s="35">
        <f t="shared" si="34"/>
        <v>3927.3718107156215</v>
      </c>
      <c r="AB19" s="31">
        <f t="shared" si="35"/>
        <v>9357.125</v>
      </c>
      <c r="AC19" s="35">
        <f t="shared" si="36"/>
        <v>0</v>
      </c>
      <c r="AD19" s="31">
        <f t="shared" si="37"/>
        <v>0</v>
      </c>
      <c r="AE19" s="35">
        <f t="shared" si="38"/>
        <v>1309.1239369052071</v>
      </c>
      <c r="AF19" s="31">
        <f t="shared" si="39"/>
        <v>3119.0416666666665</v>
      </c>
      <c r="AG19" s="35">
        <f t="shared" si="40"/>
        <v>0</v>
      </c>
      <c r="AH19" s="31">
        <f t="shared" si="41"/>
        <v>0</v>
      </c>
      <c r="AI19" s="35">
        <f t="shared" si="42"/>
        <v>1309.1239369052071</v>
      </c>
      <c r="AJ19" s="31">
        <f t="shared" si="43"/>
        <v>3119.0416666666665</v>
      </c>
      <c r="AK19" s="35">
        <f t="shared" si="44"/>
        <v>1309.1239369052071</v>
      </c>
      <c r="AL19" s="31">
        <f t="shared" si="45"/>
        <v>3119.0416666666665</v>
      </c>
      <c r="AM19" s="35">
        <f t="shared" si="46"/>
        <v>0</v>
      </c>
      <c r="AN19" s="31">
        <f t="shared" si="47"/>
        <v>0</v>
      </c>
      <c r="AO19" s="35">
        <f t="shared" si="48"/>
        <v>0</v>
      </c>
      <c r="AP19" s="31">
        <f t="shared" si="49"/>
        <v>0</v>
      </c>
      <c r="AQ19" s="9"/>
      <c r="AR19" s="15">
        <f t="shared" si="50"/>
        <v>5.7500000000000009</v>
      </c>
      <c r="AS19" s="15">
        <f t="shared" si="51"/>
        <v>3.8749999999999996</v>
      </c>
      <c r="AT19" s="15">
        <f t="shared" si="52"/>
        <v>0</v>
      </c>
      <c r="AU19" s="15">
        <f t="shared" si="53"/>
        <v>0</v>
      </c>
      <c r="AV19" s="15">
        <f t="shared" si="54"/>
        <v>5.5</v>
      </c>
      <c r="AW19" s="15">
        <f t="shared" si="55"/>
        <v>3.625</v>
      </c>
      <c r="AX19" s="15">
        <f t="shared" si="56"/>
        <v>0.125</v>
      </c>
      <c r="AY19" s="15">
        <f t="shared" si="57"/>
        <v>0.125</v>
      </c>
      <c r="AZ19" s="15">
        <f t="shared" si="58"/>
        <v>0</v>
      </c>
      <c r="BA19" s="15">
        <f t="shared" si="59"/>
        <v>0</v>
      </c>
      <c r="BB19" s="15">
        <f t="shared" si="60"/>
        <v>4.1666666666666664E-2</v>
      </c>
      <c r="BC19" s="15">
        <f t="shared" si="61"/>
        <v>4.1666666666666664E-2</v>
      </c>
      <c r="BD19" s="15">
        <f t="shared" si="62"/>
        <v>0</v>
      </c>
      <c r="BE19" s="15">
        <f t="shared" si="63"/>
        <v>0</v>
      </c>
      <c r="BF19" s="15">
        <f t="shared" si="64"/>
        <v>4.1666666666666664E-2</v>
      </c>
      <c r="BG19" s="15">
        <f t="shared" si="65"/>
        <v>4.1666666666666664E-2</v>
      </c>
      <c r="BH19" s="15">
        <f t="shared" si="66"/>
        <v>4.1666666666666664E-2</v>
      </c>
      <c r="BI19" s="15">
        <f t="shared" si="67"/>
        <v>4.1666666666666664E-2</v>
      </c>
      <c r="BJ19" s="15">
        <f t="shared" si="68"/>
        <v>0</v>
      </c>
      <c r="BK19" s="15">
        <f t="shared" si="69"/>
        <v>0</v>
      </c>
      <c r="BL19" s="15">
        <f t="shared" si="70"/>
        <v>0</v>
      </c>
      <c r="BM19" s="15">
        <f t="shared" si="71"/>
        <v>0</v>
      </c>
      <c r="BN19" s="9"/>
      <c r="BO19" s="12">
        <f t="shared" si="72"/>
        <v>197650.50000000003</v>
      </c>
      <c r="BP19" s="12">
        <f t="shared" si="73"/>
        <v>156871.62499999997</v>
      </c>
      <c r="BQ19" s="12">
        <f t="shared" si="74"/>
        <v>0</v>
      </c>
      <c r="BR19" s="12">
        <f t="shared" si="75"/>
        <v>0</v>
      </c>
      <c r="BS19" s="12">
        <f t="shared" si="4"/>
        <v>189057</v>
      </c>
      <c r="BT19" s="12">
        <f t="shared" si="5"/>
        <v>146750.875</v>
      </c>
      <c r="BU19" s="12">
        <f t="shared" si="6"/>
        <v>4296.75</v>
      </c>
      <c r="BV19" s="12">
        <f t="shared" si="7"/>
        <v>5060.375</v>
      </c>
      <c r="BW19" s="12">
        <f t="shared" si="8"/>
        <v>0</v>
      </c>
      <c r="BX19" s="12">
        <f t="shared" si="9"/>
        <v>0</v>
      </c>
      <c r="BY19" s="12">
        <f t="shared" si="10"/>
        <v>1432.25</v>
      </c>
      <c r="BZ19" s="12">
        <f t="shared" si="11"/>
        <v>1686.7916666666665</v>
      </c>
      <c r="CA19" s="12">
        <f t="shared" si="12"/>
        <v>0</v>
      </c>
      <c r="CB19" s="12">
        <f t="shared" si="13"/>
        <v>0</v>
      </c>
      <c r="CC19" s="12">
        <f t="shared" si="14"/>
        <v>1432.25</v>
      </c>
      <c r="CD19" s="12">
        <f t="shared" si="15"/>
        <v>1686.7916666666665</v>
      </c>
      <c r="CE19" s="12">
        <f t="shared" si="16"/>
        <v>1432.25</v>
      </c>
      <c r="CF19" s="12">
        <f t="shared" si="17"/>
        <v>1686.7916666666665</v>
      </c>
      <c r="CG19" s="12">
        <f t="shared" si="18"/>
        <v>0</v>
      </c>
      <c r="CH19" s="12">
        <f t="shared" si="19"/>
        <v>0</v>
      </c>
      <c r="CI19" s="12">
        <f t="shared" si="20"/>
        <v>0</v>
      </c>
      <c r="CJ19" s="12">
        <f t="shared" si="21"/>
        <v>0</v>
      </c>
      <c r="CK19" s="9"/>
      <c r="CL19" s="18">
        <f t="shared" si="76"/>
        <v>0</v>
      </c>
      <c r="CM19" s="18">
        <f t="shared" si="77"/>
        <v>0.94721274447962878</v>
      </c>
      <c r="CN19" s="18">
        <f t="shared" si="78"/>
        <v>2.6393627760185629E-2</v>
      </c>
      <c r="CO19" s="18">
        <f t="shared" si="79"/>
        <v>0</v>
      </c>
      <c r="CP19" s="18">
        <f t="shared" si="80"/>
        <v>8.7978759200618758E-3</v>
      </c>
      <c r="CQ19" s="18">
        <f t="shared" si="81"/>
        <v>0</v>
      </c>
      <c r="CR19" s="18">
        <f t="shared" si="82"/>
        <v>8.7978759200618758E-3</v>
      </c>
      <c r="CS19" s="18">
        <f t="shared" si="83"/>
        <v>8.7978759200618758E-3</v>
      </c>
      <c r="CT19" s="18">
        <f t="shared" si="84"/>
        <v>0</v>
      </c>
      <c r="CU19" s="18">
        <f t="shared" si="85"/>
        <v>0</v>
      </c>
      <c r="CV19" s="15">
        <v>5.5</v>
      </c>
      <c r="CW19" s="15">
        <v>3.625</v>
      </c>
      <c r="CX19" s="15">
        <v>0</v>
      </c>
      <c r="CY19" s="15">
        <v>0</v>
      </c>
      <c r="CZ19" s="15">
        <v>5.5</v>
      </c>
      <c r="DA19" s="15">
        <v>3.625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/>
      <c r="DS19" s="17" t="str">
        <f t="shared" si="0"/>
        <v>LILB17</v>
      </c>
      <c r="DT19" s="3" t="str">
        <f t="shared" si="1"/>
        <v>Interaktion och ledarskap</v>
      </c>
      <c r="DU19" s="1">
        <f>FB30</f>
        <v>0</v>
      </c>
      <c r="DV19" s="1">
        <f t="shared" ref="DV19:EU19" si="97">FC30</f>
        <v>0</v>
      </c>
      <c r="DW19" s="1">
        <f t="shared" si="97"/>
        <v>0</v>
      </c>
      <c r="DX19" s="1">
        <f t="shared" si="97"/>
        <v>0</v>
      </c>
      <c r="DY19" s="1">
        <f t="shared" si="97"/>
        <v>0</v>
      </c>
      <c r="DZ19" s="1">
        <f t="shared" si="97"/>
        <v>0</v>
      </c>
      <c r="EA19" s="1">
        <f t="shared" si="97"/>
        <v>0</v>
      </c>
      <c r="EB19" s="1">
        <f t="shared" si="97"/>
        <v>0</v>
      </c>
      <c r="EC19" s="1">
        <f t="shared" si="97"/>
        <v>0.125</v>
      </c>
      <c r="ED19" s="1">
        <f t="shared" si="97"/>
        <v>0.125</v>
      </c>
      <c r="EE19" s="1">
        <f t="shared" si="97"/>
        <v>0.125</v>
      </c>
      <c r="EF19" s="1">
        <f t="shared" si="97"/>
        <v>0.125</v>
      </c>
      <c r="EG19" s="1">
        <f t="shared" si="97"/>
        <v>0</v>
      </c>
      <c r="EH19" s="1">
        <f t="shared" si="97"/>
        <v>0</v>
      </c>
      <c r="EI19" s="1">
        <f t="shared" si="97"/>
        <v>0</v>
      </c>
      <c r="EJ19" s="1">
        <f t="shared" si="97"/>
        <v>0</v>
      </c>
      <c r="EK19" s="1">
        <f t="shared" si="97"/>
        <v>0</v>
      </c>
      <c r="EL19" s="1">
        <f t="shared" si="97"/>
        <v>0</v>
      </c>
      <c r="EM19" s="1">
        <f t="shared" si="97"/>
        <v>0</v>
      </c>
      <c r="EN19" s="1">
        <f t="shared" si="97"/>
        <v>0</v>
      </c>
      <c r="EO19" s="1">
        <f t="shared" si="97"/>
        <v>0</v>
      </c>
      <c r="EP19" s="1">
        <f t="shared" si="97"/>
        <v>0</v>
      </c>
      <c r="EQ19" s="1">
        <f t="shared" si="97"/>
        <v>0</v>
      </c>
      <c r="ER19" s="1">
        <f t="shared" si="97"/>
        <v>0</v>
      </c>
      <c r="ES19" s="1">
        <f t="shared" si="97"/>
        <v>0</v>
      </c>
      <c r="ET19" s="1">
        <f t="shared" si="97"/>
        <v>0</v>
      </c>
      <c r="EU19" s="60"/>
      <c r="EV19" s="42">
        <v>19</v>
      </c>
      <c r="EW19" s="3" t="s">
        <v>61</v>
      </c>
      <c r="EX19" s="3" t="s">
        <v>62</v>
      </c>
      <c r="EY19" s="3" t="s">
        <v>6</v>
      </c>
      <c r="EZ19" s="1">
        <v>0</v>
      </c>
      <c r="FA19" s="1">
        <v>3</v>
      </c>
      <c r="FB19" s="1">
        <v>0</v>
      </c>
      <c r="FC19" s="1">
        <v>1.125</v>
      </c>
      <c r="FD19" s="1">
        <v>0</v>
      </c>
      <c r="FE19" s="1">
        <v>0.75</v>
      </c>
      <c r="FF19" s="1">
        <v>0</v>
      </c>
      <c r="FG19" s="1">
        <v>0</v>
      </c>
      <c r="FH19" s="1">
        <v>0</v>
      </c>
      <c r="FI19" s="1">
        <v>0.75</v>
      </c>
      <c r="FJ19" s="1">
        <v>0</v>
      </c>
      <c r="FK19" s="1">
        <v>0.375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</row>
    <row r="20" spans="1:183">
      <c r="A20" s="3" t="s">
        <v>144</v>
      </c>
      <c r="B20" s="6">
        <v>34374</v>
      </c>
      <c r="C20" s="6">
        <v>40483</v>
      </c>
      <c r="D20" s="3" t="s">
        <v>145</v>
      </c>
      <c r="F20" s="28">
        <f t="shared" si="2"/>
        <v>0</v>
      </c>
      <c r="G20" s="29">
        <f t="shared" si="3"/>
        <v>5</v>
      </c>
      <c r="H20" s="3">
        <v>7.5</v>
      </c>
      <c r="I20" s="3">
        <v>7.5</v>
      </c>
      <c r="J20" s="3" t="s">
        <v>172</v>
      </c>
      <c r="K20" s="3" t="str">
        <f t="shared" si="23"/>
        <v>***</v>
      </c>
      <c r="L20" s="3">
        <v>82</v>
      </c>
      <c r="M20" s="9"/>
      <c r="N20" s="6">
        <f t="shared" si="24"/>
        <v>0</v>
      </c>
      <c r="O20" s="6">
        <f t="shared" si="25"/>
        <v>17250</v>
      </c>
      <c r="P20" s="6">
        <f t="shared" si="26"/>
        <v>860.24194599314842</v>
      </c>
      <c r="Q20" s="6"/>
      <c r="R20" s="6">
        <f t="shared" si="27"/>
        <v>18110.241945993148</v>
      </c>
      <c r="S20" s="6"/>
      <c r="T20" s="9"/>
      <c r="U20" s="31">
        <f t="shared" si="28"/>
        <v>18110.241945993148</v>
      </c>
      <c r="V20" s="31">
        <f t="shared" si="29"/>
        <v>46785.625</v>
      </c>
      <c r="W20" s="35">
        <f t="shared" si="30"/>
        <v>1958.8199492355841</v>
      </c>
      <c r="X20" s="31">
        <f t="shared" si="31"/>
        <v>5060.375</v>
      </c>
      <c r="Y20" s="35">
        <f t="shared" si="32"/>
        <v>0</v>
      </c>
      <c r="Z20" s="31">
        <f t="shared" si="33"/>
        <v>0</v>
      </c>
      <c r="AA20" s="35">
        <f t="shared" si="34"/>
        <v>0</v>
      </c>
      <c r="AB20" s="31">
        <f t="shared" si="35"/>
        <v>0</v>
      </c>
      <c r="AC20" s="35">
        <f t="shared" si="36"/>
        <v>7244.0967783972592</v>
      </c>
      <c r="AD20" s="31">
        <f t="shared" si="37"/>
        <v>18714.25</v>
      </c>
      <c r="AE20" s="35">
        <f t="shared" si="38"/>
        <v>1207.3494630662099</v>
      </c>
      <c r="AF20" s="31">
        <f t="shared" si="39"/>
        <v>3119.0416666666665</v>
      </c>
      <c r="AG20" s="35">
        <f t="shared" si="40"/>
        <v>0</v>
      </c>
      <c r="AH20" s="31">
        <f t="shared" si="41"/>
        <v>0</v>
      </c>
      <c r="AI20" s="35">
        <f t="shared" si="42"/>
        <v>6492.6262922278838</v>
      </c>
      <c r="AJ20" s="31">
        <f t="shared" si="43"/>
        <v>16772.916666666664</v>
      </c>
      <c r="AK20" s="35">
        <f t="shared" si="44"/>
        <v>1207.3494630662099</v>
      </c>
      <c r="AL20" s="31">
        <f t="shared" si="45"/>
        <v>3119.0416666666665</v>
      </c>
      <c r="AM20" s="35">
        <f t="shared" si="46"/>
        <v>0</v>
      </c>
      <c r="AN20" s="31">
        <f t="shared" si="47"/>
        <v>0</v>
      </c>
      <c r="AO20" s="35">
        <f t="shared" si="48"/>
        <v>0</v>
      </c>
      <c r="AP20" s="31">
        <f t="shared" si="49"/>
        <v>0</v>
      </c>
      <c r="AQ20" s="9"/>
      <c r="AR20" s="15">
        <f t="shared" si="50"/>
        <v>0.625</v>
      </c>
      <c r="AS20" s="15">
        <f t="shared" si="51"/>
        <v>0.625</v>
      </c>
      <c r="AT20" s="15">
        <f t="shared" si="52"/>
        <v>0</v>
      </c>
      <c r="AU20" s="15">
        <f t="shared" si="53"/>
        <v>0.125</v>
      </c>
      <c r="AV20" s="15">
        <f t="shared" si="54"/>
        <v>0</v>
      </c>
      <c r="AW20" s="15">
        <f t="shared" si="55"/>
        <v>0</v>
      </c>
      <c r="AX20" s="15">
        <f t="shared" si="56"/>
        <v>0</v>
      </c>
      <c r="AY20" s="15">
        <f t="shared" si="57"/>
        <v>0</v>
      </c>
      <c r="AZ20" s="15">
        <f t="shared" si="58"/>
        <v>0.25</v>
      </c>
      <c r="BA20" s="15">
        <f t="shared" si="59"/>
        <v>0.25</v>
      </c>
      <c r="BB20" s="15">
        <f t="shared" si="60"/>
        <v>4.1666666666666664E-2</v>
      </c>
      <c r="BC20" s="15">
        <f t="shared" si="61"/>
        <v>4.1666666666666664E-2</v>
      </c>
      <c r="BD20" s="15">
        <f t="shared" si="62"/>
        <v>0</v>
      </c>
      <c r="BE20" s="15">
        <f t="shared" si="63"/>
        <v>0</v>
      </c>
      <c r="BF20" s="15">
        <f t="shared" si="64"/>
        <v>0.29166666666666669</v>
      </c>
      <c r="BG20" s="15">
        <f t="shared" si="65"/>
        <v>0.16666666666666666</v>
      </c>
      <c r="BH20" s="15">
        <f t="shared" si="66"/>
        <v>4.1666666666666664E-2</v>
      </c>
      <c r="BI20" s="15">
        <f t="shared" si="67"/>
        <v>4.1666666666666664E-2</v>
      </c>
      <c r="BJ20" s="15">
        <f t="shared" si="68"/>
        <v>0</v>
      </c>
      <c r="BK20" s="15">
        <f t="shared" si="69"/>
        <v>0</v>
      </c>
      <c r="BL20" s="15">
        <f t="shared" si="70"/>
        <v>0</v>
      </c>
      <c r="BM20" s="15">
        <f t="shared" si="71"/>
        <v>0</v>
      </c>
      <c r="BN20" s="9"/>
      <c r="BO20" s="12">
        <f t="shared" si="72"/>
        <v>21483.75</v>
      </c>
      <c r="BP20" s="12">
        <f t="shared" si="73"/>
        <v>25301.875</v>
      </c>
      <c r="BQ20" s="12">
        <f t="shared" si="74"/>
        <v>0</v>
      </c>
      <c r="BR20" s="12">
        <f t="shared" si="75"/>
        <v>5060.375</v>
      </c>
      <c r="BS20" s="12">
        <f t="shared" si="4"/>
        <v>0</v>
      </c>
      <c r="BT20" s="12">
        <f t="shared" si="5"/>
        <v>0</v>
      </c>
      <c r="BU20" s="12">
        <f t="shared" si="6"/>
        <v>0</v>
      </c>
      <c r="BV20" s="12">
        <f t="shared" si="7"/>
        <v>0</v>
      </c>
      <c r="BW20" s="12">
        <f t="shared" si="8"/>
        <v>8593.5</v>
      </c>
      <c r="BX20" s="12">
        <f t="shared" si="9"/>
        <v>10120.75</v>
      </c>
      <c r="BY20" s="12">
        <f t="shared" si="10"/>
        <v>1432.25</v>
      </c>
      <c r="BZ20" s="12">
        <f t="shared" si="11"/>
        <v>1686.7916666666665</v>
      </c>
      <c r="CA20" s="12">
        <f t="shared" si="12"/>
        <v>0</v>
      </c>
      <c r="CB20" s="12">
        <f t="shared" si="13"/>
        <v>0</v>
      </c>
      <c r="CC20" s="12">
        <f t="shared" si="14"/>
        <v>10025.75</v>
      </c>
      <c r="CD20" s="12">
        <f t="shared" si="15"/>
        <v>6747.1666666666661</v>
      </c>
      <c r="CE20" s="12">
        <f t="shared" si="16"/>
        <v>1432.25</v>
      </c>
      <c r="CF20" s="12">
        <f t="shared" si="17"/>
        <v>1686.7916666666665</v>
      </c>
      <c r="CG20" s="12">
        <f t="shared" si="18"/>
        <v>0</v>
      </c>
      <c r="CH20" s="12">
        <f t="shared" si="19"/>
        <v>0</v>
      </c>
      <c r="CI20" s="12">
        <f t="shared" si="20"/>
        <v>0</v>
      </c>
      <c r="CJ20" s="12">
        <f t="shared" si="21"/>
        <v>0</v>
      </c>
      <c r="CK20" s="9"/>
      <c r="CL20" s="18">
        <f t="shared" si="76"/>
        <v>0.10816089343681953</v>
      </c>
      <c r="CM20" s="18">
        <f t="shared" si="77"/>
        <v>0</v>
      </c>
      <c r="CN20" s="18">
        <f t="shared" si="78"/>
        <v>0</v>
      </c>
      <c r="CO20" s="18">
        <f t="shared" si="79"/>
        <v>0.4</v>
      </c>
      <c r="CP20" s="18">
        <f t="shared" si="80"/>
        <v>6.6666666666666666E-2</v>
      </c>
      <c r="CQ20" s="18">
        <f t="shared" si="81"/>
        <v>0</v>
      </c>
      <c r="CR20" s="18">
        <f t="shared" si="82"/>
        <v>0.35850577322984706</v>
      </c>
      <c r="CS20" s="18">
        <f t="shared" si="83"/>
        <v>6.6666666666666666E-2</v>
      </c>
      <c r="CT20" s="18">
        <f t="shared" si="84"/>
        <v>0</v>
      </c>
      <c r="CU20" s="18">
        <f t="shared" si="85"/>
        <v>0</v>
      </c>
      <c r="CV20" s="15">
        <v>0.5</v>
      </c>
      <c r="CW20" s="15">
        <v>0.375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0.25</v>
      </c>
      <c r="DE20" s="15">
        <v>0.25</v>
      </c>
      <c r="DF20" s="15">
        <v>0</v>
      </c>
      <c r="DG20" s="15">
        <v>0</v>
      </c>
      <c r="DH20" s="15">
        <v>0</v>
      </c>
      <c r="DI20" s="15">
        <v>0</v>
      </c>
      <c r="DJ20" s="15">
        <v>0.25</v>
      </c>
      <c r="DK20" s="15">
        <v>0.125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/>
      <c r="DS20" s="17" t="str">
        <f t="shared" si="0"/>
        <v>LVUA17</v>
      </c>
      <c r="DT20" s="3" t="str">
        <f t="shared" si="1"/>
        <v>Kompletterande inriktnings-VFU I</v>
      </c>
      <c r="DU20" s="1">
        <f>FB31</f>
        <v>0</v>
      </c>
      <c r="DV20" s="1">
        <f t="shared" ref="DV20:EU20" si="98">FC31</f>
        <v>0.125</v>
      </c>
      <c r="DW20" s="1">
        <f t="shared" si="98"/>
        <v>0</v>
      </c>
      <c r="DX20" s="1">
        <f t="shared" si="98"/>
        <v>0</v>
      </c>
      <c r="DY20" s="1">
        <f t="shared" si="98"/>
        <v>0</v>
      </c>
      <c r="DZ20" s="1">
        <f t="shared" si="98"/>
        <v>0</v>
      </c>
      <c r="EA20" s="1">
        <f t="shared" si="98"/>
        <v>0</v>
      </c>
      <c r="EB20" s="1">
        <f t="shared" si="98"/>
        <v>0</v>
      </c>
      <c r="EC20" s="1">
        <f t="shared" si="98"/>
        <v>0</v>
      </c>
      <c r="ED20" s="1">
        <f t="shared" si="98"/>
        <v>0</v>
      </c>
      <c r="EE20" s="1">
        <f t="shared" si="98"/>
        <v>0.125</v>
      </c>
      <c r="EF20" s="1">
        <f t="shared" si="98"/>
        <v>0.125</v>
      </c>
      <c r="EG20" s="1">
        <f t="shared" si="98"/>
        <v>0</v>
      </c>
      <c r="EH20" s="1">
        <f t="shared" si="98"/>
        <v>0</v>
      </c>
      <c r="EI20" s="1">
        <f t="shared" si="98"/>
        <v>0</v>
      </c>
      <c r="EJ20" s="1">
        <f t="shared" si="98"/>
        <v>0</v>
      </c>
      <c r="EK20" s="1">
        <f t="shared" si="98"/>
        <v>0</v>
      </c>
      <c r="EL20" s="1">
        <f t="shared" si="98"/>
        <v>0</v>
      </c>
      <c r="EM20" s="1">
        <f t="shared" si="98"/>
        <v>0</v>
      </c>
      <c r="EN20" s="1">
        <f t="shared" si="98"/>
        <v>0</v>
      </c>
      <c r="EO20" s="1">
        <f t="shared" si="98"/>
        <v>0</v>
      </c>
      <c r="EP20" s="1">
        <f t="shared" si="98"/>
        <v>0</v>
      </c>
      <c r="EQ20" s="1">
        <f t="shared" si="98"/>
        <v>0</v>
      </c>
      <c r="ER20" s="1">
        <f t="shared" si="98"/>
        <v>0</v>
      </c>
      <c r="ES20" s="1">
        <f t="shared" si="98"/>
        <v>0</v>
      </c>
      <c r="ET20" s="1">
        <f t="shared" si="98"/>
        <v>0</v>
      </c>
      <c r="EU20" s="60"/>
      <c r="EV20" s="42">
        <v>20</v>
      </c>
      <c r="EW20" s="3" t="s">
        <v>324</v>
      </c>
      <c r="EX20" s="3" t="s">
        <v>325</v>
      </c>
      <c r="EY20" s="3" t="s">
        <v>6</v>
      </c>
      <c r="EZ20" s="1">
        <v>0</v>
      </c>
      <c r="FA20" s="1">
        <v>0.52500000000000002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0.32500000000000001</v>
      </c>
      <c r="FN20" s="1">
        <v>0</v>
      </c>
      <c r="FO20" s="1">
        <v>0.2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</row>
    <row r="21" spans="1:183">
      <c r="A21" s="3" t="s">
        <v>138</v>
      </c>
      <c r="B21" s="6">
        <v>34374</v>
      </c>
      <c r="C21" s="6">
        <v>40483</v>
      </c>
      <c r="D21" s="3" t="s">
        <v>139</v>
      </c>
      <c r="F21" s="28">
        <f t="shared" si="2"/>
        <v>0</v>
      </c>
      <c r="G21" s="29">
        <f t="shared" si="3"/>
        <v>5</v>
      </c>
      <c r="H21" s="3">
        <v>7.5</v>
      </c>
      <c r="I21" s="3">
        <v>7.5</v>
      </c>
      <c r="J21" s="3" t="s">
        <v>173</v>
      </c>
      <c r="K21" s="3" t="str">
        <f t="shared" si="23"/>
        <v>***</v>
      </c>
      <c r="L21" s="3" t="s">
        <v>6</v>
      </c>
      <c r="M21" s="9"/>
      <c r="N21" s="6">
        <f t="shared" si="24"/>
        <v>0</v>
      </c>
      <c r="O21" s="6">
        <f t="shared" si="25"/>
        <v>17250</v>
      </c>
      <c r="P21" s="6">
        <f t="shared" si="26"/>
        <v>860.24194599314842</v>
      </c>
      <c r="Q21" s="6"/>
      <c r="R21" s="6">
        <f t="shared" si="27"/>
        <v>18110.241945993148</v>
      </c>
      <c r="S21" s="6"/>
      <c r="T21" s="9"/>
      <c r="U21" s="31">
        <f t="shared" si="28"/>
        <v>18110.241945993148</v>
      </c>
      <c r="V21" s="31">
        <f t="shared" si="29"/>
        <v>41725.25</v>
      </c>
      <c r="W21" s="35">
        <f t="shared" si="30"/>
        <v>2196.3826600788507</v>
      </c>
      <c r="X21" s="31">
        <f t="shared" si="31"/>
        <v>5060.375</v>
      </c>
      <c r="Y21" s="35">
        <f t="shared" si="32"/>
        <v>0</v>
      </c>
      <c r="Z21" s="31">
        <f t="shared" si="33"/>
        <v>0</v>
      </c>
      <c r="AA21" s="35">
        <f t="shared" si="34"/>
        <v>0</v>
      </c>
      <c r="AB21" s="31">
        <f t="shared" si="35"/>
        <v>0</v>
      </c>
      <c r="AC21" s="35">
        <f t="shared" si="36"/>
        <v>5926.2671823499486</v>
      </c>
      <c r="AD21" s="31">
        <f t="shared" si="37"/>
        <v>13653.875</v>
      </c>
      <c r="AE21" s="35">
        <f t="shared" si="38"/>
        <v>1353.7749737381332</v>
      </c>
      <c r="AF21" s="31">
        <f t="shared" si="39"/>
        <v>3119.0416666666665</v>
      </c>
      <c r="AG21" s="35">
        <f t="shared" si="40"/>
        <v>0</v>
      </c>
      <c r="AH21" s="31">
        <f t="shared" si="41"/>
        <v>0</v>
      </c>
      <c r="AI21" s="35">
        <f t="shared" si="42"/>
        <v>7280.0421560880804</v>
      </c>
      <c r="AJ21" s="31">
        <f t="shared" si="43"/>
        <v>16772.916666666664</v>
      </c>
      <c r="AK21" s="35">
        <f t="shared" si="44"/>
        <v>1353.7749737381332</v>
      </c>
      <c r="AL21" s="31">
        <f t="shared" si="45"/>
        <v>3119.0416666666665</v>
      </c>
      <c r="AM21" s="35">
        <f t="shared" si="46"/>
        <v>0</v>
      </c>
      <c r="AN21" s="31">
        <f t="shared" si="47"/>
        <v>0</v>
      </c>
      <c r="AO21" s="35">
        <f t="shared" si="48"/>
        <v>0</v>
      </c>
      <c r="AP21" s="31">
        <f t="shared" si="49"/>
        <v>0</v>
      </c>
      <c r="AQ21" s="9"/>
      <c r="AR21" s="15">
        <f t="shared" si="50"/>
        <v>0.625</v>
      </c>
      <c r="AS21" s="15">
        <f t="shared" si="51"/>
        <v>0.5</v>
      </c>
      <c r="AT21" s="15">
        <f t="shared" si="52"/>
        <v>0</v>
      </c>
      <c r="AU21" s="15">
        <f t="shared" si="53"/>
        <v>0.125</v>
      </c>
      <c r="AV21" s="15">
        <f t="shared" si="54"/>
        <v>0</v>
      </c>
      <c r="AW21" s="15">
        <f t="shared" si="55"/>
        <v>0</v>
      </c>
      <c r="AX21" s="15">
        <f t="shared" si="56"/>
        <v>0</v>
      </c>
      <c r="AY21" s="15">
        <f t="shared" si="57"/>
        <v>0</v>
      </c>
      <c r="AZ21" s="15">
        <f t="shared" si="58"/>
        <v>0.25</v>
      </c>
      <c r="BA21" s="15">
        <f t="shared" si="59"/>
        <v>0.125</v>
      </c>
      <c r="BB21" s="15">
        <f t="shared" si="60"/>
        <v>4.1666666666666664E-2</v>
      </c>
      <c r="BC21" s="15">
        <f t="shared" si="61"/>
        <v>4.1666666666666664E-2</v>
      </c>
      <c r="BD21" s="15">
        <f t="shared" si="62"/>
        <v>0</v>
      </c>
      <c r="BE21" s="15">
        <f t="shared" si="63"/>
        <v>0</v>
      </c>
      <c r="BF21" s="15">
        <f t="shared" si="64"/>
        <v>0.29166666666666669</v>
      </c>
      <c r="BG21" s="15">
        <f t="shared" si="65"/>
        <v>0.16666666666666666</v>
      </c>
      <c r="BH21" s="15">
        <f t="shared" si="66"/>
        <v>4.1666666666666664E-2</v>
      </c>
      <c r="BI21" s="15">
        <f t="shared" si="67"/>
        <v>4.1666666666666664E-2</v>
      </c>
      <c r="BJ21" s="15">
        <f t="shared" si="68"/>
        <v>0</v>
      </c>
      <c r="BK21" s="15">
        <f t="shared" si="69"/>
        <v>0</v>
      </c>
      <c r="BL21" s="15">
        <f t="shared" si="70"/>
        <v>0</v>
      </c>
      <c r="BM21" s="15">
        <f t="shared" si="71"/>
        <v>0</v>
      </c>
      <c r="BN21" s="9"/>
      <c r="BO21" s="12">
        <f t="shared" si="72"/>
        <v>21483.75</v>
      </c>
      <c r="BP21" s="12">
        <f t="shared" si="73"/>
        <v>20241.5</v>
      </c>
      <c r="BQ21" s="12">
        <f t="shared" si="74"/>
        <v>0</v>
      </c>
      <c r="BR21" s="12">
        <f t="shared" si="75"/>
        <v>5060.375</v>
      </c>
      <c r="BS21" s="12">
        <f t="shared" si="4"/>
        <v>0</v>
      </c>
      <c r="BT21" s="12">
        <f t="shared" si="5"/>
        <v>0</v>
      </c>
      <c r="BU21" s="12">
        <f t="shared" si="6"/>
        <v>0</v>
      </c>
      <c r="BV21" s="12">
        <f t="shared" si="7"/>
        <v>0</v>
      </c>
      <c r="BW21" s="12">
        <f t="shared" si="8"/>
        <v>8593.5</v>
      </c>
      <c r="BX21" s="12">
        <f t="shared" si="9"/>
        <v>5060.375</v>
      </c>
      <c r="BY21" s="12">
        <f t="shared" si="10"/>
        <v>1432.25</v>
      </c>
      <c r="BZ21" s="12">
        <f t="shared" si="11"/>
        <v>1686.7916666666665</v>
      </c>
      <c r="CA21" s="12">
        <f t="shared" si="12"/>
        <v>0</v>
      </c>
      <c r="CB21" s="12">
        <f t="shared" si="13"/>
        <v>0</v>
      </c>
      <c r="CC21" s="12">
        <f t="shared" si="14"/>
        <v>10025.75</v>
      </c>
      <c r="CD21" s="12">
        <f t="shared" si="15"/>
        <v>6747.1666666666661</v>
      </c>
      <c r="CE21" s="12">
        <f t="shared" si="16"/>
        <v>1432.25</v>
      </c>
      <c r="CF21" s="12">
        <f t="shared" si="17"/>
        <v>1686.7916666666665</v>
      </c>
      <c r="CG21" s="12">
        <f t="shared" si="18"/>
        <v>0</v>
      </c>
      <c r="CH21" s="12">
        <f t="shared" si="19"/>
        <v>0</v>
      </c>
      <c r="CI21" s="12">
        <f t="shared" si="20"/>
        <v>0</v>
      </c>
      <c r="CJ21" s="12">
        <f t="shared" si="21"/>
        <v>0</v>
      </c>
      <c r="CK21" s="9"/>
      <c r="CL21" s="18">
        <f t="shared" si="76"/>
        <v>0.12127848245367014</v>
      </c>
      <c r="CM21" s="18">
        <f t="shared" si="77"/>
        <v>0</v>
      </c>
      <c r="CN21" s="18">
        <f t="shared" si="78"/>
        <v>0</v>
      </c>
      <c r="CO21" s="18">
        <f t="shared" si="79"/>
        <v>0.3272329105277979</v>
      </c>
      <c r="CP21" s="18">
        <f t="shared" si="80"/>
        <v>7.4751898830244676E-2</v>
      </c>
      <c r="CQ21" s="18">
        <f t="shared" si="81"/>
        <v>0</v>
      </c>
      <c r="CR21" s="18">
        <f t="shared" si="82"/>
        <v>0.40198480935804254</v>
      </c>
      <c r="CS21" s="18">
        <f t="shared" si="83"/>
        <v>7.4751898830244676E-2</v>
      </c>
      <c r="CT21" s="18">
        <f t="shared" si="84"/>
        <v>0</v>
      </c>
      <c r="CU21" s="18">
        <f t="shared" si="85"/>
        <v>0</v>
      </c>
      <c r="CV21" s="15">
        <v>0.5</v>
      </c>
      <c r="CW21" s="15">
        <v>0.25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0.25</v>
      </c>
      <c r="DE21" s="15">
        <v>0.125</v>
      </c>
      <c r="DF21" s="15">
        <v>0</v>
      </c>
      <c r="DG21" s="15">
        <v>0</v>
      </c>
      <c r="DH21" s="15">
        <v>0</v>
      </c>
      <c r="DI21" s="15">
        <v>0</v>
      </c>
      <c r="DJ21" s="15">
        <v>0.25</v>
      </c>
      <c r="DK21" s="15">
        <v>0.125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/>
      <c r="DS21" s="17" t="str">
        <f t="shared" si="0"/>
        <v>LVFA17</v>
      </c>
      <c r="DT21" s="3" t="str">
        <f t="shared" si="1"/>
        <v>Kompletterande inriktnings-VFU II</v>
      </c>
      <c r="DU21" s="1">
        <f>FB32</f>
        <v>0</v>
      </c>
      <c r="DV21" s="1">
        <f t="shared" ref="DV21:EU21" si="99">FC32</f>
        <v>0.125</v>
      </c>
      <c r="DW21" s="1">
        <f t="shared" si="99"/>
        <v>0</v>
      </c>
      <c r="DX21" s="1">
        <f t="shared" si="99"/>
        <v>0</v>
      </c>
      <c r="DY21" s="1">
        <f t="shared" si="99"/>
        <v>0</v>
      </c>
      <c r="DZ21" s="1">
        <f t="shared" si="99"/>
        <v>0</v>
      </c>
      <c r="EA21" s="1">
        <f t="shared" si="99"/>
        <v>0</v>
      </c>
      <c r="EB21" s="1">
        <f t="shared" si="99"/>
        <v>0</v>
      </c>
      <c r="EC21" s="1">
        <f t="shared" si="99"/>
        <v>0</v>
      </c>
      <c r="ED21" s="1">
        <f t="shared" si="99"/>
        <v>0</v>
      </c>
      <c r="EE21" s="1">
        <f t="shared" si="99"/>
        <v>0.125</v>
      </c>
      <c r="EF21" s="1">
        <f t="shared" si="99"/>
        <v>0.125</v>
      </c>
      <c r="EG21" s="1">
        <f t="shared" si="99"/>
        <v>0</v>
      </c>
      <c r="EH21" s="1">
        <f t="shared" si="99"/>
        <v>0</v>
      </c>
      <c r="EI21" s="1">
        <f t="shared" si="99"/>
        <v>0</v>
      </c>
      <c r="EJ21" s="1">
        <f t="shared" si="99"/>
        <v>0</v>
      </c>
      <c r="EK21" s="1">
        <f t="shared" si="99"/>
        <v>0</v>
      </c>
      <c r="EL21" s="1">
        <f t="shared" si="99"/>
        <v>0</v>
      </c>
      <c r="EM21" s="1">
        <f t="shared" si="99"/>
        <v>0</v>
      </c>
      <c r="EN21" s="1">
        <f t="shared" si="99"/>
        <v>0</v>
      </c>
      <c r="EO21" s="1">
        <f t="shared" si="99"/>
        <v>0</v>
      </c>
      <c r="EP21" s="1">
        <f t="shared" si="99"/>
        <v>0</v>
      </c>
      <c r="EQ21" s="1">
        <f t="shared" si="99"/>
        <v>0</v>
      </c>
      <c r="ER21" s="1">
        <f t="shared" si="99"/>
        <v>0</v>
      </c>
      <c r="ES21" s="1">
        <f t="shared" si="99"/>
        <v>0</v>
      </c>
      <c r="ET21" s="1">
        <f t="shared" si="99"/>
        <v>0</v>
      </c>
      <c r="EU21" s="60"/>
      <c r="EV21" s="42">
        <v>21</v>
      </c>
      <c r="EW21" s="3" t="s">
        <v>44</v>
      </c>
      <c r="EX21" s="3" t="s">
        <v>45</v>
      </c>
      <c r="EY21" s="3" t="s">
        <v>6</v>
      </c>
      <c r="EZ21" s="1">
        <v>1</v>
      </c>
      <c r="FA21" s="1">
        <v>1.2749999999999999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0.5</v>
      </c>
      <c r="FM21" s="1">
        <v>0.5</v>
      </c>
      <c r="FN21" s="1">
        <v>0</v>
      </c>
      <c r="FO21" s="1">
        <v>0.1</v>
      </c>
      <c r="FP21" s="1">
        <v>0</v>
      </c>
      <c r="FQ21" s="1">
        <v>0</v>
      </c>
      <c r="FR21" s="1">
        <v>0.5</v>
      </c>
      <c r="FS21" s="1">
        <v>0.67500000000000004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</row>
    <row r="22" spans="1:183">
      <c r="A22" s="3" t="s">
        <v>42</v>
      </c>
      <c r="B22" s="6">
        <v>34374</v>
      </c>
      <c r="C22" s="6">
        <v>40483</v>
      </c>
      <c r="D22" s="3" t="s">
        <v>43</v>
      </c>
      <c r="E22" s="3">
        <v>43</v>
      </c>
      <c r="F22" s="28">
        <f t="shared" si="2"/>
        <v>43</v>
      </c>
      <c r="G22" s="29">
        <f t="shared" si="3"/>
        <v>8</v>
      </c>
      <c r="H22" s="3">
        <v>7.5</v>
      </c>
      <c r="J22" s="3" t="s">
        <v>173</v>
      </c>
      <c r="K22" s="3" t="str">
        <f t="shared" si="23"/>
        <v>***</v>
      </c>
      <c r="L22" s="3">
        <v>65.5</v>
      </c>
      <c r="M22" s="9"/>
      <c r="N22" s="6">
        <f t="shared" si="24"/>
        <v>133300</v>
      </c>
      <c r="O22" s="6" t="str">
        <f t="shared" si="25"/>
        <v/>
      </c>
      <c r="P22" s="6" t="str">
        <f t="shared" si="26"/>
        <v/>
      </c>
      <c r="Q22" s="6"/>
      <c r="R22" s="6">
        <f t="shared" si="27"/>
        <v>133300</v>
      </c>
      <c r="S22" s="6"/>
      <c r="T22" s="9"/>
      <c r="U22" s="31">
        <f t="shared" si="28"/>
        <v>133300</v>
      </c>
      <c r="V22" s="31">
        <f t="shared" si="29"/>
        <v>74857</v>
      </c>
      <c r="W22" s="35">
        <f t="shared" si="30"/>
        <v>0</v>
      </c>
      <c r="X22" s="31">
        <f t="shared" si="31"/>
        <v>0</v>
      </c>
      <c r="Y22" s="35">
        <f t="shared" si="32"/>
        <v>16662.5</v>
      </c>
      <c r="Z22" s="31">
        <f t="shared" si="33"/>
        <v>9357.125</v>
      </c>
      <c r="AA22" s="35">
        <f t="shared" si="34"/>
        <v>0</v>
      </c>
      <c r="AB22" s="31">
        <f t="shared" si="35"/>
        <v>0</v>
      </c>
      <c r="AC22" s="35">
        <f t="shared" si="36"/>
        <v>49987.5</v>
      </c>
      <c r="AD22" s="31">
        <f t="shared" si="37"/>
        <v>28071.375</v>
      </c>
      <c r="AE22" s="35">
        <f t="shared" si="38"/>
        <v>16662.5</v>
      </c>
      <c r="AF22" s="31">
        <f t="shared" si="39"/>
        <v>9357.125</v>
      </c>
      <c r="AG22" s="35">
        <f t="shared" si="40"/>
        <v>0</v>
      </c>
      <c r="AH22" s="31">
        <f t="shared" si="41"/>
        <v>0</v>
      </c>
      <c r="AI22" s="35">
        <f t="shared" si="42"/>
        <v>0</v>
      </c>
      <c r="AJ22" s="31">
        <f t="shared" si="43"/>
        <v>0</v>
      </c>
      <c r="AK22" s="35">
        <f t="shared" si="44"/>
        <v>33325</v>
      </c>
      <c r="AL22" s="31">
        <f t="shared" si="45"/>
        <v>18714.25</v>
      </c>
      <c r="AM22" s="35">
        <f t="shared" si="46"/>
        <v>16662.5</v>
      </c>
      <c r="AN22" s="31">
        <f t="shared" si="47"/>
        <v>9357.125</v>
      </c>
      <c r="AO22" s="35">
        <f t="shared" si="48"/>
        <v>0</v>
      </c>
      <c r="AP22" s="31">
        <f t="shared" si="49"/>
        <v>0</v>
      </c>
      <c r="AQ22" s="9"/>
      <c r="AR22" s="15">
        <f t="shared" si="50"/>
        <v>1</v>
      </c>
      <c r="AS22" s="15">
        <f t="shared" si="51"/>
        <v>1</v>
      </c>
      <c r="AT22" s="15">
        <f t="shared" si="52"/>
        <v>0</v>
      </c>
      <c r="AU22" s="15">
        <f t="shared" si="53"/>
        <v>0</v>
      </c>
      <c r="AV22" s="15">
        <f t="shared" si="54"/>
        <v>0.125</v>
      </c>
      <c r="AW22" s="15">
        <f t="shared" si="55"/>
        <v>0.125</v>
      </c>
      <c r="AX22" s="15">
        <f t="shared" si="56"/>
        <v>0</v>
      </c>
      <c r="AY22" s="15">
        <f t="shared" si="57"/>
        <v>0</v>
      </c>
      <c r="AZ22" s="15">
        <f t="shared" si="58"/>
        <v>0.375</v>
      </c>
      <c r="BA22" s="15">
        <f t="shared" si="59"/>
        <v>0.375</v>
      </c>
      <c r="BB22" s="15">
        <f t="shared" si="60"/>
        <v>0.125</v>
      </c>
      <c r="BC22" s="15">
        <f t="shared" si="61"/>
        <v>0.125</v>
      </c>
      <c r="BD22" s="15">
        <f t="shared" si="62"/>
        <v>0</v>
      </c>
      <c r="BE22" s="15">
        <f t="shared" si="63"/>
        <v>0</v>
      </c>
      <c r="BF22" s="15">
        <f t="shared" si="64"/>
        <v>0</v>
      </c>
      <c r="BG22" s="15">
        <f t="shared" si="65"/>
        <v>0</v>
      </c>
      <c r="BH22" s="15">
        <f t="shared" si="66"/>
        <v>0.25</v>
      </c>
      <c r="BI22" s="15">
        <f t="shared" si="67"/>
        <v>0.25</v>
      </c>
      <c r="BJ22" s="15">
        <f t="shared" si="68"/>
        <v>0.125</v>
      </c>
      <c r="BK22" s="15">
        <f t="shared" si="69"/>
        <v>0.125</v>
      </c>
      <c r="BL22" s="15">
        <f t="shared" si="70"/>
        <v>0</v>
      </c>
      <c r="BM22" s="15">
        <f t="shared" si="71"/>
        <v>0</v>
      </c>
      <c r="BN22" s="9"/>
      <c r="BO22" s="12">
        <f t="shared" si="72"/>
        <v>34374</v>
      </c>
      <c r="BP22" s="12">
        <f t="shared" si="73"/>
        <v>40483</v>
      </c>
      <c r="BQ22" s="12">
        <f t="shared" si="74"/>
        <v>0</v>
      </c>
      <c r="BR22" s="12">
        <f t="shared" si="75"/>
        <v>0</v>
      </c>
      <c r="BS22" s="12">
        <f t="shared" si="4"/>
        <v>4296.75</v>
      </c>
      <c r="BT22" s="12">
        <f t="shared" si="5"/>
        <v>5060.375</v>
      </c>
      <c r="BU22" s="12">
        <f t="shared" si="6"/>
        <v>0</v>
      </c>
      <c r="BV22" s="12">
        <f t="shared" si="7"/>
        <v>0</v>
      </c>
      <c r="BW22" s="12">
        <f t="shared" si="8"/>
        <v>12890.25</v>
      </c>
      <c r="BX22" s="12">
        <f t="shared" si="9"/>
        <v>15181.125</v>
      </c>
      <c r="BY22" s="12">
        <f t="shared" si="10"/>
        <v>4296.75</v>
      </c>
      <c r="BZ22" s="12">
        <f t="shared" si="11"/>
        <v>5060.375</v>
      </c>
      <c r="CA22" s="12">
        <f t="shared" si="12"/>
        <v>0</v>
      </c>
      <c r="CB22" s="12">
        <f t="shared" si="13"/>
        <v>0</v>
      </c>
      <c r="CC22" s="12">
        <f t="shared" si="14"/>
        <v>0</v>
      </c>
      <c r="CD22" s="12">
        <f t="shared" si="15"/>
        <v>0</v>
      </c>
      <c r="CE22" s="12">
        <f t="shared" si="16"/>
        <v>8593.5</v>
      </c>
      <c r="CF22" s="12">
        <f t="shared" si="17"/>
        <v>10120.75</v>
      </c>
      <c r="CG22" s="12">
        <f t="shared" si="18"/>
        <v>4296.75</v>
      </c>
      <c r="CH22" s="12">
        <f t="shared" si="19"/>
        <v>5060.375</v>
      </c>
      <c r="CI22" s="12">
        <f t="shared" si="20"/>
        <v>0</v>
      </c>
      <c r="CJ22" s="12">
        <f t="shared" si="21"/>
        <v>0</v>
      </c>
      <c r="CK22" s="9"/>
      <c r="CL22" s="18">
        <f t="shared" si="76"/>
        <v>0</v>
      </c>
      <c r="CM22" s="18">
        <f t="shared" si="77"/>
        <v>0.125</v>
      </c>
      <c r="CN22" s="18">
        <f t="shared" si="78"/>
        <v>0</v>
      </c>
      <c r="CO22" s="18">
        <f t="shared" si="79"/>
        <v>0.375</v>
      </c>
      <c r="CP22" s="18">
        <f t="shared" si="80"/>
        <v>0.125</v>
      </c>
      <c r="CQ22" s="18">
        <f t="shared" si="81"/>
        <v>0</v>
      </c>
      <c r="CR22" s="18">
        <f t="shared" si="82"/>
        <v>0</v>
      </c>
      <c r="CS22" s="18">
        <f t="shared" si="83"/>
        <v>0.25</v>
      </c>
      <c r="CT22" s="18">
        <f t="shared" si="84"/>
        <v>0.125</v>
      </c>
      <c r="CU22" s="18">
        <f t="shared" si="85"/>
        <v>0</v>
      </c>
      <c r="CV22" s="15">
        <v>1</v>
      </c>
      <c r="CW22" s="15">
        <v>1</v>
      </c>
      <c r="CX22" s="15">
        <v>0</v>
      </c>
      <c r="CY22" s="15">
        <v>0</v>
      </c>
      <c r="CZ22" s="15">
        <v>0.125</v>
      </c>
      <c r="DA22" s="15">
        <v>0.125</v>
      </c>
      <c r="DB22" s="15">
        <v>0</v>
      </c>
      <c r="DC22" s="15">
        <v>0</v>
      </c>
      <c r="DD22" s="15">
        <v>0.375</v>
      </c>
      <c r="DE22" s="15">
        <v>0.375</v>
      </c>
      <c r="DF22" s="15">
        <v>0.125</v>
      </c>
      <c r="DG22" s="15">
        <v>0.125</v>
      </c>
      <c r="DH22" s="15">
        <v>0</v>
      </c>
      <c r="DI22" s="15">
        <v>0</v>
      </c>
      <c r="DJ22" s="15">
        <v>0</v>
      </c>
      <c r="DK22" s="15">
        <v>0</v>
      </c>
      <c r="DL22" s="15">
        <v>0.25</v>
      </c>
      <c r="DM22" s="15">
        <v>0.25</v>
      </c>
      <c r="DN22" s="15">
        <v>0.125</v>
      </c>
      <c r="DO22" s="15">
        <v>0.125</v>
      </c>
      <c r="DP22" s="15">
        <v>0</v>
      </c>
      <c r="DQ22" s="15">
        <v>0</v>
      </c>
      <c r="DR22" s="15"/>
      <c r="DS22" s="17" t="str">
        <f t="shared" si="0"/>
        <v>LGSB19</v>
      </c>
      <c r="DT22" s="3" t="str">
        <f t="shared" si="1"/>
        <v>Learning 2 - Global Environmental and Survival Issues</v>
      </c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60"/>
      <c r="EV22" s="42">
        <v>22</v>
      </c>
      <c r="EW22" s="3" t="s">
        <v>326</v>
      </c>
      <c r="EX22" s="3" t="s">
        <v>327</v>
      </c>
      <c r="EY22" s="3" t="s">
        <v>6</v>
      </c>
      <c r="EZ22" s="1">
        <v>0</v>
      </c>
      <c r="FA22" s="1">
        <v>0.17499999999999999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0.125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0.05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</row>
    <row r="23" spans="1:183">
      <c r="A23" s="3" t="s">
        <v>14</v>
      </c>
      <c r="B23" s="6">
        <v>34374</v>
      </c>
      <c r="C23" s="6">
        <v>40483</v>
      </c>
      <c r="D23" s="19" t="s">
        <v>15</v>
      </c>
      <c r="E23" s="3">
        <v>3</v>
      </c>
      <c r="F23" s="28">
        <f t="shared" si="2"/>
        <v>3</v>
      </c>
      <c r="G23" s="29">
        <f t="shared" si="3"/>
        <v>8</v>
      </c>
      <c r="H23" s="3">
        <v>7.5</v>
      </c>
      <c r="J23" s="3" t="s">
        <v>174</v>
      </c>
      <c r="K23" s="3" t="str">
        <f t="shared" si="23"/>
        <v>***</v>
      </c>
      <c r="L23" s="3">
        <v>73</v>
      </c>
      <c r="M23" s="9"/>
      <c r="N23" s="6">
        <f t="shared" si="24"/>
        <v>9300</v>
      </c>
      <c r="O23" s="6" t="str">
        <f t="shared" si="25"/>
        <v/>
      </c>
      <c r="P23" s="6" t="str">
        <f t="shared" si="26"/>
        <v/>
      </c>
      <c r="Q23" s="6"/>
      <c r="R23" s="6">
        <f t="shared" si="27"/>
        <v>9300</v>
      </c>
      <c r="S23" s="6"/>
      <c r="T23" s="9"/>
      <c r="U23" s="31">
        <f t="shared" si="28"/>
        <v>9300</v>
      </c>
      <c r="V23" s="31">
        <f t="shared" si="29"/>
        <v>74857</v>
      </c>
      <c r="W23" s="35">
        <f t="shared" si="30"/>
        <v>0</v>
      </c>
      <c r="X23" s="31">
        <f t="shared" si="31"/>
        <v>0</v>
      </c>
      <c r="Y23" s="35">
        <f t="shared" si="32"/>
        <v>1162.5</v>
      </c>
      <c r="Z23" s="31">
        <f t="shared" si="33"/>
        <v>9357.125</v>
      </c>
      <c r="AA23" s="35">
        <f t="shared" si="34"/>
        <v>0</v>
      </c>
      <c r="AB23" s="31">
        <f t="shared" si="35"/>
        <v>0</v>
      </c>
      <c r="AC23" s="35">
        <f t="shared" si="36"/>
        <v>2858.8148068984865</v>
      </c>
      <c r="AD23" s="31">
        <f t="shared" si="37"/>
        <v>23011</v>
      </c>
      <c r="AE23" s="35">
        <f t="shared" si="38"/>
        <v>1162.5</v>
      </c>
      <c r="AF23" s="31">
        <f t="shared" si="39"/>
        <v>9357.125</v>
      </c>
      <c r="AG23" s="35">
        <f t="shared" si="40"/>
        <v>0</v>
      </c>
      <c r="AH23" s="31">
        <f t="shared" si="41"/>
        <v>0</v>
      </c>
      <c r="AI23" s="35">
        <f t="shared" si="42"/>
        <v>628.68519310151362</v>
      </c>
      <c r="AJ23" s="31">
        <f t="shared" si="43"/>
        <v>5060.375</v>
      </c>
      <c r="AK23" s="35">
        <f t="shared" si="44"/>
        <v>2325</v>
      </c>
      <c r="AL23" s="31">
        <f t="shared" si="45"/>
        <v>18714.25</v>
      </c>
      <c r="AM23" s="35">
        <f t="shared" si="46"/>
        <v>1162.5</v>
      </c>
      <c r="AN23" s="31">
        <f t="shared" si="47"/>
        <v>9357.125</v>
      </c>
      <c r="AO23" s="35">
        <f t="shared" si="48"/>
        <v>0</v>
      </c>
      <c r="AP23" s="31">
        <f t="shared" si="49"/>
        <v>0</v>
      </c>
      <c r="AQ23" s="9"/>
      <c r="AR23" s="15">
        <f t="shared" si="50"/>
        <v>1</v>
      </c>
      <c r="AS23" s="15">
        <f t="shared" si="51"/>
        <v>1</v>
      </c>
      <c r="AT23" s="15">
        <f t="shared" si="52"/>
        <v>0</v>
      </c>
      <c r="AU23" s="15">
        <f t="shared" si="53"/>
        <v>0</v>
      </c>
      <c r="AV23" s="15">
        <f t="shared" si="54"/>
        <v>0.125</v>
      </c>
      <c r="AW23" s="15">
        <f t="shared" si="55"/>
        <v>0.125</v>
      </c>
      <c r="AX23" s="15">
        <f t="shared" si="56"/>
        <v>0</v>
      </c>
      <c r="AY23" s="15">
        <f t="shared" si="57"/>
        <v>0</v>
      </c>
      <c r="AZ23" s="15">
        <f t="shared" si="58"/>
        <v>0.375</v>
      </c>
      <c r="BA23" s="15">
        <f t="shared" si="59"/>
        <v>0.25</v>
      </c>
      <c r="BB23" s="15">
        <f t="shared" si="60"/>
        <v>0.125</v>
      </c>
      <c r="BC23" s="15">
        <f t="shared" si="61"/>
        <v>0.125</v>
      </c>
      <c r="BD23" s="15">
        <f t="shared" si="62"/>
        <v>0</v>
      </c>
      <c r="BE23" s="15">
        <f t="shared" si="63"/>
        <v>0</v>
      </c>
      <c r="BF23" s="15">
        <f t="shared" si="64"/>
        <v>0</v>
      </c>
      <c r="BG23" s="15">
        <f t="shared" si="65"/>
        <v>0.125</v>
      </c>
      <c r="BH23" s="15">
        <f t="shared" si="66"/>
        <v>0.25</v>
      </c>
      <c r="BI23" s="15">
        <f t="shared" si="67"/>
        <v>0.25</v>
      </c>
      <c r="BJ23" s="15">
        <f t="shared" si="68"/>
        <v>0.125</v>
      </c>
      <c r="BK23" s="15">
        <f t="shared" si="69"/>
        <v>0.125</v>
      </c>
      <c r="BL23" s="15">
        <f t="shared" si="70"/>
        <v>0</v>
      </c>
      <c r="BM23" s="15">
        <f t="shared" si="71"/>
        <v>0</v>
      </c>
      <c r="BN23" s="9"/>
      <c r="BO23" s="12">
        <f t="shared" si="72"/>
        <v>34374</v>
      </c>
      <c r="BP23" s="12">
        <f t="shared" si="73"/>
        <v>40483</v>
      </c>
      <c r="BQ23" s="12">
        <f t="shared" si="74"/>
        <v>0</v>
      </c>
      <c r="BR23" s="12">
        <f t="shared" si="75"/>
        <v>0</v>
      </c>
      <c r="BS23" s="12">
        <f t="shared" si="4"/>
        <v>4296.75</v>
      </c>
      <c r="BT23" s="12">
        <f t="shared" si="5"/>
        <v>5060.375</v>
      </c>
      <c r="BU23" s="12">
        <f t="shared" si="6"/>
        <v>0</v>
      </c>
      <c r="BV23" s="12">
        <f t="shared" si="7"/>
        <v>0</v>
      </c>
      <c r="BW23" s="12">
        <f t="shared" si="8"/>
        <v>12890.25</v>
      </c>
      <c r="BX23" s="12">
        <f t="shared" si="9"/>
        <v>10120.75</v>
      </c>
      <c r="BY23" s="12">
        <f t="shared" si="10"/>
        <v>4296.75</v>
      </c>
      <c r="BZ23" s="12">
        <f t="shared" si="11"/>
        <v>5060.375</v>
      </c>
      <c r="CA23" s="12">
        <f t="shared" si="12"/>
        <v>0</v>
      </c>
      <c r="CB23" s="12">
        <f t="shared" si="13"/>
        <v>0</v>
      </c>
      <c r="CC23" s="12">
        <f t="shared" si="14"/>
        <v>0</v>
      </c>
      <c r="CD23" s="12">
        <f t="shared" si="15"/>
        <v>5060.375</v>
      </c>
      <c r="CE23" s="12">
        <f t="shared" si="16"/>
        <v>8593.5</v>
      </c>
      <c r="CF23" s="12">
        <f t="shared" si="17"/>
        <v>10120.75</v>
      </c>
      <c r="CG23" s="12">
        <f t="shared" si="18"/>
        <v>4296.75</v>
      </c>
      <c r="CH23" s="12">
        <f t="shared" si="19"/>
        <v>5060.375</v>
      </c>
      <c r="CI23" s="12">
        <f t="shared" si="20"/>
        <v>0</v>
      </c>
      <c r="CJ23" s="12">
        <f t="shared" si="21"/>
        <v>0</v>
      </c>
      <c r="CK23" s="9"/>
      <c r="CL23" s="18">
        <f t="shared" si="76"/>
        <v>0</v>
      </c>
      <c r="CM23" s="18">
        <f t="shared" si="77"/>
        <v>0.125</v>
      </c>
      <c r="CN23" s="18">
        <f t="shared" si="78"/>
        <v>0</v>
      </c>
      <c r="CO23" s="18">
        <f t="shared" si="79"/>
        <v>0.30739944160198779</v>
      </c>
      <c r="CP23" s="18">
        <f t="shared" si="80"/>
        <v>0.125</v>
      </c>
      <c r="CQ23" s="18">
        <f t="shared" si="81"/>
        <v>0</v>
      </c>
      <c r="CR23" s="18">
        <f t="shared" si="82"/>
        <v>6.7600558398012212E-2</v>
      </c>
      <c r="CS23" s="18">
        <f t="shared" si="83"/>
        <v>0.25</v>
      </c>
      <c r="CT23" s="18">
        <f t="shared" si="84"/>
        <v>0.125</v>
      </c>
      <c r="CU23" s="18">
        <f t="shared" si="85"/>
        <v>0</v>
      </c>
      <c r="CV23" s="15">
        <v>1</v>
      </c>
      <c r="CW23" s="15">
        <v>1</v>
      </c>
      <c r="CX23" s="15">
        <v>0</v>
      </c>
      <c r="CY23" s="15">
        <v>0</v>
      </c>
      <c r="CZ23" s="15">
        <v>0.125</v>
      </c>
      <c r="DA23" s="15">
        <v>0.125</v>
      </c>
      <c r="DB23" s="15">
        <v>0</v>
      </c>
      <c r="DC23" s="15">
        <v>0</v>
      </c>
      <c r="DD23" s="15">
        <v>0.375</v>
      </c>
      <c r="DE23" s="15">
        <v>0.25</v>
      </c>
      <c r="DF23" s="15">
        <v>0.125</v>
      </c>
      <c r="DG23" s="15">
        <v>0.125</v>
      </c>
      <c r="DH23" s="15">
        <v>0</v>
      </c>
      <c r="DI23" s="15">
        <v>0</v>
      </c>
      <c r="DJ23" s="15">
        <v>0</v>
      </c>
      <c r="DK23" s="15">
        <v>0.125</v>
      </c>
      <c r="DL23" s="15">
        <v>0.25</v>
      </c>
      <c r="DM23" s="15">
        <v>0.25</v>
      </c>
      <c r="DN23" s="15">
        <v>0.125</v>
      </c>
      <c r="DO23" s="15">
        <v>0.125</v>
      </c>
      <c r="DP23" s="15">
        <v>0</v>
      </c>
      <c r="DQ23" s="15">
        <v>0</v>
      </c>
      <c r="DR23" s="15"/>
      <c r="DS23" s="17" t="str">
        <f t="shared" si="0"/>
        <v>LCEB19</v>
      </c>
      <c r="DT23" s="3" t="str">
        <f t="shared" si="1"/>
        <v>Learning 2 - Intercultural Encounters</v>
      </c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60"/>
      <c r="EV23" s="42">
        <v>23</v>
      </c>
      <c r="EW23" s="3" t="s">
        <v>46</v>
      </c>
      <c r="EX23" s="3" t="s">
        <v>47</v>
      </c>
      <c r="EY23" s="3" t="s">
        <v>6</v>
      </c>
      <c r="EZ23" s="1">
        <v>0</v>
      </c>
      <c r="FA23" s="1">
        <v>1.3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0.55000000000000004</v>
      </c>
      <c r="FP23" s="1">
        <v>0</v>
      </c>
      <c r="FQ23" s="1">
        <v>0</v>
      </c>
      <c r="FR23" s="1">
        <v>0</v>
      </c>
      <c r="FS23" s="1">
        <v>0.75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</row>
    <row r="24" spans="1:183">
      <c r="A24" s="3" t="s">
        <v>116</v>
      </c>
      <c r="B24" s="6">
        <v>34374</v>
      </c>
      <c r="C24" s="6">
        <v>40483.000000000007</v>
      </c>
      <c r="D24" s="3" t="s">
        <v>117</v>
      </c>
      <c r="E24" s="3">
        <f>50+13</f>
        <v>63</v>
      </c>
      <c r="F24" s="28">
        <f t="shared" si="2"/>
        <v>31.5</v>
      </c>
      <c r="G24" s="29">
        <f t="shared" si="3"/>
        <v>8</v>
      </c>
      <c r="H24" s="3">
        <v>15</v>
      </c>
      <c r="J24" s="3" t="s">
        <v>175</v>
      </c>
      <c r="K24" s="3" t="str">
        <f t="shared" si="23"/>
        <v>***</v>
      </c>
      <c r="L24" s="3">
        <v>93</v>
      </c>
      <c r="M24" s="9"/>
      <c r="N24" s="6">
        <f t="shared" si="24"/>
        <v>195300</v>
      </c>
      <c r="O24" s="6" t="str">
        <f t="shared" si="25"/>
        <v/>
      </c>
      <c r="P24" s="6" t="str">
        <f t="shared" si="26"/>
        <v/>
      </c>
      <c r="Q24" s="6"/>
      <c r="R24" s="6">
        <f t="shared" si="27"/>
        <v>195300</v>
      </c>
      <c r="S24" s="6"/>
      <c r="T24" s="9"/>
      <c r="U24" s="31">
        <f t="shared" si="28"/>
        <v>195300</v>
      </c>
      <c r="V24" s="31">
        <f t="shared" si="29"/>
        <v>149714</v>
      </c>
      <c r="W24" s="35">
        <f t="shared" si="30"/>
        <v>7921.4334330790716</v>
      </c>
      <c r="X24" s="31">
        <f t="shared" si="31"/>
        <v>6072.4500000000007</v>
      </c>
      <c r="Y24" s="35">
        <f t="shared" si="32"/>
        <v>24412.5</v>
      </c>
      <c r="Z24" s="31">
        <f t="shared" si="33"/>
        <v>18714.25</v>
      </c>
      <c r="AA24" s="35">
        <f t="shared" si="34"/>
        <v>0</v>
      </c>
      <c r="AB24" s="31">
        <f t="shared" si="35"/>
        <v>0</v>
      </c>
      <c r="AC24" s="35">
        <f t="shared" si="36"/>
        <v>65316.066566920934</v>
      </c>
      <c r="AD24" s="31">
        <f t="shared" si="37"/>
        <v>50070.3</v>
      </c>
      <c r="AE24" s="35">
        <f t="shared" si="38"/>
        <v>24412.5</v>
      </c>
      <c r="AF24" s="31">
        <f t="shared" si="39"/>
        <v>18714.25</v>
      </c>
      <c r="AG24" s="35">
        <f t="shared" si="40"/>
        <v>0</v>
      </c>
      <c r="AH24" s="31">
        <f t="shared" si="41"/>
        <v>0</v>
      </c>
      <c r="AI24" s="35">
        <f t="shared" si="42"/>
        <v>0</v>
      </c>
      <c r="AJ24" s="31">
        <f t="shared" si="43"/>
        <v>0</v>
      </c>
      <c r="AK24" s="35">
        <f t="shared" si="44"/>
        <v>48825</v>
      </c>
      <c r="AL24" s="31">
        <f t="shared" si="45"/>
        <v>37428.5</v>
      </c>
      <c r="AM24" s="35">
        <f t="shared" si="46"/>
        <v>24412.5</v>
      </c>
      <c r="AN24" s="31">
        <f t="shared" si="47"/>
        <v>18714.25</v>
      </c>
      <c r="AO24" s="35">
        <f t="shared" si="48"/>
        <v>0</v>
      </c>
      <c r="AP24" s="31">
        <f t="shared" si="49"/>
        <v>0</v>
      </c>
      <c r="AQ24" s="9"/>
      <c r="AR24" s="15">
        <f t="shared" si="50"/>
        <v>2</v>
      </c>
      <c r="AS24" s="15">
        <f t="shared" si="51"/>
        <v>2</v>
      </c>
      <c r="AT24" s="15">
        <f t="shared" si="52"/>
        <v>0</v>
      </c>
      <c r="AU24" s="15">
        <f t="shared" si="53"/>
        <v>0.15</v>
      </c>
      <c r="AV24" s="15">
        <f t="shared" si="54"/>
        <v>0.25</v>
      </c>
      <c r="AW24" s="15">
        <f t="shared" si="55"/>
        <v>0.25</v>
      </c>
      <c r="AX24" s="15">
        <f t="shared" si="56"/>
        <v>0</v>
      </c>
      <c r="AY24" s="15">
        <f t="shared" si="57"/>
        <v>0</v>
      </c>
      <c r="AZ24" s="15">
        <f t="shared" si="58"/>
        <v>0.75</v>
      </c>
      <c r="BA24" s="15">
        <f t="shared" si="59"/>
        <v>0.6</v>
      </c>
      <c r="BB24" s="15">
        <f t="shared" si="60"/>
        <v>0.25</v>
      </c>
      <c r="BC24" s="15">
        <f t="shared" si="61"/>
        <v>0.25</v>
      </c>
      <c r="BD24" s="15">
        <f t="shared" si="62"/>
        <v>0</v>
      </c>
      <c r="BE24" s="15">
        <f t="shared" si="63"/>
        <v>0</v>
      </c>
      <c r="BF24" s="15">
        <f t="shared" si="64"/>
        <v>0</v>
      </c>
      <c r="BG24" s="15">
        <f t="shared" si="65"/>
        <v>0</v>
      </c>
      <c r="BH24" s="15">
        <f t="shared" si="66"/>
        <v>0.5</v>
      </c>
      <c r="BI24" s="15">
        <f t="shared" si="67"/>
        <v>0.5</v>
      </c>
      <c r="BJ24" s="15">
        <f t="shared" si="68"/>
        <v>0.25</v>
      </c>
      <c r="BK24" s="15">
        <f t="shared" si="69"/>
        <v>0.25</v>
      </c>
      <c r="BL24" s="15">
        <f t="shared" si="70"/>
        <v>0</v>
      </c>
      <c r="BM24" s="15">
        <f t="shared" si="71"/>
        <v>0</v>
      </c>
      <c r="BN24" s="9"/>
      <c r="BO24" s="12">
        <f t="shared" si="72"/>
        <v>68748</v>
      </c>
      <c r="BP24" s="12">
        <f t="shared" si="73"/>
        <v>80966.000000000015</v>
      </c>
      <c r="BQ24" s="12">
        <f t="shared" si="74"/>
        <v>0</v>
      </c>
      <c r="BR24" s="12">
        <f t="shared" si="75"/>
        <v>6072.4500000000007</v>
      </c>
      <c r="BS24" s="12">
        <f t="shared" si="4"/>
        <v>8593.5</v>
      </c>
      <c r="BT24" s="12">
        <f t="shared" si="5"/>
        <v>10120.750000000002</v>
      </c>
      <c r="BU24" s="12">
        <f t="shared" si="6"/>
        <v>0</v>
      </c>
      <c r="BV24" s="12">
        <f t="shared" si="7"/>
        <v>0</v>
      </c>
      <c r="BW24" s="12">
        <f t="shared" si="8"/>
        <v>25780.5</v>
      </c>
      <c r="BX24" s="12">
        <f t="shared" si="9"/>
        <v>24289.800000000003</v>
      </c>
      <c r="BY24" s="12">
        <f t="shared" si="10"/>
        <v>8593.5</v>
      </c>
      <c r="BZ24" s="12">
        <f t="shared" si="11"/>
        <v>10120.750000000002</v>
      </c>
      <c r="CA24" s="12">
        <f t="shared" si="12"/>
        <v>0</v>
      </c>
      <c r="CB24" s="12">
        <f t="shared" si="13"/>
        <v>0</v>
      </c>
      <c r="CC24" s="12">
        <f t="shared" si="14"/>
        <v>0</v>
      </c>
      <c r="CD24" s="12">
        <f t="shared" si="15"/>
        <v>0</v>
      </c>
      <c r="CE24" s="12">
        <f t="shared" si="16"/>
        <v>17187</v>
      </c>
      <c r="CF24" s="12">
        <f t="shared" si="17"/>
        <v>20241.500000000004</v>
      </c>
      <c r="CG24" s="12">
        <f t="shared" si="18"/>
        <v>8593.5</v>
      </c>
      <c r="CH24" s="12">
        <f t="shared" si="19"/>
        <v>10120.750000000002</v>
      </c>
      <c r="CI24" s="12">
        <f t="shared" si="20"/>
        <v>0</v>
      </c>
      <c r="CJ24" s="12">
        <f t="shared" si="21"/>
        <v>0</v>
      </c>
      <c r="CK24" s="9"/>
      <c r="CL24" s="18">
        <f t="shared" si="76"/>
        <v>4.0560335038807328E-2</v>
      </c>
      <c r="CM24" s="18">
        <f t="shared" si="77"/>
        <v>0.125</v>
      </c>
      <c r="CN24" s="18">
        <f t="shared" si="78"/>
        <v>0</v>
      </c>
      <c r="CO24" s="18">
        <f t="shared" si="79"/>
        <v>0.33443966496119271</v>
      </c>
      <c r="CP24" s="18">
        <f t="shared" si="80"/>
        <v>0.125</v>
      </c>
      <c r="CQ24" s="18">
        <f t="shared" si="81"/>
        <v>0</v>
      </c>
      <c r="CR24" s="18">
        <f t="shared" si="82"/>
        <v>0</v>
      </c>
      <c r="CS24" s="18">
        <f t="shared" si="83"/>
        <v>0.25</v>
      </c>
      <c r="CT24" s="18">
        <f t="shared" si="84"/>
        <v>0.125</v>
      </c>
      <c r="CU24" s="18">
        <f t="shared" si="85"/>
        <v>0</v>
      </c>
      <c r="CV24" s="15">
        <v>2</v>
      </c>
      <c r="CW24" s="15">
        <v>1.85</v>
      </c>
      <c r="CX24" s="15">
        <v>0</v>
      </c>
      <c r="CY24" s="15">
        <v>0</v>
      </c>
      <c r="CZ24" s="15">
        <v>0.25</v>
      </c>
      <c r="DA24" s="15">
        <v>0.25</v>
      </c>
      <c r="DB24" s="15">
        <v>0</v>
      </c>
      <c r="DC24" s="15">
        <v>0</v>
      </c>
      <c r="DD24" s="15">
        <v>0.75</v>
      </c>
      <c r="DE24" s="15">
        <v>0.6</v>
      </c>
      <c r="DF24" s="15">
        <v>0.25</v>
      </c>
      <c r="DG24" s="15">
        <v>0.25</v>
      </c>
      <c r="DH24" s="15">
        <v>0</v>
      </c>
      <c r="DI24" s="15">
        <v>0</v>
      </c>
      <c r="DJ24" s="15">
        <v>0</v>
      </c>
      <c r="DK24" s="15">
        <v>0</v>
      </c>
      <c r="DL24" s="15">
        <v>0.5</v>
      </c>
      <c r="DM24" s="15">
        <v>0.5</v>
      </c>
      <c r="DN24" s="15">
        <v>0.25</v>
      </c>
      <c r="DO24" s="15">
        <v>0.25</v>
      </c>
      <c r="DP24" s="15">
        <v>0</v>
      </c>
      <c r="DQ24" s="15">
        <v>0</v>
      </c>
      <c r="DR24" s="15"/>
      <c r="DS24" s="17" t="str">
        <f t="shared" si="0"/>
        <v>LSNB19</v>
      </c>
      <c r="DT24" s="3" t="str">
        <f t="shared" si="1"/>
        <v>Learning 2 - Special Needs Education</v>
      </c>
      <c r="DU24" s="1">
        <f>FB33</f>
        <v>0</v>
      </c>
      <c r="DV24" s="1">
        <f t="shared" ref="DV24:EU24" si="100">FC33</f>
        <v>0</v>
      </c>
      <c r="DW24" s="1">
        <f t="shared" si="100"/>
        <v>0</v>
      </c>
      <c r="DX24" s="1">
        <f t="shared" si="100"/>
        <v>0.15</v>
      </c>
      <c r="DY24" s="1">
        <f t="shared" si="100"/>
        <v>0</v>
      </c>
      <c r="DZ24" s="1">
        <f t="shared" si="100"/>
        <v>0</v>
      </c>
      <c r="EA24" s="1">
        <f t="shared" si="100"/>
        <v>0</v>
      </c>
      <c r="EB24" s="1">
        <f t="shared" si="100"/>
        <v>0</v>
      </c>
      <c r="EC24" s="1">
        <f t="shared" si="100"/>
        <v>0</v>
      </c>
      <c r="ED24" s="1">
        <f t="shared" si="100"/>
        <v>0</v>
      </c>
      <c r="EE24" s="1">
        <f t="shared" si="100"/>
        <v>0</v>
      </c>
      <c r="EF24" s="1">
        <f t="shared" si="100"/>
        <v>0</v>
      </c>
      <c r="EG24" s="1">
        <f t="shared" si="100"/>
        <v>0</v>
      </c>
      <c r="EH24" s="1">
        <f t="shared" si="100"/>
        <v>0</v>
      </c>
      <c r="EI24" s="1">
        <f t="shared" si="100"/>
        <v>0</v>
      </c>
      <c r="EJ24" s="1">
        <f t="shared" si="100"/>
        <v>0</v>
      </c>
      <c r="EK24" s="1">
        <f t="shared" si="100"/>
        <v>0</v>
      </c>
      <c r="EL24" s="1">
        <f t="shared" si="100"/>
        <v>0</v>
      </c>
      <c r="EM24" s="1">
        <f t="shared" si="100"/>
        <v>0</v>
      </c>
      <c r="EN24" s="1">
        <f t="shared" si="100"/>
        <v>0</v>
      </c>
      <c r="EO24" s="1">
        <f t="shared" si="100"/>
        <v>0</v>
      </c>
      <c r="EP24" s="1">
        <f t="shared" si="100"/>
        <v>0</v>
      </c>
      <c r="EQ24" s="1">
        <f t="shared" si="100"/>
        <v>0</v>
      </c>
      <c r="ER24" s="1">
        <f t="shared" si="100"/>
        <v>0</v>
      </c>
      <c r="ES24" s="1">
        <f t="shared" si="100"/>
        <v>0</v>
      </c>
      <c r="ET24" s="1">
        <f t="shared" si="100"/>
        <v>0</v>
      </c>
      <c r="EU24" s="60"/>
      <c r="EV24" s="42">
        <v>24</v>
      </c>
      <c r="EW24" s="3" t="s">
        <v>328</v>
      </c>
      <c r="EX24" s="3" t="s">
        <v>329</v>
      </c>
      <c r="EY24" s="3" t="s">
        <v>6</v>
      </c>
      <c r="EZ24" s="1">
        <v>0</v>
      </c>
      <c r="FA24" s="1">
        <v>0.5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0.5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</row>
    <row r="25" spans="1:183">
      <c r="A25" s="3" t="s">
        <v>63</v>
      </c>
      <c r="B25" s="6">
        <v>34374</v>
      </c>
      <c r="C25" s="6">
        <v>40483</v>
      </c>
      <c r="D25" s="3" t="s">
        <v>64</v>
      </c>
      <c r="E25" s="3">
        <v>84</v>
      </c>
      <c r="F25" s="28">
        <f t="shared" si="2"/>
        <v>9.3333333333333339</v>
      </c>
      <c r="G25" s="29">
        <f t="shared" si="3"/>
        <v>18</v>
      </c>
      <c r="H25" s="3">
        <v>30</v>
      </c>
      <c r="J25" s="3" t="s">
        <v>176</v>
      </c>
      <c r="K25" s="3" t="str">
        <f t="shared" si="23"/>
        <v>***</v>
      </c>
      <c r="L25" s="3">
        <v>93.4</v>
      </c>
      <c r="M25" s="9"/>
      <c r="N25" s="6">
        <f t="shared" si="24"/>
        <v>260400</v>
      </c>
      <c r="O25" s="6" t="str">
        <f t="shared" si="25"/>
        <v/>
      </c>
      <c r="P25" s="6" t="str">
        <f t="shared" si="26"/>
        <v/>
      </c>
      <c r="Q25" s="6"/>
      <c r="R25" s="6">
        <f t="shared" si="27"/>
        <v>260400</v>
      </c>
      <c r="S25" s="6"/>
      <c r="T25" s="9"/>
      <c r="U25" s="31">
        <f t="shared" si="28"/>
        <v>260400</v>
      </c>
      <c r="V25" s="31">
        <f t="shared" si="29"/>
        <v>663592.25</v>
      </c>
      <c r="W25" s="35">
        <f t="shared" si="30"/>
        <v>1985.7399630571333</v>
      </c>
      <c r="X25" s="31">
        <f t="shared" si="31"/>
        <v>5060.375</v>
      </c>
      <c r="Y25" s="35">
        <f t="shared" si="32"/>
        <v>151631.64902845083</v>
      </c>
      <c r="Z25" s="31">
        <f t="shared" si="33"/>
        <v>386411.625</v>
      </c>
      <c r="AA25" s="35">
        <f t="shared" si="34"/>
        <v>29374.608880679363</v>
      </c>
      <c r="AB25" s="31">
        <f t="shared" si="35"/>
        <v>74857</v>
      </c>
      <c r="AC25" s="35">
        <f t="shared" si="36"/>
        <v>24016.696623566655</v>
      </c>
      <c r="AD25" s="31">
        <f t="shared" si="37"/>
        <v>61203.125</v>
      </c>
      <c r="AE25" s="35">
        <f t="shared" si="38"/>
        <v>0</v>
      </c>
      <c r="AF25" s="31">
        <f t="shared" si="39"/>
        <v>0</v>
      </c>
      <c r="AG25" s="35">
        <f t="shared" si="40"/>
        <v>14687.304440339682</v>
      </c>
      <c r="AH25" s="31">
        <f t="shared" si="41"/>
        <v>37428.5</v>
      </c>
      <c r="AI25" s="35">
        <f t="shared" si="42"/>
        <v>14687.304440339682</v>
      </c>
      <c r="AJ25" s="31">
        <f t="shared" si="43"/>
        <v>37428.5</v>
      </c>
      <c r="AK25" s="35">
        <f t="shared" si="44"/>
        <v>0</v>
      </c>
      <c r="AL25" s="31">
        <f t="shared" si="45"/>
        <v>0</v>
      </c>
      <c r="AM25" s="35">
        <f t="shared" si="46"/>
        <v>9329.3921832269734</v>
      </c>
      <c r="AN25" s="31">
        <f t="shared" si="47"/>
        <v>23774.625</v>
      </c>
      <c r="AO25" s="35">
        <f t="shared" si="48"/>
        <v>14687.304440339682</v>
      </c>
      <c r="AP25" s="31">
        <f t="shared" si="49"/>
        <v>37428.5</v>
      </c>
      <c r="AQ25" s="9"/>
      <c r="AR25" s="15">
        <f t="shared" si="50"/>
        <v>9</v>
      </c>
      <c r="AS25" s="15">
        <f t="shared" si="51"/>
        <v>8.75</v>
      </c>
      <c r="AT25" s="15">
        <f t="shared" si="52"/>
        <v>0</v>
      </c>
      <c r="AU25" s="15">
        <f t="shared" si="53"/>
        <v>0.125</v>
      </c>
      <c r="AV25" s="15">
        <f t="shared" si="54"/>
        <v>5.5</v>
      </c>
      <c r="AW25" s="15">
        <f t="shared" si="55"/>
        <v>4.875</v>
      </c>
      <c r="AX25" s="15">
        <f t="shared" si="56"/>
        <v>1</v>
      </c>
      <c r="AY25" s="15">
        <f t="shared" si="57"/>
        <v>1</v>
      </c>
      <c r="AZ25" s="15">
        <f t="shared" si="58"/>
        <v>0.75</v>
      </c>
      <c r="BA25" s="15">
        <f t="shared" si="59"/>
        <v>0.875</v>
      </c>
      <c r="BB25" s="15">
        <f t="shared" si="60"/>
        <v>0</v>
      </c>
      <c r="BC25" s="15">
        <f t="shared" si="61"/>
        <v>0</v>
      </c>
      <c r="BD25" s="15">
        <f t="shared" si="62"/>
        <v>0.5</v>
      </c>
      <c r="BE25" s="15">
        <f t="shared" si="63"/>
        <v>0.5</v>
      </c>
      <c r="BF25" s="15">
        <f t="shared" si="64"/>
        <v>0.5</v>
      </c>
      <c r="BG25" s="15">
        <f t="shared" si="65"/>
        <v>0.5</v>
      </c>
      <c r="BH25" s="15">
        <f t="shared" si="66"/>
        <v>0</v>
      </c>
      <c r="BI25" s="15">
        <f t="shared" si="67"/>
        <v>0</v>
      </c>
      <c r="BJ25" s="15">
        <f t="shared" si="68"/>
        <v>0.25</v>
      </c>
      <c r="BK25" s="15">
        <f t="shared" si="69"/>
        <v>0.375</v>
      </c>
      <c r="BL25" s="15">
        <f t="shared" si="70"/>
        <v>0.5</v>
      </c>
      <c r="BM25" s="15">
        <f t="shared" si="71"/>
        <v>0.5</v>
      </c>
      <c r="BN25" s="9"/>
      <c r="BO25" s="12">
        <f t="shared" si="72"/>
        <v>309366</v>
      </c>
      <c r="BP25" s="12">
        <f t="shared" si="73"/>
        <v>354226.25</v>
      </c>
      <c r="BQ25" s="12">
        <f t="shared" si="74"/>
        <v>0</v>
      </c>
      <c r="BR25" s="12">
        <f t="shared" si="75"/>
        <v>5060.375</v>
      </c>
      <c r="BS25" s="12">
        <f t="shared" si="4"/>
        <v>189057</v>
      </c>
      <c r="BT25" s="12">
        <f t="shared" si="5"/>
        <v>197354.625</v>
      </c>
      <c r="BU25" s="12">
        <f t="shared" si="6"/>
        <v>34374</v>
      </c>
      <c r="BV25" s="12">
        <f t="shared" si="7"/>
        <v>40483</v>
      </c>
      <c r="BW25" s="12">
        <f t="shared" si="8"/>
        <v>25780.5</v>
      </c>
      <c r="BX25" s="12">
        <f t="shared" si="9"/>
        <v>35422.625</v>
      </c>
      <c r="BY25" s="12">
        <f t="shared" si="10"/>
        <v>0</v>
      </c>
      <c r="BZ25" s="12">
        <f t="shared" si="11"/>
        <v>0</v>
      </c>
      <c r="CA25" s="12">
        <f t="shared" si="12"/>
        <v>17187</v>
      </c>
      <c r="CB25" s="12">
        <f t="shared" si="13"/>
        <v>20241.5</v>
      </c>
      <c r="CC25" s="12">
        <f t="shared" si="14"/>
        <v>17187</v>
      </c>
      <c r="CD25" s="12">
        <f t="shared" si="15"/>
        <v>20241.5</v>
      </c>
      <c r="CE25" s="12">
        <f t="shared" si="16"/>
        <v>0</v>
      </c>
      <c r="CF25" s="12">
        <f t="shared" si="17"/>
        <v>0</v>
      </c>
      <c r="CG25" s="12">
        <f t="shared" si="18"/>
        <v>8593.5</v>
      </c>
      <c r="CH25" s="12">
        <f t="shared" si="19"/>
        <v>15181.125</v>
      </c>
      <c r="CI25" s="12">
        <f t="shared" si="20"/>
        <v>17187</v>
      </c>
      <c r="CJ25" s="12">
        <f t="shared" si="21"/>
        <v>20241.5</v>
      </c>
      <c r="CK25" s="9"/>
      <c r="CL25" s="18">
        <f t="shared" si="76"/>
        <v>7.6257295048277008E-3</v>
      </c>
      <c r="CM25" s="18">
        <f t="shared" si="77"/>
        <v>0.58230279964842868</v>
      </c>
      <c r="CN25" s="18">
        <f t="shared" si="78"/>
        <v>0.11280571766773949</v>
      </c>
      <c r="CO25" s="18">
        <f t="shared" si="79"/>
        <v>9.2230017755632318E-2</v>
      </c>
      <c r="CP25" s="18">
        <f t="shared" si="80"/>
        <v>0</v>
      </c>
      <c r="CQ25" s="18">
        <f t="shared" si="81"/>
        <v>5.6402858833869744E-2</v>
      </c>
      <c r="CR25" s="18">
        <f t="shared" si="82"/>
        <v>5.6402858833869744E-2</v>
      </c>
      <c r="CS25" s="18">
        <f t="shared" si="83"/>
        <v>0</v>
      </c>
      <c r="CT25" s="18">
        <f t="shared" si="84"/>
        <v>3.5827158921762574E-2</v>
      </c>
      <c r="CU25" s="18">
        <f t="shared" si="85"/>
        <v>5.6402858833869744E-2</v>
      </c>
      <c r="CV25" s="15">
        <v>7.5</v>
      </c>
      <c r="CW25" s="15">
        <v>6.625</v>
      </c>
      <c r="CX25" s="15">
        <v>0</v>
      </c>
      <c r="CY25" s="15">
        <v>0</v>
      </c>
      <c r="CZ25" s="15">
        <v>5</v>
      </c>
      <c r="DA25" s="15">
        <v>4.125</v>
      </c>
      <c r="DB25" s="15">
        <v>1</v>
      </c>
      <c r="DC25" s="15">
        <v>1</v>
      </c>
      <c r="DD25" s="15">
        <v>0.5</v>
      </c>
      <c r="DE25" s="15">
        <v>0.5</v>
      </c>
      <c r="DF25" s="15">
        <v>0</v>
      </c>
      <c r="DG25" s="15">
        <v>0</v>
      </c>
      <c r="DH25" s="15">
        <v>0</v>
      </c>
      <c r="DI25" s="15">
        <v>0</v>
      </c>
      <c r="DJ25" s="15">
        <v>0.5</v>
      </c>
      <c r="DK25" s="15">
        <v>0.5</v>
      </c>
      <c r="DL25" s="15">
        <v>0</v>
      </c>
      <c r="DM25" s="15">
        <v>0</v>
      </c>
      <c r="DN25" s="15">
        <v>0</v>
      </c>
      <c r="DO25" s="15">
        <v>0</v>
      </c>
      <c r="DP25" s="15">
        <v>0.5</v>
      </c>
      <c r="DQ25" s="15">
        <v>0.5</v>
      </c>
      <c r="DR25" s="15"/>
      <c r="DS25" s="17" t="str">
        <f t="shared" si="0"/>
        <v>LLKB18</v>
      </c>
      <c r="DT25" s="3" t="str">
        <f t="shared" si="1"/>
        <v>Livskunskap</v>
      </c>
      <c r="DU25" s="1">
        <f>FB34</f>
        <v>0</v>
      </c>
      <c r="DV25" s="1">
        <f t="shared" ref="DV25:EU25" si="101">FC34</f>
        <v>0</v>
      </c>
      <c r="DW25" s="1">
        <f t="shared" si="101"/>
        <v>0</v>
      </c>
      <c r="DX25" s="1">
        <f t="shared" si="101"/>
        <v>0.125</v>
      </c>
      <c r="DY25" s="1">
        <f t="shared" si="101"/>
        <v>0</v>
      </c>
      <c r="DZ25" s="1">
        <f t="shared" si="101"/>
        <v>0</v>
      </c>
      <c r="EA25" s="1">
        <f t="shared" si="101"/>
        <v>0.5</v>
      </c>
      <c r="EB25" s="1">
        <f t="shared" si="101"/>
        <v>0.75</v>
      </c>
      <c r="EC25" s="1">
        <f t="shared" si="101"/>
        <v>0</v>
      </c>
      <c r="ED25" s="1">
        <f t="shared" si="101"/>
        <v>0</v>
      </c>
      <c r="EE25" s="1">
        <f t="shared" si="101"/>
        <v>0</v>
      </c>
      <c r="EF25" s="1">
        <f t="shared" si="101"/>
        <v>0</v>
      </c>
      <c r="EG25" s="1">
        <f t="shared" si="101"/>
        <v>0</v>
      </c>
      <c r="EH25" s="1">
        <f t="shared" si="101"/>
        <v>0</v>
      </c>
      <c r="EI25" s="1">
        <f t="shared" si="101"/>
        <v>0.5</v>
      </c>
      <c r="EJ25" s="1">
        <f t="shared" si="101"/>
        <v>0.5</v>
      </c>
      <c r="EK25" s="1">
        <f t="shared" si="101"/>
        <v>0.5</v>
      </c>
      <c r="EL25" s="1">
        <f t="shared" si="101"/>
        <v>0.75</v>
      </c>
      <c r="EM25" s="1">
        <f t="shared" si="101"/>
        <v>0</v>
      </c>
      <c r="EN25" s="1">
        <f t="shared" si="101"/>
        <v>0</v>
      </c>
      <c r="EO25" s="1">
        <f t="shared" si="101"/>
        <v>0</v>
      </c>
      <c r="EP25" s="1">
        <f t="shared" si="101"/>
        <v>0</v>
      </c>
      <c r="EQ25" s="1">
        <f t="shared" si="101"/>
        <v>0</v>
      </c>
      <c r="ER25" s="1">
        <f t="shared" si="101"/>
        <v>0</v>
      </c>
      <c r="ES25" s="1">
        <f t="shared" si="101"/>
        <v>0</v>
      </c>
      <c r="ET25" s="1">
        <f t="shared" si="101"/>
        <v>0</v>
      </c>
      <c r="EU25" s="60"/>
      <c r="EV25" s="42">
        <v>25</v>
      </c>
      <c r="EW25" s="3" t="s">
        <v>48</v>
      </c>
      <c r="EX25" s="3" t="s">
        <v>49</v>
      </c>
      <c r="EY25" s="3" t="s">
        <v>6</v>
      </c>
      <c r="EZ25" s="1">
        <v>3.5</v>
      </c>
      <c r="FA25" s="1">
        <v>4.125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1</v>
      </c>
      <c r="FN25" s="1">
        <v>2</v>
      </c>
      <c r="FO25" s="1">
        <v>1</v>
      </c>
      <c r="FP25" s="1">
        <v>0</v>
      </c>
      <c r="FQ25" s="1">
        <v>0.25</v>
      </c>
      <c r="FR25" s="1">
        <v>1.5</v>
      </c>
      <c r="FS25" s="1">
        <v>1.875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</row>
    <row r="26" spans="1:183">
      <c r="A26" s="3" t="s">
        <v>39</v>
      </c>
      <c r="B26" s="6">
        <v>34374</v>
      </c>
      <c r="C26" s="6">
        <v>40483</v>
      </c>
      <c r="D26" s="3" t="s">
        <v>263</v>
      </c>
      <c r="E26" s="3">
        <f>87.2+82</f>
        <v>169.2</v>
      </c>
      <c r="F26" s="28">
        <f t="shared" si="2"/>
        <v>35.621052631578948</v>
      </c>
      <c r="G26" s="29">
        <f t="shared" si="3"/>
        <v>38</v>
      </c>
      <c r="H26" s="3">
        <v>7.5</v>
      </c>
      <c r="J26" s="3" t="s">
        <v>177</v>
      </c>
      <c r="K26" s="3" t="str">
        <f t="shared" si="23"/>
        <v>***</v>
      </c>
      <c r="L26" s="3">
        <v>154.5</v>
      </c>
      <c r="M26" s="9"/>
      <c r="N26" s="6">
        <f t="shared" si="24"/>
        <v>524520</v>
      </c>
      <c r="O26" s="6" t="str">
        <f t="shared" si="25"/>
        <v/>
      </c>
      <c r="P26" s="6" t="str">
        <f t="shared" si="26"/>
        <v/>
      </c>
      <c r="Q26" s="6"/>
      <c r="R26" s="6">
        <f t="shared" si="27"/>
        <v>524520</v>
      </c>
      <c r="S26" s="6"/>
      <c r="T26" s="9"/>
      <c r="U26" s="31">
        <f t="shared" si="28"/>
        <v>524520</v>
      </c>
      <c r="V26" s="31">
        <f t="shared" si="29"/>
        <v>380872.625</v>
      </c>
      <c r="W26" s="35">
        <f t="shared" si="30"/>
        <v>229320.95424815582</v>
      </c>
      <c r="X26" s="31">
        <f t="shared" si="31"/>
        <v>166518.1</v>
      </c>
      <c r="Y26" s="35">
        <f t="shared" si="32"/>
        <v>84417.914787128655</v>
      </c>
      <c r="Z26" s="31">
        <f t="shared" si="33"/>
        <v>61298.850000000013</v>
      </c>
      <c r="AA26" s="35">
        <f t="shared" si="34"/>
        <v>103089.56607212189</v>
      </c>
      <c r="AB26" s="31">
        <f t="shared" si="35"/>
        <v>74857</v>
      </c>
      <c r="AC26" s="35">
        <f t="shared" si="36"/>
        <v>3484.4561157421067</v>
      </c>
      <c r="AD26" s="31">
        <f t="shared" si="37"/>
        <v>2530.1875</v>
      </c>
      <c r="AE26" s="35">
        <f t="shared" si="38"/>
        <v>15209.166502843305</v>
      </c>
      <c r="AF26" s="31">
        <f t="shared" si="39"/>
        <v>11043.916666666666</v>
      </c>
      <c r="AG26" s="35">
        <f t="shared" si="40"/>
        <v>12886.195759015236</v>
      </c>
      <c r="AH26" s="31">
        <f t="shared" si="41"/>
        <v>9357.125</v>
      </c>
      <c r="AI26" s="35">
        <f t="shared" si="42"/>
        <v>2322.9707438280711</v>
      </c>
      <c r="AJ26" s="31">
        <f t="shared" si="43"/>
        <v>1686.7916666666665</v>
      </c>
      <c r="AK26" s="35">
        <f t="shared" si="44"/>
        <v>2322.9707438280711</v>
      </c>
      <c r="AL26" s="31">
        <f t="shared" si="45"/>
        <v>1686.7916666666665</v>
      </c>
      <c r="AM26" s="35">
        <f t="shared" si="46"/>
        <v>48060.326920318832</v>
      </c>
      <c r="AN26" s="31">
        <f t="shared" si="47"/>
        <v>34898.3125</v>
      </c>
      <c r="AO26" s="35">
        <f t="shared" si="48"/>
        <v>23405.478107018062</v>
      </c>
      <c r="AP26" s="31">
        <f t="shared" si="49"/>
        <v>16995.55</v>
      </c>
      <c r="AQ26" s="9"/>
      <c r="AR26" s="15">
        <f t="shared" si="50"/>
        <v>4.75</v>
      </c>
      <c r="AS26" s="15">
        <f t="shared" si="51"/>
        <v>5.3750000000000009</v>
      </c>
      <c r="AT26" s="15">
        <f t="shared" si="52"/>
        <v>1.9</v>
      </c>
      <c r="AU26" s="15">
        <f t="shared" si="53"/>
        <v>2.5</v>
      </c>
      <c r="AV26" s="15">
        <f t="shared" si="54"/>
        <v>0.9</v>
      </c>
      <c r="AW26" s="15">
        <f t="shared" si="55"/>
        <v>0.75</v>
      </c>
      <c r="AX26" s="15">
        <f t="shared" si="56"/>
        <v>1</v>
      </c>
      <c r="AY26" s="15">
        <f t="shared" si="57"/>
        <v>1</v>
      </c>
      <c r="AZ26" s="15">
        <f t="shared" si="58"/>
        <v>0</v>
      </c>
      <c r="BA26" s="15">
        <f t="shared" si="59"/>
        <v>6.25E-2</v>
      </c>
      <c r="BB26" s="15">
        <f t="shared" si="60"/>
        <v>0.125</v>
      </c>
      <c r="BC26" s="15">
        <f t="shared" si="61"/>
        <v>0.16666666666666666</v>
      </c>
      <c r="BD26" s="15">
        <f t="shared" si="62"/>
        <v>0.125</v>
      </c>
      <c r="BE26" s="15">
        <f t="shared" si="63"/>
        <v>0.125</v>
      </c>
      <c r="BF26" s="15">
        <f t="shared" si="64"/>
        <v>0</v>
      </c>
      <c r="BG26" s="15">
        <f t="shared" si="65"/>
        <v>4.1666666666666664E-2</v>
      </c>
      <c r="BH26" s="15">
        <f t="shared" si="66"/>
        <v>0</v>
      </c>
      <c r="BI26" s="15">
        <f t="shared" si="67"/>
        <v>4.1666666666666664E-2</v>
      </c>
      <c r="BJ26" s="15">
        <f t="shared" si="68"/>
        <v>0.5</v>
      </c>
      <c r="BK26" s="15">
        <f t="shared" si="69"/>
        <v>0.4375</v>
      </c>
      <c r="BL26" s="15">
        <f t="shared" si="70"/>
        <v>0.2</v>
      </c>
      <c r="BM26" s="15">
        <f t="shared" si="71"/>
        <v>0.25</v>
      </c>
      <c r="BN26" s="9"/>
      <c r="BO26" s="12">
        <f t="shared" si="72"/>
        <v>163276.5</v>
      </c>
      <c r="BP26" s="12">
        <f t="shared" si="73"/>
        <v>217596.12500000003</v>
      </c>
      <c r="BQ26" s="12">
        <f t="shared" si="74"/>
        <v>65310.6</v>
      </c>
      <c r="BR26" s="12">
        <f t="shared" si="75"/>
        <v>101207.5</v>
      </c>
      <c r="BS26" s="12">
        <f t="shared" si="4"/>
        <v>30936.600000000002</v>
      </c>
      <c r="BT26" s="12">
        <f t="shared" si="5"/>
        <v>30362.25</v>
      </c>
      <c r="BU26" s="12">
        <f t="shared" si="6"/>
        <v>34374</v>
      </c>
      <c r="BV26" s="12">
        <f t="shared" si="7"/>
        <v>40483</v>
      </c>
      <c r="BW26" s="12">
        <f t="shared" si="8"/>
        <v>0</v>
      </c>
      <c r="BX26" s="12">
        <f t="shared" si="9"/>
        <v>2530.1875</v>
      </c>
      <c r="BY26" s="12">
        <f t="shared" si="10"/>
        <v>4296.75</v>
      </c>
      <c r="BZ26" s="12">
        <f t="shared" si="11"/>
        <v>6747.1666666666661</v>
      </c>
      <c r="CA26" s="12">
        <f t="shared" si="12"/>
        <v>4296.75</v>
      </c>
      <c r="CB26" s="12">
        <f t="shared" si="13"/>
        <v>5060.375</v>
      </c>
      <c r="CC26" s="12">
        <f t="shared" si="14"/>
        <v>0</v>
      </c>
      <c r="CD26" s="12">
        <f t="shared" si="15"/>
        <v>1686.7916666666665</v>
      </c>
      <c r="CE26" s="12">
        <f t="shared" si="16"/>
        <v>0</v>
      </c>
      <c r="CF26" s="12">
        <f t="shared" si="17"/>
        <v>1686.7916666666665</v>
      </c>
      <c r="CG26" s="12">
        <f t="shared" si="18"/>
        <v>17187</v>
      </c>
      <c r="CH26" s="12">
        <f t="shared" si="19"/>
        <v>17711.3125</v>
      </c>
      <c r="CI26" s="12">
        <f t="shared" si="20"/>
        <v>6874.8</v>
      </c>
      <c r="CJ26" s="12">
        <f t="shared" si="21"/>
        <v>10120.75</v>
      </c>
      <c r="CK26" s="9"/>
      <c r="CL26" s="18">
        <f t="shared" si="76"/>
        <v>0.43720154474215628</v>
      </c>
      <c r="CM26" s="18">
        <f t="shared" si="77"/>
        <v>0.16094317621278245</v>
      </c>
      <c r="CN26" s="18">
        <f t="shared" si="78"/>
        <v>0.19654077265332473</v>
      </c>
      <c r="CO26" s="18">
        <f t="shared" si="79"/>
        <v>6.6431329896707598E-3</v>
      </c>
      <c r="CP26" s="18">
        <f t="shared" si="80"/>
        <v>2.8996351908112762E-2</v>
      </c>
      <c r="CQ26" s="18">
        <f t="shared" si="81"/>
        <v>2.4567596581665591E-2</v>
      </c>
      <c r="CR26" s="18">
        <f t="shared" si="82"/>
        <v>4.4287553264471726E-3</v>
      </c>
      <c r="CS26" s="18">
        <f t="shared" si="83"/>
        <v>4.4287553264471726E-3</v>
      </c>
      <c r="CT26" s="18">
        <f t="shared" si="84"/>
        <v>9.1627253336991593E-2</v>
      </c>
      <c r="CU26" s="18">
        <f t="shared" si="85"/>
        <v>4.4622660922401552E-2</v>
      </c>
      <c r="CV26" s="15">
        <v>4.75</v>
      </c>
      <c r="CW26" s="15">
        <v>5</v>
      </c>
      <c r="CX26" s="15">
        <v>1.9</v>
      </c>
      <c r="CY26" s="15">
        <v>2.375</v>
      </c>
      <c r="CZ26" s="15">
        <v>0.9</v>
      </c>
      <c r="DA26" s="15">
        <v>0.75</v>
      </c>
      <c r="DB26" s="15">
        <v>1</v>
      </c>
      <c r="DC26" s="15">
        <v>1</v>
      </c>
      <c r="DD26" s="15">
        <v>0</v>
      </c>
      <c r="DE26" s="15">
        <v>0</v>
      </c>
      <c r="DF26" s="15">
        <v>0.125</v>
      </c>
      <c r="DG26" s="15">
        <v>0.125</v>
      </c>
      <c r="DH26" s="15">
        <v>0.125</v>
      </c>
      <c r="DI26" s="15">
        <v>0.125</v>
      </c>
      <c r="DJ26" s="15">
        <v>0</v>
      </c>
      <c r="DK26" s="15">
        <v>0</v>
      </c>
      <c r="DL26" s="15">
        <v>0</v>
      </c>
      <c r="DM26" s="15">
        <v>0</v>
      </c>
      <c r="DN26" s="15">
        <v>0.5</v>
      </c>
      <c r="DO26" s="15">
        <v>0.375</v>
      </c>
      <c r="DP26" s="15">
        <v>0.2</v>
      </c>
      <c r="DQ26" s="15">
        <v>0.25</v>
      </c>
      <c r="DR26" s="15"/>
      <c r="DS26" s="17" t="str">
        <f t="shared" si="0"/>
        <v>LGMB10</v>
      </c>
      <c r="DT26" s="3" t="str">
        <f t="shared" si="1"/>
        <v xml:space="preserve">Lärande 2 - globala miljö- och överlevnadsfrågor (ht?) </v>
      </c>
      <c r="DU26" s="1">
        <f>FB37</f>
        <v>0</v>
      </c>
      <c r="DV26" s="1">
        <f t="shared" ref="DV26:EU26" si="102">FC37</f>
        <v>0.125</v>
      </c>
      <c r="DW26" s="1">
        <f t="shared" si="102"/>
        <v>0</v>
      </c>
      <c r="DX26" s="1">
        <f t="shared" si="102"/>
        <v>0</v>
      </c>
      <c r="DY26" s="1">
        <f t="shared" si="102"/>
        <v>0</v>
      </c>
      <c r="DZ26" s="1">
        <f t="shared" si="102"/>
        <v>0</v>
      </c>
      <c r="EA26" s="1">
        <f t="shared" si="102"/>
        <v>0</v>
      </c>
      <c r="EB26" s="1">
        <f t="shared" si="102"/>
        <v>0</v>
      </c>
      <c r="EC26" s="1">
        <f t="shared" si="102"/>
        <v>0</v>
      </c>
      <c r="ED26" s="1">
        <f t="shared" si="102"/>
        <v>0</v>
      </c>
      <c r="EE26" s="1">
        <f t="shared" si="102"/>
        <v>0</v>
      </c>
      <c r="EF26" s="1">
        <f t="shared" si="102"/>
        <v>0.125</v>
      </c>
      <c r="EG26" s="1">
        <f t="shared" si="102"/>
        <v>0</v>
      </c>
      <c r="EH26" s="1">
        <f t="shared" si="102"/>
        <v>0</v>
      </c>
      <c r="EI26" s="1">
        <f t="shared" si="102"/>
        <v>0</v>
      </c>
      <c r="EJ26" s="1">
        <f t="shared" si="102"/>
        <v>0</v>
      </c>
      <c r="EK26" s="1">
        <f t="shared" si="102"/>
        <v>0</v>
      </c>
      <c r="EL26" s="1">
        <f t="shared" si="102"/>
        <v>0.125</v>
      </c>
      <c r="EM26" s="1">
        <f t="shared" si="102"/>
        <v>0</v>
      </c>
      <c r="EN26" s="1">
        <f t="shared" si="102"/>
        <v>0</v>
      </c>
      <c r="EO26" s="1">
        <f t="shared" si="102"/>
        <v>0</v>
      </c>
      <c r="EP26" s="1">
        <f t="shared" si="102"/>
        <v>0</v>
      </c>
      <c r="EQ26" s="1">
        <f t="shared" si="102"/>
        <v>0</v>
      </c>
      <c r="ER26" s="1">
        <f t="shared" si="102"/>
        <v>0</v>
      </c>
      <c r="ES26" s="1">
        <f t="shared" si="102"/>
        <v>0</v>
      </c>
      <c r="ET26" s="1">
        <f t="shared" si="102"/>
        <v>0</v>
      </c>
      <c r="EU26" s="60"/>
      <c r="EV26" s="42">
        <v>26</v>
      </c>
      <c r="EW26" s="3" t="s">
        <v>330</v>
      </c>
      <c r="EX26" s="3" t="s">
        <v>49</v>
      </c>
      <c r="EY26" s="3" t="s">
        <v>6</v>
      </c>
      <c r="EZ26" s="1">
        <v>0</v>
      </c>
      <c r="FA26" s="1">
        <v>1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0.75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0.25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</row>
    <row r="27" spans="1:183">
      <c r="A27" s="3" t="s">
        <v>41</v>
      </c>
      <c r="B27" s="6">
        <v>34374</v>
      </c>
      <c r="C27" s="6">
        <v>40483</v>
      </c>
      <c r="D27" s="3" t="s">
        <v>262</v>
      </c>
      <c r="E27" s="3">
        <f>65.5</f>
        <v>65.5</v>
      </c>
      <c r="F27" s="28">
        <f t="shared" si="2"/>
        <v>3.1528279181708787</v>
      </c>
      <c r="G27" s="29">
        <f t="shared" si="3"/>
        <v>166.2</v>
      </c>
      <c r="H27" s="3">
        <v>7.5</v>
      </c>
      <c r="J27" s="3" t="s">
        <v>178</v>
      </c>
      <c r="K27" s="3" t="str">
        <f t="shared" si="23"/>
        <v>***</v>
      </c>
      <c r="L27" s="3">
        <v>149</v>
      </c>
      <c r="M27" s="9"/>
      <c r="N27" s="6">
        <f t="shared" si="24"/>
        <v>203050</v>
      </c>
      <c r="O27" s="6" t="str">
        <f t="shared" si="25"/>
        <v/>
      </c>
      <c r="P27" s="6" t="str">
        <f t="shared" si="26"/>
        <v/>
      </c>
      <c r="Q27" s="6"/>
      <c r="R27" s="6">
        <f t="shared" si="27"/>
        <v>203050</v>
      </c>
      <c r="S27" s="6"/>
      <c r="T27" s="9"/>
      <c r="U27" s="31">
        <f t="shared" si="28"/>
        <v>203050</v>
      </c>
      <c r="V27" s="31">
        <f t="shared" si="29"/>
        <v>1503538.35</v>
      </c>
      <c r="W27" s="35">
        <f t="shared" si="30"/>
        <v>20128.392870723914</v>
      </c>
      <c r="X27" s="31">
        <f t="shared" si="31"/>
        <v>149046.09999999998</v>
      </c>
      <c r="Y27" s="35">
        <f t="shared" si="32"/>
        <v>15847.337661024741</v>
      </c>
      <c r="Z27" s="31">
        <f t="shared" si="33"/>
        <v>117345.87500000001</v>
      </c>
      <c r="AA27" s="35">
        <f t="shared" si="34"/>
        <v>93988.127501869167</v>
      </c>
      <c r="AB27" s="31">
        <f t="shared" si="35"/>
        <v>695960.375</v>
      </c>
      <c r="AC27" s="35">
        <f t="shared" si="36"/>
        <v>4712.9508556432893</v>
      </c>
      <c r="AD27" s="31">
        <f t="shared" si="37"/>
        <v>34898.3125</v>
      </c>
      <c r="AE27" s="35">
        <f t="shared" si="38"/>
        <v>17007.873522979975</v>
      </c>
      <c r="AF27" s="31">
        <f t="shared" si="39"/>
        <v>125939.375</v>
      </c>
      <c r="AG27" s="35">
        <f t="shared" si="40"/>
        <v>10792.689786562476</v>
      </c>
      <c r="AH27" s="31">
        <f t="shared" si="41"/>
        <v>79917.375</v>
      </c>
      <c r="AI27" s="35">
        <f t="shared" si="42"/>
        <v>11953.225648517711</v>
      </c>
      <c r="AJ27" s="31">
        <f t="shared" si="43"/>
        <v>88510.875</v>
      </c>
      <c r="AK27" s="35">
        <f t="shared" si="44"/>
        <v>5054.6478744622636</v>
      </c>
      <c r="AL27" s="31">
        <f t="shared" si="45"/>
        <v>37428.5</v>
      </c>
      <c r="AM27" s="35">
        <f t="shared" si="46"/>
        <v>19876.894479030081</v>
      </c>
      <c r="AN27" s="31">
        <f t="shared" si="47"/>
        <v>147183.8125</v>
      </c>
      <c r="AO27" s="35">
        <f t="shared" si="48"/>
        <v>3687.8597991863658</v>
      </c>
      <c r="AP27" s="31">
        <f t="shared" si="49"/>
        <v>27307.75</v>
      </c>
      <c r="AQ27" s="9"/>
      <c r="AR27" s="15">
        <f t="shared" si="50"/>
        <v>20.774999999999999</v>
      </c>
      <c r="AS27" s="15">
        <f t="shared" si="51"/>
        <v>19.5</v>
      </c>
      <c r="AT27" s="15">
        <f t="shared" si="52"/>
        <v>2.2749999999999999</v>
      </c>
      <c r="AU27" s="15">
        <f t="shared" si="53"/>
        <v>1.75</v>
      </c>
      <c r="AV27" s="15">
        <f t="shared" si="54"/>
        <v>1.5</v>
      </c>
      <c r="AW27" s="15">
        <f t="shared" si="55"/>
        <v>1.625</v>
      </c>
      <c r="AX27" s="15">
        <f t="shared" si="56"/>
        <v>9.5</v>
      </c>
      <c r="AY27" s="15">
        <f t="shared" si="57"/>
        <v>9.125</v>
      </c>
      <c r="AZ27" s="15">
        <f t="shared" si="58"/>
        <v>0.5</v>
      </c>
      <c r="BA27" s="15">
        <f t="shared" si="59"/>
        <v>0.4375</v>
      </c>
      <c r="BB27" s="15">
        <f t="shared" si="60"/>
        <v>1.75</v>
      </c>
      <c r="BC27" s="15">
        <f t="shared" si="61"/>
        <v>1.625</v>
      </c>
      <c r="BD27" s="15">
        <f t="shared" si="62"/>
        <v>1</v>
      </c>
      <c r="BE27" s="15">
        <f t="shared" si="63"/>
        <v>1.125</v>
      </c>
      <c r="BF27" s="15">
        <f t="shared" si="64"/>
        <v>1.25</v>
      </c>
      <c r="BG27" s="15">
        <f t="shared" si="65"/>
        <v>1.125</v>
      </c>
      <c r="BH27" s="15">
        <f t="shared" si="66"/>
        <v>0.5</v>
      </c>
      <c r="BI27" s="15">
        <f t="shared" si="67"/>
        <v>0.5</v>
      </c>
      <c r="BJ27" s="15">
        <f t="shared" si="68"/>
        <v>2</v>
      </c>
      <c r="BK27" s="15">
        <f t="shared" si="69"/>
        <v>1.9375</v>
      </c>
      <c r="BL27" s="15">
        <f t="shared" si="70"/>
        <v>0.5</v>
      </c>
      <c r="BM27" s="15">
        <f t="shared" si="71"/>
        <v>0.25</v>
      </c>
      <c r="BN27" s="9"/>
      <c r="BO27" s="12">
        <f t="shared" si="72"/>
        <v>714119.85</v>
      </c>
      <c r="BP27" s="12">
        <f t="shared" si="73"/>
        <v>789418.5</v>
      </c>
      <c r="BQ27" s="12">
        <f t="shared" si="74"/>
        <v>78200.849999999991</v>
      </c>
      <c r="BR27" s="12">
        <f t="shared" si="75"/>
        <v>70845.25</v>
      </c>
      <c r="BS27" s="12">
        <f t="shared" si="4"/>
        <v>51561</v>
      </c>
      <c r="BT27" s="12">
        <f t="shared" si="5"/>
        <v>65784.875</v>
      </c>
      <c r="BU27" s="12">
        <f t="shared" si="6"/>
        <v>326553</v>
      </c>
      <c r="BV27" s="12">
        <f t="shared" si="7"/>
        <v>369407.375</v>
      </c>
      <c r="BW27" s="12">
        <f t="shared" si="8"/>
        <v>17187</v>
      </c>
      <c r="BX27" s="12">
        <f t="shared" si="9"/>
        <v>17711.3125</v>
      </c>
      <c r="BY27" s="12">
        <f t="shared" si="10"/>
        <v>60154.5</v>
      </c>
      <c r="BZ27" s="12">
        <f t="shared" si="11"/>
        <v>65784.875</v>
      </c>
      <c r="CA27" s="12">
        <f t="shared" si="12"/>
        <v>34374</v>
      </c>
      <c r="CB27" s="12">
        <f t="shared" si="13"/>
        <v>45543.375</v>
      </c>
      <c r="CC27" s="12">
        <f t="shared" si="14"/>
        <v>42967.5</v>
      </c>
      <c r="CD27" s="12">
        <f t="shared" si="15"/>
        <v>45543.375</v>
      </c>
      <c r="CE27" s="12">
        <f t="shared" si="16"/>
        <v>17187</v>
      </c>
      <c r="CF27" s="12">
        <f t="shared" si="17"/>
        <v>20241.5</v>
      </c>
      <c r="CG27" s="12">
        <f t="shared" si="18"/>
        <v>68748</v>
      </c>
      <c r="CH27" s="12">
        <f t="shared" si="19"/>
        <v>78435.8125</v>
      </c>
      <c r="CI27" s="12">
        <f t="shared" si="20"/>
        <v>17187</v>
      </c>
      <c r="CJ27" s="12">
        <f t="shared" si="21"/>
        <v>10120.75</v>
      </c>
      <c r="CK27" s="9"/>
      <c r="CL27" s="18">
        <f t="shared" si="76"/>
        <v>9.9130228370962387E-2</v>
      </c>
      <c r="CM27" s="18">
        <f t="shared" si="77"/>
        <v>7.8046479492857632E-2</v>
      </c>
      <c r="CN27" s="18">
        <f t="shared" si="78"/>
        <v>0.46288169171075683</v>
      </c>
      <c r="CO27" s="18">
        <f t="shared" si="79"/>
        <v>2.3210789734761338E-2</v>
      </c>
      <c r="CP27" s="18">
        <f t="shared" si="80"/>
        <v>8.3761997158236762E-2</v>
      </c>
      <c r="CQ27" s="18">
        <f t="shared" si="81"/>
        <v>5.3152867700381565E-2</v>
      </c>
      <c r="CR27" s="18">
        <f t="shared" si="82"/>
        <v>5.8868385365760702E-2</v>
      </c>
      <c r="CS27" s="18">
        <f t="shared" si="83"/>
        <v>2.489361179247606E-2</v>
      </c>
      <c r="CT27" s="18">
        <f t="shared" si="84"/>
        <v>9.7891625112189518E-2</v>
      </c>
      <c r="CU27" s="18">
        <f t="shared" si="85"/>
        <v>1.8162323561617167E-2</v>
      </c>
      <c r="CV27" s="15">
        <v>20.149999999999999</v>
      </c>
      <c r="CW27" s="15">
        <v>18.875</v>
      </c>
      <c r="CX27" s="15">
        <v>2.15</v>
      </c>
      <c r="CY27" s="15">
        <v>1.625</v>
      </c>
      <c r="CZ27" s="15">
        <v>1.5</v>
      </c>
      <c r="DA27" s="15">
        <v>1.625</v>
      </c>
      <c r="DB27" s="15">
        <v>9.25</v>
      </c>
      <c r="DC27" s="15">
        <v>8.875</v>
      </c>
      <c r="DD27" s="15">
        <v>0.375</v>
      </c>
      <c r="DE27" s="15">
        <v>0.375</v>
      </c>
      <c r="DF27" s="15">
        <v>1.75</v>
      </c>
      <c r="DG27" s="15">
        <v>1.625</v>
      </c>
      <c r="DH27" s="15">
        <v>1</v>
      </c>
      <c r="DI27" s="15">
        <v>1</v>
      </c>
      <c r="DJ27" s="15">
        <v>1.25</v>
      </c>
      <c r="DK27" s="15">
        <v>1.125</v>
      </c>
      <c r="DL27" s="15">
        <v>0.5</v>
      </c>
      <c r="DM27" s="15">
        <v>0.5</v>
      </c>
      <c r="DN27" s="15">
        <v>1.875</v>
      </c>
      <c r="DO27" s="15">
        <v>1.875</v>
      </c>
      <c r="DP27" s="15">
        <v>0.5</v>
      </c>
      <c r="DQ27" s="15">
        <v>0.25</v>
      </c>
      <c r="DR27" s="15"/>
      <c r="DS27" s="17" t="str">
        <f t="shared" si="0"/>
        <v>LGMB17</v>
      </c>
      <c r="DT27" s="3" t="str">
        <f t="shared" si="1"/>
        <v>Lärande 2 - globala miljö- och överlevnadsfrågor (vt?)</v>
      </c>
      <c r="DU27" s="1">
        <f>FB38+FB39</f>
        <v>0</v>
      </c>
      <c r="DV27" s="1">
        <f t="shared" ref="DV27:EU27" si="103">FC38+FC39</f>
        <v>0</v>
      </c>
      <c r="DW27" s="1">
        <f t="shared" si="103"/>
        <v>0.125</v>
      </c>
      <c r="DX27" s="1">
        <f t="shared" si="103"/>
        <v>0.125</v>
      </c>
      <c r="DY27" s="1">
        <f t="shared" si="103"/>
        <v>0</v>
      </c>
      <c r="DZ27" s="1">
        <f t="shared" si="103"/>
        <v>0</v>
      </c>
      <c r="EA27" s="1">
        <f t="shared" si="103"/>
        <v>0</v>
      </c>
      <c r="EB27" s="1">
        <f t="shared" si="103"/>
        <v>0</v>
      </c>
      <c r="EC27" s="1">
        <f t="shared" si="103"/>
        <v>0.25</v>
      </c>
      <c r="ED27" s="1">
        <f t="shared" si="103"/>
        <v>0.25</v>
      </c>
      <c r="EE27" s="1">
        <f t="shared" si="103"/>
        <v>0</v>
      </c>
      <c r="EF27" s="1">
        <f t="shared" si="103"/>
        <v>0</v>
      </c>
      <c r="EG27" s="1">
        <f t="shared" si="103"/>
        <v>0</v>
      </c>
      <c r="EH27" s="1">
        <f t="shared" si="103"/>
        <v>0</v>
      </c>
      <c r="EI27" s="1">
        <f t="shared" si="103"/>
        <v>0</v>
      </c>
      <c r="EJ27" s="1">
        <f t="shared" si="103"/>
        <v>0.125</v>
      </c>
      <c r="EK27" s="1">
        <f t="shared" si="103"/>
        <v>0.25</v>
      </c>
      <c r="EL27" s="1">
        <f t="shared" si="103"/>
        <v>0.125</v>
      </c>
      <c r="EM27" s="1">
        <f t="shared" si="103"/>
        <v>0</v>
      </c>
      <c r="EN27" s="1">
        <f t="shared" si="103"/>
        <v>0</v>
      </c>
      <c r="EO27" s="1">
        <f t="shared" si="103"/>
        <v>0</v>
      </c>
      <c r="EP27" s="1">
        <f t="shared" si="103"/>
        <v>0</v>
      </c>
      <c r="EQ27" s="1">
        <f t="shared" si="103"/>
        <v>0</v>
      </c>
      <c r="ER27" s="1">
        <f t="shared" si="103"/>
        <v>0</v>
      </c>
      <c r="ES27" s="1">
        <f t="shared" si="103"/>
        <v>0</v>
      </c>
      <c r="ET27" s="1">
        <f t="shared" si="103"/>
        <v>0</v>
      </c>
      <c r="EU27" s="60"/>
      <c r="EV27" s="42">
        <v>27</v>
      </c>
      <c r="EW27" s="3" t="s">
        <v>50</v>
      </c>
      <c r="EX27" s="3" t="s">
        <v>51</v>
      </c>
      <c r="EY27" s="3" t="s">
        <v>6</v>
      </c>
      <c r="EZ27" s="1">
        <v>0.8</v>
      </c>
      <c r="FA27" s="1">
        <v>2.125</v>
      </c>
      <c r="FB27" s="1">
        <v>0</v>
      </c>
      <c r="FC27" s="1">
        <v>0</v>
      </c>
      <c r="FD27" s="1">
        <v>0</v>
      </c>
      <c r="FE27" s="1">
        <v>0</v>
      </c>
      <c r="FF27" s="1">
        <v>0.05</v>
      </c>
      <c r="FG27" s="1">
        <v>0.125</v>
      </c>
      <c r="FH27" s="1">
        <v>0</v>
      </c>
      <c r="FI27" s="1">
        <v>0</v>
      </c>
      <c r="FJ27" s="1">
        <v>0.75</v>
      </c>
      <c r="FK27" s="1">
        <v>2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</row>
    <row r="28" spans="1:183">
      <c r="A28" s="3" t="s">
        <v>58</v>
      </c>
      <c r="B28" s="6">
        <v>34374</v>
      </c>
      <c r="C28" s="6">
        <v>40483</v>
      </c>
      <c r="D28" s="3" t="s">
        <v>266</v>
      </c>
      <c r="E28" s="3">
        <v>52</v>
      </c>
      <c r="F28" s="28">
        <f t="shared" si="2"/>
        <v>8.8510638297872344</v>
      </c>
      <c r="G28" s="29">
        <f t="shared" si="3"/>
        <v>47</v>
      </c>
      <c r="H28" s="3">
        <v>7.5</v>
      </c>
      <c r="J28" s="3" t="s">
        <v>179</v>
      </c>
      <c r="K28" s="3" t="str">
        <f t="shared" si="23"/>
        <v>***</v>
      </c>
      <c r="L28" s="3">
        <v>43</v>
      </c>
      <c r="M28" s="9"/>
      <c r="N28" s="6">
        <f t="shared" si="24"/>
        <v>161200</v>
      </c>
      <c r="O28" s="6" t="str">
        <f t="shared" si="25"/>
        <v/>
      </c>
      <c r="P28" s="6" t="str">
        <f t="shared" si="26"/>
        <v/>
      </c>
      <c r="Q28" s="6"/>
      <c r="R28" s="6">
        <f t="shared" si="27"/>
        <v>161200</v>
      </c>
      <c r="S28" s="6"/>
      <c r="T28" s="9"/>
      <c r="U28" s="31">
        <f t="shared" si="28"/>
        <v>161200</v>
      </c>
      <c r="V28" s="31">
        <f t="shared" si="29"/>
        <v>394241.5</v>
      </c>
      <c r="W28" s="35">
        <f t="shared" si="30"/>
        <v>66174.435593411661</v>
      </c>
      <c r="X28" s="31">
        <f t="shared" si="31"/>
        <v>161840.625</v>
      </c>
      <c r="Y28" s="35">
        <f t="shared" si="32"/>
        <v>32364.894360436432</v>
      </c>
      <c r="Z28" s="31">
        <f t="shared" si="33"/>
        <v>79153.75</v>
      </c>
      <c r="AA28" s="35">
        <f t="shared" si="34"/>
        <v>30295.775685715478</v>
      </c>
      <c r="AB28" s="31">
        <f t="shared" si="35"/>
        <v>74093.375</v>
      </c>
      <c r="AC28" s="35">
        <f t="shared" si="36"/>
        <v>878.4413868149345</v>
      </c>
      <c r="AD28" s="31">
        <f t="shared" si="37"/>
        <v>2148.375</v>
      </c>
      <c r="AE28" s="35">
        <f t="shared" si="38"/>
        <v>3826.0014483508203</v>
      </c>
      <c r="AF28" s="31">
        <f t="shared" si="39"/>
        <v>9357.125</v>
      </c>
      <c r="AG28" s="35">
        <f t="shared" si="40"/>
        <v>3826.0014483508203</v>
      </c>
      <c r="AH28" s="31">
        <f t="shared" si="41"/>
        <v>9357.125</v>
      </c>
      <c r="AI28" s="35">
        <f t="shared" si="42"/>
        <v>0</v>
      </c>
      <c r="AJ28" s="31">
        <f t="shared" si="43"/>
        <v>0</v>
      </c>
      <c r="AK28" s="35">
        <f t="shared" si="44"/>
        <v>0</v>
      </c>
      <c r="AL28" s="31">
        <f t="shared" si="45"/>
        <v>0</v>
      </c>
      <c r="AM28" s="35">
        <f t="shared" si="46"/>
        <v>16182.447180218216</v>
      </c>
      <c r="AN28" s="31">
        <f t="shared" si="47"/>
        <v>39576.875</v>
      </c>
      <c r="AO28" s="35">
        <f t="shared" si="48"/>
        <v>7652.0028967016406</v>
      </c>
      <c r="AP28" s="31">
        <f t="shared" si="49"/>
        <v>18714.25</v>
      </c>
      <c r="AQ28" s="9"/>
      <c r="AR28" s="15">
        <f t="shared" si="50"/>
        <v>5.875</v>
      </c>
      <c r="AS28" s="15">
        <f t="shared" si="51"/>
        <v>4.75</v>
      </c>
      <c r="AT28" s="15">
        <f t="shared" si="52"/>
        <v>2.5</v>
      </c>
      <c r="AU28" s="15">
        <f t="shared" si="53"/>
        <v>1.875</v>
      </c>
      <c r="AV28" s="15">
        <f t="shared" si="54"/>
        <v>1.125</v>
      </c>
      <c r="AW28" s="15">
        <f t="shared" si="55"/>
        <v>1</v>
      </c>
      <c r="AX28" s="15">
        <f t="shared" si="56"/>
        <v>1.125</v>
      </c>
      <c r="AY28" s="15">
        <f t="shared" si="57"/>
        <v>0.875</v>
      </c>
      <c r="AZ28" s="15">
        <f t="shared" si="58"/>
        <v>6.25E-2</v>
      </c>
      <c r="BA28" s="15">
        <f t="shared" si="59"/>
        <v>0</v>
      </c>
      <c r="BB28" s="15">
        <f t="shared" si="60"/>
        <v>0.125</v>
      </c>
      <c r="BC28" s="15">
        <f t="shared" si="61"/>
        <v>0.125</v>
      </c>
      <c r="BD28" s="15">
        <f t="shared" si="62"/>
        <v>0.125</v>
      </c>
      <c r="BE28" s="15">
        <f t="shared" si="63"/>
        <v>0.125</v>
      </c>
      <c r="BF28" s="15">
        <f t="shared" si="64"/>
        <v>0</v>
      </c>
      <c r="BG28" s="15">
        <f t="shared" si="65"/>
        <v>0</v>
      </c>
      <c r="BH28" s="15">
        <f t="shared" si="66"/>
        <v>0</v>
      </c>
      <c r="BI28" s="15">
        <f t="shared" si="67"/>
        <v>0</v>
      </c>
      <c r="BJ28" s="15">
        <f t="shared" si="68"/>
        <v>0.5625</v>
      </c>
      <c r="BK28" s="15">
        <f t="shared" si="69"/>
        <v>0.5</v>
      </c>
      <c r="BL28" s="15">
        <f t="shared" si="70"/>
        <v>0.25</v>
      </c>
      <c r="BM28" s="15">
        <f t="shared" si="71"/>
        <v>0.25</v>
      </c>
      <c r="BN28" s="9"/>
      <c r="BO28" s="12">
        <f t="shared" si="72"/>
        <v>201947.25</v>
      </c>
      <c r="BP28" s="12">
        <f t="shared" si="73"/>
        <v>192294.25</v>
      </c>
      <c r="BQ28" s="12">
        <f t="shared" si="74"/>
        <v>85935</v>
      </c>
      <c r="BR28" s="12">
        <f t="shared" si="75"/>
        <v>75905.625</v>
      </c>
      <c r="BS28" s="12">
        <f t="shared" si="4"/>
        <v>38670.75</v>
      </c>
      <c r="BT28" s="12">
        <f t="shared" si="5"/>
        <v>40483</v>
      </c>
      <c r="BU28" s="12">
        <f t="shared" si="6"/>
        <v>38670.75</v>
      </c>
      <c r="BV28" s="12">
        <f t="shared" si="7"/>
        <v>35422.625</v>
      </c>
      <c r="BW28" s="12">
        <f t="shared" si="8"/>
        <v>2148.375</v>
      </c>
      <c r="BX28" s="12">
        <f t="shared" si="9"/>
        <v>0</v>
      </c>
      <c r="BY28" s="12">
        <f t="shared" si="10"/>
        <v>4296.75</v>
      </c>
      <c r="BZ28" s="12">
        <f t="shared" si="11"/>
        <v>5060.375</v>
      </c>
      <c r="CA28" s="12">
        <f t="shared" si="12"/>
        <v>4296.75</v>
      </c>
      <c r="CB28" s="12">
        <f t="shared" si="13"/>
        <v>5060.375</v>
      </c>
      <c r="CC28" s="12">
        <f t="shared" si="14"/>
        <v>0</v>
      </c>
      <c r="CD28" s="12">
        <f t="shared" si="15"/>
        <v>0</v>
      </c>
      <c r="CE28" s="12">
        <f t="shared" si="16"/>
        <v>0</v>
      </c>
      <c r="CF28" s="12">
        <f t="shared" si="17"/>
        <v>0</v>
      </c>
      <c r="CG28" s="12">
        <f t="shared" si="18"/>
        <v>19335.375</v>
      </c>
      <c r="CH28" s="12">
        <f t="shared" si="19"/>
        <v>20241.5</v>
      </c>
      <c r="CI28" s="12">
        <f t="shared" si="20"/>
        <v>8593.5</v>
      </c>
      <c r="CJ28" s="12">
        <f t="shared" si="21"/>
        <v>10120.75</v>
      </c>
      <c r="CK28" s="9"/>
      <c r="CL28" s="18">
        <f t="shared" si="76"/>
        <v>0.41051138705590356</v>
      </c>
      <c r="CM28" s="18">
        <f t="shared" si="77"/>
        <v>0.20077477891089598</v>
      </c>
      <c r="CN28" s="18">
        <f t="shared" si="78"/>
        <v>0.18793905512230447</v>
      </c>
      <c r="CO28" s="18">
        <f t="shared" si="79"/>
        <v>5.4493882556757725E-3</v>
      </c>
      <c r="CP28" s="18">
        <f t="shared" si="80"/>
        <v>2.3734500299943055E-2</v>
      </c>
      <c r="CQ28" s="18">
        <f t="shared" si="81"/>
        <v>2.3734500299943055E-2</v>
      </c>
      <c r="CR28" s="18">
        <f t="shared" si="82"/>
        <v>0</v>
      </c>
      <c r="CS28" s="18">
        <f t="shared" si="83"/>
        <v>0</v>
      </c>
      <c r="CT28" s="18">
        <f t="shared" si="84"/>
        <v>0.10038738945544799</v>
      </c>
      <c r="CU28" s="18">
        <f t="shared" si="85"/>
        <v>4.746900059988611E-2</v>
      </c>
      <c r="CV28" s="15">
        <v>5.625</v>
      </c>
      <c r="CW28" s="15">
        <v>4.75</v>
      </c>
      <c r="CX28" s="15">
        <v>2.5</v>
      </c>
      <c r="CY28" s="15">
        <v>1.875</v>
      </c>
      <c r="CZ28" s="15">
        <v>1.125</v>
      </c>
      <c r="DA28" s="15">
        <v>1</v>
      </c>
      <c r="DB28" s="15">
        <v>1</v>
      </c>
      <c r="DC28" s="15">
        <v>0.875</v>
      </c>
      <c r="DD28" s="15">
        <v>0</v>
      </c>
      <c r="DE28" s="15">
        <v>0</v>
      </c>
      <c r="DF28" s="15">
        <v>0.125</v>
      </c>
      <c r="DG28" s="15">
        <v>0.125</v>
      </c>
      <c r="DH28" s="15">
        <v>0.125</v>
      </c>
      <c r="DI28" s="15">
        <v>0.125</v>
      </c>
      <c r="DJ28" s="15">
        <v>0</v>
      </c>
      <c r="DK28" s="15">
        <v>0</v>
      </c>
      <c r="DL28" s="15">
        <v>0</v>
      </c>
      <c r="DM28" s="15">
        <v>0</v>
      </c>
      <c r="DN28" s="15">
        <v>0.5</v>
      </c>
      <c r="DO28" s="15">
        <v>0.5</v>
      </c>
      <c r="DP28" s="15">
        <v>0.25</v>
      </c>
      <c r="DQ28" s="15">
        <v>0.25</v>
      </c>
      <c r="DR28" s="15"/>
      <c r="DS28" s="17" t="str">
        <f t="shared" si="0"/>
        <v>LKMB10</v>
      </c>
      <c r="DT28" s="3" t="str">
        <f t="shared" si="1"/>
        <v>Lärande 2 - kulturmöten (ht?)</v>
      </c>
      <c r="DU28" s="1">
        <f>FB40</f>
        <v>0</v>
      </c>
      <c r="DV28" s="1">
        <f t="shared" ref="DV28:EU28" si="104">FC40</f>
        <v>0</v>
      </c>
      <c r="DW28" s="1">
        <f t="shared" si="104"/>
        <v>0</v>
      </c>
      <c r="DX28" s="1">
        <f t="shared" si="104"/>
        <v>0</v>
      </c>
      <c r="DY28" s="1">
        <f t="shared" si="104"/>
        <v>0</v>
      </c>
      <c r="DZ28" s="1">
        <f t="shared" si="104"/>
        <v>0</v>
      </c>
      <c r="EA28" s="1">
        <f t="shared" si="104"/>
        <v>0</v>
      </c>
      <c r="EB28" s="1">
        <f t="shared" si="104"/>
        <v>0</v>
      </c>
      <c r="EC28" s="1">
        <f t="shared" si="104"/>
        <v>0.125</v>
      </c>
      <c r="ED28" s="1">
        <f t="shared" si="104"/>
        <v>0</v>
      </c>
      <c r="EE28" s="1">
        <f t="shared" si="104"/>
        <v>0</v>
      </c>
      <c r="EF28" s="1">
        <f t="shared" si="104"/>
        <v>0</v>
      </c>
      <c r="EG28" s="1">
        <f t="shared" si="104"/>
        <v>0</v>
      </c>
      <c r="EH28" s="1">
        <f t="shared" si="104"/>
        <v>0</v>
      </c>
      <c r="EI28" s="1">
        <f t="shared" si="104"/>
        <v>0</v>
      </c>
      <c r="EJ28" s="1">
        <f t="shared" si="104"/>
        <v>0</v>
      </c>
      <c r="EK28" s="1">
        <f t="shared" si="104"/>
        <v>0.125</v>
      </c>
      <c r="EL28" s="1">
        <f t="shared" si="104"/>
        <v>0</v>
      </c>
      <c r="EM28" s="1">
        <f t="shared" si="104"/>
        <v>0</v>
      </c>
      <c r="EN28" s="1">
        <f t="shared" si="104"/>
        <v>0</v>
      </c>
      <c r="EO28" s="1">
        <f t="shared" si="104"/>
        <v>0</v>
      </c>
      <c r="EP28" s="1">
        <f t="shared" si="104"/>
        <v>0</v>
      </c>
      <c r="EQ28" s="1">
        <f t="shared" si="104"/>
        <v>0</v>
      </c>
      <c r="ER28" s="1">
        <f t="shared" si="104"/>
        <v>0</v>
      </c>
      <c r="ES28" s="1">
        <f t="shared" si="104"/>
        <v>0</v>
      </c>
      <c r="ET28" s="1">
        <f t="shared" si="104"/>
        <v>0</v>
      </c>
      <c r="EU28" s="60"/>
      <c r="EV28" s="42">
        <v>28</v>
      </c>
      <c r="EW28" s="3" t="s">
        <v>331</v>
      </c>
      <c r="EX28" s="3" t="s">
        <v>332</v>
      </c>
      <c r="EY28" s="3" t="s">
        <v>6</v>
      </c>
      <c r="EZ28" s="1">
        <v>0</v>
      </c>
      <c r="FA28" s="1">
        <v>0.125</v>
      </c>
      <c r="FB28" s="1">
        <v>0</v>
      </c>
      <c r="FC28" s="1">
        <v>0.125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</row>
    <row r="29" spans="1:183">
      <c r="A29" s="3" t="s">
        <v>60</v>
      </c>
      <c r="B29" s="6">
        <v>34374</v>
      </c>
      <c r="C29" s="6">
        <v>40483</v>
      </c>
      <c r="D29" s="3" t="s">
        <v>265</v>
      </c>
      <c r="E29" s="3">
        <f>63+61.8</f>
        <v>124.8</v>
      </c>
      <c r="F29" s="28">
        <f t="shared" si="2"/>
        <v>6.3592356687898084</v>
      </c>
      <c r="G29" s="29">
        <f t="shared" si="3"/>
        <v>157</v>
      </c>
      <c r="H29" s="3">
        <v>7.5</v>
      </c>
      <c r="J29" s="3" t="s">
        <v>180</v>
      </c>
      <c r="K29" s="3" t="str">
        <f t="shared" si="23"/>
        <v>***</v>
      </c>
      <c r="L29" s="3">
        <v>48</v>
      </c>
      <c r="M29" s="9"/>
      <c r="N29" s="6">
        <f t="shared" si="24"/>
        <v>386880</v>
      </c>
      <c r="O29" s="6" t="str">
        <f t="shared" si="25"/>
        <v/>
      </c>
      <c r="P29" s="6" t="str">
        <f t="shared" si="26"/>
        <v/>
      </c>
      <c r="Q29" s="6"/>
      <c r="R29" s="6">
        <f t="shared" si="27"/>
        <v>386880</v>
      </c>
      <c r="S29" s="6"/>
      <c r="T29" s="9"/>
      <c r="U29" s="31">
        <f t="shared" si="28"/>
        <v>386880</v>
      </c>
      <c r="V29" s="31">
        <f t="shared" si="29"/>
        <v>1469068.625</v>
      </c>
      <c r="W29" s="35">
        <f t="shared" si="30"/>
        <v>34498.853503184713</v>
      </c>
      <c r="X29" s="31">
        <f t="shared" si="31"/>
        <v>130999.74999999999</v>
      </c>
      <c r="Y29" s="35">
        <f t="shared" si="32"/>
        <v>29570.445859872609</v>
      </c>
      <c r="Z29" s="31">
        <f t="shared" si="33"/>
        <v>112285.5</v>
      </c>
      <c r="AA29" s="35">
        <f t="shared" si="34"/>
        <v>181018.43036774403</v>
      </c>
      <c r="AB29" s="31">
        <f t="shared" si="35"/>
        <v>687366.875</v>
      </c>
      <c r="AC29" s="35">
        <f t="shared" si="36"/>
        <v>8624.7133757961783</v>
      </c>
      <c r="AD29" s="31">
        <f t="shared" si="37"/>
        <v>32749.937499999996</v>
      </c>
      <c r="AE29" s="35">
        <f t="shared" si="38"/>
        <v>35165.179720586573</v>
      </c>
      <c r="AF29" s="31">
        <f t="shared" si="39"/>
        <v>133529.9375</v>
      </c>
      <c r="AG29" s="35">
        <f t="shared" si="40"/>
        <v>19713.630573248407</v>
      </c>
      <c r="AH29" s="31">
        <f t="shared" si="41"/>
        <v>74857</v>
      </c>
      <c r="AI29" s="35">
        <f t="shared" si="42"/>
        <v>24642.038216560508</v>
      </c>
      <c r="AJ29" s="31">
        <f t="shared" si="43"/>
        <v>93571.25</v>
      </c>
      <c r="AK29" s="35">
        <f t="shared" si="44"/>
        <v>10523.141504026064</v>
      </c>
      <c r="AL29" s="31">
        <f t="shared" si="45"/>
        <v>39958.6875</v>
      </c>
      <c r="AM29" s="35">
        <f t="shared" si="46"/>
        <v>38195.159235668791</v>
      </c>
      <c r="AN29" s="31">
        <f t="shared" si="47"/>
        <v>145035.4375</v>
      </c>
      <c r="AO29" s="35">
        <f t="shared" si="48"/>
        <v>4928.4076433121018</v>
      </c>
      <c r="AP29" s="31">
        <f t="shared" si="49"/>
        <v>18714.25</v>
      </c>
      <c r="AQ29" s="9"/>
      <c r="AR29" s="15">
        <f t="shared" si="50"/>
        <v>19.625</v>
      </c>
      <c r="AS29" s="15">
        <f t="shared" si="51"/>
        <v>19.625</v>
      </c>
      <c r="AT29" s="15">
        <f t="shared" si="52"/>
        <v>1.75</v>
      </c>
      <c r="AU29" s="15">
        <f t="shared" si="53"/>
        <v>1.75</v>
      </c>
      <c r="AV29" s="15">
        <f t="shared" si="54"/>
        <v>1.5</v>
      </c>
      <c r="AW29" s="15">
        <f t="shared" si="55"/>
        <v>1.5</v>
      </c>
      <c r="AX29" s="15">
        <f t="shared" si="56"/>
        <v>9.25</v>
      </c>
      <c r="AY29" s="15">
        <f t="shared" si="57"/>
        <v>9.125</v>
      </c>
      <c r="AZ29" s="15">
        <f t="shared" si="58"/>
        <v>0.4375</v>
      </c>
      <c r="BA29" s="15">
        <f t="shared" si="59"/>
        <v>0.4375</v>
      </c>
      <c r="BB29" s="15">
        <f t="shared" si="60"/>
        <v>1.75</v>
      </c>
      <c r="BC29" s="15">
        <f t="shared" si="61"/>
        <v>1.8125</v>
      </c>
      <c r="BD29" s="15">
        <f t="shared" si="62"/>
        <v>1</v>
      </c>
      <c r="BE29" s="15">
        <f t="shared" si="63"/>
        <v>1</v>
      </c>
      <c r="BF29" s="15">
        <f t="shared" si="64"/>
        <v>1.25</v>
      </c>
      <c r="BG29" s="15">
        <f t="shared" si="65"/>
        <v>1.25</v>
      </c>
      <c r="BH29" s="15">
        <f t="shared" si="66"/>
        <v>0.5</v>
      </c>
      <c r="BI29" s="15">
        <f t="shared" si="67"/>
        <v>0.5625</v>
      </c>
      <c r="BJ29" s="15">
        <f t="shared" si="68"/>
        <v>1.9375</v>
      </c>
      <c r="BK29" s="15">
        <f t="shared" si="69"/>
        <v>1.9375</v>
      </c>
      <c r="BL29" s="15">
        <f t="shared" si="70"/>
        <v>0.25</v>
      </c>
      <c r="BM29" s="15">
        <f t="shared" si="71"/>
        <v>0.25</v>
      </c>
      <c r="BN29" s="9"/>
      <c r="BO29" s="12">
        <f t="shared" si="72"/>
        <v>674589.75</v>
      </c>
      <c r="BP29" s="12">
        <f t="shared" si="73"/>
        <v>794478.875</v>
      </c>
      <c r="BQ29" s="12">
        <f t="shared" si="74"/>
        <v>60154.5</v>
      </c>
      <c r="BR29" s="12">
        <f t="shared" si="75"/>
        <v>70845.25</v>
      </c>
      <c r="BS29" s="12">
        <f t="shared" si="4"/>
        <v>51561</v>
      </c>
      <c r="BT29" s="12">
        <f t="shared" si="5"/>
        <v>60724.5</v>
      </c>
      <c r="BU29" s="12">
        <f t="shared" si="6"/>
        <v>317959.5</v>
      </c>
      <c r="BV29" s="12">
        <f t="shared" si="7"/>
        <v>369407.375</v>
      </c>
      <c r="BW29" s="12">
        <f t="shared" si="8"/>
        <v>15038.625</v>
      </c>
      <c r="BX29" s="12">
        <f t="shared" si="9"/>
        <v>17711.3125</v>
      </c>
      <c r="BY29" s="12">
        <f t="shared" si="10"/>
        <v>60154.5</v>
      </c>
      <c r="BZ29" s="12">
        <f t="shared" si="11"/>
        <v>73375.4375</v>
      </c>
      <c r="CA29" s="12">
        <f t="shared" si="12"/>
        <v>34374</v>
      </c>
      <c r="CB29" s="12">
        <f t="shared" si="13"/>
        <v>40483</v>
      </c>
      <c r="CC29" s="12">
        <f t="shared" si="14"/>
        <v>42967.5</v>
      </c>
      <c r="CD29" s="12">
        <f t="shared" si="15"/>
        <v>50603.75</v>
      </c>
      <c r="CE29" s="12">
        <f t="shared" si="16"/>
        <v>17187</v>
      </c>
      <c r="CF29" s="12">
        <f t="shared" si="17"/>
        <v>22771.6875</v>
      </c>
      <c r="CG29" s="12">
        <f t="shared" si="18"/>
        <v>66599.625</v>
      </c>
      <c r="CH29" s="12">
        <f t="shared" si="19"/>
        <v>78435.8125</v>
      </c>
      <c r="CI29" s="12">
        <f t="shared" si="20"/>
        <v>8593.5</v>
      </c>
      <c r="CJ29" s="12">
        <f t="shared" si="21"/>
        <v>10120.75</v>
      </c>
      <c r="CK29" s="9"/>
      <c r="CL29" s="18">
        <f t="shared" si="76"/>
        <v>8.9171974522292988E-2</v>
      </c>
      <c r="CM29" s="18">
        <f t="shared" si="77"/>
        <v>7.6433121019108277E-2</v>
      </c>
      <c r="CN29" s="18">
        <f t="shared" si="78"/>
        <v>0.46789296517717133</v>
      </c>
      <c r="CO29" s="18">
        <f t="shared" si="79"/>
        <v>2.2292993630573247E-2</v>
      </c>
      <c r="CP29" s="18">
        <f t="shared" si="80"/>
        <v>9.0894281742624511E-2</v>
      </c>
      <c r="CQ29" s="18">
        <f t="shared" si="81"/>
        <v>5.0955414012738856E-2</v>
      </c>
      <c r="CR29" s="18">
        <f t="shared" si="82"/>
        <v>6.3694267515923567E-2</v>
      </c>
      <c r="CS29" s="18">
        <f t="shared" si="83"/>
        <v>2.7200014226700948E-2</v>
      </c>
      <c r="CT29" s="18">
        <f t="shared" si="84"/>
        <v>9.8726114649681534E-2</v>
      </c>
      <c r="CU29" s="18">
        <f t="shared" si="85"/>
        <v>1.2738853503184714E-2</v>
      </c>
      <c r="CV29" s="15">
        <v>19.25</v>
      </c>
      <c r="CW29" s="15">
        <v>19.125</v>
      </c>
      <c r="CX29" s="15">
        <v>1.625</v>
      </c>
      <c r="CY29" s="15">
        <v>1.625</v>
      </c>
      <c r="CZ29" s="15">
        <v>1.5</v>
      </c>
      <c r="DA29" s="15">
        <v>1.5</v>
      </c>
      <c r="DB29" s="15">
        <v>9.125</v>
      </c>
      <c r="DC29" s="15">
        <v>9</v>
      </c>
      <c r="DD29" s="15">
        <v>0.375</v>
      </c>
      <c r="DE29" s="15">
        <v>0.375</v>
      </c>
      <c r="DF29" s="15">
        <v>1.75</v>
      </c>
      <c r="DG29" s="15">
        <v>1.75</v>
      </c>
      <c r="DH29" s="15">
        <v>1</v>
      </c>
      <c r="DI29" s="15">
        <v>1</v>
      </c>
      <c r="DJ29" s="15">
        <v>1.25</v>
      </c>
      <c r="DK29" s="15">
        <v>1.25</v>
      </c>
      <c r="DL29" s="15">
        <v>0.5</v>
      </c>
      <c r="DM29" s="15">
        <v>0.5</v>
      </c>
      <c r="DN29" s="15">
        <v>1.875</v>
      </c>
      <c r="DO29" s="15">
        <v>1.875</v>
      </c>
      <c r="DP29" s="15">
        <v>0.25</v>
      </c>
      <c r="DQ29" s="15">
        <v>0.25</v>
      </c>
      <c r="DR29" s="15"/>
      <c r="DS29" s="17" t="str">
        <f t="shared" si="0"/>
        <v>LKMB17</v>
      </c>
      <c r="DT29" s="3" t="str">
        <f t="shared" si="1"/>
        <v>Lärande 2 - kulturmöten (vt?)</v>
      </c>
      <c r="DU29" s="1">
        <f>FB41</f>
        <v>0</v>
      </c>
      <c r="DV29" s="1">
        <f t="shared" ref="DV29:EU29" si="105">FC41</f>
        <v>0</v>
      </c>
      <c r="DW29" s="1">
        <f t="shared" si="105"/>
        <v>0.125</v>
      </c>
      <c r="DX29" s="1">
        <f t="shared" si="105"/>
        <v>0.125</v>
      </c>
      <c r="DY29" s="1">
        <f t="shared" si="105"/>
        <v>0</v>
      </c>
      <c r="DZ29" s="1">
        <f t="shared" si="105"/>
        <v>0</v>
      </c>
      <c r="EA29" s="1">
        <f t="shared" si="105"/>
        <v>0</v>
      </c>
      <c r="EB29" s="1">
        <f t="shared" si="105"/>
        <v>0</v>
      </c>
      <c r="EC29" s="1">
        <f t="shared" si="105"/>
        <v>0.125</v>
      </c>
      <c r="ED29" s="1">
        <f t="shared" si="105"/>
        <v>0.125</v>
      </c>
      <c r="EE29" s="1">
        <f t="shared" si="105"/>
        <v>0</v>
      </c>
      <c r="EF29" s="1">
        <f t="shared" si="105"/>
        <v>0</v>
      </c>
      <c r="EG29" s="1">
        <f t="shared" si="105"/>
        <v>0</v>
      </c>
      <c r="EH29" s="1">
        <f t="shared" si="105"/>
        <v>0.125</v>
      </c>
      <c r="EI29" s="1">
        <f t="shared" si="105"/>
        <v>0</v>
      </c>
      <c r="EJ29" s="1">
        <f t="shared" si="105"/>
        <v>0</v>
      </c>
      <c r="EK29" s="1">
        <f t="shared" si="105"/>
        <v>0.125</v>
      </c>
      <c r="EL29" s="1">
        <f t="shared" si="105"/>
        <v>0.125</v>
      </c>
      <c r="EM29" s="1">
        <f t="shared" si="105"/>
        <v>0</v>
      </c>
      <c r="EN29" s="1">
        <f t="shared" si="105"/>
        <v>0</v>
      </c>
      <c r="EO29" s="1">
        <f t="shared" si="105"/>
        <v>0</v>
      </c>
      <c r="EP29" s="1">
        <f t="shared" si="105"/>
        <v>0</v>
      </c>
      <c r="EQ29" s="1">
        <f t="shared" si="105"/>
        <v>0</v>
      </c>
      <c r="ER29" s="1">
        <f t="shared" si="105"/>
        <v>0</v>
      </c>
      <c r="ES29" s="1">
        <f t="shared" si="105"/>
        <v>0</v>
      </c>
      <c r="ET29" s="1">
        <f t="shared" si="105"/>
        <v>0</v>
      </c>
      <c r="EU29" s="60"/>
      <c r="EV29" s="42">
        <v>29</v>
      </c>
      <c r="EW29" s="3" t="s">
        <v>52</v>
      </c>
      <c r="EX29" s="3" t="s">
        <v>53</v>
      </c>
      <c r="EY29" s="3" t="s">
        <v>6</v>
      </c>
      <c r="EZ29" s="1">
        <v>0.25</v>
      </c>
      <c r="FA29" s="1">
        <v>0.25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0.125</v>
      </c>
      <c r="FK29" s="1">
        <v>0.125</v>
      </c>
      <c r="FL29" s="1">
        <v>0.125</v>
      </c>
      <c r="FM29" s="1">
        <v>0.125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</row>
    <row r="30" spans="1:183">
      <c r="A30" s="3" t="s">
        <v>118</v>
      </c>
      <c r="B30" s="6">
        <v>34374</v>
      </c>
      <c r="C30" s="6">
        <v>40483</v>
      </c>
      <c r="D30" s="4" t="s">
        <v>271</v>
      </c>
      <c r="E30" s="3">
        <f>79.75+18</f>
        <v>97.75</v>
      </c>
      <c r="F30" s="28">
        <f t="shared" si="2"/>
        <v>8.6888888888888882</v>
      </c>
      <c r="G30" s="29">
        <f t="shared" si="3"/>
        <v>45</v>
      </c>
      <c r="H30" s="3">
        <v>15</v>
      </c>
      <c r="I30" s="3">
        <v>6</v>
      </c>
      <c r="J30" s="3" t="s">
        <v>181</v>
      </c>
      <c r="K30" s="3" t="str">
        <f t="shared" si="23"/>
        <v>***</v>
      </c>
      <c r="L30" s="3">
        <v>3</v>
      </c>
      <c r="M30" s="9"/>
      <c r="N30" s="6">
        <f t="shared" si="24"/>
        <v>303025</v>
      </c>
      <c r="O30" s="6">
        <f t="shared" si="25"/>
        <v>128250</v>
      </c>
      <c r="P30" s="6">
        <f t="shared" si="26"/>
        <v>6395.7118593403638</v>
      </c>
      <c r="Q30" s="6"/>
      <c r="R30" s="6">
        <f t="shared" si="27"/>
        <v>437670.71185934037</v>
      </c>
      <c r="S30" s="6"/>
      <c r="T30" s="9"/>
      <c r="U30" s="31">
        <f t="shared" si="28"/>
        <v>437670.71185934037</v>
      </c>
      <c r="V30" s="31">
        <f t="shared" si="29"/>
        <v>536494.6</v>
      </c>
      <c r="W30" s="35">
        <f t="shared" si="30"/>
        <v>186041.94612587764</v>
      </c>
      <c r="X30" s="31">
        <f t="shared" si="31"/>
        <v>228049.30000000002</v>
      </c>
      <c r="Y30" s="35">
        <f t="shared" si="32"/>
        <v>69294.780357876109</v>
      </c>
      <c r="Z30" s="31">
        <f t="shared" si="33"/>
        <v>84941.2</v>
      </c>
      <c r="AA30" s="35">
        <f t="shared" si="34"/>
        <v>92818.288285941162</v>
      </c>
      <c r="AB30" s="31">
        <f t="shared" si="35"/>
        <v>113776.20000000001</v>
      </c>
      <c r="AC30" s="35">
        <f t="shared" si="36"/>
        <v>5156.5715714411754</v>
      </c>
      <c r="AD30" s="31">
        <f t="shared" si="37"/>
        <v>6320.9</v>
      </c>
      <c r="AE30" s="35">
        <f t="shared" si="38"/>
        <v>10313.143142882351</v>
      </c>
      <c r="AF30" s="31">
        <f t="shared" si="39"/>
        <v>12641.8</v>
      </c>
      <c r="AG30" s="35">
        <f t="shared" si="40"/>
        <v>10313.143142882351</v>
      </c>
      <c r="AH30" s="31">
        <f t="shared" si="41"/>
        <v>12641.8</v>
      </c>
      <c r="AI30" s="35">
        <f t="shared" si="42"/>
        <v>0</v>
      </c>
      <c r="AJ30" s="31">
        <f t="shared" si="43"/>
        <v>0</v>
      </c>
      <c r="AK30" s="35">
        <f t="shared" si="44"/>
        <v>0</v>
      </c>
      <c r="AL30" s="31">
        <f t="shared" si="45"/>
        <v>0</v>
      </c>
      <c r="AM30" s="35">
        <f t="shared" si="46"/>
        <v>43106.552946674907</v>
      </c>
      <c r="AN30" s="31">
        <f t="shared" si="47"/>
        <v>52839.8</v>
      </c>
      <c r="AO30" s="35">
        <f t="shared" si="48"/>
        <v>20626.286285764701</v>
      </c>
      <c r="AP30" s="31">
        <f t="shared" si="49"/>
        <v>25283.599999999999</v>
      </c>
      <c r="AQ30" s="9"/>
      <c r="AR30" s="15">
        <f t="shared" si="50"/>
        <v>11.25</v>
      </c>
      <c r="AS30" s="15">
        <f t="shared" si="51"/>
        <v>3.7</v>
      </c>
      <c r="AT30" s="15">
        <f t="shared" si="52"/>
        <v>4.75</v>
      </c>
      <c r="AU30" s="15">
        <f t="shared" si="53"/>
        <v>1.6</v>
      </c>
      <c r="AV30" s="15">
        <f t="shared" si="54"/>
        <v>2</v>
      </c>
      <c r="AW30" s="15">
        <f t="shared" si="55"/>
        <v>0.4</v>
      </c>
      <c r="AX30" s="15">
        <f t="shared" si="56"/>
        <v>2.25</v>
      </c>
      <c r="AY30" s="15">
        <f t="shared" si="57"/>
        <v>0.9</v>
      </c>
      <c r="AZ30" s="15">
        <f t="shared" si="58"/>
        <v>0.125</v>
      </c>
      <c r="BA30" s="15">
        <f t="shared" si="59"/>
        <v>0.05</v>
      </c>
      <c r="BB30" s="15">
        <f t="shared" si="60"/>
        <v>0.25</v>
      </c>
      <c r="BC30" s="15">
        <f t="shared" si="61"/>
        <v>0.1</v>
      </c>
      <c r="BD30" s="15">
        <f t="shared" si="62"/>
        <v>0.25</v>
      </c>
      <c r="BE30" s="15">
        <f t="shared" si="63"/>
        <v>0.1</v>
      </c>
      <c r="BF30" s="15">
        <f t="shared" si="64"/>
        <v>0</v>
      </c>
      <c r="BG30" s="15">
        <f t="shared" si="65"/>
        <v>0</v>
      </c>
      <c r="BH30" s="15">
        <f t="shared" si="66"/>
        <v>0</v>
      </c>
      <c r="BI30" s="15">
        <f t="shared" si="67"/>
        <v>0</v>
      </c>
      <c r="BJ30" s="15">
        <f t="shared" si="68"/>
        <v>1.125</v>
      </c>
      <c r="BK30" s="15">
        <f t="shared" si="69"/>
        <v>0.35</v>
      </c>
      <c r="BL30" s="15">
        <f t="shared" si="70"/>
        <v>0.5</v>
      </c>
      <c r="BM30" s="15">
        <f t="shared" si="71"/>
        <v>0.2</v>
      </c>
      <c r="BN30" s="9"/>
      <c r="BO30" s="12">
        <f t="shared" si="72"/>
        <v>386707.5</v>
      </c>
      <c r="BP30" s="12">
        <f t="shared" si="73"/>
        <v>149787.1</v>
      </c>
      <c r="BQ30" s="12">
        <f t="shared" si="74"/>
        <v>163276.5</v>
      </c>
      <c r="BR30" s="12">
        <f t="shared" si="75"/>
        <v>64772.800000000003</v>
      </c>
      <c r="BS30" s="12">
        <f t="shared" si="4"/>
        <v>68748</v>
      </c>
      <c r="BT30" s="12">
        <f t="shared" si="5"/>
        <v>16193.2</v>
      </c>
      <c r="BU30" s="12">
        <f t="shared" si="6"/>
        <v>77341.5</v>
      </c>
      <c r="BV30" s="12">
        <f t="shared" si="7"/>
        <v>36434.700000000004</v>
      </c>
      <c r="BW30" s="12">
        <f t="shared" si="8"/>
        <v>4296.75</v>
      </c>
      <c r="BX30" s="12">
        <f t="shared" si="9"/>
        <v>2024.15</v>
      </c>
      <c r="BY30" s="12">
        <f t="shared" si="10"/>
        <v>8593.5</v>
      </c>
      <c r="BZ30" s="12">
        <f t="shared" si="11"/>
        <v>4048.3</v>
      </c>
      <c r="CA30" s="12">
        <f t="shared" si="12"/>
        <v>8593.5</v>
      </c>
      <c r="CB30" s="12">
        <f t="shared" si="13"/>
        <v>4048.3</v>
      </c>
      <c r="CC30" s="12">
        <f t="shared" si="14"/>
        <v>0</v>
      </c>
      <c r="CD30" s="12">
        <f t="shared" si="15"/>
        <v>0</v>
      </c>
      <c r="CE30" s="12">
        <f t="shared" si="16"/>
        <v>0</v>
      </c>
      <c r="CF30" s="12">
        <f t="shared" si="17"/>
        <v>0</v>
      </c>
      <c r="CG30" s="12">
        <f t="shared" si="18"/>
        <v>38670.75</v>
      </c>
      <c r="CH30" s="12">
        <f t="shared" si="19"/>
        <v>14169.05</v>
      </c>
      <c r="CI30" s="12">
        <f t="shared" si="20"/>
        <v>17187</v>
      </c>
      <c r="CJ30" s="12">
        <f t="shared" si="21"/>
        <v>8096.6</v>
      </c>
      <c r="CK30" s="9"/>
      <c r="CL30" s="18">
        <f t="shared" si="76"/>
        <v>0.42507287119012943</v>
      </c>
      <c r="CM30" s="18">
        <f t="shared" si="77"/>
        <v>0.15832629070264639</v>
      </c>
      <c r="CN30" s="18">
        <f t="shared" si="78"/>
        <v>0.21207333680525398</v>
      </c>
      <c r="CO30" s="18">
        <f t="shared" si="79"/>
        <v>1.1781852044736332E-2</v>
      </c>
      <c r="CP30" s="18">
        <f t="shared" si="80"/>
        <v>2.3563704089472663E-2</v>
      </c>
      <c r="CQ30" s="18">
        <f t="shared" si="81"/>
        <v>2.3563704089472663E-2</v>
      </c>
      <c r="CR30" s="18">
        <f t="shared" si="82"/>
        <v>0</v>
      </c>
      <c r="CS30" s="18">
        <f t="shared" si="83"/>
        <v>0</v>
      </c>
      <c r="CT30" s="18">
        <f t="shared" si="84"/>
        <v>9.8490832899343267E-2</v>
      </c>
      <c r="CU30" s="18">
        <f t="shared" si="85"/>
        <v>4.7127408178945326E-2</v>
      </c>
      <c r="CV30" s="15">
        <v>10.75</v>
      </c>
      <c r="CW30" s="15">
        <v>3.5</v>
      </c>
      <c r="CX30" s="15">
        <v>4.75</v>
      </c>
      <c r="CY30" s="15">
        <v>1.6</v>
      </c>
      <c r="CZ30" s="15">
        <v>2</v>
      </c>
      <c r="DA30" s="15">
        <v>0.4</v>
      </c>
      <c r="DB30" s="15">
        <v>2</v>
      </c>
      <c r="DC30" s="15">
        <v>0.8</v>
      </c>
      <c r="DD30" s="15">
        <v>0</v>
      </c>
      <c r="DE30" s="15">
        <v>0</v>
      </c>
      <c r="DF30" s="15">
        <v>0.25</v>
      </c>
      <c r="DG30" s="15">
        <v>0.1</v>
      </c>
      <c r="DH30" s="15">
        <v>0.25</v>
      </c>
      <c r="DI30" s="15">
        <v>0.1</v>
      </c>
      <c r="DJ30" s="15">
        <v>0</v>
      </c>
      <c r="DK30" s="15">
        <v>0</v>
      </c>
      <c r="DL30" s="15">
        <v>0</v>
      </c>
      <c r="DM30" s="15">
        <v>0</v>
      </c>
      <c r="DN30" s="15">
        <v>1</v>
      </c>
      <c r="DO30" s="15">
        <v>0.3</v>
      </c>
      <c r="DP30" s="15">
        <v>0.5</v>
      </c>
      <c r="DQ30" s="15">
        <v>0.2</v>
      </c>
      <c r="DR30" s="15"/>
      <c r="DS30" s="17" t="str">
        <f t="shared" si="0"/>
        <v>LSQB10</v>
      </c>
      <c r="DT30" s="3" t="str">
        <f t="shared" si="1"/>
        <v>Lärande 2 - specialpedagogik (ht?)</v>
      </c>
      <c r="DU30" s="1">
        <f>FB42</f>
        <v>0</v>
      </c>
      <c r="DV30" s="1">
        <f t="shared" ref="DV30:EU30" si="106">FC42</f>
        <v>0</v>
      </c>
      <c r="DW30" s="1">
        <f t="shared" si="106"/>
        <v>0</v>
      </c>
      <c r="DX30" s="1">
        <f t="shared" si="106"/>
        <v>0</v>
      </c>
      <c r="DY30" s="1">
        <f t="shared" si="106"/>
        <v>0</v>
      </c>
      <c r="DZ30" s="1">
        <f t="shared" si="106"/>
        <v>0</v>
      </c>
      <c r="EA30" s="1">
        <f t="shared" si="106"/>
        <v>0</v>
      </c>
      <c r="EB30" s="1">
        <f t="shared" si="106"/>
        <v>0</v>
      </c>
      <c r="EC30" s="1">
        <f t="shared" si="106"/>
        <v>0.25</v>
      </c>
      <c r="ED30" s="1">
        <f t="shared" si="106"/>
        <v>0.1</v>
      </c>
      <c r="EE30" s="1">
        <f t="shared" si="106"/>
        <v>0</v>
      </c>
      <c r="EF30" s="1">
        <f t="shared" si="106"/>
        <v>0</v>
      </c>
      <c r="EG30" s="1">
        <f t="shared" si="106"/>
        <v>0</v>
      </c>
      <c r="EH30" s="1">
        <f t="shared" si="106"/>
        <v>0</v>
      </c>
      <c r="EI30" s="1">
        <f t="shared" si="106"/>
        <v>0</v>
      </c>
      <c r="EJ30" s="1">
        <f t="shared" si="106"/>
        <v>0</v>
      </c>
      <c r="EK30" s="1">
        <f t="shared" si="106"/>
        <v>0.25</v>
      </c>
      <c r="EL30" s="1">
        <f t="shared" si="106"/>
        <v>0.1</v>
      </c>
      <c r="EM30" s="1">
        <f t="shared" si="106"/>
        <v>0</v>
      </c>
      <c r="EN30" s="1">
        <f t="shared" si="106"/>
        <v>0</v>
      </c>
      <c r="EO30" s="1">
        <f t="shared" si="106"/>
        <v>0</v>
      </c>
      <c r="EP30" s="1">
        <f t="shared" si="106"/>
        <v>0</v>
      </c>
      <c r="EQ30" s="1">
        <f t="shared" si="106"/>
        <v>0</v>
      </c>
      <c r="ER30" s="1">
        <f t="shared" si="106"/>
        <v>0</v>
      </c>
      <c r="ES30" s="1">
        <f t="shared" si="106"/>
        <v>0</v>
      </c>
      <c r="ET30" s="1">
        <f t="shared" si="106"/>
        <v>0</v>
      </c>
      <c r="EU30" s="60"/>
      <c r="EV30" s="42">
        <v>30</v>
      </c>
      <c r="EW30" s="3" t="s">
        <v>54</v>
      </c>
      <c r="EX30" s="3" t="s">
        <v>55</v>
      </c>
      <c r="EY30" s="3" t="s">
        <v>6</v>
      </c>
      <c r="EZ30" s="1">
        <v>0.25</v>
      </c>
      <c r="FA30" s="1">
        <v>0.25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0.125</v>
      </c>
      <c r="FK30" s="1">
        <v>0.125</v>
      </c>
      <c r="FL30" s="1">
        <v>0.125</v>
      </c>
      <c r="FM30" s="1">
        <v>0.125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</row>
    <row r="31" spans="1:183">
      <c r="A31" s="3" t="s">
        <v>120</v>
      </c>
      <c r="B31" s="6">
        <v>34374</v>
      </c>
      <c r="C31" s="6">
        <v>40483</v>
      </c>
      <c r="D31" s="4" t="s">
        <v>272</v>
      </c>
      <c r="E31" s="3">
        <f>107.3+111.55+64.4</f>
        <v>283.25</v>
      </c>
      <c r="F31" s="28">
        <f t="shared" si="2"/>
        <v>7.1257861635220126</v>
      </c>
      <c r="G31" s="29">
        <f t="shared" si="3"/>
        <v>159</v>
      </c>
      <c r="H31" s="3">
        <v>15</v>
      </c>
      <c r="I31" s="3">
        <v>6</v>
      </c>
      <c r="J31" s="3" t="s">
        <v>182</v>
      </c>
      <c r="K31" s="3" t="str">
        <f t="shared" si="23"/>
        <v>***</v>
      </c>
      <c r="L31" s="3">
        <v>22</v>
      </c>
      <c r="M31" s="9"/>
      <c r="N31" s="6">
        <f t="shared" si="24"/>
        <v>878075</v>
      </c>
      <c r="O31" s="6">
        <f t="shared" si="25"/>
        <v>453150</v>
      </c>
      <c r="P31" s="6">
        <f t="shared" si="26"/>
        <v>22598.18190300262</v>
      </c>
      <c r="Q31" s="6"/>
      <c r="R31" s="6">
        <f t="shared" si="27"/>
        <v>1353823.1819030026</v>
      </c>
      <c r="S31" s="6"/>
      <c r="T31" s="9"/>
      <c r="U31" s="31">
        <f t="shared" si="28"/>
        <v>1353823.1819030026</v>
      </c>
      <c r="V31" s="31">
        <f t="shared" si="29"/>
        <v>3382419.9</v>
      </c>
      <c r="W31" s="35">
        <f t="shared" si="30"/>
        <v>178179.2774024235</v>
      </c>
      <c r="X31" s="31">
        <f t="shared" si="31"/>
        <v>445166.8</v>
      </c>
      <c r="Y31" s="35">
        <f t="shared" si="32"/>
        <v>108519.13248176707</v>
      </c>
      <c r="Z31" s="31">
        <f t="shared" si="33"/>
        <v>271126.45</v>
      </c>
      <c r="AA31" s="35">
        <f t="shared" si="34"/>
        <v>582647.96379669046</v>
      </c>
      <c r="AB31" s="31">
        <f t="shared" si="35"/>
        <v>1455699.75</v>
      </c>
      <c r="AC31" s="35">
        <f t="shared" si="36"/>
        <v>27026.682991191567</v>
      </c>
      <c r="AD31" s="31">
        <f t="shared" si="37"/>
        <v>67524.024999999994</v>
      </c>
      <c r="AE31" s="35">
        <f t="shared" si="38"/>
        <v>95485.212174047309</v>
      </c>
      <c r="AF31" s="31">
        <f t="shared" si="39"/>
        <v>238562.23333333334</v>
      </c>
      <c r="AG31" s="35">
        <f t="shared" si="40"/>
        <v>72076.031056983949</v>
      </c>
      <c r="AH31" s="31">
        <f t="shared" si="41"/>
        <v>180076.25</v>
      </c>
      <c r="AI31" s="35">
        <f t="shared" si="42"/>
        <v>76254.604031282724</v>
      </c>
      <c r="AJ31" s="31">
        <f t="shared" si="43"/>
        <v>190516.08333333331</v>
      </c>
      <c r="AK31" s="35">
        <f t="shared" si="44"/>
        <v>36983.215953171297</v>
      </c>
      <c r="AL31" s="31">
        <f t="shared" si="45"/>
        <v>92399.633333333331</v>
      </c>
      <c r="AM31" s="35">
        <f t="shared" si="46"/>
        <v>121161.60884426841</v>
      </c>
      <c r="AN31" s="31">
        <f t="shared" si="47"/>
        <v>302712.67499999999</v>
      </c>
      <c r="AO31" s="35">
        <f t="shared" si="48"/>
        <v>55489.453171176254</v>
      </c>
      <c r="AP31" s="31">
        <f t="shared" si="49"/>
        <v>138636</v>
      </c>
      <c r="AQ31" s="9"/>
      <c r="AR31" s="15">
        <f t="shared" si="50"/>
        <v>39.75</v>
      </c>
      <c r="AS31" s="15">
        <f t="shared" si="51"/>
        <v>49.8</v>
      </c>
      <c r="AT31" s="15">
        <f t="shared" si="52"/>
        <v>4</v>
      </c>
      <c r="AU31" s="15">
        <f t="shared" si="53"/>
        <v>7.6</v>
      </c>
      <c r="AV31" s="15">
        <f t="shared" si="54"/>
        <v>3</v>
      </c>
      <c r="AW31" s="15">
        <f t="shared" si="55"/>
        <v>4.1500000000000004</v>
      </c>
      <c r="AX31" s="15">
        <f t="shared" si="56"/>
        <v>18.5</v>
      </c>
      <c r="AY31" s="15">
        <f t="shared" si="57"/>
        <v>20.25</v>
      </c>
      <c r="AZ31" s="15">
        <f t="shared" si="58"/>
        <v>0.875</v>
      </c>
      <c r="BA31" s="15">
        <f t="shared" si="59"/>
        <v>0.92500000000000004</v>
      </c>
      <c r="BB31" s="15">
        <f t="shared" si="60"/>
        <v>3.25</v>
      </c>
      <c r="BC31" s="15">
        <f t="shared" si="61"/>
        <v>3.1333333333333337</v>
      </c>
      <c r="BD31" s="15">
        <f t="shared" si="62"/>
        <v>2</v>
      </c>
      <c r="BE31" s="15">
        <f t="shared" si="63"/>
        <v>2.75</v>
      </c>
      <c r="BF31" s="15">
        <f t="shared" si="64"/>
        <v>2.5</v>
      </c>
      <c r="BG31" s="15">
        <f t="shared" si="65"/>
        <v>2.583333333333333</v>
      </c>
      <c r="BH31" s="15">
        <f t="shared" si="66"/>
        <v>1</v>
      </c>
      <c r="BI31" s="15">
        <f t="shared" si="67"/>
        <v>1.4333333333333333</v>
      </c>
      <c r="BJ31" s="15">
        <f t="shared" si="68"/>
        <v>4.125</v>
      </c>
      <c r="BK31" s="15">
        <f t="shared" si="69"/>
        <v>3.9749999999999996</v>
      </c>
      <c r="BL31" s="15">
        <f t="shared" si="70"/>
        <v>0.5</v>
      </c>
      <c r="BM31" s="15">
        <f t="shared" si="71"/>
        <v>3</v>
      </c>
      <c r="BN31" s="9"/>
      <c r="BO31" s="12">
        <f t="shared" si="72"/>
        <v>1366366.5</v>
      </c>
      <c r="BP31" s="12">
        <f t="shared" si="73"/>
        <v>2016053.4</v>
      </c>
      <c r="BQ31" s="12">
        <f t="shared" si="74"/>
        <v>137496</v>
      </c>
      <c r="BR31" s="12">
        <f t="shared" si="75"/>
        <v>307670.8</v>
      </c>
      <c r="BS31" s="12">
        <f t="shared" si="4"/>
        <v>103122</v>
      </c>
      <c r="BT31" s="12">
        <f t="shared" si="5"/>
        <v>168004.45</v>
      </c>
      <c r="BU31" s="12">
        <f t="shared" si="6"/>
        <v>635919</v>
      </c>
      <c r="BV31" s="12">
        <f t="shared" si="7"/>
        <v>819780.75</v>
      </c>
      <c r="BW31" s="12">
        <f t="shared" si="8"/>
        <v>30077.25</v>
      </c>
      <c r="BX31" s="12">
        <f t="shared" si="9"/>
        <v>37446.775000000001</v>
      </c>
      <c r="BY31" s="12">
        <f t="shared" si="10"/>
        <v>111715.5</v>
      </c>
      <c r="BZ31" s="12">
        <f t="shared" si="11"/>
        <v>126846.73333333335</v>
      </c>
      <c r="CA31" s="12">
        <f t="shared" si="12"/>
        <v>68748</v>
      </c>
      <c r="CB31" s="12">
        <f t="shared" si="13"/>
        <v>111328.25</v>
      </c>
      <c r="CC31" s="12">
        <f t="shared" si="14"/>
        <v>85935</v>
      </c>
      <c r="CD31" s="12">
        <f t="shared" si="15"/>
        <v>104581.08333333333</v>
      </c>
      <c r="CE31" s="12">
        <f t="shared" si="16"/>
        <v>34374</v>
      </c>
      <c r="CF31" s="12">
        <f t="shared" si="17"/>
        <v>58025.633333333331</v>
      </c>
      <c r="CG31" s="12">
        <f t="shared" si="18"/>
        <v>141792.75</v>
      </c>
      <c r="CH31" s="12">
        <f t="shared" si="19"/>
        <v>160919.92499999999</v>
      </c>
      <c r="CI31" s="12">
        <f t="shared" si="20"/>
        <v>17187</v>
      </c>
      <c r="CJ31" s="12">
        <f t="shared" si="21"/>
        <v>121449</v>
      </c>
      <c r="CK31" s="9"/>
      <c r="CL31" s="18">
        <f t="shared" si="76"/>
        <v>0.1316119267155447</v>
      </c>
      <c r="CM31" s="18">
        <f t="shared" si="77"/>
        <v>8.0157537507392268E-2</v>
      </c>
      <c r="CN31" s="18">
        <f t="shared" si="78"/>
        <v>0.43037227577806059</v>
      </c>
      <c r="CO31" s="18">
        <f t="shared" si="79"/>
        <v>1.9963229580100328E-2</v>
      </c>
      <c r="CP31" s="18">
        <f t="shared" si="80"/>
        <v>7.0530046648948977E-2</v>
      </c>
      <c r="CQ31" s="18">
        <f t="shared" si="81"/>
        <v>5.3238880837946818E-2</v>
      </c>
      <c r="CR31" s="18">
        <f t="shared" si="82"/>
        <v>5.6325379156305616E-2</v>
      </c>
      <c r="CS31" s="18">
        <f t="shared" si="83"/>
        <v>2.7317611670074828E-2</v>
      </c>
      <c r="CT31" s="18">
        <f t="shared" si="84"/>
        <v>8.9495888727475853E-2</v>
      </c>
      <c r="CU31" s="18">
        <f t="shared" si="85"/>
        <v>4.0987223378150063E-2</v>
      </c>
      <c r="CV31" s="15">
        <v>38.75</v>
      </c>
      <c r="CW31" s="15">
        <v>46.65</v>
      </c>
      <c r="CX31" s="15">
        <v>3.5</v>
      </c>
      <c r="CY31" s="15">
        <v>7.1</v>
      </c>
      <c r="CZ31" s="15">
        <v>3</v>
      </c>
      <c r="DA31" s="15">
        <v>3.9</v>
      </c>
      <c r="DB31" s="15">
        <v>18.25</v>
      </c>
      <c r="DC31" s="15">
        <v>20</v>
      </c>
      <c r="DD31" s="15">
        <v>0.75</v>
      </c>
      <c r="DE31" s="15">
        <v>0.75</v>
      </c>
      <c r="DF31" s="15">
        <v>3.25</v>
      </c>
      <c r="DG31" s="15">
        <v>2.7</v>
      </c>
      <c r="DH31" s="15">
        <v>2</v>
      </c>
      <c r="DI31" s="15">
        <v>2</v>
      </c>
      <c r="DJ31" s="15">
        <v>2.5</v>
      </c>
      <c r="DK31" s="15">
        <v>2.4</v>
      </c>
      <c r="DL31" s="15">
        <v>1</v>
      </c>
      <c r="DM31" s="15">
        <v>1</v>
      </c>
      <c r="DN31" s="15">
        <v>4</v>
      </c>
      <c r="DO31" s="15">
        <v>3.8</v>
      </c>
      <c r="DP31" s="15">
        <v>0.5</v>
      </c>
      <c r="DQ31" s="15">
        <v>3</v>
      </c>
      <c r="DR31" s="15"/>
      <c r="DS31" s="17" t="str">
        <f t="shared" si="0"/>
        <v>LSQB17</v>
      </c>
      <c r="DT31" s="3" t="str">
        <f t="shared" si="1"/>
        <v>Lärande 2 - specialpedagogik (vt?)</v>
      </c>
      <c r="DU31" s="1">
        <f>FB43+FB44</f>
        <v>0</v>
      </c>
      <c r="DV31" s="1">
        <f t="shared" ref="DV31:EU31" si="107">FC43+FC44</f>
        <v>0</v>
      </c>
      <c r="DW31" s="1">
        <f t="shared" si="107"/>
        <v>0.5</v>
      </c>
      <c r="DX31" s="1">
        <f t="shared" si="107"/>
        <v>0.5</v>
      </c>
      <c r="DY31" s="1">
        <f t="shared" si="107"/>
        <v>0</v>
      </c>
      <c r="DZ31" s="1">
        <f t="shared" si="107"/>
        <v>0</v>
      </c>
      <c r="EA31" s="1">
        <f t="shared" si="107"/>
        <v>0</v>
      </c>
      <c r="EB31" s="1">
        <f t="shared" si="107"/>
        <v>0.25</v>
      </c>
      <c r="EC31" s="1">
        <f t="shared" si="107"/>
        <v>0.25</v>
      </c>
      <c r="ED31" s="1">
        <f t="shared" si="107"/>
        <v>0.25</v>
      </c>
      <c r="EE31" s="1">
        <f t="shared" si="107"/>
        <v>0</v>
      </c>
      <c r="EF31" s="1">
        <f t="shared" si="107"/>
        <v>0.55000000000000004</v>
      </c>
      <c r="EG31" s="1">
        <f t="shared" si="107"/>
        <v>0</v>
      </c>
      <c r="EH31" s="1">
        <f t="shared" si="107"/>
        <v>0.5</v>
      </c>
      <c r="EI31" s="1">
        <f t="shared" si="107"/>
        <v>0</v>
      </c>
      <c r="EJ31" s="1">
        <f t="shared" si="107"/>
        <v>0.75</v>
      </c>
      <c r="EK31" s="1">
        <f t="shared" si="107"/>
        <v>0.25</v>
      </c>
      <c r="EL31" s="1">
        <f t="shared" si="107"/>
        <v>0.35</v>
      </c>
      <c r="EM31" s="1">
        <f t="shared" si="107"/>
        <v>0</v>
      </c>
      <c r="EN31" s="1">
        <f t="shared" si="107"/>
        <v>0</v>
      </c>
      <c r="EO31" s="1">
        <f t="shared" si="107"/>
        <v>0</v>
      </c>
      <c r="EP31" s="1">
        <f t="shared" si="107"/>
        <v>0</v>
      </c>
      <c r="EQ31" s="1">
        <f t="shared" si="107"/>
        <v>0</v>
      </c>
      <c r="ER31" s="1">
        <f t="shared" si="107"/>
        <v>0</v>
      </c>
      <c r="ES31" s="1">
        <f t="shared" si="107"/>
        <v>0</v>
      </c>
      <c r="ET31" s="1">
        <f t="shared" si="107"/>
        <v>0</v>
      </c>
      <c r="EU31" s="60"/>
      <c r="EV31" s="42">
        <v>31</v>
      </c>
      <c r="EW31" s="3" t="s">
        <v>144</v>
      </c>
      <c r="EX31" s="3" t="s">
        <v>145</v>
      </c>
      <c r="EY31" s="3" t="s">
        <v>6</v>
      </c>
      <c r="EZ31" s="1">
        <v>0.125</v>
      </c>
      <c r="FA31" s="1">
        <v>0.25</v>
      </c>
      <c r="FB31" s="1">
        <v>0</v>
      </c>
      <c r="FC31" s="1">
        <v>0.125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0.125</v>
      </c>
      <c r="FM31" s="1">
        <v>0.125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</row>
    <row r="32" spans="1:183">
      <c r="A32" s="3" t="s">
        <v>21</v>
      </c>
      <c r="B32" s="6">
        <v>34374</v>
      </c>
      <c r="C32" s="6">
        <v>40483</v>
      </c>
      <c r="D32" s="19" t="s">
        <v>261</v>
      </c>
      <c r="E32" s="19">
        <f>45.5+25+7+26.7</f>
        <v>104.2</v>
      </c>
      <c r="F32" s="28">
        <f t="shared" si="2"/>
        <v>6.6053882725832009</v>
      </c>
      <c r="G32" s="29">
        <f t="shared" si="3"/>
        <v>63.1</v>
      </c>
      <c r="H32" s="3">
        <v>15</v>
      </c>
      <c r="I32" s="3">
        <v>7.5</v>
      </c>
      <c r="J32" s="3" t="s">
        <v>183</v>
      </c>
      <c r="K32" s="3" t="str">
        <f t="shared" si="23"/>
        <v>***</v>
      </c>
      <c r="L32" s="3">
        <v>35</v>
      </c>
      <c r="M32" s="9"/>
      <c r="N32" s="6">
        <f t="shared" si="24"/>
        <v>323020</v>
      </c>
      <c r="O32" s="6">
        <f t="shared" si="25"/>
        <v>217695</v>
      </c>
      <c r="P32" s="6">
        <f t="shared" si="26"/>
        <v>10856.253358433532</v>
      </c>
      <c r="Q32" s="6"/>
      <c r="R32" s="6">
        <f t="shared" si="27"/>
        <v>551571.25335843349</v>
      </c>
      <c r="S32" s="6"/>
      <c r="T32" s="9"/>
      <c r="U32" s="31">
        <f t="shared" si="28"/>
        <v>551571.25335843349</v>
      </c>
      <c r="V32" s="31">
        <f t="shared" si="29"/>
        <v>1154555.2249999999</v>
      </c>
      <c r="W32" s="35">
        <f t="shared" si="30"/>
        <v>0</v>
      </c>
      <c r="X32" s="31">
        <f t="shared" si="31"/>
        <v>0</v>
      </c>
      <c r="Y32" s="35">
        <f t="shared" si="32"/>
        <v>0</v>
      </c>
      <c r="Z32" s="31">
        <f t="shared" si="33"/>
        <v>0</v>
      </c>
      <c r="AA32" s="35">
        <f t="shared" si="34"/>
        <v>0</v>
      </c>
      <c r="AB32" s="31">
        <f t="shared" si="35"/>
        <v>0</v>
      </c>
      <c r="AC32" s="35">
        <f t="shared" si="36"/>
        <v>139831.45235461742</v>
      </c>
      <c r="AD32" s="31">
        <f t="shared" si="37"/>
        <v>292696.78749999998</v>
      </c>
      <c r="AE32" s="35">
        <f t="shared" si="38"/>
        <v>95524.504106515204</v>
      </c>
      <c r="AF32" s="31">
        <f t="shared" si="39"/>
        <v>199952.97916666666</v>
      </c>
      <c r="AG32" s="35">
        <f t="shared" si="40"/>
        <v>42238.997360541078</v>
      </c>
      <c r="AH32" s="31">
        <f t="shared" si="41"/>
        <v>88415.150000000009</v>
      </c>
      <c r="AI32" s="35">
        <f t="shared" si="42"/>
        <v>38620.343075627243</v>
      </c>
      <c r="AJ32" s="31">
        <f t="shared" si="43"/>
        <v>80840.541666666657</v>
      </c>
      <c r="AK32" s="35">
        <f t="shared" si="44"/>
        <v>86584.054914781605</v>
      </c>
      <c r="AL32" s="31">
        <f t="shared" si="45"/>
        <v>181238.72916666669</v>
      </c>
      <c r="AM32" s="35">
        <f t="shared" si="46"/>
        <v>148771.901546351</v>
      </c>
      <c r="AN32" s="31">
        <f t="shared" si="47"/>
        <v>311411.03749999998</v>
      </c>
      <c r="AO32" s="35">
        <f t="shared" si="48"/>
        <v>0</v>
      </c>
      <c r="AP32" s="31">
        <f t="shared" si="49"/>
        <v>0</v>
      </c>
      <c r="AQ32" s="9"/>
      <c r="AR32" s="15">
        <f t="shared" si="50"/>
        <v>15.775</v>
      </c>
      <c r="AS32" s="15">
        <f t="shared" si="51"/>
        <v>15.124999999999998</v>
      </c>
      <c r="AT32" s="15">
        <f t="shared" si="52"/>
        <v>0</v>
      </c>
      <c r="AU32" s="15">
        <f t="shared" si="53"/>
        <v>0</v>
      </c>
      <c r="AV32" s="15">
        <f t="shared" si="54"/>
        <v>0</v>
      </c>
      <c r="AW32" s="15">
        <f t="shared" si="55"/>
        <v>0</v>
      </c>
      <c r="AX32" s="15">
        <f t="shared" si="56"/>
        <v>0</v>
      </c>
      <c r="AY32" s="15">
        <f t="shared" si="57"/>
        <v>0</v>
      </c>
      <c r="AZ32" s="15">
        <f t="shared" si="58"/>
        <v>4.0250000000000004</v>
      </c>
      <c r="BA32" s="15">
        <f t="shared" si="59"/>
        <v>3.8125</v>
      </c>
      <c r="BB32" s="15">
        <f t="shared" si="60"/>
        <v>2.75</v>
      </c>
      <c r="BC32" s="15">
        <f t="shared" si="61"/>
        <v>2.6041666666666665</v>
      </c>
      <c r="BD32" s="15">
        <f t="shared" si="62"/>
        <v>1.1000000000000001</v>
      </c>
      <c r="BE32" s="15">
        <f t="shared" si="63"/>
        <v>1.25</v>
      </c>
      <c r="BF32" s="15">
        <f t="shared" si="64"/>
        <v>1.125</v>
      </c>
      <c r="BG32" s="15">
        <f t="shared" si="65"/>
        <v>1.0416666666666665</v>
      </c>
      <c r="BH32" s="15">
        <f t="shared" si="66"/>
        <v>2.5</v>
      </c>
      <c r="BI32" s="15">
        <f t="shared" si="67"/>
        <v>2.3541666666666665</v>
      </c>
      <c r="BJ32" s="15">
        <f t="shared" si="68"/>
        <v>4.2750000000000004</v>
      </c>
      <c r="BK32" s="15">
        <f t="shared" si="69"/>
        <v>4.0625</v>
      </c>
      <c r="BL32" s="15">
        <f t="shared" si="70"/>
        <v>0</v>
      </c>
      <c r="BM32" s="15">
        <f t="shared" si="71"/>
        <v>0</v>
      </c>
      <c r="BN32" s="9"/>
      <c r="BO32" s="12">
        <f t="shared" si="72"/>
        <v>542249.85</v>
      </c>
      <c r="BP32" s="12">
        <f t="shared" si="73"/>
        <v>612305.37499999988</v>
      </c>
      <c r="BQ32" s="12">
        <f t="shared" si="74"/>
        <v>0</v>
      </c>
      <c r="BR32" s="12">
        <f t="shared" si="75"/>
        <v>0</v>
      </c>
      <c r="BS32" s="12">
        <f t="shared" si="4"/>
        <v>0</v>
      </c>
      <c r="BT32" s="12">
        <f t="shared" si="5"/>
        <v>0</v>
      </c>
      <c r="BU32" s="12">
        <f t="shared" si="6"/>
        <v>0</v>
      </c>
      <c r="BV32" s="12">
        <f t="shared" si="7"/>
        <v>0</v>
      </c>
      <c r="BW32" s="12">
        <f t="shared" si="8"/>
        <v>138355.35</v>
      </c>
      <c r="BX32" s="12">
        <f t="shared" si="9"/>
        <v>154341.4375</v>
      </c>
      <c r="BY32" s="12">
        <f t="shared" si="10"/>
        <v>94528.5</v>
      </c>
      <c r="BZ32" s="12">
        <f t="shared" si="11"/>
        <v>105424.47916666666</v>
      </c>
      <c r="CA32" s="12">
        <f t="shared" si="12"/>
        <v>37811.4</v>
      </c>
      <c r="CB32" s="12">
        <f t="shared" si="13"/>
        <v>50603.75</v>
      </c>
      <c r="CC32" s="12">
        <f t="shared" si="14"/>
        <v>38670.75</v>
      </c>
      <c r="CD32" s="12">
        <f t="shared" si="15"/>
        <v>42169.791666666664</v>
      </c>
      <c r="CE32" s="12">
        <f t="shared" si="16"/>
        <v>85935</v>
      </c>
      <c r="CF32" s="12">
        <f t="shared" si="17"/>
        <v>95303.729166666657</v>
      </c>
      <c r="CG32" s="12">
        <f t="shared" si="18"/>
        <v>146948.85</v>
      </c>
      <c r="CH32" s="12">
        <f t="shared" si="19"/>
        <v>164462.1875</v>
      </c>
      <c r="CI32" s="12">
        <f t="shared" si="20"/>
        <v>0</v>
      </c>
      <c r="CJ32" s="12">
        <f t="shared" si="21"/>
        <v>0</v>
      </c>
      <c r="CK32" s="9"/>
      <c r="CL32" s="18">
        <f t="shared" si="76"/>
        <v>0</v>
      </c>
      <c r="CM32" s="18">
        <f t="shared" si="77"/>
        <v>0</v>
      </c>
      <c r="CN32" s="18">
        <f t="shared" si="78"/>
        <v>0</v>
      </c>
      <c r="CO32" s="18">
        <f t="shared" si="79"/>
        <v>0.25351475716547039</v>
      </c>
      <c r="CP32" s="18">
        <f t="shared" si="80"/>
        <v>0.17318615414578084</v>
      </c>
      <c r="CQ32" s="18">
        <f t="shared" si="81"/>
        <v>7.6579403120366124E-2</v>
      </c>
      <c r="CR32" s="18">
        <f t="shared" si="82"/>
        <v>7.0018774257131502E-2</v>
      </c>
      <c r="CS32" s="18">
        <f t="shared" si="83"/>
        <v>0.15697709840312463</v>
      </c>
      <c r="CT32" s="18">
        <f t="shared" si="84"/>
        <v>0.26972381290812658</v>
      </c>
      <c r="CU32" s="18">
        <f t="shared" si="85"/>
        <v>0</v>
      </c>
      <c r="CV32" s="15">
        <v>2</v>
      </c>
      <c r="CW32" s="15">
        <v>2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0.25</v>
      </c>
      <c r="DE32" s="15">
        <v>0.25</v>
      </c>
      <c r="DF32" s="15">
        <v>0.5</v>
      </c>
      <c r="DG32" s="15">
        <v>0.5</v>
      </c>
      <c r="DH32" s="15">
        <v>0</v>
      </c>
      <c r="DI32" s="15">
        <v>0</v>
      </c>
      <c r="DJ32" s="15">
        <v>0.5</v>
      </c>
      <c r="DK32" s="15">
        <v>0.5</v>
      </c>
      <c r="DL32" s="15">
        <v>0.25</v>
      </c>
      <c r="DM32" s="15">
        <v>0.25</v>
      </c>
      <c r="DN32" s="15">
        <v>0.5</v>
      </c>
      <c r="DO32" s="15">
        <v>0.5</v>
      </c>
      <c r="DP32" s="15">
        <v>0</v>
      </c>
      <c r="DQ32" s="15">
        <v>0</v>
      </c>
      <c r="DR32" s="15"/>
      <c r="DS32" s="17" t="str">
        <f t="shared" si="0"/>
        <v>LDFC27</v>
      </c>
      <c r="DT32" s="3" t="str">
        <f t="shared" si="1"/>
        <v>Lärande 3 - didaktiska perspektiv (ht+vt??)</v>
      </c>
      <c r="DU32" s="1">
        <f>FB45+FB46+FB47</f>
        <v>0</v>
      </c>
      <c r="DV32" s="1">
        <f t="shared" ref="DV32:EU32" si="108">FC45+FC46+FC47</f>
        <v>0</v>
      </c>
      <c r="DW32" s="1">
        <f t="shared" si="108"/>
        <v>0</v>
      </c>
      <c r="DX32" s="1">
        <f t="shared" si="108"/>
        <v>0</v>
      </c>
      <c r="DY32" s="1">
        <f t="shared" si="108"/>
        <v>0</v>
      </c>
      <c r="DZ32" s="1">
        <f t="shared" si="108"/>
        <v>0</v>
      </c>
      <c r="EA32" s="1">
        <f t="shared" si="108"/>
        <v>0</v>
      </c>
      <c r="EB32" s="1">
        <f t="shared" si="108"/>
        <v>0</v>
      </c>
      <c r="EC32" s="1">
        <f t="shared" si="108"/>
        <v>0</v>
      </c>
      <c r="ED32" s="1">
        <f t="shared" si="108"/>
        <v>0</v>
      </c>
      <c r="EE32" s="1">
        <f t="shared" si="108"/>
        <v>1.875</v>
      </c>
      <c r="EF32" s="1">
        <f t="shared" si="108"/>
        <v>1.625</v>
      </c>
      <c r="EG32" s="1">
        <f t="shared" si="108"/>
        <v>3.25</v>
      </c>
      <c r="EH32" s="1">
        <f t="shared" si="108"/>
        <v>3.125</v>
      </c>
      <c r="EI32" s="1">
        <f t="shared" si="108"/>
        <v>1.1000000000000001</v>
      </c>
      <c r="EJ32" s="1">
        <f t="shared" si="108"/>
        <v>1.25</v>
      </c>
      <c r="EK32" s="1">
        <f t="shared" si="108"/>
        <v>7.55</v>
      </c>
      <c r="EL32" s="1">
        <f t="shared" si="108"/>
        <v>7.125</v>
      </c>
      <c r="EM32" s="1">
        <f t="shared" si="108"/>
        <v>0</v>
      </c>
      <c r="EN32" s="1">
        <f t="shared" si="108"/>
        <v>0</v>
      </c>
      <c r="EO32" s="1">
        <f t="shared" si="108"/>
        <v>0</v>
      </c>
      <c r="EP32" s="1">
        <f t="shared" si="108"/>
        <v>0</v>
      </c>
      <c r="EQ32" s="1">
        <f t="shared" si="108"/>
        <v>0</v>
      </c>
      <c r="ER32" s="1">
        <f t="shared" si="108"/>
        <v>0</v>
      </c>
      <c r="ES32" s="1">
        <f t="shared" si="108"/>
        <v>0</v>
      </c>
      <c r="ET32" s="1">
        <f t="shared" si="108"/>
        <v>0</v>
      </c>
      <c r="EU32" s="60"/>
      <c r="EV32" s="42">
        <v>32</v>
      </c>
      <c r="EW32" s="3" t="s">
        <v>138</v>
      </c>
      <c r="EX32" s="3" t="s">
        <v>139</v>
      </c>
      <c r="EY32" s="3" t="s">
        <v>6</v>
      </c>
      <c r="EZ32" s="1">
        <v>0.125</v>
      </c>
      <c r="FA32" s="1">
        <v>0.25</v>
      </c>
      <c r="FB32" s="1">
        <v>0</v>
      </c>
      <c r="FC32" s="1">
        <v>0.125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0.125</v>
      </c>
      <c r="FM32" s="1">
        <v>0.125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</row>
    <row r="33" spans="1:183">
      <c r="A33" s="3" t="s">
        <v>32</v>
      </c>
      <c r="B33" s="6">
        <v>34374</v>
      </c>
      <c r="C33" s="6">
        <v>40483</v>
      </c>
      <c r="D33" s="3" t="s">
        <v>33</v>
      </c>
      <c r="E33" s="3">
        <f>163+196</f>
        <v>359</v>
      </c>
      <c r="F33" s="28">
        <f t="shared" si="2"/>
        <v>7.5658587987355119</v>
      </c>
      <c r="G33" s="29">
        <f t="shared" si="3"/>
        <v>189.79999999999998</v>
      </c>
      <c r="H33" s="3">
        <v>15</v>
      </c>
      <c r="J33" s="3" t="s">
        <v>184</v>
      </c>
      <c r="K33" s="3" t="str">
        <f t="shared" si="23"/>
        <v>***</v>
      </c>
      <c r="L33" s="3">
        <v>37</v>
      </c>
      <c r="M33" s="9"/>
      <c r="N33" s="6">
        <f t="shared" si="24"/>
        <v>1112900</v>
      </c>
      <c r="O33" s="6" t="str">
        <f t="shared" si="25"/>
        <v/>
      </c>
      <c r="P33" s="6" t="str">
        <f t="shared" si="26"/>
        <v/>
      </c>
      <c r="Q33" s="6"/>
      <c r="R33" s="6">
        <f t="shared" si="27"/>
        <v>1112900</v>
      </c>
      <c r="S33" s="6"/>
      <c r="T33" s="9"/>
      <c r="U33" s="31">
        <f t="shared" si="28"/>
        <v>1112900</v>
      </c>
      <c r="V33" s="31">
        <f t="shared" si="29"/>
        <v>3230124.8</v>
      </c>
      <c r="W33" s="35">
        <f t="shared" si="30"/>
        <v>243306.09686659786</v>
      </c>
      <c r="X33" s="31">
        <f t="shared" si="31"/>
        <v>706181.2</v>
      </c>
      <c r="Y33" s="35">
        <f t="shared" si="32"/>
        <v>157246.93551468971</v>
      </c>
      <c r="Z33" s="31">
        <f t="shared" si="33"/>
        <v>456399.7</v>
      </c>
      <c r="AA33" s="35">
        <f t="shared" si="34"/>
        <v>547533.91373608843</v>
      </c>
      <c r="AB33" s="31">
        <f t="shared" si="35"/>
        <v>1589184</v>
      </c>
      <c r="AC33" s="35">
        <f t="shared" si="36"/>
        <v>7928.1586581422498</v>
      </c>
      <c r="AD33" s="31">
        <f t="shared" si="37"/>
        <v>23011</v>
      </c>
      <c r="AE33" s="35">
        <f t="shared" si="38"/>
        <v>5285.4391054281659</v>
      </c>
      <c r="AF33" s="31">
        <f t="shared" si="39"/>
        <v>15340.666666666666</v>
      </c>
      <c r="AG33" s="35">
        <f t="shared" si="40"/>
        <v>35265.577039004813</v>
      </c>
      <c r="AH33" s="31">
        <f t="shared" si="41"/>
        <v>102356.20000000001</v>
      </c>
      <c r="AI33" s="35">
        <f t="shared" si="42"/>
        <v>8772.4197555256469</v>
      </c>
      <c r="AJ33" s="31">
        <f t="shared" si="43"/>
        <v>25461.416666666664</v>
      </c>
      <c r="AK33" s="35">
        <f t="shared" si="44"/>
        <v>2324.6537667316547</v>
      </c>
      <c r="AL33" s="31">
        <f t="shared" si="45"/>
        <v>6747.1666666666661</v>
      </c>
      <c r="AM33" s="35">
        <f t="shared" si="46"/>
        <v>7928.1586581422498</v>
      </c>
      <c r="AN33" s="31">
        <f t="shared" si="47"/>
        <v>23011</v>
      </c>
      <c r="AO33" s="35">
        <f t="shared" si="48"/>
        <v>97308.646899649219</v>
      </c>
      <c r="AP33" s="31">
        <f t="shared" si="49"/>
        <v>282432.45</v>
      </c>
      <c r="AQ33" s="9"/>
      <c r="AR33" s="15">
        <f t="shared" si="50"/>
        <v>47.449999999999996</v>
      </c>
      <c r="AS33" s="15">
        <f t="shared" si="51"/>
        <v>39.499999999999993</v>
      </c>
      <c r="AT33" s="15">
        <f t="shared" si="52"/>
        <v>12.3</v>
      </c>
      <c r="AU33" s="15">
        <f t="shared" si="53"/>
        <v>7</v>
      </c>
      <c r="AV33" s="15">
        <f t="shared" si="54"/>
        <v>6.8</v>
      </c>
      <c r="AW33" s="15">
        <f t="shared" si="55"/>
        <v>5.5</v>
      </c>
      <c r="AX33" s="15">
        <f t="shared" si="56"/>
        <v>21.5</v>
      </c>
      <c r="AY33" s="15">
        <f t="shared" si="57"/>
        <v>21</v>
      </c>
      <c r="AZ33" s="15">
        <f t="shared" si="58"/>
        <v>0.375</v>
      </c>
      <c r="BA33" s="15">
        <f t="shared" si="59"/>
        <v>0.25</v>
      </c>
      <c r="BB33" s="15">
        <f t="shared" si="60"/>
        <v>0.25</v>
      </c>
      <c r="BC33" s="15">
        <f t="shared" si="61"/>
        <v>0.16666666666666666</v>
      </c>
      <c r="BD33" s="15">
        <f t="shared" si="62"/>
        <v>1.8</v>
      </c>
      <c r="BE33" s="15">
        <f t="shared" si="63"/>
        <v>1</v>
      </c>
      <c r="BF33" s="15">
        <f t="shared" si="64"/>
        <v>0.25</v>
      </c>
      <c r="BG33" s="15">
        <f t="shared" si="65"/>
        <v>0.41666666666666663</v>
      </c>
      <c r="BH33" s="15">
        <f t="shared" si="66"/>
        <v>0</v>
      </c>
      <c r="BI33" s="15">
        <f t="shared" si="67"/>
        <v>0.16666666666666666</v>
      </c>
      <c r="BJ33" s="15">
        <f t="shared" si="68"/>
        <v>0.375</v>
      </c>
      <c r="BK33" s="15">
        <f t="shared" si="69"/>
        <v>0.25</v>
      </c>
      <c r="BL33" s="15">
        <f t="shared" si="70"/>
        <v>3.8</v>
      </c>
      <c r="BM33" s="15">
        <f t="shared" si="71"/>
        <v>3.75</v>
      </c>
      <c r="BN33" s="9"/>
      <c r="BO33" s="12">
        <f t="shared" si="72"/>
        <v>1631046.2999999998</v>
      </c>
      <c r="BP33" s="12">
        <f t="shared" si="73"/>
        <v>1599078.4999999998</v>
      </c>
      <c r="BQ33" s="12">
        <f t="shared" si="74"/>
        <v>422800.2</v>
      </c>
      <c r="BR33" s="12">
        <f t="shared" si="75"/>
        <v>283381</v>
      </c>
      <c r="BS33" s="12">
        <f t="shared" si="4"/>
        <v>233743.19999999998</v>
      </c>
      <c r="BT33" s="12">
        <f t="shared" si="5"/>
        <v>222656.5</v>
      </c>
      <c r="BU33" s="12">
        <f t="shared" si="6"/>
        <v>739041</v>
      </c>
      <c r="BV33" s="12">
        <f t="shared" si="7"/>
        <v>850143</v>
      </c>
      <c r="BW33" s="12">
        <f t="shared" si="8"/>
        <v>12890.25</v>
      </c>
      <c r="BX33" s="12">
        <f t="shared" si="9"/>
        <v>10120.75</v>
      </c>
      <c r="BY33" s="12">
        <f t="shared" si="10"/>
        <v>8593.5</v>
      </c>
      <c r="BZ33" s="12">
        <f t="shared" si="11"/>
        <v>6747.1666666666661</v>
      </c>
      <c r="CA33" s="12">
        <f t="shared" si="12"/>
        <v>61873.200000000004</v>
      </c>
      <c r="CB33" s="12">
        <f t="shared" si="13"/>
        <v>40483</v>
      </c>
      <c r="CC33" s="12">
        <f t="shared" si="14"/>
        <v>8593.5</v>
      </c>
      <c r="CD33" s="12">
        <f t="shared" si="15"/>
        <v>16867.916666666664</v>
      </c>
      <c r="CE33" s="12">
        <f t="shared" si="16"/>
        <v>0</v>
      </c>
      <c r="CF33" s="12">
        <f t="shared" si="17"/>
        <v>6747.1666666666661</v>
      </c>
      <c r="CG33" s="12">
        <f t="shared" si="18"/>
        <v>12890.25</v>
      </c>
      <c r="CH33" s="12">
        <f t="shared" si="19"/>
        <v>10120.75</v>
      </c>
      <c r="CI33" s="12">
        <f t="shared" si="20"/>
        <v>130621.2</v>
      </c>
      <c r="CJ33" s="12">
        <f t="shared" si="21"/>
        <v>151811.25</v>
      </c>
      <c r="CK33" s="9"/>
      <c r="CL33" s="18">
        <f t="shared" si="76"/>
        <v>0.21862350333956138</v>
      </c>
      <c r="CM33" s="18">
        <f t="shared" si="77"/>
        <v>0.14129475740380062</v>
      </c>
      <c r="CN33" s="18">
        <f t="shared" si="78"/>
        <v>0.49198842100466211</v>
      </c>
      <c r="CO33" s="18">
        <f t="shared" si="79"/>
        <v>7.1238733562245032E-3</v>
      </c>
      <c r="CP33" s="18">
        <f t="shared" si="80"/>
        <v>4.7492489041496685E-3</v>
      </c>
      <c r="CQ33" s="18">
        <f t="shared" si="81"/>
        <v>3.1688001652443898E-2</v>
      </c>
      <c r="CR33" s="18">
        <f t="shared" si="82"/>
        <v>7.8824869759418163E-3</v>
      </c>
      <c r="CS33" s="18">
        <f t="shared" si="83"/>
        <v>2.0888253811947657E-3</v>
      </c>
      <c r="CT33" s="18">
        <f t="shared" si="84"/>
        <v>7.1238733562245032E-3</v>
      </c>
      <c r="CU33" s="18">
        <f t="shared" si="85"/>
        <v>8.7437008625796758E-2</v>
      </c>
      <c r="CV33" s="15">
        <v>39</v>
      </c>
      <c r="CW33" s="15">
        <v>20.25</v>
      </c>
      <c r="CX33" s="15">
        <v>10.5</v>
      </c>
      <c r="CY33" s="15">
        <v>3</v>
      </c>
      <c r="CZ33" s="15">
        <v>6</v>
      </c>
      <c r="DA33" s="15">
        <v>2.25</v>
      </c>
      <c r="DB33" s="15">
        <v>19</v>
      </c>
      <c r="DC33" s="15">
        <v>13.75</v>
      </c>
      <c r="DD33" s="15">
        <v>0</v>
      </c>
      <c r="DE33" s="15">
        <v>0</v>
      </c>
      <c r="DF33" s="15">
        <v>0.25</v>
      </c>
      <c r="DG33" s="15">
        <v>0</v>
      </c>
      <c r="DH33" s="15">
        <v>0.25</v>
      </c>
      <c r="DI33" s="15">
        <v>0</v>
      </c>
      <c r="DJ33" s="15">
        <v>0.25</v>
      </c>
      <c r="DK33" s="15">
        <v>0.25</v>
      </c>
      <c r="DL33" s="15">
        <v>0</v>
      </c>
      <c r="DM33" s="15">
        <v>0</v>
      </c>
      <c r="DN33" s="15">
        <v>0</v>
      </c>
      <c r="DO33" s="15">
        <v>0</v>
      </c>
      <c r="DP33" s="15">
        <v>2.75</v>
      </c>
      <c r="DQ33" s="15">
        <v>1</v>
      </c>
      <c r="DR33" s="15"/>
      <c r="DS33" s="17" t="str">
        <f t="shared" si="0"/>
        <v>LEXC27</v>
      </c>
      <c r="DT33" s="3" t="str">
        <f t="shared" si="1"/>
        <v>Lärande 3 - examensarbete</v>
      </c>
      <c r="DU33" s="1">
        <f>FB48+FB49</f>
        <v>0</v>
      </c>
      <c r="DV33" s="1">
        <f t="shared" ref="DV33:EU33" si="109">FC48+FC49</f>
        <v>0.25</v>
      </c>
      <c r="DW33" s="1">
        <f t="shared" si="109"/>
        <v>1.8</v>
      </c>
      <c r="DX33" s="1">
        <f t="shared" si="109"/>
        <v>3.75</v>
      </c>
      <c r="DY33" s="1">
        <f t="shared" si="109"/>
        <v>1.05</v>
      </c>
      <c r="DZ33" s="1">
        <f t="shared" si="109"/>
        <v>2.75</v>
      </c>
      <c r="EA33" s="1">
        <f t="shared" si="109"/>
        <v>0.8</v>
      </c>
      <c r="EB33" s="1">
        <f t="shared" si="109"/>
        <v>3.25</v>
      </c>
      <c r="EC33" s="1">
        <f t="shared" si="109"/>
        <v>2.5</v>
      </c>
      <c r="ED33" s="1">
        <f t="shared" si="109"/>
        <v>7.25</v>
      </c>
      <c r="EE33" s="1">
        <f t="shared" si="109"/>
        <v>0</v>
      </c>
      <c r="EF33" s="1">
        <f t="shared" si="109"/>
        <v>0.5</v>
      </c>
      <c r="EG33" s="1">
        <f t="shared" si="109"/>
        <v>0</v>
      </c>
      <c r="EH33" s="1">
        <f t="shared" si="109"/>
        <v>0</v>
      </c>
      <c r="EI33" s="1">
        <f t="shared" si="109"/>
        <v>1.5</v>
      </c>
      <c r="EJ33" s="1">
        <f t="shared" si="109"/>
        <v>0.75</v>
      </c>
      <c r="EK33" s="1">
        <f t="shared" si="109"/>
        <v>0.75</v>
      </c>
      <c r="EL33" s="1">
        <f t="shared" si="109"/>
        <v>0.5</v>
      </c>
      <c r="EM33" s="1">
        <f t="shared" si="109"/>
        <v>0</v>
      </c>
      <c r="EN33" s="1">
        <f t="shared" si="109"/>
        <v>0</v>
      </c>
      <c r="EO33" s="1">
        <f t="shared" si="109"/>
        <v>0</v>
      </c>
      <c r="EP33" s="1">
        <f t="shared" si="109"/>
        <v>0</v>
      </c>
      <c r="EQ33" s="1">
        <f t="shared" si="109"/>
        <v>0.05</v>
      </c>
      <c r="ER33" s="1">
        <f t="shared" si="109"/>
        <v>0.25</v>
      </c>
      <c r="ES33" s="1">
        <f t="shared" si="109"/>
        <v>0</v>
      </c>
      <c r="ET33" s="1">
        <f t="shared" si="109"/>
        <v>0</v>
      </c>
      <c r="EU33" s="60"/>
      <c r="EV33" s="42">
        <v>33</v>
      </c>
      <c r="EW33" s="3" t="s">
        <v>116</v>
      </c>
      <c r="EX33" s="3" t="s">
        <v>117</v>
      </c>
      <c r="EY33" s="3" t="s">
        <v>6</v>
      </c>
      <c r="EZ33" s="1">
        <v>0</v>
      </c>
      <c r="FA33" s="1">
        <v>0.15</v>
      </c>
      <c r="FB33" s="1">
        <v>0</v>
      </c>
      <c r="FC33" s="1">
        <v>0</v>
      </c>
      <c r="FD33" s="1">
        <v>0</v>
      </c>
      <c r="FE33" s="1">
        <v>0.15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</row>
    <row r="34" spans="1:183">
      <c r="A34" s="3" t="s">
        <v>56</v>
      </c>
      <c r="B34" s="6">
        <v>34374</v>
      </c>
      <c r="C34" s="6">
        <v>40483</v>
      </c>
      <c r="D34" s="3" t="s">
        <v>57</v>
      </c>
      <c r="E34" s="3">
        <f>22+37</f>
        <v>59</v>
      </c>
      <c r="F34" s="28">
        <f t="shared" si="2"/>
        <v>7.375</v>
      </c>
      <c r="G34" s="29">
        <f t="shared" si="3"/>
        <v>64</v>
      </c>
      <c r="H34" s="3">
        <v>7.5</v>
      </c>
      <c r="J34" s="3" t="s">
        <v>185</v>
      </c>
      <c r="K34" s="3" t="str">
        <f t="shared" si="23"/>
        <v>***</v>
      </c>
      <c r="L34" s="3">
        <v>63</v>
      </c>
      <c r="M34" s="9"/>
      <c r="N34" s="6">
        <f t="shared" si="24"/>
        <v>182900</v>
      </c>
      <c r="O34" s="6" t="str">
        <f t="shared" si="25"/>
        <v/>
      </c>
      <c r="P34" s="6" t="str">
        <f t="shared" si="26"/>
        <v/>
      </c>
      <c r="Q34" s="6"/>
      <c r="R34" s="6">
        <f t="shared" si="27"/>
        <v>182900</v>
      </c>
      <c r="S34" s="6"/>
      <c r="T34" s="9"/>
      <c r="U34" s="31">
        <f t="shared" si="28"/>
        <v>182900</v>
      </c>
      <c r="V34" s="31">
        <f t="shared" si="29"/>
        <v>634278.625</v>
      </c>
      <c r="W34" s="35">
        <f t="shared" si="30"/>
        <v>0</v>
      </c>
      <c r="X34" s="31">
        <f t="shared" si="31"/>
        <v>0</v>
      </c>
      <c r="Y34" s="35">
        <f t="shared" si="32"/>
        <v>0</v>
      </c>
      <c r="Z34" s="31">
        <f t="shared" si="33"/>
        <v>0</v>
      </c>
      <c r="AA34" s="35">
        <f t="shared" si="34"/>
        <v>0</v>
      </c>
      <c r="AB34" s="31">
        <f t="shared" si="35"/>
        <v>0</v>
      </c>
      <c r="AC34" s="35">
        <f t="shared" si="36"/>
        <v>45360.198731669378</v>
      </c>
      <c r="AD34" s="31">
        <f t="shared" si="37"/>
        <v>157304.5625</v>
      </c>
      <c r="AE34" s="35">
        <f t="shared" si="38"/>
        <v>33121.842934167929</v>
      </c>
      <c r="AF34" s="31">
        <f t="shared" si="39"/>
        <v>114863.18749999999</v>
      </c>
      <c r="AG34" s="35">
        <f t="shared" si="40"/>
        <v>13270.861523987191</v>
      </c>
      <c r="AH34" s="31">
        <f t="shared" si="41"/>
        <v>46022</v>
      </c>
      <c r="AI34" s="35">
        <f t="shared" si="42"/>
        <v>14124.260217660652</v>
      </c>
      <c r="AJ34" s="31">
        <f t="shared" si="43"/>
        <v>48981.499999999993</v>
      </c>
      <c r="AK34" s="35">
        <f t="shared" si="44"/>
        <v>28964.425915740103</v>
      </c>
      <c r="AL34" s="31">
        <f t="shared" si="45"/>
        <v>100445.6875</v>
      </c>
      <c r="AM34" s="35">
        <f t="shared" si="46"/>
        <v>48058.410676774736</v>
      </c>
      <c r="AN34" s="31">
        <f t="shared" si="47"/>
        <v>166661.6875</v>
      </c>
      <c r="AO34" s="35">
        <f t="shared" si="48"/>
        <v>0</v>
      </c>
      <c r="AP34" s="31">
        <f t="shared" si="49"/>
        <v>0</v>
      </c>
      <c r="AQ34" s="9"/>
      <c r="AR34" s="15">
        <f t="shared" si="50"/>
        <v>8</v>
      </c>
      <c r="AS34" s="15">
        <f t="shared" si="51"/>
        <v>8.875</v>
      </c>
      <c r="AT34" s="15">
        <f t="shared" si="52"/>
        <v>0</v>
      </c>
      <c r="AU34" s="15">
        <f t="shared" si="53"/>
        <v>0</v>
      </c>
      <c r="AV34" s="15">
        <f t="shared" si="54"/>
        <v>0</v>
      </c>
      <c r="AW34" s="15">
        <f t="shared" si="55"/>
        <v>0</v>
      </c>
      <c r="AX34" s="15">
        <f t="shared" si="56"/>
        <v>0</v>
      </c>
      <c r="AY34" s="15">
        <f t="shared" si="57"/>
        <v>0</v>
      </c>
      <c r="AZ34" s="15">
        <f t="shared" si="58"/>
        <v>2</v>
      </c>
      <c r="BA34" s="15">
        <f t="shared" si="59"/>
        <v>2.1875</v>
      </c>
      <c r="BB34" s="15">
        <f t="shared" si="60"/>
        <v>1.3541666666666667</v>
      </c>
      <c r="BC34" s="15">
        <f t="shared" si="61"/>
        <v>1.6875</v>
      </c>
      <c r="BD34" s="15">
        <f t="shared" si="62"/>
        <v>0.75</v>
      </c>
      <c r="BE34" s="15">
        <f t="shared" si="63"/>
        <v>0.5</v>
      </c>
      <c r="BF34" s="15">
        <f t="shared" si="64"/>
        <v>0.54166666666666674</v>
      </c>
      <c r="BG34" s="15">
        <f t="shared" si="65"/>
        <v>0.75</v>
      </c>
      <c r="BH34" s="15">
        <f t="shared" si="66"/>
        <v>1.2291666666666667</v>
      </c>
      <c r="BI34" s="15">
        <f t="shared" si="67"/>
        <v>1.4375</v>
      </c>
      <c r="BJ34" s="15">
        <f t="shared" si="68"/>
        <v>2.125</v>
      </c>
      <c r="BK34" s="15">
        <f t="shared" si="69"/>
        <v>2.3125</v>
      </c>
      <c r="BL34" s="15">
        <f t="shared" si="70"/>
        <v>0</v>
      </c>
      <c r="BM34" s="15">
        <f t="shared" si="71"/>
        <v>0</v>
      </c>
      <c r="BN34" s="9"/>
      <c r="BO34" s="12">
        <f t="shared" si="72"/>
        <v>274992</v>
      </c>
      <c r="BP34" s="12">
        <f t="shared" si="73"/>
        <v>359286.625</v>
      </c>
      <c r="BQ34" s="12">
        <f t="shared" si="74"/>
        <v>0</v>
      </c>
      <c r="BR34" s="12">
        <f t="shared" si="75"/>
        <v>0</v>
      </c>
      <c r="BS34" s="12">
        <f t="shared" si="4"/>
        <v>0</v>
      </c>
      <c r="BT34" s="12">
        <f t="shared" si="5"/>
        <v>0</v>
      </c>
      <c r="BU34" s="12">
        <f t="shared" si="6"/>
        <v>0</v>
      </c>
      <c r="BV34" s="12">
        <f t="shared" si="7"/>
        <v>0</v>
      </c>
      <c r="BW34" s="12">
        <f t="shared" si="8"/>
        <v>68748</v>
      </c>
      <c r="BX34" s="12">
        <f t="shared" si="9"/>
        <v>88556.5625</v>
      </c>
      <c r="BY34" s="12">
        <f t="shared" si="10"/>
        <v>46548.125</v>
      </c>
      <c r="BZ34" s="12">
        <f t="shared" si="11"/>
        <v>68315.0625</v>
      </c>
      <c r="CA34" s="12">
        <f t="shared" si="12"/>
        <v>25780.5</v>
      </c>
      <c r="CB34" s="12">
        <f t="shared" si="13"/>
        <v>20241.5</v>
      </c>
      <c r="CC34" s="12">
        <f t="shared" si="14"/>
        <v>18619.250000000004</v>
      </c>
      <c r="CD34" s="12">
        <f t="shared" si="15"/>
        <v>30362.25</v>
      </c>
      <c r="CE34" s="12">
        <f t="shared" si="16"/>
        <v>42251.375</v>
      </c>
      <c r="CF34" s="12">
        <f t="shared" si="17"/>
        <v>58194.3125</v>
      </c>
      <c r="CG34" s="12">
        <f t="shared" si="18"/>
        <v>73044.75</v>
      </c>
      <c r="CH34" s="12">
        <f t="shared" si="19"/>
        <v>93616.9375</v>
      </c>
      <c r="CI34" s="12">
        <f t="shared" si="20"/>
        <v>0</v>
      </c>
      <c r="CJ34" s="12">
        <f t="shared" si="21"/>
        <v>0</v>
      </c>
      <c r="CK34" s="9"/>
      <c r="CL34" s="18">
        <f t="shared" si="76"/>
        <v>0</v>
      </c>
      <c r="CM34" s="18">
        <f t="shared" si="77"/>
        <v>0</v>
      </c>
      <c r="CN34" s="18">
        <f t="shared" si="78"/>
        <v>0</v>
      </c>
      <c r="CO34" s="18">
        <f t="shared" si="79"/>
        <v>0.24800546053400427</v>
      </c>
      <c r="CP34" s="18">
        <f t="shared" si="80"/>
        <v>0.18109263495991212</v>
      </c>
      <c r="CQ34" s="18">
        <f t="shared" si="81"/>
        <v>7.2558018173795466E-2</v>
      </c>
      <c r="CR34" s="18">
        <f t="shared" si="82"/>
        <v>7.7223948702354578E-2</v>
      </c>
      <c r="CS34" s="18">
        <f t="shared" si="83"/>
        <v>0.15836208811230237</v>
      </c>
      <c r="CT34" s="18">
        <f t="shared" si="84"/>
        <v>0.26275784951763115</v>
      </c>
      <c r="CU34" s="18">
        <f t="shared" si="85"/>
        <v>0</v>
      </c>
      <c r="CV34" s="15">
        <v>1</v>
      </c>
      <c r="CW34" s="15">
        <v>0.375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0.125</v>
      </c>
      <c r="DE34" s="15">
        <v>0</v>
      </c>
      <c r="DF34" s="15">
        <v>0.25</v>
      </c>
      <c r="DG34" s="15">
        <v>0.25</v>
      </c>
      <c r="DH34" s="15">
        <v>0</v>
      </c>
      <c r="DI34" s="15">
        <v>0</v>
      </c>
      <c r="DJ34" s="15">
        <v>0.25</v>
      </c>
      <c r="DK34" s="15">
        <v>0</v>
      </c>
      <c r="DL34" s="15">
        <v>0.125</v>
      </c>
      <c r="DM34" s="15">
        <v>0</v>
      </c>
      <c r="DN34" s="15">
        <v>0.25</v>
      </c>
      <c r="DO34" s="15">
        <v>0.125</v>
      </c>
      <c r="DP34" s="15">
        <v>0</v>
      </c>
      <c r="DQ34" s="15">
        <v>0</v>
      </c>
      <c r="DR34" s="15"/>
      <c r="DS34" s="17" t="str">
        <f t="shared" si="0"/>
        <v>LKKC27</v>
      </c>
      <c r="DT34" s="3" t="str">
        <f t="shared" si="1"/>
        <v>Lärande 3 - konflikter och konflikthantering</v>
      </c>
      <c r="DU34" s="1">
        <f>FB50+FB51</f>
        <v>0</v>
      </c>
      <c r="DV34" s="1">
        <f t="shared" ref="DV34:EU34" si="110">FC50+FC51</f>
        <v>0</v>
      </c>
      <c r="DW34" s="1">
        <f t="shared" si="110"/>
        <v>0</v>
      </c>
      <c r="DX34" s="1">
        <f t="shared" si="110"/>
        <v>0</v>
      </c>
      <c r="DY34" s="1">
        <f t="shared" si="110"/>
        <v>0</v>
      </c>
      <c r="DZ34" s="1">
        <f t="shared" si="110"/>
        <v>0</v>
      </c>
      <c r="EA34" s="1">
        <f t="shared" si="110"/>
        <v>0</v>
      </c>
      <c r="EB34" s="1">
        <f t="shared" si="110"/>
        <v>0</v>
      </c>
      <c r="EC34" s="1">
        <f t="shared" si="110"/>
        <v>0</v>
      </c>
      <c r="ED34" s="1">
        <f t="shared" si="110"/>
        <v>0</v>
      </c>
      <c r="EE34" s="1">
        <f t="shared" si="110"/>
        <v>0.875</v>
      </c>
      <c r="EF34" s="1">
        <f t="shared" si="110"/>
        <v>2.25</v>
      </c>
      <c r="EG34" s="1">
        <f t="shared" si="110"/>
        <v>1.625</v>
      </c>
      <c r="EH34" s="1">
        <f t="shared" si="110"/>
        <v>1.375</v>
      </c>
      <c r="EI34" s="1">
        <f t="shared" si="110"/>
        <v>0.625</v>
      </c>
      <c r="EJ34" s="1">
        <f t="shared" si="110"/>
        <v>0.5</v>
      </c>
      <c r="EK34" s="1">
        <f t="shared" si="110"/>
        <v>3.75</v>
      </c>
      <c r="EL34" s="1">
        <f t="shared" si="110"/>
        <v>4.375</v>
      </c>
      <c r="EM34" s="1">
        <f t="shared" si="110"/>
        <v>0.125</v>
      </c>
      <c r="EN34" s="1">
        <f t="shared" si="110"/>
        <v>0</v>
      </c>
      <c r="EO34" s="1">
        <f t="shared" si="110"/>
        <v>0</v>
      </c>
      <c r="EP34" s="1">
        <f t="shared" si="110"/>
        <v>0</v>
      </c>
      <c r="EQ34" s="1">
        <f t="shared" si="110"/>
        <v>0</v>
      </c>
      <c r="ER34" s="1">
        <f t="shared" si="110"/>
        <v>0</v>
      </c>
      <c r="ES34" s="1">
        <f t="shared" si="110"/>
        <v>0</v>
      </c>
      <c r="ET34" s="1">
        <f t="shared" si="110"/>
        <v>0</v>
      </c>
      <c r="EU34" s="60"/>
      <c r="EV34" s="42">
        <v>34</v>
      </c>
      <c r="EW34" s="3" t="s">
        <v>63</v>
      </c>
      <c r="EX34" s="3" t="s">
        <v>64</v>
      </c>
      <c r="EY34" s="3" t="s">
        <v>6</v>
      </c>
      <c r="EZ34" s="1">
        <v>1.5</v>
      </c>
      <c r="FA34" s="1">
        <v>2.125</v>
      </c>
      <c r="FB34" s="1">
        <v>0</v>
      </c>
      <c r="FC34" s="1">
        <v>0</v>
      </c>
      <c r="FD34" s="1">
        <v>0</v>
      </c>
      <c r="FE34" s="1">
        <v>0.125</v>
      </c>
      <c r="FF34" s="1">
        <v>0</v>
      </c>
      <c r="FG34" s="1">
        <v>0</v>
      </c>
      <c r="FH34" s="1">
        <v>0.5</v>
      </c>
      <c r="FI34" s="1">
        <v>0.75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0.5</v>
      </c>
      <c r="FQ34" s="1">
        <v>0.5</v>
      </c>
      <c r="FR34" s="1">
        <v>0.5</v>
      </c>
      <c r="FS34" s="1">
        <v>0.75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</row>
    <row r="35" spans="1:183">
      <c r="A35" s="3" t="s">
        <v>114</v>
      </c>
      <c r="B35" s="6">
        <v>34374</v>
      </c>
      <c r="C35" s="6">
        <v>40483</v>
      </c>
      <c r="D35" s="3" t="s">
        <v>115</v>
      </c>
      <c r="E35" s="3">
        <f>25.5+45.5</f>
        <v>71</v>
      </c>
      <c r="F35" s="28">
        <f t="shared" si="2"/>
        <v>8.7384615384615376</v>
      </c>
      <c r="G35" s="29">
        <f t="shared" si="3"/>
        <v>65</v>
      </c>
      <c r="H35" s="3">
        <v>7.5</v>
      </c>
      <c r="J35" s="3" t="s">
        <v>186</v>
      </c>
      <c r="K35" s="3" t="str">
        <f t="shared" si="23"/>
        <v>***</v>
      </c>
      <c r="L35" s="3">
        <v>61.8</v>
      </c>
      <c r="M35" s="9"/>
      <c r="N35" s="6">
        <f t="shared" si="24"/>
        <v>220100</v>
      </c>
      <c r="O35" s="6" t="str">
        <f t="shared" si="25"/>
        <v/>
      </c>
      <c r="P35" s="6" t="str">
        <f t="shared" si="26"/>
        <v/>
      </c>
      <c r="Q35" s="6"/>
      <c r="R35" s="6">
        <f t="shared" si="27"/>
        <v>220100</v>
      </c>
      <c r="S35" s="6"/>
      <c r="T35" s="9"/>
      <c r="U35" s="31">
        <f t="shared" si="28"/>
        <v>220100</v>
      </c>
      <c r="V35" s="31">
        <f t="shared" si="29"/>
        <v>608213.125</v>
      </c>
      <c r="W35" s="35">
        <f t="shared" si="30"/>
        <v>0</v>
      </c>
      <c r="X35" s="31">
        <f t="shared" si="31"/>
        <v>0</v>
      </c>
      <c r="Y35" s="35">
        <f t="shared" si="32"/>
        <v>3386.1538461538462</v>
      </c>
      <c r="Z35" s="31">
        <f t="shared" si="33"/>
        <v>9357.125</v>
      </c>
      <c r="AA35" s="35">
        <f t="shared" si="34"/>
        <v>0</v>
      </c>
      <c r="AB35" s="31">
        <f t="shared" si="35"/>
        <v>0</v>
      </c>
      <c r="AC35" s="35">
        <f t="shared" si="36"/>
        <v>52347.214411888926</v>
      </c>
      <c r="AD35" s="31">
        <f t="shared" si="37"/>
        <v>144653.625</v>
      </c>
      <c r="AE35" s="35">
        <f t="shared" si="38"/>
        <v>36378.125478904563</v>
      </c>
      <c r="AF35" s="31">
        <f t="shared" si="39"/>
        <v>100525.45833333333</v>
      </c>
      <c r="AG35" s="35">
        <f t="shared" si="40"/>
        <v>22148.170203495691</v>
      </c>
      <c r="AH35" s="31">
        <f t="shared" si="41"/>
        <v>61203.125</v>
      </c>
      <c r="AI35" s="35">
        <f t="shared" si="42"/>
        <v>15283.749042190873</v>
      </c>
      <c r="AJ35" s="31">
        <f t="shared" si="43"/>
        <v>42234.333333333336</v>
      </c>
      <c r="AK35" s="35">
        <f t="shared" si="44"/>
        <v>32991.971632750719</v>
      </c>
      <c r="AL35" s="31">
        <f t="shared" si="45"/>
        <v>91168.333333333328</v>
      </c>
      <c r="AM35" s="35">
        <f t="shared" si="46"/>
        <v>57564.61538461539</v>
      </c>
      <c r="AN35" s="31">
        <f t="shared" si="47"/>
        <v>159071.125</v>
      </c>
      <c r="AO35" s="35">
        <f t="shared" si="48"/>
        <v>0</v>
      </c>
      <c r="AP35" s="31">
        <f t="shared" si="49"/>
        <v>0</v>
      </c>
      <c r="AQ35" s="9"/>
      <c r="AR35" s="15">
        <f t="shared" si="50"/>
        <v>8.125</v>
      </c>
      <c r="AS35" s="15">
        <f t="shared" si="51"/>
        <v>8.125</v>
      </c>
      <c r="AT35" s="15">
        <f t="shared" si="52"/>
        <v>0</v>
      </c>
      <c r="AU35" s="15">
        <f t="shared" si="53"/>
        <v>0</v>
      </c>
      <c r="AV35" s="15">
        <f t="shared" si="54"/>
        <v>0.125</v>
      </c>
      <c r="AW35" s="15">
        <f t="shared" si="55"/>
        <v>0.125</v>
      </c>
      <c r="AX35" s="15">
        <f t="shared" si="56"/>
        <v>0</v>
      </c>
      <c r="AY35" s="15">
        <f t="shared" si="57"/>
        <v>0</v>
      </c>
      <c r="AZ35" s="15">
        <f t="shared" si="58"/>
        <v>2</v>
      </c>
      <c r="BA35" s="15">
        <f t="shared" si="59"/>
        <v>1.875</v>
      </c>
      <c r="BB35" s="15">
        <f t="shared" si="60"/>
        <v>1.3541666666666667</v>
      </c>
      <c r="BC35" s="15">
        <f t="shared" si="61"/>
        <v>1.3333333333333333</v>
      </c>
      <c r="BD35" s="15">
        <f t="shared" si="62"/>
        <v>0.75</v>
      </c>
      <c r="BE35" s="15">
        <f t="shared" si="63"/>
        <v>0.875</v>
      </c>
      <c r="BF35" s="15">
        <f t="shared" si="64"/>
        <v>0.54166666666666674</v>
      </c>
      <c r="BG35" s="15">
        <f t="shared" si="65"/>
        <v>0.58333333333333326</v>
      </c>
      <c r="BH35" s="15">
        <f t="shared" si="66"/>
        <v>1.2291666666666667</v>
      </c>
      <c r="BI35" s="15">
        <f t="shared" si="67"/>
        <v>1.2083333333333333</v>
      </c>
      <c r="BJ35" s="15">
        <f t="shared" si="68"/>
        <v>2.125</v>
      </c>
      <c r="BK35" s="15">
        <f t="shared" si="69"/>
        <v>2.125</v>
      </c>
      <c r="BL35" s="15">
        <f t="shared" si="70"/>
        <v>0</v>
      </c>
      <c r="BM35" s="15">
        <f t="shared" si="71"/>
        <v>0</v>
      </c>
      <c r="BN35" s="9"/>
      <c r="BO35" s="12">
        <f t="shared" si="72"/>
        <v>279288.75</v>
      </c>
      <c r="BP35" s="12">
        <f t="shared" si="73"/>
        <v>328924.375</v>
      </c>
      <c r="BQ35" s="12">
        <f t="shared" si="74"/>
        <v>0</v>
      </c>
      <c r="BR35" s="12">
        <f t="shared" si="75"/>
        <v>0</v>
      </c>
      <c r="BS35" s="12">
        <f t="shared" si="4"/>
        <v>4296.75</v>
      </c>
      <c r="BT35" s="12">
        <f t="shared" si="5"/>
        <v>5060.375</v>
      </c>
      <c r="BU35" s="12">
        <f t="shared" si="6"/>
        <v>0</v>
      </c>
      <c r="BV35" s="12">
        <f t="shared" si="7"/>
        <v>0</v>
      </c>
      <c r="BW35" s="12">
        <f t="shared" si="8"/>
        <v>68748</v>
      </c>
      <c r="BX35" s="12">
        <f t="shared" si="9"/>
        <v>75905.625</v>
      </c>
      <c r="BY35" s="12">
        <f t="shared" si="10"/>
        <v>46548.125</v>
      </c>
      <c r="BZ35" s="12">
        <f t="shared" si="11"/>
        <v>53977.333333333328</v>
      </c>
      <c r="CA35" s="12">
        <f t="shared" si="12"/>
        <v>25780.5</v>
      </c>
      <c r="CB35" s="12">
        <f t="shared" si="13"/>
        <v>35422.625</v>
      </c>
      <c r="CC35" s="12">
        <f t="shared" si="14"/>
        <v>18619.250000000004</v>
      </c>
      <c r="CD35" s="12">
        <f t="shared" si="15"/>
        <v>23615.083333333332</v>
      </c>
      <c r="CE35" s="12">
        <f t="shared" si="16"/>
        <v>42251.375</v>
      </c>
      <c r="CF35" s="12">
        <f t="shared" si="17"/>
        <v>48916.958333333328</v>
      </c>
      <c r="CG35" s="12">
        <f t="shared" si="18"/>
        <v>73044.75</v>
      </c>
      <c r="CH35" s="12">
        <f t="shared" si="19"/>
        <v>86026.375</v>
      </c>
      <c r="CI35" s="12">
        <f t="shared" si="20"/>
        <v>0</v>
      </c>
      <c r="CJ35" s="12">
        <f t="shared" si="21"/>
        <v>0</v>
      </c>
      <c r="CK35" s="9"/>
      <c r="CL35" s="18">
        <f t="shared" si="76"/>
        <v>0</v>
      </c>
      <c r="CM35" s="18">
        <f t="shared" si="77"/>
        <v>1.5384615384615385E-2</v>
      </c>
      <c r="CN35" s="18">
        <f t="shared" si="78"/>
        <v>0</v>
      </c>
      <c r="CO35" s="18">
        <f t="shared" si="79"/>
        <v>0.23783377742793696</v>
      </c>
      <c r="CP35" s="18">
        <f t="shared" si="80"/>
        <v>0.16527998854568179</v>
      </c>
      <c r="CQ35" s="18">
        <f t="shared" si="81"/>
        <v>0.10062776103360151</v>
      </c>
      <c r="CR35" s="18">
        <f t="shared" si="82"/>
        <v>6.9440022908636406E-2</v>
      </c>
      <c r="CS35" s="18">
        <f t="shared" si="83"/>
        <v>0.14989537316106641</v>
      </c>
      <c r="CT35" s="18">
        <f t="shared" si="84"/>
        <v>0.26153846153846155</v>
      </c>
      <c r="CU35" s="18">
        <f t="shared" si="85"/>
        <v>0</v>
      </c>
      <c r="CV35" s="15">
        <v>1</v>
      </c>
      <c r="CW35" s="15">
        <v>0.875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0.125</v>
      </c>
      <c r="DE35" s="15">
        <v>0</v>
      </c>
      <c r="DF35" s="15">
        <v>0.25</v>
      </c>
      <c r="DG35" s="15">
        <v>0.25</v>
      </c>
      <c r="DH35" s="15">
        <v>0</v>
      </c>
      <c r="DI35" s="15">
        <v>0</v>
      </c>
      <c r="DJ35" s="15">
        <v>0.25</v>
      </c>
      <c r="DK35" s="15">
        <v>0.25</v>
      </c>
      <c r="DL35" s="15">
        <v>0.125</v>
      </c>
      <c r="DM35" s="15">
        <v>0.125</v>
      </c>
      <c r="DN35" s="15">
        <v>0.25</v>
      </c>
      <c r="DO35" s="15">
        <v>0.25</v>
      </c>
      <c r="DP35" s="15">
        <v>0</v>
      </c>
      <c r="DQ35" s="15">
        <v>0</v>
      </c>
      <c r="DR35" s="15"/>
      <c r="DS35" s="17" t="str">
        <f t="shared" si="0"/>
        <v>LSMC27</v>
      </c>
      <c r="DT35" s="3" t="str">
        <f t="shared" si="1"/>
        <v>Lärande 3 - läraren i dialog</v>
      </c>
      <c r="DU35" s="1">
        <f>FB52</f>
        <v>0</v>
      </c>
      <c r="DV35" s="1">
        <f t="shared" ref="DV35:EU35" si="111">FC52</f>
        <v>0</v>
      </c>
      <c r="DW35" s="1">
        <f t="shared" si="111"/>
        <v>0</v>
      </c>
      <c r="DX35" s="1">
        <f t="shared" si="111"/>
        <v>0</v>
      </c>
      <c r="DY35" s="1">
        <f t="shared" si="111"/>
        <v>0</v>
      </c>
      <c r="DZ35" s="1">
        <f t="shared" si="111"/>
        <v>0</v>
      </c>
      <c r="EA35" s="1">
        <f t="shared" si="111"/>
        <v>0.125</v>
      </c>
      <c r="EB35" s="1">
        <f t="shared" si="111"/>
        <v>0.125</v>
      </c>
      <c r="EC35" s="1">
        <f t="shared" si="111"/>
        <v>0</v>
      </c>
      <c r="ED35" s="1">
        <f t="shared" si="111"/>
        <v>0</v>
      </c>
      <c r="EE35" s="1">
        <f t="shared" si="111"/>
        <v>0.875</v>
      </c>
      <c r="EF35" s="1">
        <f t="shared" si="111"/>
        <v>1</v>
      </c>
      <c r="EG35" s="1">
        <f t="shared" si="111"/>
        <v>1.625</v>
      </c>
      <c r="EH35" s="1">
        <f t="shared" si="111"/>
        <v>1.5</v>
      </c>
      <c r="EI35" s="1">
        <f t="shared" si="111"/>
        <v>0.625</v>
      </c>
      <c r="EJ35" s="1">
        <f t="shared" si="111"/>
        <v>0.75</v>
      </c>
      <c r="EK35" s="1">
        <f t="shared" si="111"/>
        <v>3.75</v>
      </c>
      <c r="EL35" s="1">
        <f t="shared" si="111"/>
        <v>3.75</v>
      </c>
      <c r="EM35" s="1">
        <f t="shared" si="111"/>
        <v>0.125</v>
      </c>
      <c r="EN35" s="1">
        <f t="shared" si="111"/>
        <v>0.125</v>
      </c>
      <c r="EO35" s="1">
        <f t="shared" si="111"/>
        <v>0</v>
      </c>
      <c r="EP35" s="1">
        <f t="shared" si="111"/>
        <v>0</v>
      </c>
      <c r="EQ35" s="1">
        <f t="shared" si="111"/>
        <v>0</v>
      </c>
      <c r="ER35" s="1">
        <f t="shared" si="111"/>
        <v>0</v>
      </c>
      <c r="ES35" s="1">
        <f t="shared" si="111"/>
        <v>0</v>
      </c>
      <c r="ET35" s="1">
        <f t="shared" si="111"/>
        <v>0</v>
      </c>
      <c r="EU35" s="60"/>
      <c r="EV35" s="42">
        <v>35</v>
      </c>
      <c r="EW35" s="3" t="s">
        <v>336</v>
      </c>
      <c r="EX35" s="4" t="s">
        <v>373</v>
      </c>
      <c r="EY35" s="3" t="s">
        <v>6</v>
      </c>
      <c r="EZ35" s="1">
        <v>0</v>
      </c>
      <c r="FA35" s="1">
        <v>0.25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0.125</v>
      </c>
      <c r="FX35" s="1">
        <v>0</v>
      </c>
      <c r="FY35" s="1">
        <v>0</v>
      </c>
      <c r="FZ35" s="1">
        <v>0</v>
      </c>
      <c r="GA35" s="1">
        <v>0.125</v>
      </c>
    </row>
    <row r="36" spans="1:183">
      <c r="A36" s="3" t="s">
        <v>140</v>
      </c>
      <c r="B36" s="6">
        <v>34374</v>
      </c>
      <c r="C36" s="6">
        <v>40483</v>
      </c>
      <c r="D36" s="3" t="s">
        <v>141</v>
      </c>
      <c r="E36" s="3">
        <f>58.9+43.3</f>
        <v>102.19999999999999</v>
      </c>
      <c r="F36" s="28">
        <f t="shared" si="2"/>
        <v>4.5171270718232028</v>
      </c>
      <c r="G36" s="29">
        <f t="shared" si="3"/>
        <v>181.00000000000003</v>
      </c>
      <c r="H36" s="3">
        <v>7.5</v>
      </c>
      <c r="J36" s="3" t="s">
        <v>187</v>
      </c>
      <c r="K36" s="3" t="str">
        <f t="shared" si="23"/>
        <v>***</v>
      </c>
      <c r="L36" s="3">
        <v>52</v>
      </c>
      <c r="M36" s="9"/>
      <c r="N36" s="6">
        <f t="shared" si="24"/>
        <v>316819.99999999994</v>
      </c>
      <c r="O36" s="6" t="str">
        <f t="shared" si="25"/>
        <v/>
      </c>
      <c r="P36" s="6" t="str">
        <f t="shared" si="26"/>
        <v/>
      </c>
      <c r="Q36" s="6"/>
      <c r="R36" s="6">
        <f t="shared" si="27"/>
        <v>316819.99999999994</v>
      </c>
      <c r="S36" s="6"/>
      <c r="T36" s="9"/>
      <c r="U36" s="31">
        <f t="shared" si="28"/>
        <v>316819.99999999994</v>
      </c>
      <c r="V36" s="31">
        <f t="shared" si="29"/>
        <v>1703760.375</v>
      </c>
      <c r="W36" s="35">
        <f t="shared" si="30"/>
        <v>81779.483865211951</v>
      </c>
      <c r="X36" s="31">
        <f t="shared" si="31"/>
        <v>439784.87499999994</v>
      </c>
      <c r="Y36" s="35">
        <f t="shared" si="32"/>
        <v>43499.725460219124</v>
      </c>
      <c r="Z36" s="31">
        <f t="shared" si="33"/>
        <v>233928.125</v>
      </c>
      <c r="AA36" s="35">
        <f t="shared" si="34"/>
        <v>144419.0885279275</v>
      </c>
      <c r="AB36" s="31">
        <f t="shared" si="35"/>
        <v>776641.375</v>
      </c>
      <c r="AC36" s="35">
        <f t="shared" si="36"/>
        <v>3080.480444616514</v>
      </c>
      <c r="AD36" s="31">
        <f t="shared" si="37"/>
        <v>16565.875</v>
      </c>
      <c r="AE36" s="35">
        <f t="shared" si="38"/>
        <v>2947.3145805495087</v>
      </c>
      <c r="AF36" s="31">
        <f t="shared" si="39"/>
        <v>15849.75</v>
      </c>
      <c r="AG36" s="35">
        <f t="shared" si="40"/>
        <v>12179.923128861356</v>
      </c>
      <c r="AH36" s="31">
        <f t="shared" si="41"/>
        <v>65499.875</v>
      </c>
      <c r="AI36" s="35">
        <f t="shared" si="42"/>
        <v>2947.3145805495087</v>
      </c>
      <c r="AJ36" s="31">
        <f t="shared" si="43"/>
        <v>15849.75</v>
      </c>
      <c r="AK36" s="35">
        <f t="shared" si="44"/>
        <v>1207.3255621407438</v>
      </c>
      <c r="AL36" s="31">
        <f t="shared" si="45"/>
        <v>6492.625</v>
      </c>
      <c r="AM36" s="35">
        <f t="shared" si="46"/>
        <v>3080.480444616514</v>
      </c>
      <c r="AN36" s="31">
        <f t="shared" si="47"/>
        <v>16565.875</v>
      </c>
      <c r="AO36" s="35">
        <f t="shared" si="48"/>
        <v>21678.863405307213</v>
      </c>
      <c r="AP36" s="31">
        <f t="shared" si="49"/>
        <v>116582.25</v>
      </c>
      <c r="AQ36" s="9"/>
      <c r="AR36" s="15">
        <f t="shared" si="50"/>
        <v>22.625000000000004</v>
      </c>
      <c r="AS36" s="15">
        <f t="shared" si="51"/>
        <v>22.875</v>
      </c>
      <c r="AT36" s="15">
        <f t="shared" si="52"/>
        <v>5.875</v>
      </c>
      <c r="AU36" s="15">
        <f t="shared" si="53"/>
        <v>5.875</v>
      </c>
      <c r="AV36" s="15">
        <f t="shared" si="54"/>
        <v>3.125</v>
      </c>
      <c r="AW36" s="15">
        <f t="shared" si="55"/>
        <v>3.125</v>
      </c>
      <c r="AX36" s="15">
        <f t="shared" si="56"/>
        <v>10.375</v>
      </c>
      <c r="AY36" s="15">
        <f t="shared" si="57"/>
        <v>10.375</v>
      </c>
      <c r="AZ36" s="15">
        <f t="shared" si="58"/>
        <v>0.1875</v>
      </c>
      <c r="BA36" s="15">
        <f t="shared" si="59"/>
        <v>0.25</v>
      </c>
      <c r="BB36" s="15">
        <f t="shared" si="60"/>
        <v>0.16666666666666666</v>
      </c>
      <c r="BC36" s="15">
        <f t="shared" si="61"/>
        <v>0.25</v>
      </c>
      <c r="BD36" s="15">
        <f t="shared" si="62"/>
        <v>0.875</v>
      </c>
      <c r="BE36" s="15">
        <f t="shared" si="63"/>
        <v>0.875</v>
      </c>
      <c r="BF36" s="15">
        <f t="shared" si="64"/>
        <v>0.16666666666666666</v>
      </c>
      <c r="BG36" s="15">
        <f t="shared" si="65"/>
        <v>0.25</v>
      </c>
      <c r="BH36" s="15">
        <f t="shared" si="66"/>
        <v>4.1666666666666664E-2</v>
      </c>
      <c r="BI36" s="15">
        <f t="shared" si="67"/>
        <v>0.125</v>
      </c>
      <c r="BJ36" s="15">
        <f t="shared" si="68"/>
        <v>0.1875</v>
      </c>
      <c r="BK36" s="15">
        <f t="shared" si="69"/>
        <v>0.25</v>
      </c>
      <c r="BL36" s="15">
        <f t="shared" si="70"/>
        <v>1.625</v>
      </c>
      <c r="BM36" s="15">
        <f t="shared" si="71"/>
        <v>1.5</v>
      </c>
      <c r="BN36" s="9"/>
      <c r="BO36" s="12">
        <f t="shared" si="72"/>
        <v>777711.75000000012</v>
      </c>
      <c r="BP36" s="12">
        <f t="shared" si="73"/>
        <v>926048.625</v>
      </c>
      <c r="BQ36" s="12">
        <f t="shared" si="74"/>
        <v>201947.25</v>
      </c>
      <c r="BR36" s="12">
        <f t="shared" si="75"/>
        <v>237837.625</v>
      </c>
      <c r="BS36" s="12">
        <f t="shared" si="4"/>
        <v>107418.75</v>
      </c>
      <c r="BT36" s="12">
        <f t="shared" si="5"/>
        <v>126509.375</v>
      </c>
      <c r="BU36" s="12">
        <f t="shared" si="6"/>
        <v>356630.25</v>
      </c>
      <c r="BV36" s="12">
        <f t="shared" si="7"/>
        <v>420011.125</v>
      </c>
      <c r="BW36" s="12">
        <f t="shared" si="8"/>
        <v>6445.125</v>
      </c>
      <c r="BX36" s="12">
        <f t="shared" si="9"/>
        <v>10120.75</v>
      </c>
      <c r="BY36" s="12">
        <f t="shared" si="10"/>
        <v>5729</v>
      </c>
      <c r="BZ36" s="12">
        <f t="shared" si="11"/>
        <v>10120.75</v>
      </c>
      <c r="CA36" s="12">
        <f t="shared" si="12"/>
        <v>30077.25</v>
      </c>
      <c r="CB36" s="12">
        <f t="shared" si="13"/>
        <v>35422.625</v>
      </c>
      <c r="CC36" s="12">
        <f t="shared" si="14"/>
        <v>5729</v>
      </c>
      <c r="CD36" s="12">
        <f t="shared" si="15"/>
        <v>10120.75</v>
      </c>
      <c r="CE36" s="12">
        <f t="shared" si="16"/>
        <v>1432.25</v>
      </c>
      <c r="CF36" s="12">
        <f t="shared" si="17"/>
        <v>5060.375</v>
      </c>
      <c r="CG36" s="12">
        <f t="shared" si="18"/>
        <v>6445.125</v>
      </c>
      <c r="CH36" s="12">
        <f t="shared" si="19"/>
        <v>10120.75</v>
      </c>
      <c r="CI36" s="12">
        <f t="shared" si="20"/>
        <v>55857.75</v>
      </c>
      <c r="CJ36" s="12">
        <f t="shared" si="21"/>
        <v>60724.5</v>
      </c>
      <c r="CK36" s="9"/>
      <c r="CL36" s="18">
        <f t="shared" si="76"/>
        <v>0.25812601434635429</v>
      </c>
      <c r="CM36" s="18">
        <f t="shared" si="77"/>
        <v>0.13730107146082676</v>
      </c>
      <c r="CN36" s="18">
        <f t="shared" si="78"/>
        <v>0.45583955724994485</v>
      </c>
      <c r="CO36" s="18">
        <f t="shared" si="79"/>
        <v>9.7231249435531675E-3</v>
      </c>
      <c r="CP36" s="18">
        <f t="shared" si="80"/>
        <v>9.3028046857821772E-3</v>
      </c>
      <c r="CQ36" s="18">
        <f t="shared" si="81"/>
        <v>3.8444300009031492E-2</v>
      </c>
      <c r="CR36" s="18">
        <f t="shared" si="82"/>
        <v>9.3028046857821772E-3</v>
      </c>
      <c r="CS36" s="18">
        <f t="shared" si="83"/>
        <v>3.8107618273491069E-3</v>
      </c>
      <c r="CT36" s="18">
        <f t="shared" si="84"/>
        <v>9.7231249435531675E-3</v>
      </c>
      <c r="CU36" s="18">
        <f t="shared" si="85"/>
        <v>6.8426435847822792E-2</v>
      </c>
      <c r="CV36" s="15">
        <v>19.5</v>
      </c>
      <c r="CW36" s="15">
        <v>19.375</v>
      </c>
      <c r="CX36" s="15">
        <v>5.25</v>
      </c>
      <c r="CY36" s="15">
        <v>5.25</v>
      </c>
      <c r="CZ36" s="15">
        <v>3</v>
      </c>
      <c r="DA36" s="15">
        <v>2.875</v>
      </c>
      <c r="DB36" s="15">
        <v>9.5</v>
      </c>
      <c r="DC36" s="15">
        <v>9.5</v>
      </c>
      <c r="DD36" s="15">
        <v>0</v>
      </c>
      <c r="DE36" s="15">
        <v>0</v>
      </c>
      <c r="DF36" s="15">
        <v>0.125</v>
      </c>
      <c r="DG36" s="15">
        <v>0.125</v>
      </c>
      <c r="DH36" s="15">
        <v>0.125</v>
      </c>
      <c r="DI36" s="15">
        <v>0.125</v>
      </c>
      <c r="DJ36" s="15">
        <v>0.125</v>
      </c>
      <c r="DK36" s="15">
        <v>0.125</v>
      </c>
      <c r="DL36" s="15">
        <v>0</v>
      </c>
      <c r="DM36" s="15">
        <v>0</v>
      </c>
      <c r="DN36" s="15">
        <v>0</v>
      </c>
      <c r="DO36" s="15">
        <v>0</v>
      </c>
      <c r="DP36" s="15">
        <v>1.375</v>
      </c>
      <c r="DQ36" s="15">
        <v>1.375</v>
      </c>
      <c r="DR36" s="15"/>
      <c r="DS36" s="17" t="str">
        <f t="shared" si="0"/>
        <v>LVFC27</v>
      </c>
      <c r="DT36" s="3" t="str">
        <f t="shared" si="1"/>
        <v>Lärande 3 - verksamhetsförlagd utbildning (VFU)</v>
      </c>
      <c r="DU36" s="1">
        <f>FB53+FB99</f>
        <v>0</v>
      </c>
      <c r="DV36" s="1">
        <f t="shared" ref="DV36:EU36" si="112">FC53+FC99</f>
        <v>0</v>
      </c>
      <c r="DW36" s="1">
        <f t="shared" si="112"/>
        <v>0.625</v>
      </c>
      <c r="DX36" s="1">
        <f t="shared" si="112"/>
        <v>0.625</v>
      </c>
      <c r="DY36" s="1">
        <f t="shared" si="112"/>
        <v>0.25</v>
      </c>
      <c r="DZ36" s="1">
        <f t="shared" si="112"/>
        <v>0.125</v>
      </c>
      <c r="EA36" s="1">
        <f t="shared" si="112"/>
        <v>0.125</v>
      </c>
      <c r="EB36" s="1">
        <f t="shared" si="112"/>
        <v>0.25</v>
      </c>
      <c r="EC36" s="1">
        <f t="shared" si="112"/>
        <v>0.875</v>
      </c>
      <c r="ED36" s="1">
        <f t="shared" si="112"/>
        <v>0.875</v>
      </c>
      <c r="EE36" s="1">
        <f t="shared" si="112"/>
        <v>0.125</v>
      </c>
      <c r="EF36" s="1">
        <f t="shared" si="112"/>
        <v>0.375</v>
      </c>
      <c r="EG36" s="1">
        <f t="shared" si="112"/>
        <v>0</v>
      </c>
      <c r="EH36" s="1">
        <f t="shared" si="112"/>
        <v>0</v>
      </c>
      <c r="EI36" s="1">
        <f t="shared" si="112"/>
        <v>0.75</v>
      </c>
      <c r="EJ36" s="1">
        <f t="shared" si="112"/>
        <v>0.75</v>
      </c>
      <c r="EK36" s="1">
        <f t="shared" si="112"/>
        <v>0.375</v>
      </c>
      <c r="EL36" s="1">
        <f t="shared" si="112"/>
        <v>0.5</v>
      </c>
      <c r="EM36" s="1">
        <f t="shared" si="112"/>
        <v>0</v>
      </c>
      <c r="EN36" s="1">
        <f t="shared" si="112"/>
        <v>0</v>
      </c>
      <c r="EO36" s="1">
        <f t="shared" si="112"/>
        <v>0</v>
      </c>
      <c r="EP36" s="1">
        <f t="shared" si="112"/>
        <v>0</v>
      </c>
      <c r="EQ36" s="1">
        <f t="shared" si="112"/>
        <v>0</v>
      </c>
      <c r="ER36" s="1">
        <f t="shared" si="112"/>
        <v>0</v>
      </c>
      <c r="ES36" s="1">
        <f t="shared" si="112"/>
        <v>0</v>
      </c>
      <c r="ET36" s="1">
        <f t="shared" si="112"/>
        <v>0</v>
      </c>
      <c r="EU36" s="60"/>
      <c r="EV36" s="42">
        <v>36</v>
      </c>
      <c r="EW36" s="3" t="s">
        <v>337</v>
      </c>
      <c r="EX36" s="4" t="s">
        <v>373</v>
      </c>
      <c r="EY36" s="3" t="s">
        <v>6</v>
      </c>
      <c r="EZ36" s="1">
        <v>0</v>
      </c>
      <c r="FA36" s="1">
        <v>0.125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0.125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</row>
    <row r="37" spans="1:183">
      <c r="A37" s="3" t="s">
        <v>142</v>
      </c>
      <c r="B37" s="6">
        <v>34374</v>
      </c>
      <c r="C37" s="6">
        <v>40483</v>
      </c>
      <c r="D37" s="3" t="s">
        <v>143</v>
      </c>
      <c r="E37" s="3">
        <f>55+61</f>
        <v>116</v>
      </c>
      <c r="F37" s="28">
        <f t="shared" si="2"/>
        <v>5.2727272727272725</v>
      </c>
      <c r="G37" s="29">
        <f t="shared" si="3"/>
        <v>176</v>
      </c>
      <c r="H37" s="3">
        <v>7.5</v>
      </c>
      <c r="J37" s="3" t="s">
        <v>188</v>
      </c>
      <c r="K37" s="3" t="str">
        <f t="shared" si="23"/>
        <v>***</v>
      </c>
      <c r="L37" s="3">
        <v>84</v>
      </c>
      <c r="M37" s="9"/>
      <c r="N37" s="6">
        <f t="shared" si="24"/>
        <v>359600</v>
      </c>
      <c r="O37" s="6" t="str">
        <f t="shared" si="25"/>
        <v/>
      </c>
      <c r="P37" s="6" t="str">
        <f t="shared" si="26"/>
        <v/>
      </c>
      <c r="Q37" s="6"/>
      <c r="R37" s="6">
        <f t="shared" si="27"/>
        <v>359600</v>
      </c>
      <c r="S37" s="6"/>
      <c r="T37" s="9"/>
      <c r="U37" s="31">
        <f t="shared" si="28"/>
        <v>359600</v>
      </c>
      <c r="V37" s="31">
        <f t="shared" si="29"/>
        <v>1606371</v>
      </c>
      <c r="W37" s="35">
        <f t="shared" si="30"/>
        <v>95222.154813551781</v>
      </c>
      <c r="X37" s="31">
        <f t="shared" si="31"/>
        <v>425367.375</v>
      </c>
      <c r="Y37" s="35">
        <f t="shared" si="32"/>
        <v>51234.019351693976</v>
      </c>
      <c r="Z37" s="31">
        <f t="shared" si="33"/>
        <v>228867.75</v>
      </c>
      <c r="AA37" s="35">
        <f t="shared" si="34"/>
        <v>167231.96129661205</v>
      </c>
      <c r="AB37" s="31">
        <f t="shared" si="35"/>
        <v>747042.75</v>
      </c>
      <c r="AC37" s="35">
        <f t="shared" si="36"/>
        <v>3142.0096758469867</v>
      </c>
      <c r="AD37" s="31">
        <f t="shared" si="37"/>
        <v>14035.687499999998</v>
      </c>
      <c r="AE37" s="35">
        <f t="shared" si="38"/>
        <v>2094.6731172313243</v>
      </c>
      <c r="AF37" s="31">
        <f t="shared" si="39"/>
        <v>9357.125</v>
      </c>
      <c r="AG37" s="35">
        <f t="shared" si="40"/>
        <v>10473.365586156622</v>
      </c>
      <c r="AH37" s="31">
        <f t="shared" si="41"/>
        <v>46785.625</v>
      </c>
      <c r="AI37" s="35">
        <f t="shared" si="42"/>
        <v>2094.6731172313243</v>
      </c>
      <c r="AJ37" s="31">
        <f t="shared" si="43"/>
        <v>9357.125</v>
      </c>
      <c r="AK37" s="35">
        <f t="shared" si="44"/>
        <v>0</v>
      </c>
      <c r="AL37" s="31">
        <f t="shared" si="45"/>
        <v>0</v>
      </c>
      <c r="AM37" s="35">
        <f t="shared" si="46"/>
        <v>3142.0096758469867</v>
      </c>
      <c r="AN37" s="31">
        <f t="shared" si="47"/>
        <v>14035.687499999998</v>
      </c>
      <c r="AO37" s="35">
        <f t="shared" si="48"/>
        <v>24965.13336582894</v>
      </c>
      <c r="AP37" s="31">
        <f t="shared" si="49"/>
        <v>111521.875</v>
      </c>
      <c r="AQ37" s="9"/>
      <c r="AR37" s="15">
        <f t="shared" si="50"/>
        <v>22</v>
      </c>
      <c r="AS37" s="15">
        <f t="shared" si="51"/>
        <v>21</v>
      </c>
      <c r="AT37" s="15">
        <f t="shared" si="52"/>
        <v>5.75</v>
      </c>
      <c r="AU37" s="15">
        <f t="shared" si="53"/>
        <v>5.625</v>
      </c>
      <c r="AV37" s="15">
        <f t="shared" si="54"/>
        <v>3.125</v>
      </c>
      <c r="AW37" s="15">
        <f t="shared" si="55"/>
        <v>3</v>
      </c>
      <c r="AX37" s="15">
        <f t="shared" si="56"/>
        <v>10.25</v>
      </c>
      <c r="AY37" s="15">
        <f t="shared" si="57"/>
        <v>9.75</v>
      </c>
      <c r="AZ37" s="15">
        <f t="shared" si="58"/>
        <v>0.1875</v>
      </c>
      <c r="BA37" s="15">
        <f t="shared" si="59"/>
        <v>0.1875</v>
      </c>
      <c r="BB37" s="15">
        <f t="shared" si="60"/>
        <v>0.125</v>
      </c>
      <c r="BC37" s="15">
        <f t="shared" si="61"/>
        <v>0.125</v>
      </c>
      <c r="BD37" s="15">
        <f t="shared" si="62"/>
        <v>0.625</v>
      </c>
      <c r="BE37" s="15">
        <f t="shared" si="63"/>
        <v>0.625</v>
      </c>
      <c r="BF37" s="15">
        <f t="shared" si="64"/>
        <v>0.125</v>
      </c>
      <c r="BG37" s="15">
        <f t="shared" si="65"/>
        <v>0.125</v>
      </c>
      <c r="BH37" s="15">
        <f t="shared" si="66"/>
        <v>0</v>
      </c>
      <c r="BI37" s="15">
        <f t="shared" si="67"/>
        <v>0</v>
      </c>
      <c r="BJ37" s="15">
        <f t="shared" si="68"/>
        <v>0.1875</v>
      </c>
      <c r="BK37" s="15">
        <f t="shared" si="69"/>
        <v>0.1875</v>
      </c>
      <c r="BL37" s="15">
        <f t="shared" si="70"/>
        <v>1.625</v>
      </c>
      <c r="BM37" s="15">
        <f t="shared" si="71"/>
        <v>1.375</v>
      </c>
      <c r="BN37" s="9"/>
      <c r="BO37" s="12">
        <f t="shared" si="72"/>
        <v>756228</v>
      </c>
      <c r="BP37" s="12">
        <f t="shared" si="73"/>
        <v>850143</v>
      </c>
      <c r="BQ37" s="12">
        <f t="shared" si="74"/>
        <v>197650.5</v>
      </c>
      <c r="BR37" s="12">
        <f t="shared" si="75"/>
        <v>227716.875</v>
      </c>
      <c r="BS37" s="12">
        <f t="shared" si="4"/>
        <v>107418.75</v>
      </c>
      <c r="BT37" s="12">
        <f t="shared" si="5"/>
        <v>121449</v>
      </c>
      <c r="BU37" s="12">
        <f t="shared" si="6"/>
        <v>352333.5</v>
      </c>
      <c r="BV37" s="12">
        <f t="shared" si="7"/>
        <v>394709.25</v>
      </c>
      <c r="BW37" s="12">
        <f t="shared" si="8"/>
        <v>6445.125</v>
      </c>
      <c r="BX37" s="12">
        <f t="shared" si="9"/>
        <v>7590.5625</v>
      </c>
      <c r="BY37" s="12">
        <f t="shared" si="10"/>
        <v>4296.75</v>
      </c>
      <c r="BZ37" s="12">
        <f t="shared" si="11"/>
        <v>5060.375</v>
      </c>
      <c r="CA37" s="12">
        <f t="shared" si="12"/>
        <v>21483.75</v>
      </c>
      <c r="CB37" s="12">
        <f t="shared" si="13"/>
        <v>25301.875</v>
      </c>
      <c r="CC37" s="12">
        <f t="shared" si="14"/>
        <v>4296.75</v>
      </c>
      <c r="CD37" s="12">
        <f t="shared" si="15"/>
        <v>5060.375</v>
      </c>
      <c r="CE37" s="12">
        <f t="shared" si="16"/>
        <v>0</v>
      </c>
      <c r="CF37" s="12">
        <f t="shared" si="17"/>
        <v>0</v>
      </c>
      <c r="CG37" s="12">
        <f t="shared" si="18"/>
        <v>6445.125</v>
      </c>
      <c r="CH37" s="12">
        <f t="shared" si="19"/>
        <v>7590.5625</v>
      </c>
      <c r="CI37" s="12">
        <f t="shared" si="20"/>
        <v>55857.75</v>
      </c>
      <c r="CJ37" s="12">
        <f t="shared" si="21"/>
        <v>55664.125</v>
      </c>
      <c r="CK37" s="9"/>
      <c r="CL37" s="18">
        <f t="shared" si="76"/>
        <v>0.2648002080465845</v>
      </c>
      <c r="CM37" s="18">
        <f t="shared" si="77"/>
        <v>0.14247502600582307</v>
      </c>
      <c r="CN37" s="18">
        <f t="shared" si="78"/>
        <v>0.46504994798835386</v>
      </c>
      <c r="CO37" s="18">
        <f t="shared" si="79"/>
        <v>8.737513002911531E-3</v>
      </c>
      <c r="CP37" s="18">
        <f t="shared" si="80"/>
        <v>5.8250086686076879E-3</v>
      </c>
      <c r="CQ37" s="18">
        <f t="shared" si="81"/>
        <v>2.9125043343038438E-2</v>
      </c>
      <c r="CR37" s="18">
        <f t="shared" si="82"/>
        <v>5.8250086686076879E-3</v>
      </c>
      <c r="CS37" s="18">
        <f t="shared" si="83"/>
        <v>0</v>
      </c>
      <c r="CT37" s="18">
        <f t="shared" si="84"/>
        <v>8.737513002911531E-3</v>
      </c>
      <c r="CU37" s="18">
        <f t="shared" si="85"/>
        <v>6.9424731273161677E-2</v>
      </c>
      <c r="CV37" s="15">
        <v>19.25</v>
      </c>
      <c r="CW37" s="15">
        <v>18.125</v>
      </c>
      <c r="CX37" s="15">
        <v>5.125</v>
      </c>
      <c r="CY37" s="15">
        <v>5</v>
      </c>
      <c r="CZ37" s="15">
        <v>3</v>
      </c>
      <c r="DA37" s="15">
        <v>2.75</v>
      </c>
      <c r="DB37" s="15">
        <v>9.5</v>
      </c>
      <c r="DC37" s="15">
        <v>8.875</v>
      </c>
      <c r="DD37" s="15">
        <v>0</v>
      </c>
      <c r="DE37" s="15">
        <v>0</v>
      </c>
      <c r="DF37" s="15">
        <v>0.125</v>
      </c>
      <c r="DG37" s="15">
        <v>0.125</v>
      </c>
      <c r="DH37" s="15">
        <v>0</v>
      </c>
      <c r="DI37" s="15">
        <v>0</v>
      </c>
      <c r="DJ37" s="15">
        <v>0.125</v>
      </c>
      <c r="DK37" s="15">
        <v>0.125</v>
      </c>
      <c r="DL37" s="15">
        <v>0</v>
      </c>
      <c r="DM37" s="15">
        <v>0</v>
      </c>
      <c r="DN37" s="15">
        <v>0</v>
      </c>
      <c r="DO37" s="15">
        <v>0</v>
      </c>
      <c r="DP37" s="15">
        <v>1.375</v>
      </c>
      <c r="DQ37" s="15">
        <v>1.25</v>
      </c>
      <c r="DR37" s="15"/>
      <c r="DS37" s="17" t="str">
        <f t="shared" si="0"/>
        <v>LVMC27</v>
      </c>
      <c r="DT37" s="3" t="str">
        <f t="shared" si="1"/>
        <v>Lärande 3 - vetenskapliga metoder</v>
      </c>
      <c r="DU37" s="1">
        <f>FB54</f>
        <v>0</v>
      </c>
      <c r="DV37" s="1">
        <f t="shared" ref="DV37:EU37" si="113">FC54</f>
        <v>0</v>
      </c>
      <c r="DW37" s="1">
        <f t="shared" si="113"/>
        <v>0.625</v>
      </c>
      <c r="DX37" s="1">
        <f t="shared" si="113"/>
        <v>0.625</v>
      </c>
      <c r="DY37" s="1">
        <f t="shared" si="113"/>
        <v>0.25</v>
      </c>
      <c r="DZ37" s="1">
        <f t="shared" si="113"/>
        <v>0.125</v>
      </c>
      <c r="EA37" s="1">
        <f t="shared" si="113"/>
        <v>0.125</v>
      </c>
      <c r="EB37" s="1">
        <f t="shared" si="113"/>
        <v>0.25</v>
      </c>
      <c r="EC37" s="1">
        <f t="shared" si="113"/>
        <v>0.75</v>
      </c>
      <c r="ED37" s="1">
        <f t="shared" si="113"/>
        <v>0.875</v>
      </c>
      <c r="EE37" s="1">
        <f t="shared" si="113"/>
        <v>0</v>
      </c>
      <c r="EF37" s="1">
        <f t="shared" si="113"/>
        <v>0</v>
      </c>
      <c r="EG37" s="1">
        <f t="shared" si="113"/>
        <v>0</v>
      </c>
      <c r="EH37" s="1">
        <f t="shared" si="113"/>
        <v>0</v>
      </c>
      <c r="EI37" s="1">
        <f t="shared" si="113"/>
        <v>0.625</v>
      </c>
      <c r="EJ37" s="1">
        <f t="shared" si="113"/>
        <v>0.625</v>
      </c>
      <c r="EK37" s="1">
        <f t="shared" si="113"/>
        <v>0.375</v>
      </c>
      <c r="EL37" s="1">
        <f t="shared" si="113"/>
        <v>0.375</v>
      </c>
      <c r="EM37" s="1">
        <f t="shared" si="113"/>
        <v>0</v>
      </c>
      <c r="EN37" s="1">
        <f t="shared" si="113"/>
        <v>0</v>
      </c>
      <c r="EO37" s="1">
        <f t="shared" si="113"/>
        <v>0</v>
      </c>
      <c r="EP37" s="1">
        <f t="shared" si="113"/>
        <v>0</v>
      </c>
      <c r="EQ37" s="1">
        <f t="shared" si="113"/>
        <v>0</v>
      </c>
      <c r="ER37" s="1">
        <f t="shared" si="113"/>
        <v>0</v>
      </c>
      <c r="ES37" s="1">
        <f t="shared" si="113"/>
        <v>0</v>
      </c>
      <c r="ET37" s="1">
        <f t="shared" si="113"/>
        <v>0</v>
      </c>
      <c r="EU37" s="60"/>
      <c r="EV37" s="42">
        <v>37</v>
      </c>
      <c r="EW37" s="3" t="s">
        <v>323</v>
      </c>
      <c r="EX37" s="4" t="s">
        <v>370</v>
      </c>
      <c r="EY37" s="3" t="s">
        <v>6</v>
      </c>
      <c r="EZ37" s="1">
        <v>0</v>
      </c>
      <c r="FA37" s="1">
        <v>0.375</v>
      </c>
      <c r="FB37" s="1">
        <v>0</v>
      </c>
      <c r="FC37" s="1">
        <v>0.125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0.125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0.125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</row>
    <row r="38" spans="1:183">
      <c r="A38" s="3" t="s">
        <v>69</v>
      </c>
      <c r="B38" s="6">
        <v>34374</v>
      </c>
      <c r="C38" s="6">
        <v>40483</v>
      </c>
      <c r="D38" s="3" t="s">
        <v>70</v>
      </c>
      <c r="E38" s="3">
        <v>331.5</v>
      </c>
      <c r="F38" s="28">
        <f t="shared" si="2"/>
        <v>4.2554557124518615</v>
      </c>
      <c r="G38" s="29">
        <f t="shared" si="3"/>
        <v>311.59999999999997</v>
      </c>
      <c r="H38" s="3">
        <v>15</v>
      </c>
      <c r="J38" s="3" t="s">
        <v>189</v>
      </c>
      <c r="K38" s="3" t="str">
        <f t="shared" si="23"/>
        <v>***</v>
      </c>
      <c r="L38" s="3">
        <v>331.5</v>
      </c>
      <c r="M38" s="9"/>
      <c r="N38" s="6">
        <f t="shared" si="24"/>
        <v>1027650</v>
      </c>
      <c r="O38" s="6" t="str">
        <f t="shared" si="25"/>
        <v/>
      </c>
      <c r="P38" s="6" t="str">
        <f t="shared" si="26"/>
        <v/>
      </c>
      <c r="Q38" s="6"/>
      <c r="R38" s="6">
        <f t="shared" si="27"/>
        <v>1027650</v>
      </c>
      <c r="S38" s="6"/>
      <c r="T38" s="9"/>
      <c r="U38" s="31">
        <f t="shared" si="28"/>
        <v>1027650</v>
      </c>
      <c r="V38" s="31">
        <f t="shared" si="29"/>
        <v>5592510.5999999996</v>
      </c>
      <c r="W38" s="35">
        <f t="shared" si="30"/>
        <v>121885.41230905311</v>
      </c>
      <c r="X38" s="31">
        <f t="shared" si="31"/>
        <v>663305.07499999995</v>
      </c>
      <c r="Y38" s="35">
        <f t="shared" si="32"/>
        <v>167134.70384705215</v>
      </c>
      <c r="Z38" s="31">
        <f t="shared" si="33"/>
        <v>909553.45</v>
      </c>
      <c r="AA38" s="35">
        <f t="shared" si="34"/>
        <v>322899.11824708927</v>
      </c>
      <c r="AB38" s="31">
        <f t="shared" si="35"/>
        <v>1757229.3499999999</v>
      </c>
      <c r="AC38" s="35">
        <f t="shared" si="36"/>
        <v>81154.733357702542</v>
      </c>
      <c r="AD38" s="31">
        <f t="shared" si="37"/>
        <v>441647.16249999998</v>
      </c>
      <c r="AE38" s="35">
        <f t="shared" si="38"/>
        <v>75408.823258198201</v>
      </c>
      <c r="AF38" s="31">
        <f t="shared" si="39"/>
        <v>410377.69999999995</v>
      </c>
      <c r="AG38" s="35">
        <f t="shared" si="40"/>
        <v>42599.608761581963</v>
      </c>
      <c r="AH38" s="31">
        <f t="shared" si="41"/>
        <v>231828.7</v>
      </c>
      <c r="AI38" s="35">
        <f t="shared" si="42"/>
        <v>60056.813353871876</v>
      </c>
      <c r="AJ38" s="31">
        <f t="shared" si="43"/>
        <v>326831.47499999998</v>
      </c>
      <c r="AK38" s="35">
        <f t="shared" si="44"/>
        <v>57565.439828804258</v>
      </c>
      <c r="AL38" s="31">
        <f t="shared" si="45"/>
        <v>313273.32499999995</v>
      </c>
      <c r="AM38" s="35">
        <f t="shared" si="46"/>
        <v>64241.217521004786</v>
      </c>
      <c r="AN38" s="31">
        <f t="shared" si="47"/>
        <v>349603.16249999998</v>
      </c>
      <c r="AO38" s="35">
        <f t="shared" si="48"/>
        <v>34704.129515641871</v>
      </c>
      <c r="AP38" s="31">
        <f t="shared" si="49"/>
        <v>188861.2</v>
      </c>
      <c r="AQ38" s="9"/>
      <c r="AR38" s="15">
        <f t="shared" si="50"/>
        <v>77.899999999999991</v>
      </c>
      <c r="AS38" s="15">
        <f t="shared" si="51"/>
        <v>72</v>
      </c>
      <c r="AT38" s="15">
        <f t="shared" si="52"/>
        <v>8.5500000000000007</v>
      </c>
      <c r="AU38" s="15">
        <f t="shared" si="53"/>
        <v>9.125</v>
      </c>
      <c r="AV38" s="15">
        <f t="shared" si="54"/>
        <v>13.8</v>
      </c>
      <c r="AW38" s="15">
        <f t="shared" si="55"/>
        <v>10.75</v>
      </c>
      <c r="AX38" s="15">
        <f t="shared" si="56"/>
        <v>23.15</v>
      </c>
      <c r="AY38" s="15">
        <f t="shared" si="57"/>
        <v>23.75</v>
      </c>
      <c r="AZ38" s="15">
        <f t="shared" si="58"/>
        <v>6.15</v>
      </c>
      <c r="BA38" s="15">
        <f t="shared" si="59"/>
        <v>5.6875</v>
      </c>
      <c r="BB38" s="15">
        <f t="shared" si="60"/>
        <v>6.05</v>
      </c>
      <c r="BC38" s="15">
        <f t="shared" si="61"/>
        <v>5</v>
      </c>
      <c r="BD38" s="15">
        <f t="shared" si="62"/>
        <v>3.8</v>
      </c>
      <c r="BE38" s="15">
        <f t="shared" si="63"/>
        <v>2.5</v>
      </c>
      <c r="BF38" s="15">
        <f t="shared" si="64"/>
        <v>4.6500000000000004</v>
      </c>
      <c r="BG38" s="15">
        <f t="shared" si="65"/>
        <v>4.125</v>
      </c>
      <c r="BH38" s="15">
        <f t="shared" si="66"/>
        <v>4.55</v>
      </c>
      <c r="BI38" s="15">
        <f t="shared" si="67"/>
        <v>3.875</v>
      </c>
      <c r="BJ38" s="15">
        <f t="shared" si="68"/>
        <v>4.6500000000000004</v>
      </c>
      <c r="BK38" s="15">
        <f t="shared" si="69"/>
        <v>4.6875</v>
      </c>
      <c r="BL38" s="15">
        <f t="shared" si="70"/>
        <v>2.5499999999999998</v>
      </c>
      <c r="BM38" s="15">
        <f t="shared" si="71"/>
        <v>2.5</v>
      </c>
      <c r="BN38" s="9"/>
      <c r="BO38" s="12">
        <f t="shared" si="72"/>
        <v>2677734.5999999996</v>
      </c>
      <c r="BP38" s="12">
        <f t="shared" si="73"/>
        <v>2914776</v>
      </c>
      <c r="BQ38" s="12">
        <f t="shared" si="74"/>
        <v>293897.7</v>
      </c>
      <c r="BR38" s="12">
        <f t="shared" si="75"/>
        <v>369407.375</v>
      </c>
      <c r="BS38" s="12">
        <f t="shared" si="4"/>
        <v>474361.2</v>
      </c>
      <c r="BT38" s="12">
        <f t="shared" si="5"/>
        <v>435192.25</v>
      </c>
      <c r="BU38" s="12">
        <f t="shared" si="6"/>
        <v>795758.1</v>
      </c>
      <c r="BV38" s="12">
        <f t="shared" si="7"/>
        <v>961471.25</v>
      </c>
      <c r="BW38" s="12">
        <f t="shared" si="8"/>
        <v>211400.1</v>
      </c>
      <c r="BX38" s="12">
        <f t="shared" si="9"/>
        <v>230247.0625</v>
      </c>
      <c r="BY38" s="12">
        <f t="shared" si="10"/>
        <v>207962.69999999998</v>
      </c>
      <c r="BZ38" s="12">
        <f t="shared" si="11"/>
        <v>202415</v>
      </c>
      <c r="CA38" s="12">
        <f t="shared" si="12"/>
        <v>130621.2</v>
      </c>
      <c r="CB38" s="12">
        <f t="shared" si="13"/>
        <v>101207.5</v>
      </c>
      <c r="CC38" s="12">
        <f t="shared" si="14"/>
        <v>159839.1</v>
      </c>
      <c r="CD38" s="12">
        <f t="shared" si="15"/>
        <v>166992.375</v>
      </c>
      <c r="CE38" s="12">
        <f t="shared" si="16"/>
        <v>156401.69999999998</v>
      </c>
      <c r="CF38" s="12">
        <f t="shared" si="17"/>
        <v>156871.625</v>
      </c>
      <c r="CG38" s="12">
        <f t="shared" si="18"/>
        <v>159839.1</v>
      </c>
      <c r="CH38" s="12">
        <f t="shared" si="19"/>
        <v>189764.0625</v>
      </c>
      <c r="CI38" s="12">
        <f t="shared" si="20"/>
        <v>87653.7</v>
      </c>
      <c r="CJ38" s="12">
        <f t="shared" si="21"/>
        <v>101207.5</v>
      </c>
      <c r="CK38" s="9"/>
      <c r="CL38" s="18">
        <f t="shared" si="76"/>
        <v>0.11860595758191321</v>
      </c>
      <c r="CM38" s="18">
        <f t="shared" si="77"/>
        <v>0.16263776951982889</v>
      </c>
      <c r="CN38" s="18">
        <f t="shared" si="78"/>
        <v>0.31421117914376417</v>
      </c>
      <c r="CO38" s="18">
        <f t="shared" si="79"/>
        <v>7.8971180224495244E-2</v>
      </c>
      <c r="CP38" s="18">
        <f t="shared" si="80"/>
        <v>7.3379869856661506E-2</v>
      </c>
      <c r="CQ38" s="18">
        <f t="shared" si="81"/>
        <v>4.1453421652879838E-2</v>
      </c>
      <c r="CR38" s="18">
        <f t="shared" si="82"/>
        <v>5.8440921864323335E-2</v>
      </c>
      <c r="CS38" s="18">
        <f t="shared" si="83"/>
        <v>5.6016581354356304E-2</v>
      </c>
      <c r="CT38" s="18">
        <f t="shared" si="84"/>
        <v>6.2512740253009083E-2</v>
      </c>
      <c r="CU38" s="18">
        <f t="shared" si="85"/>
        <v>3.3770378548768423E-2</v>
      </c>
      <c r="CV38" s="15">
        <v>77.900000000000006</v>
      </c>
      <c r="CW38" s="15">
        <v>71.875</v>
      </c>
      <c r="CX38" s="15">
        <v>8.5500000000000007</v>
      </c>
      <c r="CY38" s="15">
        <v>9.125</v>
      </c>
      <c r="CZ38" s="15">
        <v>13.8</v>
      </c>
      <c r="DA38" s="15">
        <v>10.75</v>
      </c>
      <c r="DB38" s="15">
        <v>23.15</v>
      </c>
      <c r="DC38" s="15">
        <v>23.75</v>
      </c>
      <c r="DD38" s="15">
        <v>6.15</v>
      </c>
      <c r="DE38" s="15">
        <v>5.625</v>
      </c>
      <c r="DF38" s="15">
        <v>6.05</v>
      </c>
      <c r="DG38" s="15">
        <v>5</v>
      </c>
      <c r="DH38" s="15">
        <v>3.8</v>
      </c>
      <c r="DI38" s="15">
        <v>2.5</v>
      </c>
      <c r="DJ38" s="15">
        <v>4.6500000000000004</v>
      </c>
      <c r="DK38" s="15">
        <v>4.125</v>
      </c>
      <c r="DL38" s="15">
        <v>4.55</v>
      </c>
      <c r="DM38" s="15">
        <v>3.875</v>
      </c>
      <c r="DN38" s="15">
        <v>4.6500000000000004</v>
      </c>
      <c r="DO38" s="15">
        <v>4.625</v>
      </c>
      <c r="DP38" s="15">
        <v>2.5499999999999998</v>
      </c>
      <c r="DQ38" s="15">
        <v>2.5</v>
      </c>
      <c r="DR38" s="15"/>
      <c r="DS38" s="17" t="str">
        <f t="shared" si="0"/>
        <v>LLUA17</v>
      </c>
      <c r="DT38" s="3" t="str">
        <f t="shared" si="1"/>
        <v>Lärande I  - Lärande och utveckling</v>
      </c>
      <c r="DU38" s="1">
        <f>FB35+FB36</f>
        <v>0</v>
      </c>
      <c r="DV38" s="1">
        <f t="shared" ref="DV38:EU38" si="114">FC35+FC36</f>
        <v>0</v>
      </c>
      <c r="DW38" s="1">
        <f t="shared" si="114"/>
        <v>0</v>
      </c>
      <c r="DX38" s="1">
        <f t="shared" si="114"/>
        <v>0</v>
      </c>
      <c r="DY38" s="1">
        <f t="shared" si="114"/>
        <v>0</v>
      </c>
      <c r="DZ38" s="1">
        <f t="shared" si="114"/>
        <v>0</v>
      </c>
      <c r="EA38" s="1">
        <f t="shared" si="114"/>
        <v>0</v>
      </c>
      <c r="EB38" s="1">
        <f t="shared" si="114"/>
        <v>0</v>
      </c>
      <c r="EC38" s="1">
        <f t="shared" si="114"/>
        <v>0</v>
      </c>
      <c r="ED38" s="1">
        <f t="shared" si="114"/>
        <v>0</v>
      </c>
      <c r="EE38" s="1">
        <f t="shared" si="114"/>
        <v>0</v>
      </c>
      <c r="EF38" s="1">
        <f t="shared" si="114"/>
        <v>0</v>
      </c>
      <c r="EG38" s="1">
        <f t="shared" si="114"/>
        <v>0</v>
      </c>
      <c r="EH38" s="1">
        <f t="shared" si="114"/>
        <v>0</v>
      </c>
      <c r="EI38" s="1">
        <f t="shared" si="114"/>
        <v>0</v>
      </c>
      <c r="EJ38" s="1">
        <f t="shared" si="114"/>
        <v>0</v>
      </c>
      <c r="EK38" s="1">
        <f t="shared" si="114"/>
        <v>0</v>
      </c>
      <c r="EL38" s="1">
        <f t="shared" si="114"/>
        <v>0.125</v>
      </c>
      <c r="EM38" s="1">
        <f t="shared" si="114"/>
        <v>0</v>
      </c>
      <c r="EN38" s="1">
        <f t="shared" si="114"/>
        <v>0</v>
      </c>
      <c r="EO38" s="1">
        <f t="shared" si="114"/>
        <v>0</v>
      </c>
      <c r="EP38" s="1">
        <f t="shared" si="114"/>
        <v>0.125</v>
      </c>
      <c r="EQ38" s="1">
        <f t="shared" si="114"/>
        <v>0</v>
      </c>
      <c r="ER38" s="1">
        <f t="shared" si="114"/>
        <v>0</v>
      </c>
      <c r="ES38" s="1">
        <f t="shared" si="114"/>
        <v>0</v>
      </c>
      <c r="ET38" s="1">
        <f t="shared" si="114"/>
        <v>0.125</v>
      </c>
      <c r="EU38" s="60"/>
      <c r="EV38" s="42">
        <v>38</v>
      </c>
      <c r="EW38" s="3" t="s">
        <v>39</v>
      </c>
      <c r="EX38" s="3" t="s">
        <v>40</v>
      </c>
      <c r="EY38" s="3" t="s">
        <v>6</v>
      </c>
      <c r="EZ38" s="1">
        <v>0.25</v>
      </c>
      <c r="FA38" s="1">
        <v>0.25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0.125</v>
      </c>
      <c r="FK38" s="1">
        <v>0.125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0.125</v>
      </c>
      <c r="FS38" s="1">
        <v>0.125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</row>
    <row r="39" spans="1:183">
      <c r="A39" s="3" t="s">
        <v>71</v>
      </c>
      <c r="B39" s="6">
        <v>34374</v>
      </c>
      <c r="C39" s="6">
        <v>40483</v>
      </c>
      <c r="D39" s="3" t="s">
        <v>72</v>
      </c>
      <c r="E39" s="3">
        <f>279.3+27.1</f>
        <v>306.40000000000003</v>
      </c>
      <c r="F39" s="28">
        <f t="shared" si="2"/>
        <v>4.0448844884488455</v>
      </c>
      <c r="G39" s="29">
        <f t="shared" si="3"/>
        <v>303</v>
      </c>
      <c r="H39" s="3">
        <v>15</v>
      </c>
      <c r="I39" s="3">
        <v>4.5</v>
      </c>
      <c r="J39" s="3" t="s">
        <v>190</v>
      </c>
      <c r="K39" s="3" t="str">
        <f t="shared" si="23"/>
        <v>***</v>
      </c>
      <c r="L39" s="3">
        <v>279.3</v>
      </c>
      <c r="M39" s="9"/>
      <c r="N39" s="6">
        <f t="shared" si="24"/>
        <v>949840.00000000012</v>
      </c>
      <c r="O39" s="6">
        <f t="shared" si="25"/>
        <v>681750</v>
      </c>
      <c r="P39" s="6">
        <f t="shared" si="26"/>
        <v>33998.257778598774</v>
      </c>
      <c r="Q39" s="6"/>
      <c r="R39" s="6">
        <f t="shared" si="27"/>
        <v>1665588.2577785987</v>
      </c>
      <c r="S39" s="6"/>
      <c r="T39" s="9"/>
      <c r="U39" s="31">
        <f t="shared" si="28"/>
        <v>1665588.2577785987</v>
      </c>
      <c r="V39" s="31">
        <f t="shared" si="29"/>
        <v>5210935.6999999993</v>
      </c>
      <c r="W39" s="35">
        <f t="shared" si="30"/>
        <v>192708.25442045386</v>
      </c>
      <c r="X39" s="31">
        <f t="shared" si="31"/>
        <v>602904.30000000005</v>
      </c>
      <c r="Y39" s="35">
        <f t="shared" si="32"/>
        <v>307960.42521834973</v>
      </c>
      <c r="Z39" s="31">
        <f t="shared" si="33"/>
        <v>963480.59999999986</v>
      </c>
      <c r="AA39" s="35">
        <f t="shared" si="34"/>
        <v>516355.16030922742</v>
      </c>
      <c r="AB39" s="31">
        <f t="shared" si="35"/>
        <v>1615461.4</v>
      </c>
      <c r="AC39" s="35">
        <f t="shared" si="36"/>
        <v>123021.83955224298</v>
      </c>
      <c r="AD39" s="31">
        <f t="shared" si="37"/>
        <v>384884.375</v>
      </c>
      <c r="AE39" s="35">
        <f t="shared" si="38"/>
        <v>113805.21509590093</v>
      </c>
      <c r="AF39" s="31">
        <f t="shared" si="39"/>
        <v>356049.375</v>
      </c>
      <c r="AG39" s="35">
        <f t="shared" si="40"/>
        <v>88913.792564032905</v>
      </c>
      <c r="AH39" s="31">
        <f t="shared" si="41"/>
        <v>278174.42500000005</v>
      </c>
      <c r="AI39" s="35">
        <f t="shared" si="42"/>
        <v>76456.398703201034</v>
      </c>
      <c r="AJ39" s="31">
        <f t="shared" si="43"/>
        <v>239200.4</v>
      </c>
      <c r="AK39" s="35">
        <f t="shared" si="44"/>
        <v>104594.43193700779</v>
      </c>
      <c r="AL39" s="31">
        <f t="shared" si="45"/>
        <v>327232.64999999997</v>
      </c>
      <c r="AM39" s="35">
        <f t="shared" si="46"/>
        <v>97642.257155594372</v>
      </c>
      <c r="AN39" s="31">
        <f t="shared" si="47"/>
        <v>305482.17500000005</v>
      </c>
      <c r="AO39" s="35">
        <f t="shared" si="48"/>
        <v>44130.482822587895</v>
      </c>
      <c r="AP39" s="31">
        <f t="shared" si="49"/>
        <v>138066</v>
      </c>
      <c r="AQ39" s="9"/>
      <c r="AR39" s="15">
        <f t="shared" si="50"/>
        <v>75.75</v>
      </c>
      <c r="AS39" s="15">
        <f t="shared" si="51"/>
        <v>64.399999999999991</v>
      </c>
      <c r="AT39" s="15">
        <f t="shared" si="52"/>
        <v>8</v>
      </c>
      <c r="AU39" s="15">
        <f t="shared" si="53"/>
        <v>8.1</v>
      </c>
      <c r="AV39" s="15">
        <f t="shared" si="54"/>
        <v>14.25</v>
      </c>
      <c r="AW39" s="15">
        <f t="shared" si="55"/>
        <v>11.7</v>
      </c>
      <c r="AX39" s="15">
        <f t="shared" si="56"/>
        <v>22.5</v>
      </c>
      <c r="AY39" s="15">
        <f t="shared" si="57"/>
        <v>20.8</v>
      </c>
      <c r="AZ39" s="15">
        <f t="shared" si="58"/>
        <v>5.75</v>
      </c>
      <c r="BA39" s="15">
        <f t="shared" si="59"/>
        <v>4.625</v>
      </c>
      <c r="BB39" s="15">
        <f t="shared" si="60"/>
        <v>5.5</v>
      </c>
      <c r="BC39" s="15">
        <f t="shared" si="61"/>
        <v>4.125</v>
      </c>
      <c r="BD39" s="15">
        <f t="shared" si="62"/>
        <v>4</v>
      </c>
      <c r="BE39" s="15">
        <f t="shared" si="63"/>
        <v>3.4750000000000001</v>
      </c>
      <c r="BF39" s="15">
        <f t="shared" si="64"/>
        <v>4.25</v>
      </c>
      <c r="BG39" s="15">
        <f t="shared" si="65"/>
        <v>2.2999999999999998</v>
      </c>
      <c r="BH39" s="15">
        <f t="shared" si="66"/>
        <v>4.75</v>
      </c>
      <c r="BI39" s="15">
        <f t="shared" si="67"/>
        <v>4.05</v>
      </c>
      <c r="BJ39" s="15">
        <f t="shared" si="68"/>
        <v>4.5</v>
      </c>
      <c r="BK39" s="15">
        <f t="shared" si="69"/>
        <v>3.7250000000000001</v>
      </c>
      <c r="BL39" s="15">
        <f t="shared" si="70"/>
        <v>2.25</v>
      </c>
      <c r="BM39" s="15">
        <f t="shared" si="71"/>
        <v>1.5</v>
      </c>
      <c r="BN39" s="9"/>
      <c r="BO39" s="12">
        <f t="shared" si="72"/>
        <v>2603830.5</v>
      </c>
      <c r="BP39" s="12">
        <f t="shared" si="73"/>
        <v>2607105.1999999997</v>
      </c>
      <c r="BQ39" s="12">
        <f t="shared" si="74"/>
        <v>274992</v>
      </c>
      <c r="BR39" s="12">
        <f t="shared" si="75"/>
        <v>327912.3</v>
      </c>
      <c r="BS39" s="12">
        <f t="shared" si="4"/>
        <v>489829.5</v>
      </c>
      <c r="BT39" s="12">
        <f t="shared" si="5"/>
        <v>473651.1</v>
      </c>
      <c r="BU39" s="12">
        <f t="shared" si="6"/>
        <v>773415</v>
      </c>
      <c r="BV39" s="12">
        <f t="shared" si="7"/>
        <v>842046.4</v>
      </c>
      <c r="BW39" s="12">
        <f t="shared" si="8"/>
        <v>197650.5</v>
      </c>
      <c r="BX39" s="12">
        <f t="shared" si="9"/>
        <v>187233.875</v>
      </c>
      <c r="BY39" s="12">
        <f t="shared" si="10"/>
        <v>189057</v>
      </c>
      <c r="BZ39" s="12">
        <f t="shared" si="11"/>
        <v>166992.375</v>
      </c>
      <c r="CA39" s="12">
        <f t="shared" si="12"/>
        <v>137496</v>
      </c>
      <c r="CB39" s="12">
        <f t="shared" si="13"/>
        <v>140678.42500000002</v>
      </c>
      <c r="CC39" s="12">
        <f t="shared" si="14"/>
        <v>146089.5</v>
      </c>
      <c r="CD39" s="12">
        <f t="shared" si="15"/>
        <v>93110.9</v>
      </c>
      <c r="CE39" s="12">
        <f t="shared" si="16"/>
        <v>163276.5</v>
      </c>
      <c r="CF39" s="12">
        <f t="shared" si="17"/>
        <v>163956.15</v>
      </c>
      <c r="CG39" s="12">
        <f t="shared" si="18"/>
        <v>154683</v>
      </c>
      <c r="CH39" s="12">
        <f t="shared" si="19"/>
        <v>150799.17500000002</v>
      </c>
      <c r="CI39" s="12">
        <f t="shared" si="20"/>
        <v>77341.5</v>
      </c>
      <c r="CJ39" s="12">
        <f t="shared" si="21"/>
        <v>60724.5</v>
      </c>
      <c r="CK39" s="9"/>
      <c r="CL39" s="18">
        <f t="shared" si="76"/>
        <v>0.11569981567801732</v>
      </c>
      <c r="CM39" s="18">
        <f t="shared" si="77"/>
        <v>0.18489589115444277</v>
      </c>
      <c r="CN39" s="18">
        <f t="shared" si="78"/>
        <v>0.31001368909618288</v>
      </c>
      <c r="CO39" s="18">
        <f t="shared" si="79"/>
        <v>7.386089507878596E-2</v>
      </c>
      <c r="CP39" s="18">
        <f t="shared" si="80"/>
        <v>6.8327339943956719E-2</v>
      </c>
      <c r="CQ39" s="18">
        <f t="shared" si="81"/>
        <v>5.338281664078106E-2</v>
      </c>
      <c r="CR39" s="18">
        <f t="shared" si="82"/>
        <v>4.5903540893816833E-2</v>
      </c>
      <c r="CS39" s="18">
        <f t="shared" si="83"/>
        <v>6.2797291856815665E-2</v>
      </c>
      <c r="CT39" s="18">
        <f t="shared" si="84"/>
        <v>5.8623286217099183E-2</v>
      </c>
      <c r="CU39" s="18">
        <f t="shared" si="85"/>
        <v>2.6495433440101749E-2</v>
      </c>
      <c r="CV39" s="15">
        <v>75.75</v>
      </c>
      <c r="CW39" s="15">
        <v>64.400000000000006</v>
      </c>
      <c r="CX39" s="15">
        <v>8</v>
      </c>
      <c r="CY39" s="15">
        <v>8.1</v>
      </c>
      <c r="CZ39" s="15">
        <v>14.25</v>
      </c>
      <c r="DA39" s="15">
        <v>11.7</v>
      </c>
      <c r="DB39" s="15">
        <v>22.5</v>
      </c>
      <c r="DC39" s="15">
        <v>20.8</v>
      </c>
      <c r="DD39" s="15">
        <v>5.75</v>
      </c>
      <c r="DE39" s="15">
        <v>4.625</v>
      </c>
      <c r="DF39" s="15">
        <v>5.5</v>
      </c>
      <c r="DG39" s="15">
        <v>4.125</v>
      </c>
      <c r="DH39" s="15">
        <v>4</v>
      </c>
      <c r="DI39" s="15">
        <v>3.4750000000000001</v>
      </c>
      <c r="DJ39" s="15">
        <v>4.25</v>
      </c>
      <c r="DK39" s="15">
        <v>2.2999999999999998</v>
      </c>
      <c r="DL39" s="15">
        <v>4.75</v>
      </c>
      <c r="DM39" s="15">
        <v>4.05</v>
      </c>
      <c r="DN39" s="15">
        <v>4.5</v>
      </c>
      <c r="DO39" s="15">
        <v>3.7250000000000001</v>
      </c>
      <c r="DP39" s="15">
        <v>2.25</v>
      </c>
      <c r="DQ39" s="15">
        <v>1.5</v>
      </c>
      <c r="DR39" s="15"/>
      <c r="DS39" s="17" t="str">
        <f t="shared" si="0"/>
        <v>LLÄA17</v>
      </c>
      <c r="DT39" s="3" t="str">
        <f t="shared" si="1"/>
        <v>Lärande I - skola och lärarroll</v>
      </c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60"/>
      <c r="EV39" s="42">
        <v>39</v>
      </c>
      <c r="EW39" s="3" t="s">
        <v>41</v>
      </c>
      <c r="EX39" s="3" t="s">
        <v>40</v>
      </c>
      <c r="EY39" s="3" t="s">
        <v>6</v>
      </c>
      <c r="EZ39" s="1">
        <v>0.375</v>
      </c>
      <c r="FA39" s="1">
        <v>0.375</v>
      </c>
      <c r="FB39" s="1">
        <v>0</v>
      </c>
      <c r="FC39" s="1">
        <v>0</v>
      </c>
      <c r="FD39" s="1">
        <v>0.125</v>
      </c>
      <c r="FE39" s="1">
        <v>0.125</v>
      </c>
      <c r="FF39" s="1">
        <v>0</v>
      </c>
      <c r="FG39" s="1">
        <v>0</v>
      </c>
      <c r="FH39" s="1">
        <v>0</v>
      </c>
      <c r="FI39" s="1">
        <v>0</v>
      </c>
      <c r="FJ39" s="1">
        <v>0.125</v>
      </c>
      <c r="FK39" s="1">
        <v>0.125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0.125</v>
      </c>
      <c r="FR39" s="1">
        <v>0.125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</row>
    <row r="40" spans="1:183">
      <c r="A40" s="3" t="s">
        <v>65</v>
      </c>
      <c r="B40" s="6">
        <v>31759</v>
      </c>
      <c r="C40" s="6">
        <v>30028</v>
      </c>
      <c r="D40" s="3" t="s">
        <v>66</v>
      </c>
      <c r="E40" s="3">
        <f>163+27</f>
        <v>190</v>
      </c>
      <c r="F40" s="28">
        <f t="shared" si="2"/>
        <v>8.899297423887587</v>
      </c>
      <c r="G40" s="29">
        <f t="shared" si="3"/>
        <v>42.7</v>
      </c>
      <c r="H40" s="3">
        <v>30</v>
      </c>
      <c r="I40" s="3">
        <v>7.5</v>
      </c>
      <c r="J40" s="3" t="s">
        <v>191</v>
      </c>
      <c r="K40" s="3" t="str">
        <f t="shared" si="23"/>
        <v>***</v>
      </c>
      <c r="L40" s="3">
        <v>25.5</v>
      </c>
      <c r="M40" s="9"/>
      <c r="N40" s="6">
        <f t="shared" si="24"/>
        <v>589000</v>
      </c>
      <c r="O40" s="6">
        <f t="shared" si="25"/>
        <v>147315</v>
      </c>
      <c r="P40" s="6">
        <f t="shared" si="26"/>
        <v>7346.4662187814874</v>
      </c>
      <c r="Q40" s="6"/>
      <c r="R40" s="6">
        <f t="shared" si="27"/>
        <v>743661.46621878154</v>
      </c>
      <c r="S40" s="6"/>
      <c r="T40" s="9"/>
      <c r="U40" s="31">
        <f t="shared" si="28"/>
        <v>743661.46621878154</v>
      </c>
      <c r="V40" s="31">
        <f t="shared" si="29"/>
        <v>1303387.75</v>
      </c>
      <c r="W40" s="35">
        <f t="shared" si="30"/>
        <v>583078.94679363165</v>
      </c>
      <c r="X40" s="31">
        <f t="shared" si="31"/>
        <v>1021940.75</v>
      </c>
      <c r="Y40" s="35">
        <f t="shared" si="32"/>
        <v>11201.812788460946</v>
      </c>
      <c r="Z40" s="31">
        <f t="shared" si="33"/>
        <v>19633</v>
      </c>
      <c r="AA40" s="35">
        <f t="shared" si="34"/>
        <v>0</v>
      </c>
      <c r="AB40" s="31">
        <f t="shared" si="35"/>
        <v>0</v>
      </c>
      <c r="AC40" s="35">
        <f t="shared" si="36"/>
        <v>0</v>
      </c>
      <c r="AD40" s="31">
        <f t="shared" si="37"/>
        <v>0</v>
      </c>
      <c r="AE40" s="35">
        <f t="shared" si="38"/>
        <v>0</v>
      </c>
      <c r="AF40" s="31">
        <f t="shared" si="39"/>
        <v>0</v>
      </c>
      <c r="AG40" s="35">
        <f t="shared" si="40"/>
        <v>0</v>
      </c>
      <c r="AH40" s="31">
        <f t="shared" si="41"/>
        <v>0</v>
      </c>
      <c r="AI40" s="35">
        <f t="shared" si="42"/>
        <v>0</v>
      </c>
      <c r="AJ40" s="31">
        <f t="shared" si="43"/>
        <v>0</v>
      </c>
      <c r="AK40" s="35">
        <f t="shared" si="44"/>
        <v>0</v>
      </c>
      <c r="AL40" s="31">
        <f t="shared" si="45"/>
        <v>0</v>
      </c>
      <c r="AM40" s="35">
        <f t="shared" si="46"/>
        <v>0</v>
      </c>
      <c r="AN40" s="31">
        <f t="shared" si="47"/>
        <v>0</v>
      </c>
      <c r="AO40" s="35">
        <f t="shared" si="48"/>
        <v>149380.70663668893</v>
      </c>
      <c r="AP40" s="31">
        <f t="shared" si="49"/>
        <v>261813.99999999997</v>
      </c>
      <c r="AQ40" s="9"/>
      <c r="AR40" s="15">
        <f t="shared" si="50"/>
        <v>21.35</v>
      </c>
      <c r="AS40" s="15">
        <f t="shared" si="51"/>
        <v>20.824999999999999</v>
      </c>
      <c r="AT40" s="15">
        <f t="shared" si="52"/>
        <v>15.75</v>
      </c>
      <c r="AU40" s="15">
        <f t="shared" si="53"/>
        <v>17.375</v>
      </c>
      <c r="AV40" s="15">
        <f t="shared" si="54"/>
        <v>0.5</v>
      </c>
      <c r="AW40" s="15">
        <f t="shared" si="55"/>
        <v>0.125</v>
      </c>
      <c r="AX40" s="15">
        <f t="shared" si="56"/>
        <v>0</v>
      </c>
      <c r="AY40" s="15">
        <f t="shared" si="57"/>
        <v>0</v>
      </c>
      <c r="AZ40" s="15">
        <f t="shared" si="58"/>
        <v>0</v>
      </c>
      <c r="BA40" s="15">
        <f t="shared" si="59"/>
        <v>0</v>
      </c>
      <c r="BB40" s="15">
        <f t="shared" si="60"/>
        <v>0</v>
      </c>
      <c r="BC40" s="15">
        <f t="shared" si="61"/>
        <v>0</v>
      </c>
      <c r="BD40" s="15">
        <f t="shared" si="62"/>
        <v>0</v>
      </c>
      <c r="BE40" s="15">
        <f t="shared" si="63"/>
        <v>0</v>
      </c>
      <c r="BF40" s="15">
        <f t="shared" si="64"/>
        <v>0</v>
      </c>
      <c r="BG40" s="15">
        <f t="shared" si="65"/>
        <v>0</v>
      </c>
      <c r="BH40" s="15">
        <f t="shared" si="66"/>
        <v>0</v>
      </c>
      <c r="BI40" s="15">
        <f t="shared" si="67"/>
        <v>0</v>
      </c>
      <c r="BJ40" s="15">
        <f t="shared" si="68"/>
        <v>0</v>
      </c>
      <c r="BK40" s="15">
        <f t="shared" si="69"/>
        <v>0</v>
      </c>
      <c r="BL40" s="15">
        <f t="shared" si="70"/>
        <v>5.0999999999999996</v>
      </c>
      <c r="BM40" s="15">
        <f t="shared" si="71"/>
        <v>3.3250000000000002</v>
      </c>
      <c r="BN40" s="9"/>
      <c r="BO40" s="12">
        <f t="shared" si="72"/>
        <v>678054.65</v>
      </c>
      <c r="BP40" s="12">
        <f t="shared" si="73"/>
        <v>625333.1</v>
      </c>
      <c r="BQ40" s="12">
        <f t="shared" si="74"/>
        <v>500204.25</v>
      </c>
      <c r="BR40" s="12">
        <f t="shared" si="75"/>
        <v>521736.5</v>
      </c>
      <c r="BS40" s="12">
        <f t="shared" si="4"/>
        <v>15879.5</v>
      </c>
      <c r="BT40" s="12">
        <f t="shared" si="5"/>
        <v>3753.5</v>
      </c>
      <c r="BU40" s="12">
        <f t="shared" si="6"/>
        <v>0</v>
      </c>
      <c r="BV40" s="12">
        <f t="shared" si="7"/>
        <v>0</v>
      </c>
      <c r="BW40" s="12">
        <f t="shared" si="8"/>
        <v>0</v>
      </c>
      <c r="BX40" s="12">
        <f t="shared" si="9"/>
        <v>0</v>
      </c>
      <c r="BY40" s="12">
        <f t="shared" si="10"/>
        <v>0</v>
      </c>
      <c r="BZ40" s="12">
        <f t="shared" si="11"/>
        <v>0</v>
      </c>
      <c r="CA40" s="12">
        <f t="shared" si="12"/>
        <v>0</v>
      </c>
      <c r="CB40" s="12">
        <f t="shared" si="13"/>
        <v>0</v>
      </c>
      <c r="CC40" s="12">
        <f t="shared" si="14"/>
        <v>0</v>
      </c>
      <c r="CD40" s="12">
        <f t="shared" si="15"/>
        <v>0</v>
      </c>
      <c r="CE40" s="12">
        <f t="shared" si="16"/>
        <v>0</v>
      </c>
      <c r="CF40" s="12">
        <f t="shared" si="17"/>
        <v>0</v>
      </c>
      <c r="CG40" s="12">
        <f t="shared" si="18"/>
        <v>0</v>
      </c>
      <c r="CH40" s="12">
        <f t="shared" si="19"/>
        <v>0</v>
      </c>
      <c r="CI40" s="12">
        <f t="shared" si="20"/>
        <v>161970.9</v>
      </c>
      <c r="CJ40" s="12">
        <f t="shared" si="21"/>
        <v>99843.1</v>
      </c>
      <c r="CK40" s="9"/>
      <c r="CL40" s="18">
        <f t="shared" si="76"/>
        <v>0.78406502592954397</v>
      </c>
      <c r="CM40" s="18">
        <f t="shared" si="77"/>
        <v>1.5063053953054262E-2</v>
      </c>
      <c r="CN40" s="18">
        <f t="shared" si="78"/>
        <v>0</v>
      </c>
      <c r="CO40" s="18">
        <f t="shared" si="79"/>
        <v>0</v>
      </c>
      <c r="CP40" s="18">
        <f t="shared" si="80"/>
        <v>0</v>
      </c>
      <c r="CQ40" s="18">
        <f t="shared" si="81"/>
        <v>0</v>
      </c>
      <c r="CR40" s="18">
        <f t="shared" si="82"/>
        <v>0</v>
      </c>
      <c r="CS40" s="18">
        <f t="shared" si="83"/>
        <v>0</v>
      </c>
      <c r="CT40" s="18">
        <f t="shared" si="84"/>
        <v>0</v>
      </c>
      <c r="CU40" s="18">
        <f t="shared" si="85"/>
        <v>0.20087192011740174</v>
      </c>
      <c r="CV40" s="15">
        <v>20.85</v>
      </c>
      <c r="CW40" s="15">
        <v>19.95</v>
      </c>
      <c r="CX40" s="15">
        <v>15.75</v>
      </c>
      <c r="CY40" s="15">
        <v>17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5.0999999999999996</v>
      </c>
      <c r="DQ40" s="15">
        <v>2.95</v>
      </c>
      <c r="DR40" s="15"/>
      <c r="DS40" s="17" t="str">
        <f t="shared" si="0"/>
        <v>LLMB17</v>
      </c>
      <c r="DT40" s="3" t="str">
        <f t="shared" si="1"/>
        <v>Läs-, skriv- och matematiklärande</v>
      </c>
      <c r="DU40" s="1">
        <f>FB55</f>
        <v>0</v>
      </c>
      <c r="DV40" s="1">
        <f t="shared" ref="DV40:EU40" si="115">FC55</f>
        <v>0</v>
      </c>
      <c r="DW40" s="1">
        <f t="shared" si="115"/>
        <v>0</v>
      </c>
      <c r="DX40" s="1">
        <f t="shared" si="115"/>
        <v>0.375</v>
      </c>
      <c r="DY40" s="1">
        <f t="shared" si="115"/>
        <v>0</v>
      </c>
      <c r="DZ40" s="1">
        <f t="shared" si="115"/>
        <v>0.375</v>
      </c>
      <c r="EA40" s="1">
        <f t="shared" si="115"/>
        <v>0.5</v>
      </c>
      <c r="EB40" s="1">
        <f t="shared" si="115"/>
        <v>0.125</v>
      </c>
      <c r="EC40" s="1">
        <f t="shared" si="115"/>
        <v>0</v>
      </c>
      <c r="ED40" s="1">
        <f t="shared" si="115"/>
        <v>0</v>
      </c>
      <c r="EE40" s="1">
        <f t="shared" si="115"/>
        <v>0</v>
      </c>
      <c r="EF40" s="1">
        <f t="shared" si="115"/>
        <v>0</v>
      </c>
      <c r="EG40" s="1">
        <f t="shared" si="115"/>
        <v>0</v>
      </c>
      <c r="EH40" s="1">
        <f t="shared" si="115"/>
        <v>0</v>
      </c>
      <c r="EI40" s="1">
        <f t="shared" si="115"/>
        <v>0</v>
      </c>
      <c r="EJ40" s="1">
        <f t="shared" si="115"/>
        <v>0</v>
      </c>
      <c r="EK40" s="1">
        <f t="shared" si="115"/>
        <v>0</v>
      </c>
      <c r="EL40" s="1">
        <f t="shared" si="115"/>
        <v>0</v>
      </c>
      <c r="EM40" s="1">
        <f t="shared" si="115"/>
        <v>0</v>
      </c>
      <c r="EN40" s="1">
        <f t="shared" si="115"/>
        <v>0</v>
      </c>
      <c r="EO40" s="1">
        <f t="shared" si="115"/>
        <v>0</v>
      </c>
      <c r="EP40" s="1">
        <f t="shared" si="115"/>
        <v>0</v>
      </c>
      <c r="EQ40" s="1">
        <f t="shared" si="115"/>
        <v>0</v>
      </c>
      <c r="ER40" s="1">
        <f t="shared" si="115"/>
        <v>0</v>
      </c>
      <c r="ES40" s="1">
        <f t="shared" si="115"/>
        <v>0</v>
      </c>
      <c r="ET40" s="1">
        <f t="shared" si="115"/>
        <v>0</v>
      </c>
      <c r="EU40" s="60"/>
      <c r="EV40" s="42">
        <v>40</v>
      </c>
      <c r="EW40" s="3" t="s">
        <v>58</v>
      </c>
      <c r="EX40" s="3" t="s">
        <v>59</v>
      </c>
      <c r="EY40" s="3" t="s">
        <v>6</v>
      </c>
      <c r="EZ40" s="1">
        <v>0.25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0.125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0.125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</row>
    <row r="41" spans="1:183">
      <c r="A41" s="3" t="s">
        <v>67</v>
      </c>
      <c r="B41" s="6">
        <v>34374</v>
      </c>
      <c r="C41" s="6">
        <v>40483</v>
      </c>
      <c r="D41" s="3" t="s">
        <v>68</v>
      </c>
      <c r="E41" s="3">
        <v>86</v>
      </c>
      <c r="F41" s="28">
        <f t="shared" si="2"/>
        <v>6.3703703703703702</v>
      </c>
      <c r="G41" s="29">
        <f t="shared" si="3"/>
        <v>27</v>
      </c>
      <c r="H41" s="3">
        <v>30</v>
      </c>
      <c r="J41" s="3" t="s">
        <v>192</v>
      </c>
      <c r="K41" s="3" t="str">
        <f t="shared" si="23"/>
        <v>***</v>
      </c>
      <c r="L41" s="3" t="s">
        <v>6</v>
      </c>
      <c r="M41" s="9"/>
      <c r="N41" s="6">
        <f t="shared" si="24"/>
        <v>266600</v>
      </c>
      <c r="O41" s="6" t="str">
        <f t="shared" si="25"/>
        <v/>
      </c>
      <c r="P41" s="6" t="str">
        <f t="shared" si="26"/>
        <v/>
      </c>
      <c r="Q41" s="6"/>
      <c r="R41" s="6">
        <f t="shared" si="27"/>
        <v>266600</v>
      </c>
      <c r="S41" s="6"/>
      <c r="T41" s="9"/>
      <c r="U41" s="31">
        <f t="shared" si="28"/>
        <v>266600</v>
      </c>
      <c r="V41" s="31">
        <f t="shared" si="29"/>
        <v>970086.5</v>
      </c>
      <c r="W41" s="35">
        <f t="shared" si="30"/>
        <v>0</v>
      </c>
      <c r="X41" s="31">
        <f t="shared" si="31"/>
        <v>0</v>
      </c>
      <c r="Y41" s="35">
        <f t="shared" si="32"/>
        <v>30858.396957384728</v>
      </c>
      <c r="Z41" s="31">
        <f t="shared" si="33"/>
        <v>112285.5</v>
      </c>
      <c r="AA41" s="35">
        <f t="shared" si="34"/>
        <v>197378.46692021794</v>
      </c>
      <c r="AB41" s="31">
        <f t="shared" si="35"/>
        <v>718207.75</v>
      </c>
      <c r="AC41" s="35">
        <f t="shared" si="36"/>
        <v>5143.0661595641213</v>
      </c>
      <c r="AD41" s="31">
        <f t="shared" si="37"/>
        <v>18714.25</v>
      </c>
      <c r="AE41" s="35">
        <f t="shared" si="38"/>
        <v>3752.3695825063023</v>
      </c>
      <c r="AF41" s="31">
        <f t="shared" si="39"/>
        <v>13653.875</v>
      </c>
      <c r="AG41" s="35">
        <f t="shared" si="40"/>
        <v>0</v>
      </c>
      <c r="AH41" s="31">
        <f t="shared" si="41"/>
        <v>0</v>
      </c>
      <c r="AI41" s="35">
        <f t="shared" si="42"/>
        <v>0</v>
      </c>
      <c r="AJ41" s="31">
        <f t="shared" si="43"/>
        <v>0</v>
      </c>
      <c r="AK41" s="35">
        <f t="shared" si="44"/>
        <v>3752.3695825063023</v>
      </c>
      <c r="AL41" s="31">
        <f t="shared" si="45"/>
        <v>13653.875</v>
      </c>
      <c r="AM41" s="35">
        <f t="shared" si="46"/>
        <v>25715.330797820607</v>
      </c>
      <c r="AN41" s="31">
        <f t="shared" si="47"/>
        <v>93571.25</v>
      </c>
      <c r="AO41" s="35">
        <f t="shared" si="48"/>
        <v>0</v>
      </c>
      <c r="AP41" s="31">
        <f t="shared" si="49"/>
        <v>0</v>
      </c>
      <c r="AQ41" s="9"/>
      <c r="AR41" s="15">
        <f t="shared" si="50"/>
        <v>13.5</v>
      </c>
      <c r="AS41" s="15">
        <f t="shared" si="51"/>
        <v>12.5</v>
      </c>
      <c r="AT41" s="15">
        <f t="shared" si="52"/>
        <v>0</v>
      </c>
      <c r="AU41" s="15">
        <f t="shared" si="53"/>
        <v>0</v>
      </c>
      <c r="AV41" s="15">
        <f t="shared" si="54"/>
        <v>1.5</v>
      </c>
      <c r="AW41" s="15">
        <f t="shared" si="55"/>
        <v>1.5</v>
      </c>
      <c r="AX41" s="15">
        <f t="shared" si="56"/>
        <v>10</v>
      </c>
      <c r="AY41" s="15">
        <f t="shared" si="57"/>
        <v>9.25</v>
      </c>
      <c r="AZ41" s="15">
        <f t="shared" si="58"/>
        <v>0.25</v>
      </c>
      <c r="BA41" s="15">
        <f t="shared" si="59"/>
        <v>0.25</v>
      </c>
      <c r="BB41" s="15">
        <f t="shared" si="60"/>
        <v>0.25</v>
      </c>
      <c r="BC41" s="15">
        <f t="shared" si="61"/>
        <v>0.125</v>
      </c>
      <c r="BD41" s="15">
        <f t="shared" si="62"/>
        <v>0</v>
      </c>
      <c r="BE41" s="15">
        <f t="shared" si="63"/>
        <v>0</v>
      </c>
      <c r="BF41" s="15">
        <f t="shared" si="64"/>
        <v>0</v>
      </c>
      <c r="BG41" s="15">
        <f t="shared" si="65"/>
        <v>0</v>
      </c>
      <c r="BH41" s="15">
        <f t="shared" si="66"/>
        <v>0.25</v>
      </c>
      <c r="BI41" s="15">
        <f t="shared" si="67"/>
        <v>0.125</v>
      </c>
      <c r="BJ41" s="15">
        <f t="shared" si="68"/>
        <v>1.25</v>
      </c>
      <c r="BK41" s="15">
        <f t="shared" si="69"/>
        <v>1.25</v>
      </c>
      <c r="BL41" s="15">
        <f t="shared" si="70"/>
        <v>0</v>
      </c>
      <c r="BM41" s="15">
        <f t="shared" si="71"/>
        <v>0</v>
      </c>
      <c r="BN41" s="9"/>
      <c r="BO41" s="12">
        <f t="shared" si="72"/>
        <v>464049</v>
      </c>
      <c r="BP41" s="12">
        <f t="shared" si="73"/>
        <v>506037.5</v>
      </c>
      <c r="BQ41" s="12">
        <f t="shared" si="74"/>
        <v>0</v>
      </c>
      <c r="BR41" s="12">
        <f t="shared" si="75"/>
        <v>0</v>
      </c>
      <c r="BS41" s="12">
        <f t="shared" si="4"/>
        <v>51561</v>
      </c>
      <c r="BT41" s="12">
        <f t="shared" si="5"/>
        <v>60724.5</v>
      </c>
      <c r="BU41" s="12">
        <f t="shared" si="6"/>
        <v>343740</v>
      </c>
      <c r="BV41" s="12">
        <f t="shared" si="7"/>
        <v>374467.75</v>
      </c>
      <c r="BW41" s="12">
        <f t="shared" si="8"/>
        <v>8593.5</v>
      </c>
      <c r="BX41" s="12">
        <f t="shared" si="9"/>
        <v>10120.75</v>
      </c>
      <c r="BY41" s="12">
        <f t="shared" si="10"/>
        <v>8593.5</v>
      </c>
      <c r="BZ41" s="12">
        <f t="shared" si="11"/>
        <v>5060.375</v>
      </c>
      <c r="CA41" s="12">
        <f t="shared" si="12"/>
        <v>0</v>
      </c>
      <c r="CB41" s="12">
        <f t="shared" si="13"/>
        <v>0</v>
      </c>
      <c r="CC41" s="12">
        <f t="shared" si="14"/>
        <v>0</v>
      </c>
      <c r="CD41" s="12">
        <f t="shared" si="15"/>
        <v>0</v>
      </c>
      <c r="CE41" s="12">
        <f t="shared" si="16"/>
        <v>8593.5</v>
      </c>
      <c r="CF41" s="12">
        <f t="shared" si="17"/>
        <v>5060.375</v>
      </c>
      <c r="CG41" s="12">
        <f t="shared" si="18"/>
        <v>42967.5</v>
      </c>
      <c r="CH41" s="12">
        <f t="shared" si="19"/>
        <v>50603.75</v>
      </c>
      <c r="CI41" s="12">
        <f t="shared" si="20"/>
        <v>0</v>
      </c>
      <c r="CJ41" s="12">
        <f t="shared" si="21"/>
        <v>0</v>
      </c>
      <c r="CK41" s="9"/>
      <c r="CL41" s="18">
        <f t="shared" si="76"/>
        <v>0</v>
      </c>
      <c r="CM41" s="18">
        <f t="shared" si="77"/>
        <v>0.11574792557158563</v>
      </c>
      <c r="CN41" s="18">
        <f t="shared" si="78"/>
        <v>0.74035433953570118</v>
      </c>
      <c r="CO41" s="18">
        <f t="shared" si="79"/>
        <v>1.9291320928597606E-2</v>
      </c>
      <c r="CP41" s="18">
        <f t="shared" si="80"/>
        <v>1.4074904660563775E-2</v>
      </c>
      <c r="CQ41" s="18">
        <f t="shared" si="81"/>
        <v>0</v>
      </c>
      <c r="CR41" s="18">
        <f t="shared" si="82"/>
        <v>0</v>
      </c>
      <c r="CS41" s="18">
        <f t="shared" si="83"/>
        <v>1.4074904660563775E-2</v>
      </c>
      <c r="CT41" s="18">
        <f t="shared" si="84"/>
        <v>9.6456604642988025E-2</v>
      </c>
      <c r="CU41" s="18">
        <f t="shared" si="85"/>
        <v>0</v>
      </c>
      <c r="CV41" s="15">
        <v>10.5</v>
      </c>
      <c r="CW41" s="15">
        <v>9.5</v>
      </c>
      <c r="CX41" s="15">
        <v>0</v>
      </c>
      <c r="CY41" s="15">
        <v>0</v>
      </c>
      <c r="CZ41" s="15">
        <v>1</v>
      </c>
      <c r="DA41" s="15">
        <v>1</v>
      </c>
      <c r="DB41" s="15">
        <v>8.5</v>
      </c>
      <c r="DC41" s="15">
        <v>7.5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1</v>
      </c>
      <c r="DO41" s="15">
        <v>1</v>
      </c>
      <c r="DP41" s="15">
        <v>0</v>
      </c>
      <c r="DQ41" s="15">
        <v>0</v>
      </c>
      <c r="DR41" s="15"/>
      <c r="DS41" s="17" t="str">
        <f t="shared" si="0"/>
        <v>LLSA18</v>
      </c>
      <c r="DT41" s="3" t="str">
        <f t="shared" si="1"/>
        <v>Läs-, skriv- och matematiklärande (specialisering)</v>
      </c>
      <c r="DU41" s="1">
        <f>FB56</f>
        <v>0</v>
      </c>
      <c r="DV41" s="1">
        <f t="shared" ref="DV41:EU41" si="116">FC56</f>
        <v>0</v>
      </c>
      <c r="DW41" s="1">
        <f t="shared" si="116"/>
        <v>0</v>
      </c>
      <c r="DX41" s="1">
        <f t="shared" si="116"/>
        <v>0</v>
      </c>
      <c r="DY41" s="1">
        <f t="shared" si="116"/>
        <v>0</v>
      </c>
      <c r="DZ41" s="1">
        <f t="shared" si="116"/>
        <v>0</v>
      </c>
      <c r="EA41" s="1">
        <f t="shared" si="116"/>
        <v>0.5</v>
      </c>
      <c r="EB41" s="1">
        <f t="shared" si="116"/>
        <v>0.5</v>
      </c>
      <c r="EC41" s="1">
        <f t="shared" si="116"/>
        <v>1.5</v>
      </c>
      <c r="ED41" s="1">
        <f t="shared" si="116"/>
        <v>1.75</v>
      </c>
      <c r="EE41" s="1">
        <f t="shared" si="116"/>
        <v>0</v>
      </c>
      <c r="EF41" s="1">
        <f t="shared" si="116"/>
        <v>0</v>
      </c>
      <c r="EG41" s="1">
        <f t="shared" si="116"/>
        <v>0.5</v>
      </c>
      <c r="EH41" s="1">
        <f t="shared" si="116"/>
        <v>0.25</v>
      </c>
      <c r="EI41" s="1">
        <f t="shared" si="116"/>
        <v>0</v>
      </c>
      <c r="EJ41" s="1">
        <f t="shared" si="116"/>
        <v>0</v>
      </c>
      <c r="EK41" s="1">
        <f t="shared" si="116"/>
        <v>0.5</v>
      </c>
      <c r="EL41" s="1">
        <f t="shared" si="116"/>
        <v>0.5</v>
      </c>
      <c r="EM41" s="1">
        <f t="shared" si="116"/>
        <v>0</v>
      </c>
      <c r="EN41" s="1">
        <f t="shared" si="116"/>
        <v>0</v>
      </c>
      <c r="EO41" s="1">
        <f t="shared" si="116"/>
        <v>0</v>
      </c>
      <c r="EP41" s="1">
        <f t="shared" si="116"/>
        <v>0</v>
      </c>
      <c r="EQ41" s="1">
        <f t="shared" si="116"/>
        <v>0</v>
      </c>
      <c r="ER41" s="1">
        <f t="shared" si="116"/>
        <v>0</v>
      </c>
      <c r="ES41" s="1">
        <f t="shared" si="116"/>
        <v>0</v>
      </c>
      <c r="ET41" s="1">
        <f t="shared" si="116"/>
        <v>0</v>
      </c>
      <c r="EU41" s="60"/>
      <c r="EV41" s="42">
        <v>41</v>
      </c>
      <c r="EW41" s="3" t="s">
        <v>60</v>
      </c>
      <c r="EX41" s="3" t="s">
        <v>59</v>
      </c>
      <c r="EY41" s="3" t="s">
        <v>6</v>
      </c>
      <c r="EZ41" s="1">
        <v>0.375</v>
      </c>
      <c r="FA41" s="1">
        <v>0.5</v>
      </c>
      <c r="FB41" s="1">
        <v>0</v>
      </c>
      <c r="FC41" s="1">
        <v>0</v>
      </c>
      <c r="FD41" s="1">
        <v>0.125</v>
      </c>
      <c r="FE41" s="1">
        <v>0.125</v>
      </c>
      <c r="FF41" s="1">
        <v>0</v>
      </c>
      <c r="FG41" s="1">
        <v>0</v>
      </c>
      <c r="FH41" s="1">
        <v>0</v>
      </c>
      <c r="FI41" s="1">
        <v>0</v>
      </c>
      <c r="FJ41" s="1">
        <v>0.125</v>
      </c>
      <c r="FK41" s="1">
        <v>0.125</v>
      </c>
      <c r="FL41" s="1">
        <v>0</v>
      </c>
      <c r="FM41" s="1">
        <v>0</v>
      </c>
      <c r="FN41" s="1">
        <v>0</v>
      </c>
      <c r="FO41" s="1">
        <v>0.125</v>
      </c>
      <c r="FP41" s="1">
        <v>0</v>
      </c>
      <c r="FQ41" s="1">
        <v>0</v>
      </c>
      <c r="FR41" s="1">
        <v>0.125</v>
      </c>
      <c r="FS41" s="1">
        <v>0.125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</row>
    <row r="42" spans="1:183">
      <c r="A42" s="3" t="s">
        <v>73</v>
      </c>
      <c r="B42" s="6">
        <v>49531.999999999993</v>
      </c>
      <c r="C42" s="6">
        <v>41771</v>
      </c>
      <c r="D42" s="3" t="s">
        <v>74</v>
      </c>
      <c r="E42" s="3">
        <f>70+6.6</f>
        <v>76.599999999999994</v>
      </c>
      <c r="F42" s="28">
        <f t="shared" si="2"/>
        <v>14.055045871559631</v>
      </c>
      <c r="G42" s="29">
        <f t="shared" si="3"/>
        <v>10.9</v>
      </c>
      <c r="H42" s="3">
        <v>30</v>
      </c>
      <c r="I42" s="3">
        <v>7.5</v>
      </c>
      <c r="J42" s="3" t="s">
        <v>192</v>
      </c>
      <c r="K42" s="3" t="str">
        <f t="shared" si="23"/>
        <v>***</v>
      </c>
      <c r="L42" s="3">
        <v>45.5</v>
      </c>
      <c r="M42" s="9"/>
      <c r="N42" s="6">
        <f t="shared" si="24"/>
        <v>237459.99999999997</v>
      </c>
      <c r="O42" s="6">
        <f t="shared" si="25"/>
        <v>37605</v>
      </c>
      <c r="P42" s="6">
        <f t="shared" si="26"/>
        <v>1875.3274422650634</v>
      </c>
      <c r="Q42" s="6"/>
      <c r="R42" s="6">
        <f t="shared" si="27"/>
        <v>276940.32744226506</v>
      </c>
      <c r="S42" s="6"/>
      <c r="T42" s="9"/>
      <c r="U42" s="31">
        <f t="shared" si="28"/>
        <v>276940.32744226506</v>
      </c>
      <c r="V42" s="31">
        <f t="shared" si="29"/>
        <v>494468.52499999991</v>
      </c>
      <c r="W42" s="35">
        <f t="shared" si="30"/>
        <v>0</v>
      </c>
      <c r="X42" s="31">
        <f t="shared" si="31"/>
        <v>0</v>
      </c>
      <c r="Y42" s="35">
        <f t="shared" si="32"/>
        <v>0</v>
      </c>
      <c r="Z42" s="31">
        <f t="shared" si="33"/>
        <v>0</v>
      </c>
      <c r="AA42" s="35">
        <f t="shared" si="34"/>
        <v>0</v>
      </c>
      <c r="AB42" s="31">
        <f t="shared" si="35"/>
        <v>0</v>
      </c>
      <c r="AC42" s="35">
        <f t="shared" si="36"/>
        <v>2339.496617624116</v>
      </c>
      <c r="AD42" s="31">
        <f t="shared" si="37"/>
        <v>4177.1000000000004</v>
      </c>
      <c r="AE42" s="35">
        <f t="shared" si="38"/>
        <v>6433.6156984663203</v>
      </c>
      <c r="AF42" s="31">
        <f t="shared" si="39"/>
        <v>11487.025000000001</v>
      </c>
      <c r="AG42" s="35">
        <f t="shared" si="40"/>
        <v>233991.87754789751</v>
      </c>
      <c r="AH42" s="31">
        <f t="shared" si="41"/>
        <v>417785.37499999994</v>
      </c>
      <c r="AI42" s="35">
        <f t="shared" si="42"/>
        <v>16210.357557529518</v>
      </c>
      <c r="AJ42" s="31">
        <f t="shared" si="43"/>
        <v>28943.1</v>
      </c>
      <c r="AK42" s="35">
        <f t="shared" si="44"/>
        <v>15625.483403123488</v>
      </c>
      <c r="AL42" s="31">
        <f t="shared" si="45"/>
        <v>27898.824999999997</v>
      </c>
      <c r="AM42" s="35">
        <f t="shared" si="46"/>
        <v>2339.496617624116</v>
      </c>
      <c r="AN42" s="31">
        <f t="shared" si="47"/>
        <v>4177.1000000000004</v>
      </c>
      <c r="AO42" s="35">
        <f t="shared" si="48"/>
        <v>0</v>
      </c>
      <c r="AP42" s="31">
        <f t="shared" si="49"/>
        <v>0</v>
      </c>
      <c r="AQ42" s="9"/>
      <c r="AR42" s="15">
        <f t="shared" si="50"/>
        <v>5.45</v>
      </c>
      <c r="AS42" s="15">
        <f t="shared" si="51"/>
        <v>5.3749999999999991</v>
      </c>
      <c r="AT42" s="15">
        <f t="shared" si="52"/>
        <v>0</v>
      </c>
      <c r="AU42" s="15">
        <f t="shared" si="53"/>
        <v>0</v>
      </c>
      <c r="AV42" s="15">
        <f t="shared" si="54"/>
        <v>0</v>
      </c>
      <c r="AW42" s="15">
        <f t="shared" si="55"/>
        <v>0</v>
      </c>
      <c r="AX42" s="15">
        <f t="shared" si="56"/>
        <v>0</v>
      </c>
      <c r="AY42" s="15">
        <f t="shared" si="57"/>
        <v>0</v>
      </c>
      <c r="AZ42" s="15">
        <f t="shared" si="58"/>
        <v>0</v>
      </c>
      <c r="BA42" s="15">
        <f t="shared" si="59"/>
        <v>0.1</v>
      </c>
      <c r="BB42" s="15">
        <f t="shared" si="60"/>
        <v>0</v>
      </c>
      <c r="BC42" s="15">
        <f t="shared" si="61"/>
        <v>0.27500000000000002</v>
      </c>
      <c r="BD42" s="15">
        <f t="shared" si="62"/>
        <v>4.45</v>
      </c>
      <c r="BE42" s="15">
        <f t="shared" si="63"/>
        <v>4.7249999999999996</v>
      </c>
      <c r="BF42" s="15">
        <f t="shared" si="64"/>
        <v>0.5</v>
      </c>
      <c r="BG42" s="15">
        <f t="shared" si="65"/>
        <v>0.1</v>
      </c>
      <c r="BH42" s="15">
        <f t="shared" si="66"/>
        <v>0.5</v>
      </c>
      <c r="BI42" s="15">
        <f t="shared" si="67"/>
        <v>7.4999999999999997E-2</v>
      </c>
      <c r="BJ42" s="15">
        <f t="shared" si="68"/>
        <v>0</v>
      </c>
      <c r="BK42" s="15">
        <f t="shared" si="69"/>
        <v>0.1</v>
      </c>
      <c r="BL42" s="15">
        <f t="shared" si="70"/>
        <v>0</v>
      </c>
      <c r="BM42" s="15">
        <f t="shared" si="71"/>
        <v>0</v>
      </c>
      <c r="BN42" s="9"/>
      <c r="BO42" s="12">
        <f t="shared" si="72"/>
        <v>269949.39999999997</v>
      </c>
      <c r="BP42" s="12">
        <f t="shared" si="73"/>
        <v>224519.12499999997</v>
      </c>
      <c r="BQ42" s="12">
        <f t="shared" si="74"/>
        <v>0</v>
      </c>
      <c r="BR42" s="12">
        <f t="shared" si="75"/>
        <v>0</v>
      </c>
      <c r="BS42" s="12">
        <f t="shared" si="4"/>
        <v>0</v>
      </c>
      <c r="BT42" s="12">
        <f t="shared" si="5"/>
        <v>0</v>
      </c>
      <c r="BU42" s="12">
        <f t="shared" si="6"/>
        <v>0</v>
      </c>
      <c r="BV42" s="12">
        <f t="shared" si="7"/>
        <v>0</v>
      </c>
      <c r="BW42" s="12">
        <f t="shared" si="8"/>
        <v>0</v>
      </c>
      <c r="BX42" s="12">
        <f t="shared" si="9"/>
        <v>4177.1000000000004</v>
      </c>
      <c r="BY42" s="12">
        <f t="shared" si="10"/>
        <v>0</v>
      </c>
      <c r="BZ42" s="12">
        <f t="shared" si="11"/>
        <v>11487.025000000001</v>
      </c>
      <c r="CA42" s="12">
        <f t="shared" si="12"/>
        <v>220417.39999999997</v>
      </c>
      <c r="CB42" s="12">
        <f t="shared" si="13"/>
        <v>197367.97499999998</v>
      </c>
      <c r="CC42" s="12">
        <f t="shared" si="14"/>
        <v>24765.999999999996</v>
      </c>
      <c r="CD42" s="12">
        <f t="shared" si="15"/>
        <v>4177.1000000000004</v>
      </c>
      <c r="CE42" s="12">
        <f t="shared" si="16"/>
        <v>24765.999999999996</v>
      </c>
      <c r="CF42" s="12">
        <f t="shared" si="17"/>
        <v>3132.8249999999998</v>
      </c>
      <c r="CG42" s="12">
        <f t="shared" si="18"/>
        <v>0</v>
      </c>
      <c r="CH42" s="12">
        <f t="shared" si="19"/>
        <v>4177.1000000000004</v>
      </c>
      <c r="CI42" s="12">
        <f t="shared" si="20"/>
        <v>0</v>
      </c>
      <c r="CJ42" s="12">
        <f t="shared" si="21"/>
        <v>0</v>
      </c>
      <c r="CK42" s="9"/>
      <c r="CL42" s="18">
        <f t="shared" si="76"/>
        <v>0</v>
      </c>
      <c r="CM42" s="18">
        <f t="shared" si="77"/>
        <v>0</v>
      </c>
      <c r="CN42" s="18">
        <f t="shared" si="78"/>
        <v>0</v>
      </c>
      <c r="CO42" s="18">
        <f t="shared" si="79"/>
        <v>8.4476559958998419E-3</v>
      </c>
      <c r="CP42" s="18">
        <f t="shared" si="80"/>
        <v>2.3231053988724569E-2</v>
      </c>
      <c r="CQ42" s="18">
        <f t="shared" si="81"/>
        <v>0.84491803598621373</v>
      </c>
      <c r="CR42" s="18">
        <f t="shared" si="82"/>
        <v>5.8533756016118529E-2</v>
      </c>
      <c r="CS42" s="18">
        <f t="shared" si="83"/>
        <v>5.6421842017143564E-2</v>
      </c>
      <c r="CT42" s="18">
        <f t="shared" si="84"/>
        <v>8.4476559958998419E-3</v>
      </c>
      <c r="CU42" s="18">
        <f t="shared" si="85"/>
        <v>0</v>
      </c>
      <c r="CV42" s="15">
        <v>5.45</v>
      </c>
      <c r="CW42" s="15">
        <v>4.7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0.27500000000000002</v>
      </c>
      <c r="DH42" s="15">
        <v>4.45</v>
      </c>
      <c r="DI42" s="15">
        <v>4.25</v>
      </c>
      <c r="DJ42" s="15">
        <v>0.5</v>
      </c>
      <c r="DK42" s="15">
        <v>0.1</v>
      </c>
      <c r="DL42" s="15">
        <v>0.5</v>
      </c>
      <c r="DM42" s="15">
        <v>7.4999999999999997E-2</v>
      </c>
      <c r="DN42" s="15">
        <v>0</v>
      </c>
      <c r="DO42" s="15">
        <v>0</v>
      </c>
      <c r="DP42" s="15">
        <v>0</v>
      </c>
      <c r="DQ42" s="15">
        <v>0</v>
      </c>
      <c r="DR42" s="15"/>
      <c r="DS42" s="17" t="str">
        <f t="shared" si="0"/>
        <v>LMDB17</v>
      </c>
      <c r="DT42" s="3" t="str">
        <f t="shared" si="1"/>
        <v>Matematik med didaktisk inriktning, 31-60 hp</v>
      </c>
      <c r="DU42" s="1">
        <f>FB57+FB63</f>
        <v>0</v>
      </c>
      <c r="DV42" s="1">
        <f t="shared" ref="DV42:EU42" si="117">FC57+FC63</f>
        <v>0</v>
      </c>
      <c r="DW42" s="1">
        <f t="shared" si="117"/>
        <v>0</v>
      </c>
      <c r="DX42" s="1">
        <f t="shared" si="117"/>
        <v>0</v>
      </c>
      <c r="DY42" s="1">
        <f t="shared" si="117"/>
        <v>0</v>
      </c>
      <c r="DZ42" s="1">
        <f t="shared" si="117"/>
        <v>0</v>
      </c>
      <c r="EA42" s="1">
        <f t="shared" si="117"/>
        <v>0</v>
      </c>
      <c r="EB42" s="1">
        <f t="shared" si="117"/>
        <v>0</v>
      </c>
      <c r="EC42" s="1">
        <f t="shared" si="117"/>
        <v>0</v>
      </c>
      <c r="ED42" s="1">
        <f t="shared" si="117"/>
        <v>0</v>
      </c>
      <c r="EE42" s="1">
        <f t="shared" si="117"/>
        <v>0</v>
      </c>
      <c r="EF42" s="1">
        <f t="shared" si="117"/>
        <v>0</v>
      </c>
      <c r="EG42" s="1">
        <f t="shared" si="117"/>
        <v>0</v>
      </c>
      <c r="EH42" s="1">
        <f t="shared" si="117"/>
        <v>0</v>
      </c>
      <c r="EI42" s="1">
        <f t="shared" si="117"/>
        <v>0</v>
      </c>
      <c r="EJ42" s="1">
        <f t="shared" si="117"/>
        <v>0.35</v>
      </c>
      <c r="EK42" s="1">
        <f t="shared" si="117"/>
        <v>0</v>
      </c>
      <c r="EL42" s="1">
        <f t="shared" si="117"/>
        <v>0.2</v>
      </c>
      <c r="EM42" s="1">
        <f t="shared" si="117"/>
        <v>0</v>
      </c>
      <c r="EN42" s="1">
        <f t="shared" si="117"/>
        <v>0.125</v>
      </c>
      <c r="EO42" s="1">
        <f t="shared" si="117"/>
        <v>0</v>
      </c>
      <c r="EP42" s="1">
        <f t="shared" si="117"/>
        <v>0</v>
      </c>
      <c r="EQ42" s="1">
        <f t="shared" si="117"/>
        <v>0</v>
      </c>
      <c r="ER42" s="1">
        <f t="shared" si="117"/>
        <v>0</v>
      </c>
      <c r="ES42" s="1">
        <f t="shared" si="117"/>
        <v>0</v>
      </c>
      <c r="ET42" s="1">
        <f t="shared" si="117"/>
        <v>0</v>
      </c>
      <c r="EU42" s="60"/>
      <c r="EV42" s="42">
        <v>42</v>
      </c>
      <c r="EW42" s="3" t="s">
        <v>118</v>
      </c>
      <c r="EX42" s="3" t="s">
        <v>119</v>
      </c>
      <c r="EY42" s="3" t="s">
        <v>6</v>
      </c>
      <c r="EZ42" s="1">
        <v>0.5</v>
      </c>
      <c r="FA42" s="1">
        <v>0.2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0.25</v>
      </c>
      <c r="FK42" s="1">
        <v>0.1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0.25</v>
      </c>
      <c r="FS42" s="1">
        <v>0.1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</row>
    <row r="43" spans="1:183">
      <c r="A43" s="3" t="s">
        <v>75</v>
      </c>
      <c r="B43" s="6">
        <v>49532</v>
      </c>
      <c r="C43" s="6">
        <v>41771</v>
      </c>
      <c r="D43" s="3" t="s">
        <v>76</v>
      </c>
      <c r="E43" s="3">
        <v>116</v>
      </c>
      <c r="F43" s="28">
        <f t="shared" si="2"/>
        <v>17.846153846153847</v>
      </c>
      <c r="G43" s="29">
        <f t="shared" si="3"/>
        <v>13</v>
      </c>
      <c r="H43" s="3">
        <v>30</v>
      </c>
      <c r="J43" s="3" t="s">
        <v>193</v>
      </c>
      <c r="K43" s="3" t="str">
        <f t="shared" si="23"/>
        <v>***</v>
      </c>
      <c r="L43" s="3">
        <v>163</v>
      </c>
      <c r="M43" s="9"/>
      <c r="N43" s="6">
        <f t="shared" si="24"/>
        <v>359600</v>
      </c>
      <c r="O43" s="6" t="str">
        <f t="shared" si="25"/>
        <v/>
      </c>
      <c r="P43" s="6" t="str">
        <f t="shared" si="26"/>
        <v/>
      </c>
      <c r="Q43" s="6"/>
      <c r="R43" s="6">
        <f t="shared" si="27"/>
        <v>359600</v>
      </c>
      <c r="S43" s="6"/>
      <c r="T43" s="9"/>
      <c r="U43" s="31">
        <f t="shared" si="28"/>
        <v>359600</v>
      </c>
      <c r="V43" s="31">
        <f t="shared" si="29"/>
        <v>537078.65</v>
      </c>
      <c r="W43" s="35">
        <f t="shared" si="30"/>
        <v>0</v>
      </c>
      <c r="X43" s="31">
        <f t="shared" si="31"/>
        <v>0</v>
      </c>
      <c r="Y43" s="35">
        <f t="shared" si="32"/>
        <v>0</v>
      </c>
      <c r="Z43" s="31">
        <f t="shared" si="33"/>
        <v>0</v>
      </c>
      <c r="AA43" s="35">
        <f t="shared" si="34"/>
        <v>0</v>
      </c>
      <c r="AB43" s="31">
        <f t="shared" si="35"/>
        <v>0</v>
      </c>
      <c r="AC43" s="35">
        <f t="shared" si="36"/>
        <v>12835.764715279596</v>
      </c>
      <c r="AD43" s="31">
        <f t="shared" si="37"/>
        <v>19170.787499999999</v>
      </c>
      <c r="AE43" s="35">
        <f t="shared" si="38"/>
        <v>1165.3206037265988</v>
      </c>
      <c r="AF43" s="31">
        <f t="shared" si="39"/>
        <v>1740.4583333333333</v>
      </c>
      <c r="AG43" s="35">
        <f t="shared" si="40"/>
        <v>330432.50875826098</v>
      </c>
      <c r="AH43" s="31">
        <f t="shared" si="41"/>
        <v>493515.7</v>
      </c>
      <c r="AI43" s="35">
        <f t="shared" si="42"/>
        <v>1165.3206037265988</v>
      </c>
      <c r="AJ43" s="31">
        <f t="shared" si="43"/>
        <v>1740.4583333333333</v>
      </c>
      <c r="AK43" s="35">
        <f t="shared" si="44"/>
        <v>1165.3206037265988</v>
      </c>
      <c r="AL43" s="31">
        <f t="shared" si="45"/>
        <v>1740.4583333333333</v>
      </c>
      <c r="AM43" s="35">
        <f t="shared" si="46"/>
        <v>12835.764715279596</v>
      </c>
      <c r="AN43" s="31">
        <f t="shared" si="47"/>
        <v>19170.787499999999</v>
      </c>
      <c r="AO43" s="35">
        <f t="shared" si="48"/>
        <v>0</v>
      </c>
      <c r="AP43" s="31">
        <f t="shared" si="49"/>
        <v>0</v>
      </c>
      <c r="AQ43" s="9"/>
      <c r="AR43" s="15">
        <f t="shared" si="50"/>
        <v>6.5</v>
      </c>
      <c r="AS43" s="15">
        <f t="shared" si="51"/>
        <v>5.15</v>
      </c>
      <c r="AT43" s="15">
        <f t="shared" si="52"/>
        <v>0</v>
      </c>
      <c r="AU43" s="15">
        <f t="shared" si="53"/>
        <v>0</v>
      </c>
      <c r="AV43" s="15">
        <f t="shared" si="54"/>
        <v>0</v>
      </c>
      <c r="AW43" s="15">
        <f t="shared" si="55"/>
        <v>0</v>
      </c>
      <c r="AX43" s="15">
        <f t="shared" si="56"/>
        <v>0</v>
      </c>
      <c r="AY43" s="15">
        <f t="shared" si="57"/>
        <v>0</v>
      </c>
      <c r="AZ43" s="15">
        <f t="shared" si="58"/>
        <v>0.25</v>
      </c>
      <c r="BA43" s="15">
        <f t="shared" si="59"/>
        <v>0.16250000000000001</v>
      </c>
      <c r="BB43" s="15">
        <f t="shared" si="60"/>
        <v>0</v>
      </c>
      <c r="BC43" s="15">
        <f t="shared" si="61"/>
        <v>4.1666666666666664E-2</v>
      </c>
      <c r="BD43" s="15">
        <f t="shared" si="62"/>
        <v>6</v>
      </c>
      <c r="BE43" s="15">
        <f t="shared" si="63"/>
        <v>4.7</v>
      </c>
      <c r="BF43" s="15">
        <f t="shared" si="64"/>
        <v>0</v>
      </c>
      <c r="BG43" s="15">
        <f t="shared" si="65"/>
        <v>4.1666666666666664E-2</v>
      </c>
      <c r="BH43" s="15">
        <f t="shared" si="66"/>
        <v>0</v>
      </c>
      <c r="BI43" s="15">
        <f t="shared" si="67"/>
        <v>4.1666666666666664E-2</v>
      </c>
      <c r="BJ43" s="15">
        <f t="shared" si="68"/>
        <v>0.25</v>
      </c>
      <c r="BK43" s="15">
        <f t="shared" si="69"/>
        <v>0.16250000000000001</v>
      </c>
      <c r="BL43" s="15">
        <f t="shared" si="70"/>
        <v>0</v>
      </c>
      <c r="BM43" s="15">
        <f t="shared" si="71"/>
        <v>0</v>
      </c>
      <c r="BN43" s="9"/>
      <c r="BO43" s="12">
        <f t="shared" si="72"/>
        <v>321958</v>
      </c>
      <c r="BP43" s="12">
        <f t="shared" si="73"/>
        <v>215120.65000000002</v>
      </c>
      <c r="BQ43" s="12">
        <f t="shared" si="74"/>
        <v>0</v>
      </c>
      <c r="BR43" s="12">
        <f t="shared" si="75"/>
        <v>0</v>
      </c>
      <c r="BS43" s="12">
        <f t="shared" si="4"/>
        <v>0</v>
      </c>
      <c r="BT43" s="12">
        <f t="shared" si="5"/>
        <v>0</v>
      </c>
      <c r="BU43" s="12">
        <f t="shared" si="6"/>
        <v>0</v>
      </c>
      <c r="BV43" s="12">
        <f t="shared" si="7"/>
        <v>0</v>
      </c>
      <c r="BW43" s="12">
        <f t="shared" si="8"/>
        <v>12383</v>
      </c>
      <c r="BX43" s="12">
        <f t="shared" si="9"/>
        <v>6787.7875000000004</v>
      </c>
      <c r="BY43" s="12">
        <f t="shared" si="10"/>
        <v>0</v>
      </c>
      <c r="BZ43" s="12">
        <f t="shared" si="11"/>
        <v>1740.4583333333333</v>
      </c>
      <c r="CA43" s="12">
        <f t="shared" si="12"/>
        <v>297192</v>
      </c>
      <c r="CB43" s="12">
        <f t="shared" si="13"/>
        <v>196323.7</v>
      </c>
      <c r="CC43" s="12">
        <f t="shared" si="14"/>
        <v>0</v>
      </c>
      <c r="CD43" s="12">
        <f t="shared" si="15"/>
        <v>1740.4583333333333</v>
      </c>
      <c r="CE43" s="12">
        <f t="shared" si="16"/>
        <v>0</v>
      </c>
      <c r="CF43" s="12">
        <f t="shared" si="17"/>
        <v>1740.4583333333333</v>
      </c>
      <c r="CG43" s="12">
        <f t="shared" si="18"/>
        <v>12383</v>
      </c>
      <c r="CH43" s="12">
        <f t="shared" si="19"/>
        <v>6787.7875000000004</v>
      </c>
      <c r="CI43" s="12">
        <f t="shared" si="20"/>
        <v>0</v>
      </c>
      <c r="CJ43" s="12">
        <f t="shared" si="21"/>
        <v>0</v>
      </c>
      <c r="CK43" s="9"/>
      <c r="CL43" s="18">
        <f t="shared" si="76"/>
        <v>0</v>
      </c>
      <c r="CM43" s="18">
        <f t="shared" si="77"/>
        <v>0</v>
      </c>
      <c r="CN43" s="18">
        <f t="shared" si="78"/>
        <v>0</v>
      </c>
      <c r="CO43" s="18">
        <f t="shared" si="79"/>
        <v>3.5694562612012225E-2</v>
      </c>
      <c r="CP43" s="18">
        <f t="shared" si="80"/>
        <v>3.2406023462919877E-3</v>
      </c>
      <c r="CQ43" s="18">
        <f t="shared" si="81"/>
        <v>0.91888906773709955</v>
      </c>
      <c r="CR43" s="18">
        <f t="shared" si="82"/>
        <v>3.2406023462919877E-3</v>
      </c>
      <c r="CS43" s="18">
        <f t="shared" si="83"/>
        <v>3.2406023462919877E-3</v>
      </c>
      <c r="CT43" s="18">
        <f t="shared" si="84"/>
        <v>3.5694562612012225E-2</v>
      </c>
      <c r="CU43" s="18">
        <f t="shared" si="85"/>
        <v>0</v>
      </c>
      <c r="CV43" s="15">
        <v>5</v>
      </c>
      <c r="CW43" s="15">
        <v>3.75</v>
      </c>
      <c r="CX43" s="15">
        <v>0</v>
      </c>
      <c r="CY43" s="15">
        <v>0</v>
      </c>
      <c r="CZ43" s="15">
        <v>0</v>
      </c>
      <c r="DA43" s="15">
        <v>0</v>
      </c>
      <c r="DB43" s="15">
        <v>0</v>
      </c>
      <c r="DC43" s="15">
        <v>0</v>
      </c>
      <c r="DD43" s="15">
        <v>0</v>
      </c>
      <c r="DE43" s="15">
        <v>0</v>
      </c>
      <c r="DF43" s="15">
        <v>0</v>
      </c>
      <c r="DG43" s="15">
        <v>0</v>
      </c>
      <c r="DH43" s="15">
        <v>5</v>
      </c>
      <c r="DI43" s="15">
        <v>3.75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/>
      <c r="DS43" s="17" t="str">
        <f t="shared" si="0"/>
        <v>LMDC28</v>
      </c>
      <c r="DT43" s="3" t="str">
        <f t="shared" si="1"/>
        <v>Matematik med didaktisk inriktning, 61-90 hp</v>
      </c>
      <c r="DU43" s="1">
        <f>FB58+FB59</f>
        <v>0</v>
      </c>
      <c r="DV43" s="1">
        <f t="shared" ref="DV43:EU43" si="118">FC58+FC59</f>
        <v>0</v>
      </c>
      <c r="DW43" s="1">
        <f t="shared" si="118"/>
        <v>0</v>
      </c>
      <c r="DX43" s="1">
        <f t="shared" si="118"/>
        <v>0</v>
      </c>
      <c r="DY43" s="1">
        <f t="shared" si="118"/>
        <v>0</v>
      </c>
      <c r="DZ43" s="1">
        <f t="shared" si="118"/>
        <v>0</v>
      </c>
      <c r="EA43" s="1">
        <f t="shared" si="118"/>
        <v>0</v>
      </c>
      <c r="EB43" s="1">
        <f t="shared" si="118"/>
        <v>0</v>
      </c>
      <c r="EC43" s="1">
        <f t="shared" si="118"/>
        <v>0</v>
      </c>
      <c r="ED43" s="1">
        <f t="shared" si="118"/>
        <v>0</v>
      </c>
      <c r="EE43" s="1">
        <f t="shared" si="118"/>
        <v>0</v>
      </c>
      <c r="EF43" s="1">
        <f t="shared" si="118"/>
        <v>0.125</v>
      </c>
      <c r="EG43" s="1">
        <f t="shared" si="118"/>
        <v>0</v>
      </c>
      <c r="EH43" s="1">
        <f t="shared" si="118"/>
        <v>0</v>
      </c>
      <c r="EI43" s="1">
        <f t="shared" si="118"/>
        <v>1</v>
      </c>
      <c r="EJ43" s="1">
        <f t="shared" si="118"/>
        <v>0.95</v>
      </c>
      <c r="EK43" s="1">
        <f t="shared" si="118"/>
        <v>0.5</v>
      </c>
      <c r="EL43" s="1">
        <f t="shared" si="118"/>
        <v>0.32500000000000001</v>
      </c>
      <c r="EM43" s="1">
        <f t="shared" si="118"/>
        <v>0</v>
      </c>
      <c r="EN43" s="1">
        <f t="shared" si="118"/>
        <v>0</v>
      </c>
      <c r="EO43" s="1">
        <f t="shared" si="118"/>
        <v>0</v>
      </c>
      <c r="EP43" s="1">
        <f t="shared" si="118"/>
        <v>0</v>
      </c>
      <c r="EQ43" s="1">
        <f t="shared" si="118"/>
        <v>0</v>
      </c>
      <c r="ER43" s="1">
        <f t="shared" si="118"/>
        <v>0</v>
      </c>
      <c r="ES43" s="1">
        <f t="shared" si="118"/>
        <v>0</v>
      </c>
      <c r="ET43" s="1">
        <f t="shared" si="118"/>
        <v>0</v>
      </c>
      <c r="EU43" s="60"/>
      <c r="EV43" s="42">
        <v>43</v>
      </c>
      <c r="EW43" s="3" t="s">
        <v>120</v>
      </c>
      <c r="EX43" s="3" t="s">
        <v>119</v>
      </c>
      <c r="EY43" s="3" t="s">
        <v>6</v>
      </c>
      <c r="EZ43" s="1">
        <v>1</v>
      </c>
      <c r="FA43" s="1">
        <v>2.75</v>
      </c>
      <c r="FB43" s="1">
        <v>0</v>
      </c>
      <c r="FC43" s="1">
        <v>0</v>
      </c>
      <c r="FD43" s="1">
        <v>0.5</v>
      </c>
      <c r="FE43" s="1">
        <v>0.5</v>
      </c>
      <c r="FF43" s="1">
        <v>0</v>
      </c>
      <c r="FG43" s="1">
        <v>0</v>
      </c>
      <c r="FH43" s="1">
        <v>0</v>
      </c>
      <c r="FI43" s="1">
        <v>0.25</v>
      </c>
      <c r="FJ43" s="1">
        <v>0.25</v>
      </c>
      <c r="FK43" s="1">
        <v>0.25</v>
      </c>
      <c r="FL43" s="1">
        <v>0</v>
      </c>
      <c r="FM43" s="1">
        <v>0.15</v>
      </c>
      <c r="FN43" s="1">
        <v>0</v>
      </c>
      <c r="FO43" s="1">
        <v>0.5</v>
      </c>
      <c r="FP43" s="1">
        <v>0</v>
      </c>
      <c r="FQ43" s="1">
        <v>0.75</v>
      </c>
      <c r="FR43" s="1">
        <v>0.25</v>
      </c>
      <c r="FS43" s="1">
        <v>0.35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</row>
    <row r="44" spans="1:183">
      <c r="A44" s="3" t="s">
        <v>79</v>
      </c>
      <c r="B44" s="6">
        <v>45742.5</v>
      </c>
      <c r="C44" s="6">
        <v>41449</v>
      </c>
      <c r="D44" s="19" t="s">
        <v>80</v>
      </c>
      <c r="E44" s="19">
        <f>(117.65+21)/2</f>
        <v>69.325000000000003</v>
      </c>
      <c r="F44" s="28">
        <f t="shared" si="2"/>
        <v>9.2433333333333341</v>
      </c>
      <c r="G44" s="29">
        <f t="shared" si="3"/>
        <v>15</v>
      </c>
      <c r="H44" s="3">
        <v>30</v>
      </c>
      <c r="I44" s="3">
        <v>7.5</v>
      </c>
      <c r="J44" s="3" t="s">
        <v>194</v>
      </c>
      <c r="K44" s="3" t="str">
        <f t="shared" si="23"/>
        <v>***</v>
      </c>
      <c r="L44" s="3">
        <v>86</v>
      </c>
      <c r="M44" s="9"/>
      <c r="N44" s="6">
        <f t="shared" si="24"/>
        <v>214907.5</v>
      </c>
      <c r="O44" s="6">
        <f t="shared" si="25"/>
        <v>51750</v>
      </c>
      <c r="P44" s="6">
        <f t="shared" si="26"/>
        <v>2580.7258379794453</v>
      </c>
      <c r="Q44" s="6"/>
      <c r="R44" s="6">
        <f t="shared" si="27"/>
        <v>269238.22583797947</v>
      </c>
      <c r="S44" s="6"/>
      <c r="T44" s="9"/>
      <c r="U44" s="31">
        <f t="shared" si="28"/>
        <v>269238.22583797947</v>
      </c>
      <c r="V44" s="31">
        <f t="shared" si="29"/>
        <v>562748.45000000007</v>
      </c>
      <c r="W44" s="35">
        <f t="shared" si="30"/>
        <v>2478.8285118240683</v>
      </c>
      <c r="X44" s="31">
        <f t="shared" si="31"/>
        <v>5181.125</v>
      </c>
      <c r="Y44" s="35">
        <f t="shared" si="32"/>
        <v>0</v>
      </c>
      <c r="Z44" s="31">
        <f t="shared" si="33"/>
        <v>0</v>
      </c>
      <c r="AA44" s="35">
        <f t="shared" si="34"/>
        <v>0</v>
      </c>
      <c r="AB44" s="31">
        <f t="shared" si="35"/>
        <v>0</v>
      </c>
      <c r="AC44" s="35">
        <f t="shared" si="36"/>
        <v>0</v>
      </c>
      <c r="AD44" s="31">
        <f t="shared" si="37"/>
        <v>0</v>
      </c>
      <c r="AE44" s="35">
        <f t="shared" si="38"/>
        <v>13421.22164093333</v>
      </c>
      <c r="AF44" s="31">
        <f t="shared" si="39"/>
        <v>28052.375</v>
      </c>
      <c r="AG44" s="35">
        <f t="shared" si="40"/>
        <v>219555.01257024801</v>
      </c>
      <c r="AH44" s="31">
        <f t="shared" si="41"/>
        <v>458903.05000000005</v>
      </c>
      <c r="AI44" s="35">
        <f t="shared" si="42"/>
        <v>18874.644366946282</v>
      </c>
      <c r="AJ44" s="31">
        <f t="shared" si="43"/>
        <v>39450.850000000006</v>
      </c>
      <c r="AK44" s="35">
        <f t="shared" si="44"/>
        <v>14908.518748027773</v>
      </c>
      <c r="AL44" s="31">
        <f t="shared" si="45"/>
        <v>31161.05</v>
      </c>
      <c r="AM44" s="35">
        <f t="shared" si="46"/>
        <v>0</v>
      </c>
      <c r="AN44" s="31">
        <f t="shared" si="47"/>
        <v>0</v>
      </c>
      <c r="AO44" s="35">
        <f t="shared" si="48"/>
        <v>0</v>
      </c>
      <c r="AP44" s="31">
        <f t="shared" si="49"/>
        <v>0</v>
      </c>
      <c r="AQ44" s="9"/>
      <c r="AR44" s="15">
        <f t="shared" si="50"/>
        <v>7.5</v>
      </c>
      <c r="AS44" s="15">
        <f t="shared" si="51"/>
        <v>5.3000000000000007</v>
      </c>
      <c r="AT44" s="15">
        <f t="shared" si="52"/>
        <v>0</v>
      </c>
      <c r="AU44" s="15">
        <f t="shared" si="53"/>
        <v>0.125</v>
      </c>
      <c r="AV44" s="15">
        <f t="shared" si="54"/>
        <v>0</v>
      </c>
      <c r="AW44" s="15">
        <f t="shared" si="55"/>
        <v>0</v>
      </c>
      <c r="AX44" s="15">
        <f t="shared" si="56"/>
        <v>0</v>
      </c>
      <c r="AY44" s="15">
        <f t="shared" si="57"/>
        <v>0</v>
      </c>
      <c r="AZ44" s="15">
        <f t="shared" si="58"/>
        <v>0</v>
      </c>
      <c r="BA44" s="15">
        <f t="shared" si="59"/>
        <v>0</v>
      </c>
      <c r="BB44" s="15">
        <f t="shared" si="60"/>
        <v>0.5</v>
      </c>
      <c r="BC44" s="15">
        <f t="shared" si="61"/>
        <v>0.125</v>
      </c>
      <c r="BD44" s="15">
        <f t="shared" si="62"/>
        <v>6</v>
      </c>
      <c r="BE44" s="15">
        <f t="shared" si="63"/>
        <v>4.45</v>
      </c>
      <c r="BF44" s="15">
        <f t="shared" si="64"/>
        <v>0.5</v>
      </c>
      <c r="BG44" s="15">
        <f t="shared" si="65"/>
        <v>0.4</v>
      </c>
      <c r="BH44" s="15">
        <f t="shared" si="66"/>
        <v>0.5</v>
      </c>
      <c r="BI44" s="15">
        <f t="shared" si="67"/>
        <v>0.2</v>
      </c>
      <c r="BJ44" s="15">
        <f t="shared" si="68"/>
        <v>0</v>
      </c>
      <c r="BK44" s="15">
        <f t="shared" si="69"/>
        <v>0</v>
      </c>
      <c r="BL44" s="15">
        <f t="shared" si="70"/>
        <v>0</v>
      </c>
      <c r="BM44" s="15">
        <f t="shared" si="71"/>
        <v>0</v>
      </c>
      <c r="BN44" s="9"/>
      <c r="BO44" s="12">
        <f t="shared" si="72"/>
        <v>343068.75</v>
      </c>
      <c r="BP44" s="12">
        <f t="shared" si="73"/>
        <v>219679.70000000004</v>
      </c>
      <c r="BQ44" s="12">
        <f t="shared" si="74"/>
        <v>0</v>
      </c>
      <c r="BR44" s="12">
        <f t="shared" si="75"/>
        <v>5181.125</v>
      </c>
      <c r="BS44" s="12">
        <f t="shared" si="4"/>
        <v>0</v>
      </c>
      <c r="BT44" s="12">
        <f t="shared" si="5"/>
        <v>0</v>
      </c>
      <c r="BU44" s="12">
        <f t="shared" si="6"/>
        <v>0</v>
      </c>
      <c r="BV44" s="12">
        <f t="shared" si="7"/>
        <v>0</v>
      </c>
      <c r="BW44" s="12">
        <f t="shared" si="8"/>
        <v>0</v>
      </c>
      <c r="BX44" s="12">
        <f t="shared" si="9"/>
        <v>0</v>
      </c>
      <c r="BY44" s="12">
        <f t="shared" si="10"/>
        <v>22871.25</v>
      </c>
      <c r="BZ44" s="12">
        <f t="shared" si="11"/>
        <v>5181.125</v>
      </c>
      <c r="CA44" s="12">
        <f t="shared" si="12"/>
        <v>274455</v>
      </c>
      <c r="CB44" s="12">
        <f t="shared" si="13"/>
        <v>184448.05000000002</v>
      </c>
      <c r="CC44" s="12">
        <f t="shared" si="14"/>
        <v>22871.25</v>
      </c>
      <c r="CD44" s="12">
        <f t="shared" si="15"/>
        <v>16579.600000000002</v>
      </c>
      <c r="CE44" s="12">
        <f t="shared" si="16"/>
        <v>22871.25</v>
      </c>
      <c r="CF44" s="12">
        <f t="shared" si="17"/>
        <v>8289.8000000000011</v>
      </c>
      <c r="CG44" s="12">
        <f t="shared" si="18"/>
        <v>0</v>
      </c>
      <c r="CH44" s="12">
        <f t="shared" si="19"/>
        <v>0</v>
      </c>
      <c r="CI44" s="12">
        <f t="shared" si="20"/>
        <v>0</v>
      </c>
      <c r="CJ44" s="12">
        <f t="shared" si="21"/>
        <v>0</v>
      </c>
      <c r="CK44" s="9"/>
      <c r="CL44" s="18">
        <f t="shared" si="76"/>
        <v>9.2068223377603248E-3</v>
      </c>
      <c r="CM44" s="18">
        <f t="shared" si="77"/>
        <v>0</v>
      </c>
      <c r="CN44" s="18">
        <f t="shared" si="78"/>
        <v>0</v>
      </c>
      <c r="CO44" s="18">
        <f t="shared" si="79"/>
        <v>0</v>
      </c>
      <c r="CP44" s="18">
        <f t="shared" si="80"/>
        <v>4.9848871196357801E-2</v>
      </c>
      <c r="CQ44" s="18">
        <f t="shared" si="81"/>
        <v>0.81546746152743732</v>
      </c>
      <c r="CR44" s="18">
        <f t="shared" si="82"/>
        <v>7.0103880339430519E-2</v>
      </c>
      <c r="CS44" s="18">
        <f t="shared" si="83"/>
        <v>5.5372964599013995E-2</v>
      </c>
      <c r="CT44" s="18">
        <f t="shared" si="84"/>
        <v>0</v>
      </c>
      <c r="CU44" s="18">
        <f t="shared" si="85"/>
        <v>0</v>
      </c>
      <c r="CV44" s="15">
        <v>7</v>
      </c>
      <c r="CW44" s="15">
        <v>5.1749999999999998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C44" s="15">
        <v>0</v>
      </c>
      <c r="DD44" s="15">
        <v>0</v>
      </c>
      <c r="DE44" s="15">
        <v>0</v>
      </c>
      <c r="DF44" s="15">
        <v>0.5</v>
      </c>
      <c r="DG44" s="15">
        <v>0.125</v>
      </c>
      <c r="DH44" s="15">
        <v>5.5</v>
      </c>
      <c r="DI44" s="15">
        <v>4.45</v>
      </c>
      <c r="DJ44" s="15">
        <v>0.5</v>
      </c>
      <c r="DK44" s="15">
        <v>0.4</v>
      </c>
      <c r="DL44" s="15">
        <v>0.5</v>
      </c>
      <c r="DM44" s="15">
        <v>0.2</v>
      </c>
      <c r="DN44" s="15">
        <v>0</v>
      </c>
      <c r="DO44" s="15">
        <v>0</v>
      </c>
      <c r="DP44" s="15">
        <v>0</v>
      </c>
      <c r="DQ44" s="15">
        <v>0</v>
      </c>
      <c r="DR44" s="15"/>
      <c r="DS44" s="17" t="str">
        <f t="shared" si="0"/>
        <v>LMSA19</v>
      </c>
      <c r="DT44" s="3" t="str">
        <f t="shared" si="1"/>
        <v>Matematik med didaktisk inriktning, för lärare med inriktning mot senare år, 1-30 hp</v>
      </c>
      <c r="DU44" s="1">
        <f>FB60+FB62</f>
        <v>0</v>
      </c>
      <c r="DV44" s="1">
        <f t="shared" ref="DV44:EU44" si="119">FC60+FC62</f>
        <v>0.125</v>
      </c>
      <c r="DW44" s="1">
        <f t="shared" si="119"/>
        <v>0</v>
      </c>
      <c r="DX44" s="1">
        <f t="shared" si="119"/>
        <v>0</v>
      </c>
      <c r="DY44" s="1">
        <f t="shared" si="119"/>
        <v>0</v>
      </c>
      <c r="DZ44" s="1">
        <f t="shared" si="119"/>
        <v>0</v>
      </c>
      <c r="EA44" s="1">
        <f t="shared" si="119"/>
        <v>0</v>
      </c>
      <c r="EB44" s="1">
        <f t="shared" si="119"/>
        <v>0</v>
      </c>
      <c r="EC44" s="1">
        <f t="shared" si="119"/>
        <v>0</v>
      </c>
      <c r="ED44" s="1">
        <f t="shared" si="119"/>
        <v>0</v>
      </c>
      <c r="EE44" s="1">
        <f t="shared" si="119"/>
        <v>0</v>
      </c>
      <c r="EF44" s="1">
        <f t="shared" si="119"/>
        <v>0</v>
      </c>
      <c r="EG44" s="1">
        <f t="shared" si="119"/>
        <v>0</v>
      </c>
      <c r="EH44" s="1">
        <f t="shared" si="119"/>
        <v>0</v>
      </c>
      <c r="EI44" s="1">
        <f t="shared" si="119"/>
        <v>0</v>
      </c>
      <c r="EJ44" s="1">
        <f t="shared" si="119"/>
        <v>0</v>
      </c>
      <c r="EK44" s="1">
        <f t="shared" si="119"/>
        <v>0</v>
      </c>
      <c r="EL44" s="1">
        <f t="shared" si="119"/>
        <v>0</v>
      </c>
      <c r="EM44" s="1">
        <f t="shared" si="119"/>
        <v>0</v>
      </c>
      <c r="EN44" s="1">
        <f t="shared" si="119"/>
        <v>0</v>
      </c>
      <c r="EO44" s="1">
        <f t="shared" si="119"/>
        <v>0</v>
      </c>
      <c r="EP44" s="1">
        <f t="shared" si="119"/>
        <v>0</v>
      </c>
      <c r="EQ44" s="1">
        <f t="shared" si="119"/>
        <v>0.5</v>
      </c>
      <c r="ER44" s="1">
        <f t="shared" si="119"/>
        <v>0</v>
      </c>
      <c r="ES44" s="1">
        <f t="shared" si="119"/>
        <v>0</v>
      </c>
      <c r="ET44" s="1">
        <f t="shared" si="119"/>
        <v>0</v>
      </c>
      <c r="EU44" s="60"/>
      <c r="EV44" s="42">
        <v>44</v>
      </c>
      <c r="EW44" s="3" t="s">
        <v>358</v>
      </c>
      <c r="EX44" s="4" t="s">
        <v>374</v>
      </c>
      <c r="EY44" s="3" t="s">
        <v>6</v>
      </c>
      <c r="EZ44" s="1">
        <v>0</v>
      </c>
      <c r="FA44" s="1">
        <v>0.4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0.4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</row>
    <row r="45" spans="1:183">
      <c r="A45" s="3" t="s">
        <v>81</v>
      </c>
      <c r="B45" s="6">
        <v>45742.5</v>
      </c>
      <c r="C45" s="6">
        <v>41449</v>
      </c>
      <c r="D45" s="19" t="s">
        <v>82</v>
      </c>
      <c r="E45" s="19">
        <f>(117.65+21)/2</f>
        <v>69.325000000000003</v>
      </c>
      <c r="F45" s="28">
        <f t="shared" si="2"/>
        <v>6.9325000000000001</v>
      </c>
      <c r="G45" s="29">
        <f t="shared" si="3"/>
        <v>20</v>
      </c>
      <c r="H45" s="3">
        <v>30</v>
      </c>
      <c r="J45" s="3" t="s">
        <v>195</v>
      </c>
      <c r="K45" s="3" t="str">
        <f t="shared" si="23"/>
        <v>***</v>
      </c>
      <c r="L45" s="3">
        <v>117.65</v>
      </c>
      <c r="M45" s="9"/>
      <c r="N45" s="6">
        <f t="shared" si="24"/>
        <v>214907.5</v>
      </c>
      <c r="O45" s="6" t="str">
        <f t="shared" si="25"/>
        <v/>
      </c>
      <c r="P45" s="6" t="str">
        <f t="shared" si="26"/>
        <v/>
      </c>
      <c r="Q45" s="6"/>
      <c r="R45" s="6">
        <f t="shared" si="27"/>
        <v>214907.5</v>
      </c>
      <c r="S45" s="6"/>
      <c r="T45" s="9"/>
      <c r="U45" s="31">
        <f t="shared" si="28"/>
        <v>214907.5</v>
      </c>
      <c r="V45" s="31">
        <f t="shared" si="29"/>
        <v>830466</v>
      </c>
      <c r="W45" s="35">
        <f t="shared" si="30"/>
        <v>126262.96307750708</v>
      </c>
      <c r="X45" s="31">
        <f t="shared" si="31"/>
        <v>487917.35</v>
      </c>
      <c r="Y45" s="35">
        <f t="shared" si="32"/>
        <v>0</v>
      </c>
      <c r="Z45" s="31">
        <f t="shared" si="33"/>
        <v>0</v>
      </c>
      <c r="AA45" s="35">
        <f t="shared" si="34"/>
        <v>0</v>
      </c>
      <c r="AB45" s="31">
        <f t="shared" si="35"/>
        <v>0</v>
      </c>
      <c r="AC45" s="35">
        <f t="shared" si="36"/>
        <v>0</v>
      </c>
      <c r="AD45" s="31">
        <f t="shared" si="37"/>
        <v>0</v>
      </c>
      <c r="AE45" s="35">
        <f t="shared" si="38"/>
        <v>0</v>
      </c>
      <c r="AF45" s="31">
        <f t="shared" si="39"/>
        <v>0</v>
      </c>
      <c r="AG45" s="35">
        <f t="shared" si="40"/>
        <v>0</v>
      </c>
      <c r="AH45" s="31">
        <f t="shared" si="41"/>
        <v>0</v>
      </c>
      <c r="AI45" s="35">
        <f t="shared" si="42"/>
        <v>0</v>
      </c>
      <c r="AJ45" s="31">
        <f t="shared" si="43"/>
        <v>0</v>
      </c>
      <c r="AK45" s="35">
        <f t="shared" si="44"/>
        <v>0</v>
      </c>
      <c r="AL45" s="31">
        <f t="shared" si="45"/>
        <v>0</v>
      </c>
      <c r="AM45" s="35">
        <f t="shared" si="46"/>
        <v>0</v>
      </c>
      <c r="AN45" s="31">
        <f t="shared" si="47"/>
        <v>0</v>
      </c>
      <c r="AO45" s="35">
        <f t="shared" si="48"/>
        <v>88644.536922492916</v>
      </c>
      <c r="AP45" s="31">
        <f t="shared" si="49"/>
        <v>342548.65</v>
      </c>
      <c r="AQ45" s="9"/>
      <c r="AR45" s="15">
        <f t="shared" si="50"/>
        <v>10</v>
      </c>
      <c r="AS45" s="15">
        <f t="shared" si="51"/>
        <v>9</v>
      </c>
      <c r="AT45" s="15">
        <f t="shared" si="52"/>
        <v>6</v>
      </c>
      <c r="AU45" s="15">
        <f t="shared" si="53"/>
        <v>5.15</v>
      </c>
      <c r="AV45" s="15">
        <f t="shared" si="54"/>
        <v>0</v>
      </c>
      <c r="AW45" s="15">
        <f t="shared" si="55"/>
        <v>0</v>
      </c>
      <c r="AX45" s="15">
        <f t="shared" si="56"/>
        <v>0</v>
      </c>
      <c r="AY45" s="15">
        <f t="shared" si="57"/>
        <v>0</v>
      </c>
      <c r="AZ45" s="15">
        <f t="shared" si="58"/>
        <v>0</v>
      </c>
      <c r="BA45" s="15">
        <f t="shared" si="59"/>
        <v>0</v>
      </c>
      <c r="BB45" s="15">
        <f t="shared" si="60"/>
        <v>0</v>
      </c>
      <c r="BC45" s="15">
        <f t="shared" si="61"/>
        <v>0</v>
      </c>
      <c r="BD45" s="15">
        <f t="shared" si="62"/>
        <v>0</v>
      </c>
      <c r="BE45" s="15">
        <f t="shared" si="63"/>
        <v>0</v>
      </c>
      <c r="BF45" s="15">
        <f t="shared" si="64"/>
        <v>0</v>
      </c>
      <c r="BG45" s="15">
        <f t="shared" si="65"/>
        <v>0</v>
      </c>
      <c r="BH45" s="15">
        <f t="shared" si="66"/>
        <v>0</v>
      </c>
      <c r="BI45" s="15">
        <f t="shared" si="67"/>
        <v>0</v>
      </c>
      <c r="BJ45" s="15">
        <f t="shared" si="68"/>
        <v>0</v>
      </c>
      <c r="BK45" s="15">
        <f t="shared" si="69"/>
        <v>0</v>
      </c>
      <c r="BL45" s="15">
        <f t="shared" si="70"/>
        <v>4</v>
      </c>
      <c r="BM45" s="15">
        <f t="shared" si="71"/>
        <v>3.85</v>
      </c>
      <c r="BN45" s="9"/>
      <c r="BO45" s="12">
        <f t="shared" si="72"/>
        <v>457425</v>
      </c>
      <c r="BP45" s="12">
        <f t="shared" si="73"/>
        <v>373041</v>
      </c>
      <c r="BQ45" s="12">
        <f t="shared" si="74"/>
        <v>274455</v>
      </c>
      <c r="BR45" s="12">
        <f t="shared" si="75"/>
        <v>213462.35</v>
      </c>
      <c r="BS45" s="12">
        <f t="shared" si="4"/>
        <v>0</v>
      </c>
      <c r="BT45" s="12">
        <f t="shared" si="5"/>
        <v>0</v>
      </c>
      <c r="BU45" s="12">
        <f t="shared" si="6"/>
        <v>0</v>
      </c>
      <c r="BV45" s="12">
        <f t="shared" si="7"/>
        <v>0</v>
      </c>
      <c r="BW45" s="12">
        <f t="shared" si="8"/>
        <v>0</v>
      </c>
      <c r="BX45" s="12">
        <f t="shared" si="9"/>
        <v>0</v>
      </c>
      <c r="BY45" s="12">
        <f t="shared" si="10"/>
        <v>0</v>
      </c>
      <c r="BZ45" s="12">
        <f t="shared" si="11"/>
        <v>0</v>
      </c>
      <c r="CA45" s="12">
        <f t="shared" si="12"/>
        <v>0</v>
      </c>
      <c r="CB45" s="12">
        <f t="shared" si="13"/>
        <v>0</v>
      </c>
      <c r="CC45" s="12">
        <f t="shared" si="14"/>
        <v>0</v>
      </c>
      <c r="CD45" s="12">
        <f t="shared" si="15"/>
        <v>0</v>
      </c>
      <c r="CE45" s="12">
        <f t="shared" si="16"/>
        <v>0</v>
      </c>
      <c r="CF45" s="12">
        <f t="shared" si="17"/>
        <v>0</v>
      </c>
      <c r="CG45" s="12">
        <f t="shared" si="18"/>
        <v>0</v>
      </c>
      <c r="CH45" s="12">
        <f t="shared" si="19"/>
        <v>0</v>
      </c>
      <c r="CI45" s="12">
        <f t="shared" si="20"/>
        <v>182970</v>
      </c>
      <c r="CJ45" s="12">
        <f t="shared" si="21"/>
        <v>159578.65</v>
      </c>
      <c r="CK45" s="9"/>
      <c r="CL45" s="18">
        <f t="shared" si="76"/>
        <v>0.58752236696023674</v>
      </c>
      <c r="CM45" s="18">
        <f t="shared" si="77"/>
        <v>0</v>
      </c>
      <c r="CN45" s="18">
        <f t="shared" si="78"/>
        <v>0</v>
      </c>
      <c r="CO45" s="18">
        <f t="shared" si="79"/>
        <v>0</v>
      </c>
      <c r="CP45" s="18">
        <f t="shared" si="80"/>
        <v>0</v>
      </c>
      <c r="CQ45" s="18">
        <f t="shared" si="81"/>
        <v>0</v>
      </c>
      <c r="CR45" s="18">
        <f t="shared" si="82"/>
        <v>0</v>
      </c>
      <c r="CS45" s="18">
        <f t="shared" si="83"/>
        <v>0</v>
      </c>
      <c r="CT45" s="18">
        <f t="shared" si="84"/>
        <v>0</v>
      </c>
      <c r="CU45" s="18">
        <f t="shared" si="85"/>
        <v>0.41247763303976326</v>
      </c>
      <c r="CV45" s="15">
        <v>7.5</v>
      </c>
      <c r="CW45" s="15">
        <v>6.5</v>
      </c>
      <c r="CX45" s="15">
        <v>5</v>
      </c>
      <c r="CY45" s="15">
        <v>4.1500000000000004</v>
      </c>
      <c r="CZ45" s="15">
        <v>0</v>
      </c>
      <c r="DA45" s="15">
        <v>0</v>
      </c>
      <c r="DB45" s="15">
        <v>0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2.5</v>
      </c>
      <c r="DQ45" s="15">
        <v>2.35</v>
      </c>
      <c r="DR45" s="15"/>
      <c r="DS45" s="17" t="str">
        <f t="shared" si="0"/>
        <v>LMTA19</v>
      </c>
      <c r="DT45" s="3" t="str">
        <f t="shared" si="1"/>
        <v>Matematik med didaktisk inriktning, för lärare med inriktning mot tidigare år, 1-30 hp</v>
      </c>
      <c r="DU45" s="1">
        <f>FB61</f>
        <v>0</v>
      </c>
      <c r="DV45" s="1">
        <f t="shared" ref="DV45:EU45" si="120">FC61</f>
        <v>0</v>
      </c>
      <c r="DW45" s="1">
        <f t="shared" si="120"/>
        <v>1</v>
      </c>
      <c r="DX45" s="1">
        <f t="shared" si="120"/>
        <v>1</v>
      </c>
      <c r="DY45" s="1">
        <f t="shared" si="120"/>
        <v>1.5</v>
      </c>
      <c r="DZ45" s="1">
        <f t="shared" si="120"/>
        <v>1.5</v>
      </c>
      <c r="EA45" s="1">
        <f t="shared" si="120"/>
        <v>0</v>
      </c>
      <c r="EB45" s="1">
        <f t="shared" si="120"/>
        <v>0</v>
      </c>
      <c r="EC45" s="1">
        <f t="shared" si="120"/>
        <v>0</v>
      </c>
      <c r="ED45" s="1">
        <f t="shared" si="120"/>
        <v>0</v>
      </c>
      <c r="EE45" s="1">
        <f t="shared" si="120"/>
        <v>0</v>
      </c>
      <c r="EF45" s="1">
        <f t="shared" si="120"/>
        <v>0</v>
      </c>
      <c r="EG45" s="1">
        <f t="shared" si="120"/>
        <v>0</v>
      </c>
      <c r="EH45" s="1">
        <f t="shared" si="120"/>
        <v>0</v>
      </c>
      <c r="EI45" s="1">
        <f t="shared" si="120"/>
        <v>0</v>
      </c>
      <c r="EJ45" s="1">
        <f t="shared" si="120"/>
        <v>0</v>
      </c>
      <c r="EK45" s="1">
        <f t="shared" si="120"/>
        <v>0</v>
      </c>
      <c r="EL45" s="1">
        <f t="shared" si="120"/>
        <v>0</v>
      </c>
      <c r="EM45" s="1">
        <f t="shared" si="120"/>
        <v>0</v>
      </c>
      <c r="EN45" s="1">
        <f t="shared" si="120"/>
        <v>0</v>
      </c>
      <c r="EO45" s="1">
        <f t="shared" si="120"/>
        <v>0</v>
      </c>
      <c r="EP45" s="1">
        <f t="shared" si="120"/>
        <v>0</v>
      </c>
      <c r="EQ45" s="1">
        <f t="shared" si="120"/>
        <v>0</v>
      </c>
      <c r="ER45" s="1">
        <f t="shared" si="120"/>
        <v>0</v>
      </c>
      <c r="ES45" s="1">
        <f t="shared" si="120"/>
        <v>0</v>
      </c>
      <c r="ET45" s="1">
        <f t="shared" si="120"/>
        <v>0</v>
      </c>
      <c r="EU45" s="60"/>
      <c r="EV45" s="42">
        <v>45</v>
      </c>
      <c r="EW45" s="3" t="s">
        <v>334</v>
      </c>
      <c r="EX45" s="3" t="s">
        <v>335</v>
      </c>
      <c r="EY45" s="3" t="s">
        <v>6</v>
      </c>
      <c r="EZ45" s="1">
        <v>0.125</v>
      </c>
      <c r="FA45" s="1">
        <v>0.125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0.125</v>
      </c>
      <c r="FM45" s="1">
        <v>0.125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</row>
    <row r="46" spans="1:183">
      <c r="A46" s="3" t="s">
        <v>77</v>
      </c>
      <c r="B46" s="6">
        <v>39779</v>
      </c>
      <c r="C46" s="6">
        <v>32314</v>
      </c>
      <c r="D46" s="3" t="s">
        <v>78</v>
      </c>
      <c r="E46" s="3">
        <v>44</v>
      </c>
      <c r="F46" s="28">
        <f t="shared" si="2"/>
        <v>5.8666666666666663</v>
      </c>
      <c r="G46" s="29">
        <f t="shared" si="3"/>
        <v>30</v>
      </c>
      <c r="H46" s="3">
        <v>15</v>
      </c>
      <c r="J46" s="3" t="s">
        <v>196</v>
      </c>
      <c r="K46" s="3" t="str">
        <f t="shared" si="23"/>
        <v>***</v>
      </c>
      <c r="L46" s="3">
        <v>70</v>
      </c>
      <c r="M46" s="9"/>
      <c r="N46" s="6">
        <f t="shared" si="24"/>
        <v>136400</v>
      </c>
      <c r="O46" s="6" t="str">
        <f t="shared" si="25"/>
        <v/>
      </c>
      <c r="P46" s="6" t="str">
        <f t="shared" si="26"/>
        <v/>
      </c>
      <c r="Q46" s="6"/>
      <c r="R46" s="6">
        <f t="shared" si="27"/>
        <v>136400</v>
      </c>
      <c r="S46" s="6"/>
      <c r="T46" s="9"/>
      <c r="U46" s="31">
        <f t="shared" si="28"/>
        <v>136400</v>
      </c>
      <c r="V46" s="31">
        <f t="shared" si="29"/>
        <v>500305</v>
      </c>
      <c r="W46" s="35">
        <f t="shared" si="30"/>
        <v>17452.509569162812</v>
      </c>
      <c r="X46" s="31">
        <f t="shared" si="31"/>
        <v>64014.500000000007</v>
      </c>
      <c r="Y46" s="35">
        <f t="shared" si="32"/>
        <v>17961.31219955827</v>
      </c>
      <c r="Z46" s="31">
        <f t="shared" si="33"/>
        <v>65880.75</v>
      </c>
      <c r="AA46" s="35">
        <f t="shared" si="34"/>
        <v>95563.630385464872</v>
      </c>
      <c r="AB46" s="31">
        <f t="shared" si="35"/>
        <v>350520.25</v>
      </c>
      <c r="AC46" s="35">
        <f t="shared" si="36"/>
        <v>2711.2739229070266</v>
      </c>
      <c r="AD46" s="31">
        <f t="shared" si="37"/>
        <v>9944.75</v>
      </c>
      <c r="AE46" s="35">
        <f t="shared" si="38"/>
        <v>0</v>
      </c>
      <c r="AF46" s="31">
        <f t="shared" si="39"/>
        <v>0</v>
      </c>
      <c r="AG46" s="35">
        <f t="shared" si="40"/>
        <v>0</v>
      </c>
      <c r="AH46" s="31">
        <f t="shared" si="41"/>
        <v>0</v>
      </c>
      <c r="AI46" s="35">
        <f t="shared" si="42"/>
        <v>0</v>
      </c>
      <c r="AJ46" s="31">
        <f t="shared" si="43"/>
        <v>0</v>
      </c>
      <c r="AK46" s="35">
        <f t="shared" si="44"/>
        <v>0</v>
      </c>
      <c r="AL46" s="31">
        <f t="shared" si="45"/>
        <v>0</v>
      </c>
      <c r="AM46" s="35">
        <f t="shared" si="46"/>
        <v>0</v>
      </c>
      <c r="AN46" s="31">
        <f t="shared" si="47"/>
        <v>0</v>
      </c>
      <c r="AO46" s="35">
        <f t="shared" si="48"/>
        <v>2711.2739229070266</v>
      </c>
      <c r="AP46" s="31">
        <f t="shared" si="49"/>
        <v>9944.75</v>
      </c>
      <c r="AQ46" s="9"/>
      <c r="AR46" s="15">
        <f t="shared" si="50"/>
        <v>7.5</v>
      </c>
      <c r="AS46" s="15">
        <f t="shared" si="51"/>
        <v>6.25</v>
      </c>
      <c r="AT46" s="15">
        <f t="shared" si="52"/>
        <v>1</v>
      </c>
      <c r="AU46" s="15">
        <f t="shared" si="53"/>
        <v>0.75</v>
      </c>
      <c r="AV46" s="15">
        <f t="shared" si="54"/>
        <v>1.25</v>
      </c>
      <c r="AW46" s="15">
        <f t="shared" si="55"/>
        <v>0.5</v>
      </c>
      <c r="AX46" s="15">
        <f t="shared" si="56"/>
        <v>4.75</v>
      </c>
      <c r="AY46" s="15">
        <f t="shared" si="57"/>
        <v>5</v>
      </c>
      <c r="AZ46" s="15">
        <f t="shared" si="58"/>
        <v>0.25</v>
      </c>
      <c r="BA46" s="15">
        <f t="shared" si="59"/>
        <v>0</v>
      </c>
      <c r="BB46" s="15">
        <f t="shared" si="60"/>
        <v>0</v>
      </c>
      <c r="BC46" s="15">
        <f t="shared" si="61"/>
        <v>0</v>
      </c>
      <c r="BD46" s="15">
        <f t="shared" si="62"/>
        <v>0</v>
      </c>
      <c r="BE46" s="15">
        <f t="shared" si="63"/>
        <v>0</v>
      </c>
      <c r="BF46" s="15">
        <f t="shared" si="64"/>
        <v>0</v>
      </c>
      <c r="BG46" s="15">
        <f t="shared" si="65"/>
        <v>0</v>
      </c>
      <c r="BH46" s="15">
        <f t="shared" si="66"/>
        <v>0</v>
      </c>
      <c r="BI46" s="15">
        <f t="shared" si="67"/>
        <v>0</v>
      </c>
      <c r="BJ46" s="15">
        <f t="shared" si="68"/>
        <v>0</v>
      </c>
      <c r="BK46" s="15">
        <f t="shared" si="69"/>
        <v>0</v>
      </c>
      <c r="BL46" s="15">
        <f t="shared" si="70"/>
        <v>0.25</v>
      </c>
      <c r="BM46" s="15">
        <f t="shared" si="71"/>
        <v>0</v>
      </c>
      <c r="BN46" s="9"/>
      <c r="BO46" s="12">
        <f t="shared" si="72"/>
        <v>298342.5</v>
      </c>
      <c r="BP46" s="12">
        <f t="shared" si="73"/>
        <v>201962.5</v>
      </c>
      <c r="BQ46" s="12">
        <f t="shared" si="74"/>
        <v>39779</v>
      </c>
      <c r="BR46" s="12">
        <f t="shared" si="75"/>
        <v>24235.5</v>
      </c>
      <c r="BS46" s="12">
        <f t="shared" si="4"/>
        <v>49723.75</v>
      </c>
      <c r="BT46" s="12">
        <f t="shared" si="5"/>
        <v>16157</v>
      </c>
      <c r="BU46" s="12">
        <f t="shared" si="6"/>
        <v>188950.25</v>
      </c>
      <c r="BV46" s="12">
        <f t="shared" si="7"/>
        <v>161570</v>
      </c>
      <c r="BW46" s="12">
        <f t="shared" si="8"/>
        <v>9944.75</v>
      </c>
      <c r="BX46" s="12">
        <f t="shared" si="9"/>
        <v>0</v>
      </c>
      <c r="BY46" s="12">
        <f t="shared" si="10"/>
        <v>0</v>
      </c>
      <c r="BZ46" s="12">
        <f t="shared" si="11"/>
        <v>0</v>
      </c>
      <c r="CA46" s="12">
        <f t="shared" si="12"/>
        <v>0</v>
      </c>
      <c r="CB46" s="12">
        <f t="shared" si="13"/>
        <v>0</v>
      </c>
      <c r="CC46" s="12">
        <f t="shared" si="14"/>
        <v>0</v>
      </c>
      <c r="CD46" s="12">
        <f t="shared" si="15"/>
        <v>0</v>
      </c>
      <c r="CE46" s="12">
        <f t="shared" si="16"/>
        <v>0</v>
      </c>
      <c r="CF46" s="12">
        <f t="shared" si="17"/>
        <v>0</v>
      </c>
      <c r="CG46" s="12">
        <f t="shared" si="18"/>
        <v>0</v>
      </c>
      <c r="CH46" s="12">
        <f t="shared" si="19"/>
        <v>0</v>
      </c>
      <c r="CI46" s="12">
        <f t="shared" si="20"/>
        <v>9944.75</v>
      </c>
      <c r="CJ46" s="12">
        <f t="shared" si="21"/>
        <v>0</v>
      </c>
      <c r="CK46" s="9"/>
      <c r="CL46" s="18">
        <f t="shared" si="76"/>
        <v>0.12795094992054848</v>
      </c>
      <c r="CM46" s="18">
        <f t="shared" si="77"/>
        <v>0.13168117448356503</v>
      </c>
      <c r="CN46" s="18">
        <f t="shared" si="78"/>
        <v>0.70061312599314418</v>
      </c>
      <c r="CO46" s="18">
        <f t="shared" si="79"/>
        <v>1.9877374801371164E-2</v>
      </c>
      <c r="CP46" s="18">
        <f t="shared" si="80"/>
        <v>0</v>
      </c>
      <c r="CQ46" s="18">
        <f t="shared" si="81"/>
        <v>0</v>
      </c>
      <c r="CR46" s="18">
        <f t="shared" si="82"/>
        <v>0</v>
      </c>
      <c r="CS46" s="18">
        <f t="shared" si="83"/>
        <v>0</v>
      </c>
      <c r="CT46" s="18">
        <f t="shared" si="84"/>
        <v>0</v>
      </c>
      <c r="CU46" s="18">
        <f t="shared" si="85"/>
        <v>1.9877374801371164E-2</v>
      </c>
      <c r="CV46" s="15">
        <v>7.5</v>
      </c>
      <c r="CW46" s="15">
        <v>3.5</v>
      </c>
      <c r="CX46" s="15">
        <v>1</v>
      </c>
      <c r="CY46" s="15">
        <v>0.5</v>
      </c>
      <c r="CZ46" s="15">
        <v>1.25</v>
      </c>
      <c r="DA46" s="15">
        <v>0.25</v>
      </c>
      <c r="DB46" s="15">
        <v>4.75</v>
      </c>
      <c r="DC46" s="15">
        <v>2.75</v>
      </c>
      <c r="DD46" s="15">
        <v>0.25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5">
        <v>0</v>
      </c>
      <c r="DN46" s="15">
        <v>0</v>
      </c>
      <c r="DO46" s="15">
        <v>0</v>
      </c>
      <c r="DP46" s="15">
        <v>0.25</v>
      </c>
      <c r="DQ46" s="15">
        <v>0</v>
      </c>
      <c r="DR46" s="15"/>
      <c r="DS46" s="17" t="str">
        <f t="shared" si="0"/>
        <v>LMSA17</v>
      </c>
      <c r="DT46" s="3" t="str">
        <f t="shared" si="1"/>
        <v>Musik</v>
      </c>
      <c r="DU46" s="1">
        <f>FB65</f>
        <v>0</v>
      </c>
      <c r="DV46" s="1">
        <f t="shared" ref="DV46:EU46" si="121">FC65</f>
        <v>0</v>
      </c>
      <c r="DW46" s="1">
        <f t="shared" si="121"/>
        <v>0</v>
      </c>
      <c r="DX46" s="1">
        <f t="shared" si="121"/>
        <v>0.25</v>
      </c>
      <c r="DY46" s="1">
        <f t="shared" si="121"/>
        <v>0</v>
      </c>
      <c r="DZ46" s="1">
        <f t="shared" si="121"/>
        <v>0</v>
      </c>
      <c r="EA46" s="1">
        <f t="shared" si="121"/>
        <v>0</v>
      </c>
      <c r="EB46" s="1">
        <f t="shared" si="121"/>
        <v>0.25</v>
      </c>
      <c r="EC46" s="1">
        <f t="shared" si="121"/>
        <v>0</v>
      </c>
      <c r="ED46" s="1">
        <f t="shared" si="121"/>
        <v>2.25</v>
      </c>
      <c r="EE46" s="1">
        <f t="shared" si="121"/>
        <v>0</v>
      </c>
      <c r="EF46" s="1">
        <f t="shared" si="121"/>
        <v>0</v>
      </c>
      <c r="EG46" s="1">
        <f t="shared" si="121"/>
        <v>0</v>
      </c>
      <c r="EH46" s="1">
        <f t="shared" si="121"/>
        <v>0</v>
      </c>
      <c r="EI46" s="1">
        <f t="shared" si="121"/>
        <v>0</v>
      </c>
      <c r="EJ46" s="1">
        <f t="shared" si="121"/>
        <v>0</v>
      </c>
      <c r="EK46" s="1">
        <f t="shared" si="121"/>
        <v>0</v>
      </c>
      <c r="EL46" s="1">
        <f t="shared" si="121"/>
        <v>0</v>
      </c>
      <c r="EM46" s="1">
        <f t="shared" si="121"/>
        <v>0</v>
      </c>
      <c r="EN46" s="1">
        <f t="shared" si="121"/>
        <v>0</v>
      </c>
      <c r="EO46" s="1">
        <f t="shared" si="121"/>
        <v>0</v>
      </c>
      <c r="EP46" s="1">
        <f t="shared" si="121"/>
        <v>0</v>
      </c>
      <c r="EQ46" s="1">
        <f t="shared" si="121"/>
        <v>0</v>
      </c>
      <c r="ER46" s="1">
        <f t="shared" si="121"/>
        <v>0</v>
      </c>
      <c r="ES46" s="1">
        <f t="shared" si="121"/>
        <v>0</v>
      </c>
      <c r="ET46" s="1">
        <f t="shared" si="121"/>
        <v>0</v>
      </c>
      <c r="EU46" s="60"/>
      <c r="EV46" s="42">
        <v>46</v>
      </c>
      <c r="EW46" s="3" t="s">
        <v>310</v>
      </c>
      <c r="EX46" s="4" t="s">
        <v>372</v>
      </c>
      <c r="EY46" s="3" t="s">
        <v>6</v>
      </c>
      <c r="EZ46" s="1">
        <v>0</v>
      </c>
      <c r="FA46" s="1">
        <v>0.125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0.125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</row>
    <row r="47" spans="1:183">
      <c r="A47" s="3" t="s">
        <v>131</v>
      </c>
      <c r="B47" s="6">
        <v>31758.999999999996</v>
      </c>
      <c r="C47" s="6">
        <v>30028</v>
      </c>
      <c r="D47" s="3" t="s">
        <v>132</v>
      </c>
      <c r="E47" s="3">
        <f>102.1+21.1</f>
        <v>123.19999999999999</v>
      </c>
      <c r="F47" s="28">
        <f t="shared" si="2"/>
        <v>9.9555555555555539</v>
      </c>
      <c r="G47" s="29">
        <f t="shared" si="3"/>
        <v>33</v>
      </c>
      <c r="H47" s="3">
        <v>22.5</v>
      </c>
      <c r="I47" s="3">
        <v>7.5</v>
      </c>
      <c r="J47" s="3" t="s">
        <v>197</v>
      </c>
      <c r="K47" s="3" t="str">
        <f t="shared" si="23"/>
        <v>***</v>
      </c>
      <c r="L47" s="3">
        <v>116</v>
      </c>
      <c r="M47" s="9"/>
      <c r="N47" s="6">
        <f t="shared" si="24"/>
        <v>381919.99999999994</v>
      </c>
      <c r="O47" s="6">
        <f t="shared" si="25"/>
        <v>113850</v>
      </c>
      <c r="P47" s="6">
        <f t="shared" si="26"/>
        <v>5677.5968435547793</v>
      </c>
      <c r="Q47" s="6"/>
      <c r="R47" s="6">
        <f t="shared" si="27"/>
        <v>501447.5968435547</v>
      </c>
      <c r="S47" s="6"/>
      <c r="T47" s="9"/>
      <c r="U47" s="31">
        <f t="shared" si="28"/>
        <v>501447.5968435547</v>
      </c>
      <c r="V47" s="31">
        <f t="shared" si="29"/>
        <v>742843.82499999995</v>
      </c>
      <c r="W47" s="35">
        <f t="shared" si="30"/>
        <v>501447.5968435547</v>
      </c>
      <c r="X47" s="31">
        <f t="shared" si="31"/>
        <v>742843.82499999995</v>
      </c>
      <c r="Y47" s="35">
        <f t="shared" si="32"/>
        <v>0</v>
      </c>
      <c r="Z47" s="31">
        <f t="shared" si="33"/>
        <v>0</v>
      </c>
      <c r="AA47" s="35">
        <f t="shared" si="34"/>
        <v>0</v>
      </c>
      <c r="AB47" s="31">
        <f t="shared" si="35"/>
        <v>0</v>
      </c>
      <c r="AC47" s="35">
        <f t="shared" si="36"/>
        <v>0</v>
      </c>
      <c r="AD47" s="31">
        <f t="shared" si="37"/>
        <v>0</v>
      </c>
      <c r="AE47" s="35">
        <f t="shared" si="38"/>
        <v>0</v>
      </c>
      <c r="AF47" s="31">
        <f t="shared" si="39"/>
        <v>0</v>
      </c>
      <c r="AG47" s="35">
        <f t="shared" si="40"/>
        <v>0</v>
      </c>
      <c r="AH47" s="31">
        <f t="shared" si="41"/>
        <v>0</v>
      </c>
      <c r="AI47" s="35">
        <f t="shared" si="42"/>
        <v>0</v>
      </c>
      <c r="AJ47" s="31">
        <f t="shared" si="43"/>
        <v>0</v>
      </c>
      <c r="AK47" s="35">
        <f t="shared" si="44"/>
        <v>0</v>
      </c>
      <c r="AL47" s="31">
        <f t="shared" si="45"/>
        <v>0</v>
      </c>
      <c r="AM47" s="35">
        <f t="shared" si="46"/>
        <v>0</v>
      </c>
      <c r="AN47" s="31">
        <f t="shared" si="47"/>
        <v>0</v>
      </c>
      <c r="AO47" s="35">
        <f t="shared" si="48"/>
        <v>0</v>
      </c>
      <c r="AP47" s="31">
        <f t="shared" si="49"/>
        <v>0</v>
      </c>
      <c r="AQ47" s="9"/>
      <c r="AR47" s="15">
        <f t="shared" si="50"/>
        <v>12.375</v>
      </c>
      <c r="AS47" s="15">
        <f t="shared" si="51"/>
        <v>11.65</v>
      </c>
      <c r="AT47" s="15">
        <f t="shared" si="52"/>
        <v>12.375</v>
      </c>
      <c r="AU47" s="15">
        <f t="shared" si="53"/>
        <v>11.65</v>
      </c>
      <c r="AV47" s="15">
        <f t="shared" si="54"/>
        <v>0</v>
      </c>
      <c r="AW47" s="15">
        <f t="shared" si="55"/>
        <v>0</v>
      </c>
      <c r="AX47" s="15">
        <f t="shared" si="56"/>
        <v>0</v>
      </c>
      <c r="AY47" s="15">
        <f t="shared" si="57"/>
        <v>0</v>
      </c>
      <c r="AZ47" s="15">
        <f t="shared" si="58"/>
        <v>0</v>
      </c>
      <c r="BA47" s="15">
        <f t="shared" si="59"/>
        <v>0</v>
      </c>
      <c r="BB47" s="15">
        <f t="shared" si="60"/>
        <v>0</v>
      </c>
      <c r="BC47" s="15">
        <f t="shared" si="61"/>
        <v>0</v>
      </c>
      <c r="BD47" s="15">
        <f t="shared" si="62"/>
        <v>0</v>
      </c>
      <c r="BE47" s="15">
        <f t="shared" si="63"/>
        <v>0</v>
      </c>
      <c r="BF47" s="15">
        <f t="shared" si="64"/>
        <v>0</v>
      </c>
      <c r="BG47" s="15">
        <f t="shared" si="65"/>
        <v>0</v>
      </c>
      <c r="BH47" s="15">
        <f t="shared" si="66"/>
        <v>0</v>
      </c>
      <c r="BI47" s="15">
        <f t="shared" si="67"/>
        <v>0</v>
      </c>
      <c r="BJ47" s="15">
        <f t="shared" si="68"/>
        <v>0</v>
      </c>
      <c r="BK47" s="15">
        <f t="shared" si="69"/>
        <v>0</v>
      </c>
      <c r="BL47" s="15">
        <f t="shared" si="70"/>
        <v>0</v>
      </c>
      <c r="BM47" s="15">
        <f t="shared" si="71"/>
        <v>0</v>
      </c>
      <c r="BN47" s="9"/>
      <c r="BO47" s="12">
        <f t="shared" si="72"/>
        <v>393017.62499999994</v>
      </c>
      <c r="BP47" s="12">
        <f t="shared" si="73"/>
        <v>349826.2</v>
      </c>
      <c r="BQ47" s="12">
        <f t="shared" si="74"/>
        <v>393017.62499999994</v>
      </c>
      <c r="BR47" s="12">
        <f t="shared" si="75"/>
        <v>349826.2</v>
      </c>
      <c r="BS47" s="12">
        <f t="shared" si="4"/>
        <v>0</v>
      </c>
      <c r="BT47" s="12">
        <f t="shared" si="5"/>
        <v>0</v>
      </c>
      <c r="BU47" s="12">
        <f t="shared" si="6"/>
        <v>0</v>
      </c>
      <c r="BV47" s="12">
        <f t="shared" si="7"/>
        <v>0</v>
      </c>
      <c r="BW47" s="12">
        <f t="shared" si="8"/>
        <v>0</v>
      </c>
      <c r="BX47" s="12">
        <f t="shared" si="9"/>
        <v>0</v>
      </c>
      <c r="BY47" s="12">
        <f t="shared" si="10"/>
        <v>0</v>
      </c>
      <c r="BZ47" s="12">
        <f t="shared" si="11"/>
        <v>0</v>
      </c>
      <c r="CA47" s="12">
        <f t="shared" si="12"/>
        <v>0</v>
      </c>
      <c r="CB47" s="12">
        <f t="shared" si="13"/>
        <v>0</v>
      </c>
      <c r="CC47" s="12">
        <f t="shared" si="14"/>
        <v>0</v>
      </c>
      <c r="CD47" s="12">
        <f t="shared" si="15"/>
        <v>0</v>
      </c>
      <c r="CE47" s="12">
        <f t="shared" si="16"/>
        <v>0</v>
      </c>
      <c r="CF47" s="12">
        <f t="shared" si="17"/>
        <v>0</v>
      </c>
      <c r="CG47" s="12">
        <f t="shared" si="18"/>
        <v>0</v>
      </c>
      <c r="CH47" s="12">
        <f t="shared" si="19"/>
        <v>0</v>
      </c>
      <c r="CI47" s="12">
        <f t="shared" si="20"/>
        <v>0</v>
      </c>
      <c r="CJ47" s="12">
        <f t="shared" si="21"/>
        <v>0</v>
      </c>
      <c r="CK47" s="9"/>
      <c r="CL47" s="18">
        <f t="shared" si="76"/>
        <v>1</v>
      </c>
      <c r="CM47" s="18">
        <f t="shared" si="77"/>
        <v>0</v>
      </c>
      <c r="CN47" s="18">
        <f t="shared" si="78"/>
        <v>0</v>
      </c>
      <c r="CO47" s="18">
        <f t="shared" si="79"/>
        <v>0</v>
      </c>
      <c r="CP47" s="18">
        <f t="shared" si="80"/>
        <v>0</v>
      </c>
      <c r="CQ47" s="18">
        <f t="shared" si="81"/>
        <v>0</v>
      </c>
      <c r="CR47" s="18">
        <f t="shared" si="82"/>
        <v>0</v>
      </c>
      <c r="CS47" s="18">
        <f t="shared" si="83"/>
        <v>0</v>
      </c>
      <c r="CT47" s="18">
        <f t="shared" si="84"/>
        <v>0</v>
      </c>
      <c r="CU47" s="18">
        <f t="shared" si="85"/>
        <v>0</v>
      </c>
      <c r="CV47" s="15">
        <v>12.375</v>
      </c>
      <c r="CW47" s="15">
        <v>11.5</v>
      </c>
      <c r="CX47" s="15">
        <v>12.375</v>
      </c>
      <c r="CY47" s="15">
        <v>11.5</v>
      </c>
      <c r="CZ47" s="15">
        <v>0</v>
      </c>
      <c r="DA47" s="15">
        <v>0</v>
      </c>
      <c r="DB47" s="15">
        <v>0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5">
        <v>0</v>
      </c>
      <c r="DN47" s="15">
        <v>0</v>
      </c>
      <c r="DO47" s="15">
        <v>0</v>
      </c>
      <c r="DP47" s="15">
        <v>0</v>
      </c>
      <c r="DQ47" s="15">
        <v>0</v>
      </c>
      <c r="DR47" s="15"/>
      <c r="DS47" s="17" t="str">
        <f t="shared" si="0"/>
        <v>LTEA18</v>
      </c>
      <c r="DT47" s="3" t="str">
        <f t="shared" si="1"/>
        <v>Människa, natur och samhälle som tema i tidigare år</v>
      </c>
      <c r="DU47" s="1">
        <f>FB66</f>
        <v>0</v>
      </c>
      <c r="DV47" s="1">
        <f t="shared" ref="DV47:EU47" si="122">FC66</f>
        <v>0.15</v>
      </c>
      <c r="DW47" s="1">
        <f t="shared" si="122"/>
        <v>0</v>
      </c>
      <c r="DX47" s="1">
        <f t="shared" si="122"/>
        <v>0</v>
      </c>
      <c r="DY47" s="1">
        <f t="shared" si="122"/>
        <v>0</v>
      </c>
      <c r="DZ47" s="1">
        <f t="shared" si="122"/>
        <v>0</v>
      </c>
      <c r="EA47" s="1">
        <f t="shared" si="122"/>
        <v>0</v>
      </c>
      <c r="EB47" s="1">
        <f t="shared" si="122"/>
        <v>0</v>
      </c>
      <c r="EC47" s="1">
        <f t="shared" si="122"/>
        <v>0</v>
      </c>
      <c r="ED47" s="1">
        <f t="shared" si="122"/>
        <v>0</v>
      </c>
      <c r="EE47" s="1">
        <f t="shared" si="122"/>
        <v>0</v>
      </c>
      <c r="EF47" s="1">
        <f t="shared" si="122"/>
        <v>0</v>
      </c>
      <c r="EG47" s="1">
        <f t="shared" si="122"/>
        <v>0</v>
      </c>
      <c r="EH47" s="1">
        <f t="shared" si="122"/>
        <v>0</v>
      </c>
      <c r="EI47" s="1">
        <f t="shared" si="122"/>
        <v>0</v>
      </c>
      <c r="EJ47" s="1">
        <f t="shared" si="122"/>
        <v>0</v>
      </c>
      <c r="EK47" s="1">
        <f t="shared" si="122"/>
        <v>0</v>
      </c>
      <c r="EL47" s="1">
        <f t="shared" si="122"/>
        <v>0</v>
      </c>
      <c r="EM47" s="1">
        <f t="shared" si="122"/>
        <v>0</v>
      </c>
      <c r="EN47" s="1">
        <f t="shared" si="122"/>
        <v>0</v>
      </c>
      <c r="EO47" s="1">
        <f t="shared" si="122"/>
        <v>0</v>
      </c>
      <c r="EP47" s="1">
        <f t="shared" si="122"/>
        <v>0</v>
      </c>
      <c r="EQ47" s="1">
        <f t="shared" si="122"/>
        <v>0</v>
      </c>
      <c r="ER47" s="1">
        <f t="shared" si="122"/>
        <v>0</v>
      </c>
      <c r="ES47" s="1">
        <f t="shared" si="122"/>
        <v>0</v>
      </c>
      <c r="ET47" s="1">
        <f t="shared" si="122"/>
        <v>0</v>
      </c>
      <c r="EU47" s="60"/>
      <c r="EV47" s="42">
        <v>47</v>
      </c>
      <c r="EW47" s="3" t="s">
        <v>21</v>
      </c>
      <c r="EX47" s="3" t="s">
        <v>22</v>
      </c>
      <c r="EY47" s="3" t="s">
        <v>6</v>
      </c>
      <c r="EZ47" s="1">
        <v>13.65</v>
      </c>
      <c r="FA47" s="1">
        <v>12.875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1.75</v>
      </c>
      <c r="FM47" s="1">
        <v>1.375</v>
      </c>
      <c r="FN47" s="1">
        <v>3.25</v>
      </c>
      <c r="FO47" s="1">
        <v>3.125</v>
      </c>
      <c r="FP47" s="1">
        <v>1.1000000000000001</v>
      </c>
      <c r="FQ47" s="1">
        <v>1.25</v>
      </c>
      <c r="FR47" s="1">
        <v>7.55</v>
      </c>
      <c r="FS47" s="1">
        <v>7.125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</row>
    <row r="48" spans="1:183">
      <c r="A48" s="3" t="s">
        <v>133</v>
      </c>
      <c r="B48" s="6">
        <v>31758.999999999996</v>
      </c>
      <c r="C48" s="6">
        <v>30028</v>
      </c>
      <c r="D48" s="3" t="s">
        <v>132</v>
      </c>
      <c r="F48" s="28" t="e">
        <f t="shared" si="2"/>
        <v>#DIV/0!</v>
      </c>
      <c r="G48" s="29">
        <f t="shared" si="3"/>
        <v>0</v>
      </c>
      <c r="H48" s="3">
        <v>22.5</v>
      </c>
      <c r="I48" s="3">
        <v>7.5</v>
      </c>
      <c r="J48" s="3" t="s">
        <v>198</v>
      </c>
      <c r="K48" s="3" t="str">
        <f t="shared" si="23"/>
        <v>***</v>
      </c>
      <c r="L48" s="3">
        <v>44</v>
      </c>
      <c r="M48" s="9"/>
      <c r="N48" s="6">
        <f t="shared" si="24"/>
        <v>0</v>
      </c>
      <c r="O48" s="6">
        <f t="shared" si="25"/>
        <v>0</v>
      </c>
      <c r="P48" s="6">
        <f t="shared" si="26"/>
        <v>0</v>
      </c>
      <c r="Q48" s="6"/>
      <c r="R48" s="6">
        <f t="shared" si="27"/>
        <v>0</v>
      </c>
      <c r="S48" s="6"/>
      <c r="T48" s="9"/>
      <c r="U48" s="31">
        <f t="shared" si="28"/>
        <v>0</v>
      </c>
      <c r="V48" s="31">
        <f t="shared" si="29"/>
        <v>3753.5</v>
      </c>
      <c r="W48" s="35">
        <f t="shared" si="30"/>
        <v>0</v>
      </c>
      <c r="X48" s="31">
        <f t="shared" si="31"/>
        <v>3753.5</v>
      </c>
      <c r="Y48" s="35">
        <f t="shared" si="32"/>
        <v>0</v>
      </c>
      <c r="Z48" s="31">
        <f t="shared" si="33"/>
        <v>0</v>
      </c>
      <c r="AA48" s="35">
        <f t="shared" si="34"/>
        <v>0</v>
      </c>
      <c r="AB48" s="31">
        <f t="shared" si="35"/>
        <v>0</v>
      </c>
      <c r="AC48" s="35">
        <f t="shared" si="36"/>
        <v>0</v>
      </c>
      <c r="AD48" s="31">
        <f t="shared" si="37"/>
        <v>0</v>
      </c>
      <c r="AE48" s="35">
        <f t="shared" si="38"/>
        <v>0</v>
      </c>
      <c r="AF48" s="31">
        <f t="shared" si="39"/>
        <v>0</v>
      </c>
      <c r="AG48" s="35">
        <f t="shared" si="40"/>
        <v>0</v>
      </c>
      <c r="AH48" s="31">
        <f t="shared" si="41"/>
        <v>0</v>
      </c>
      <c r="AI48" s="35">
        <f t="shared" si="42"/>
        <v>0</v>
      </c>
      <c r="AJ48" s="31">
        <f t="shared" si="43"/>
        <v>0</v>
      </c>
      <c r="AK48" s="35">
        <f t="shared" si="44"/>
        <v>0</v>
      </c>
      <c r="AL48" s="31">
        <f t="shared" si="45"/>
        <v>0</v>
      </c>
      <c r="AM48" s="35">
        <f t="shared" si="46"/>
        <v>0</v>
      </c>
      <c r="AN48" s="31">
        <f t="shared" si="47"/>
        <v>0</v>
      </c>
      <c r="AO48" s="35">
        <f t="shared" si="48"/>
        <v>0</v>
      </c>
      <c r="AP48" s="31">
        <f t="shared" si="49"/>
        <v>0</v>
      </c>
      <c r="AQ48" s="9"/>
      <c r="AR48" s="15">
        <f t="shared" si="50"/>
        <v>0</v>
      </c>
      <c r="AS48" s="15">
        <f t="shared" si="51"/>
        <v>0.125</v>
      </c>
      <c r="AT48" s="15">
        <f t="shared" si="52"/>
        <v>0</v>
      </c>
      <c r="AU48" s="15">
        <f t="shared" si="53"/>
        <v>0.125</v>
      </c>
      <c r="AV48" s="15">
        <f t="shared" si="54"/>
        <v>0</v>
      </c>
      <c r="AW48" s="15">
        <f t="shared" si="55"/>
        <v>0</v>
      </c>
      <c r="AX48" s="15">
        <f t="shared" si="56"/>
        <v>0</v>
      </c>
      <c r="AY48" s="15">
        <f t="shared" si="57"/>
        <v>0</v>
      </c>
      <c r="AZ48" s="15">
        <f t="shared" si="58"/>
        <v>0</v>
      </c>
      <c r="BA48" s="15">
        <f t="shared" si="59"/>
        <v>0</v>
      </c>
      <c r="BB48" s="15">
        <f t="shared" si="60"/>
        <v>0</v>
      </c>
      <c r="BC48" s="15">
        <f t="shared" si="61"/>
        <v>0</v>
      </c>
      <c r="BD48" s="15">
        <f t="shared" si="62"/>
        <v>0</v>
      </c>
      <c r="BE48" s="15">
        <f t="shared" si="63"/>
        <v>0</v>
      </c>
      <c r="BF48" s="15">
        <f t="shared" si="64"/>
        <v>0</v>
      </c>
      <c r="BG48" s="15">
        <f t="shared" si="65"/>
        <v>0</v>
      </c>
      <c r="BH48" s="15">
        <f t="shared" si="66"/>
        <v>0</v>
      </c>
      <c r="BI48" s="15">
        <f t="shared" si="67"/>
        <v>0</v>
      </c>
      <c r="BJ48" s="15">
        <f t="shared" si="68"/>
        <v>0</v>
      </c>
      <c r="BK48" s="15">
        <f t="shared" si="69"/>
        <v>0</v>
      </c>
      <c r="BL48" s="15">
        <f t="shared" si="70"/>
        <v>0</v>
      </c>
      <c r="BM48" s="15">
        <f t="shared" si="71"/>
        <v>0</v>
      </c>
      <c r="BN48" s="9"/>
      <c r="BO48" s="12">
        <f t="shared" si="72"/>
        <v>0</v>
      </c>
      <c r="BP48" s="12">
        <f t="shared" si="73"/>
        <v>3753.5</v>
      </c>
      <c r="BQ48" s="12">
        <f t="shared" si="74"/>
        <v>0</v>
      </c>
      <c r="BR48" s="12">
        <f t="shared" si="75"/>
        <v>3753.5</v>
      </c>
      <c r="BS48" s="12">
        <f t="shared" si="4"/>
        <v>0</v>
      </c>
      <c r="BT48" s="12">
        <f t="shared" si="5"/>
        <v>0</v>
      </c>
      <c r="BU48" s="12">
        <f t="shared" si="6"/>
        <v>0</v>
      </c>
      <c r="BV48" s="12">
        <f t="shared" si="7"/>
        <v>0</v>
      </c>
      <c r="BW48" s="12">
        <f t="shared" si="8"/>
        <v>0</v>
      </c>
      <c r="BX48" s="12">
        <f t="shared" si="9"/>
        <v>0</v>
      </c>
      <c r="BY48" s="12">
        <f t="shared" si="10"/>
        <v>0</v>
      </c>
      <c r="BZ48" s="12">
        <f t="shared" si="11"/>
        <v>0</v>
      </c>
      <c r="CA48" s="12">
        <f t="shared" si="12"/>
        <v>0</v>
      </c>
      <c r="CB48" s="12">
        <f t="shared" si="13"/>
        <v>0</v>
      </c>
      <c r="CC48" s="12">
        <f t="shared" si="14"/>
        <v>0</v>
      </c>
      <c r="CD48" s="12">
        <f t="shared" si="15"/>
        <v>0</v>
      </c>
      <c r="CE48" s="12">
        <f t="shared" si="16"/>
        <v>0</v>
      </c>
      <c r="CF48" s="12">
        <f t="shared" si="17"/>
        <v>0</v>
      </c>
      <c r="CG48" s="12">
        <f t="shared" si="18"/>
        <v>0</v>
      </c>
      <c r="CH48" s="12">
        <f t="shared" si="19"/>
        <v>0</v>
      </c>
      <c r="CI48" s="12">
        <f t="shared" si="20"/>
        <v>0</v>
      </c>
      <c r="CJ48" s="12">
        <f t="shared" si="21"/>
        <v>0</v>
      </c>
      <c r="CK48" s="9"/>
      <c r="CL48" s="18">
        <f t="shared" si="76"/>
        <v>1</v>
      </c>
      <c r="CM48" s="18">
        <f t="shared" si="77"/>
        <v>0</v>
      </c>
      <c r="CN48" s="18">
        <f t="shared" si="78"/>
        <v>0</v>
      </c>
      <c r="CO48" s="18">
        <f t="shared" si="79"/>
        <v>0</v>
      </c>
      <c r="CP48" s="18">
        <f t="shared" si="80"/>
        <v>0</v>
      </c>
      <c r="CQ48" s="18">
        <f t="shared" si="81"/>
        <v>0</v>
      </c>
      <c r="CR48" s="18">
        <f t="shared" si="82"/>
        <v>0</v>
      </c>
      <c r="CS48" s="18">
        <f t="shared" si="83"/>
        <v>0</v>
      </c>
      <c r="CT48" s="18">
        <f t="shared" si="84"/>
        <v>0</v>
      </c>
      <c r="CU48" s="18">
        <f t="shared" si="85"/>
        <v>0</v>
      </c>
      <c r="CV48" s="15">
        <v>0</v>
      </c>
      <c r="CW48" s="15">
        <v>0.125</v>
      </c>
      <c r="CX48" s="15">
        <v>0</v>
      </c>
      <c r="CY48" s="15">
        <v>0.125</v>
      </c>
      <c r="CZ48" s="15">
        <v>0</v>
      </c>
      <c r="DA48" s="15">
        <v>0</v>
      </c>
      <c r="DB48" s="15">
        <v>0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0</v>
      </c>
      <c r="DM48" s="15">
        <v>0</v>
      </c>
      <c r="DN48" s="15">
        <v>0</v>
      </c>
      <c r="DO48" s="15">
        <v>0</v>
      </c>
      <c r="DP48" s="15">
        <v>0</v>
      </c>
      <c r="DQ48" s="15">
        <v>0</v>
      </c>
      <c r="DR48" s="15"/>
      <c r="DS48" s="17" t="str">
        <f t="shared" si="0"/>
        <v>LTEB18</v>
      </c>
      <c r="DT48" s="3" t="str">
        <f t="shared" si="1"/>
        <v>Människa, natur och samhälle som tema i tidigare år</v>
      </c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60"/>
      <c r="EV48" s="42">
        <v>48</v>
      </c>
      <c r="EW48" s="3" t="s">
        <v>322</v>
      </c>
      <c r="EX48" s="4" t="s">
        <v>369</v>
      </c>
      <c r="EY48" s="3" t="s">
        <v>6</v>
      </c>
      <c r="EZ48" s="1">
        <v>0</v>
      </c>
      <c r="FA48" s="1">
        <v>0.25</v>
      </c>
      <c r="FB48" s="1">
        <v>0</v>
      </c>
      <c r="FC48" s="1">
        <v>0.25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</row>
    <row r="49" spans="1:183">
      <c r="A49" s="3" t="s">
        <v>83</v>
      </c>
      <c r="B49" s="6">
        <v>49532</v>
      </c>
      <c r="C49" s="6">
        <v>41771</v>
      </c>
      <c r="D49" s="3" t="s">
        <v>84</v>
      </c>
      <c r="E49" s="3">
        <v>80.5</v>
      </c>
      <c r="F49" s="28">
        <f t="shared" si="2"/>
        <v>7.3181818181818183</v>
      </c>
      <c r="G49" s="29">
        <f t="shared" si="3"/>
        <v>88</v>
      </c>
      <c r="H49" s="3">
        <v>7.5</v>
      </c>
      <c r="J49" s="3" t="s">
        <v>199</v>
      </c>
      <c r="K49" s="3" t="str">
        <f t="shared" si="23"/>
        <v>***</v>
      </c>
      <c r="L49" s="3">
        <v>102.1</v>
      </c>
      <c r="M49" s="9"/>
      <c r="N49" s="6">
        <f t="shared" si="24"/>
        <v>249550</v>
      </c>
      <c r="O49" s="6" t="str">
        <f t="shared" si="25"/>
        <v/>
      </c>
      <c r="P49" s="6" t="str">
        <f t="shared" si="26"/>
        <v/>
      </c>
      <c r="Q49" s="6"/>
      <c r="R49" s="6">
        <f t="shared" si="27"/>
        <v>249550</v>
      </c>
      <c r="S49" s="6"/>
      <c r="T49" s="9"/>
      <c r="U49" s="31">
        <f t="shared" si="28"/>
        <v>249550</v>
      </c>
      <c r="V49" s="31">
        <f t="shared" si="29"/>
        <v>1009554.375</v>
      </c>
      <c r="W49" s="35">
        <f t="shared" si="30"/>
        <v>1530.4661772180425</v>
      </c>
      <c r="X49" s="31">
        <f t="shared" si="31"/>
        <v>6191.5</v>
      </c>
      <c r="Y49" s="35">
        <f t="shared" si="32"/>
        <v>0</v>
      </c>
      <c r="Z49" s="31">
        <f t="shared" si="33"/>
        <v>0</v>
      </c>
      <c r="AA49" s="35">
        <f t="shared" si="34"/>
        <v>248019.53382278196</v>
      </c>
      <c r="AB49" s="31">
        <f t="shared" si="35"/>
        <v>1003362.875</v>
      </c>
      <c r="AC49" s="35">
        <f t="shared" si="36"/>
        <v>0</v>
      </c>
      <c r="AD49" s="31">
        <f t="shared" si="37"/>
        <v>0</v>
      </c>
      <c r="AE49" s="35">
        <f t="shared" si="38"/>
        <v>0</v>
      </c>
      <c r="AF49" s="31">
        <f t="shared" si="39"/>
        <v>0</v>
      </c>
      <c r="AG49" s="35">
        <f t="shared" si="40"/>
        <v>0</v>
      </c>
      <c r="AH49" s="31">
        <f t="shared" si="41"/>
        <v>0</v>
      </c>
      <c r="AI49" s="35">
        <f t="shared" si="42"/>
        <v>0</v>
      </c>
      <c r="AJ49" s="31">
        <f t="shared" si="43"/>
        <v>0</v>
      </c>
      <c r="AK49" s="35">
        <f t="shared" si="44"/>
        <v>0</v>
      </c>
      <c r="AL49" s="31">
        <f t="shared" si="45"/>
        <v>0</v>
      </c>
      <c r="AM49" s="35">
        <f t="shared" si="46"/>
        <v>0</v>
      </c>
      <c r="AN49" s="31">
        <f t="shared" si="47"/>
        <v>0</v>
      </c>
      <c r="AO49" s="35">
        <f t="shared" si="48"/>
        <v>0</v>
      </c>
      <c r="AP49" s="31">
        <f t="shared" si="49"/>
        <v>0</v>
      </c>
      <c r="AQ49" s="9"/>
      <c r="AR49" s="15">
        <f t="shared" si="50"/>
        <v>11</v>
      </c>
      <c r="AS49" s="15">
        <f t="shared" si="51"/>
        <v>11.125</v>
      </c>
      <c r="AT49" s="15">
        <f t="shared" si="52"/>
        <v>0.125</v>
      </c>
      <c r="AU49" s="15">
        <f t="shared" si="53"/>
        <v>0</v>
      </c>
      <c r="AV49" s="15">
        <f t="shared" si="54"/>
        <v>0</v>
      </c>
      <c r="AW49" s="15">
        <f t="shared" si="55"/>
        <v>0</v>
      </c>
      <c r="AX49" s="15">
        <f t="shared" si="56"/>
        <v>10.875</v>
      </c>
      <c r="AY49" s="15">
        <f t="shared" si="57"/>
        <v>11.125</v>
      </c>
      <c r="AZ49" s="15">
        <f t="shared" si="58"/>
        <v>0</v>
      </c>
      <c r="BA49" s="15">
        <f t="shared" si="59"/>
        <v>0</v>
      </c>
      <c r="BB49" s="15">
        <f t="shared" si="60"/>
        <v>0</v>
      </c>
      <c r="BC49" s="15">
        <f t="shared" si="61"/>
        <v>0</v>
      </c>
      <c r="BD49" s="15">
        <f t="shared" si="62"/>
        <v>0</v>
      </c>
      <c r="BE49" s="15">
        <f t="shared" si="63"/>
        <v>0</v>
      </c>
      <c r="BF49" s="15">
        <f t="shared" si="64"/>
        <v>0</v>
      </c>
      <c r="BG49" s="15">
        <f t="shared" si="65"/>
        <v>0</v>
      </c>
      <c r="BH49" s="15">
        <f t="shared" si="66"/>
        <v>0</v>
      </c>
      <c r="BI49" s="15">
        <f t="shared" si="67"/>
        <v>0</v>
      </c>
      <c r="BJ49" s="15">
        <f t="shared" si="68"/>
        <v>0</v>
      </c>
      <c r="BK49" s="15">
        <f t="shared" si="69"/>
        <v>0</v>
      </c>
      <c r="BL49" s="15">
        <f t="shared" si="70"/>
        <v>0</v>
      </c>
      <c r="BM49" s="15">
        <f t="shared" si="71"/>
        <v>0</v>
      </c>
      <c r="BN49" s="9"/>
      <c r="BO49" s="12">
        <f t="shared" si="72"/>
        <v>544852</v>
      </c>
      <c r="BP49" s="12">
        <f t="shared" si="73"/>
        <v>464702.375</v>
      </c>
      <c r="BQ49" s="12">
        <f t="shared" si="74"/>
        <v>6191.5</v>
      </c>
      <c r="BR49" s="12">
        <f t="shared" si="75"/>
        <v>0</v>
      </c>
      <c r="BS49" s="12">
        <f t="shared" si="4"/>
        <v>0</v>
      </c>
      <c r="BT49" s="12">
        <f t="shared" si="5"/>
        <v>0</v>
      </c>
      <c r="BU49" s="12">
        <f t="shared" si="6"/>
        <v>538660.5</v>
      </c>
      <c r="BV49" s="12">
        <f t="shared" si="7"/>
        <v>464702.375</v>
      </c>
      <c r="BW49" s="12">
        <f t="shared" si="8"/>
        <v>0</v>
      </c>
      <c r="BX49" s="12">
        <f t="shared" si="9"/>
        <v>0</v>
      </c>
      <c r="BY49" s="12">
        <f t="shared" si="10"/>
        <v>0</v>
      </c>
      <c r="BZ49" s="12">
        <f t="shared" si="11"/>
        <v>0</v>
      </c>
      <c r="CA49" s="12">
        <f t="shared" si="12"/>
        <v>0</v>
      </c>
      <c r="CB49" s="12">
        <f t="shared" si="13"/>
        <v>0</v>
      </c>
      <c r="CC49" s="12">
        <f t="shared" si="14"/>
        <v>0</v>
      </c>
      <c r="CD49" s="12">
        <f t="shared" si="15"/>
        <v>0</v>
      </c>
      <c r="CE49" s="12">
        <f t="shared" si="16"/>
        <v>0</v>
      </c>
      <c r="CF49" s="12">
        <f t="shared" si="17"/>
        <v>0</v>
      </c>
      <c r="CG49" s="12">
        <f t="shared" si="18"/>
        <v>0</v>
      </c>
      <c r="CH49" s="12">
        <f t="shared" si="19"/>
        <v>0</v>
      </c>
      <c r="CI49" s="12">
        <f t="shared" si="20"/>
        <v>0</v>
      </c>
      <c r="CJ49" s="12">
        <f t="shared" si="21"/>
        <v>0</v>
      </c>
      <c r="CK49" s="9"/>
      <c r="CL49" s="18">
        <f t="shared" si="76"/>
        <v>6.1329039359568922E-3</v>
      </c>
      <c r="CM49" s="18">
        <f t="shared" si="77"/>
        <v>0</v>
      </c>
      <c r="CN49" s="18">
        <f t="shared" si="78"/>
        <v>0.99386709606404311</v>
      </c>
      <c r="CO49" s="18">
        <f t="shared" si="79"/>
        <v>0</v>
      </c>
      <c r="CP49" s="18">
        <f t="shared" si="80"/>
        <v>0</v>
      </c>
      <c r="CQ49" s="18">
        <f t="shared" si="81"/>
        <v>0</v>
      </c>
      <c r="CR49" s="18">
        <f t="shared" si="82"/>
        <v>0</v>
      </c>
      <c r="CS49" s="18">
        <f t="shared" si="83"/>
        <v>0</v>
      </c>
      <c r="CT49" s="18">
        <f t="shared" si="84"/>
        <v>0</v>
      </c>
      <c r="CU49" s="18">
        <f t="shared" si="85"/>
        <v>0</v>
      </c>
      <c r="CV49" s="15">
        <v>11</v>
      </c>
      <c r="CW49" s="15">
        <v>11</v>
      </c>
      <c r="CX49" s="15">
        <v>0.125</v>
      </c>
      <c r="CY49" s="15">
        <v>0</v>
      </c>
      <c r="CZ49" s="15">
        <v>0</v>
      </c>
      <c r="DA49" s="15">
        <v>0</v>
      </c>
      <c r="DB49" s="15">
        <v>10.875</v>
      </c>
      <c r="DC49" s="15">
        <v>11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5">
        <v>0</v>
      </c>
      <c r="DN49" s="15">
        <v>0</v>
      </c>
      <c r="DO49" s="15">
        <v>0</v>
      </c>
      <c r="DP49" s="15">
        <v>0</v>
      </c>
      <c r="DQ49" s="15">
        <v>0</v>
      </c>
      <c r="DR49" s="15"/>
      <c r="DS49" s="17" t="str">
        <f t="shared" si="0"/>
        <v>LNAB17</v>
      </c>
      <c r="DT49" s="3" t="str">
        <f t="shared" si="1"/>
        <v>Natur och miljö</v>
      </c>
      <c r="DU49" s="1">
        <f>FB67</f>
        <v>0</v>
      </c>
      <c r="DV49" s="1">
        <f t="shared" ref="DV49:EU49" si="123">FC67</f>
        <v>0</v>
      </c>
      <c r="DW49" s="1">
        <f t="shared" si="123"/>
        <v>0</v>
      </c>
      <c r="DX49" s="1">
        <f t="shared" si="123"/>
        <v>0</v>
      </c>
      <c r="DY49" s="1">
        <f t="shared" si="123"/>
        <v>0</v>
      </c>
      <c r="DZ49" s="1">
        <f t="shared" si="123"/>
        <v>0</v>
      </c>
      <c r="EA49" s="1">
        <f t="shared" si="123"/>
        <v>0</v>
      </c>
      <c r="EB49" s="1">
        <f t="shared" si="123"/>
        <v>0</v>
      </c>
      <c r="EC49" s="1">
        <f t="shared" si="123"/>
        <v>0</v>
      </c>
      <c r="ED49" s="1">
        <f t="shared" si="123"/>
        <v>0.125</v>
      </c>
      <c r="EE49" s="1">
        <f t="shared" si="123"/>
        <v>0</v>
      </c>
      <c r="EF49" s="1">
        <f t="shared" si="123"/>
        <v>0</v>
      </c>
      <c r="EG49" s="1">
        <f t="shared" si="123"/>
        <v>0</v>
      </c>
      <c r="EH49" s="1">
        <f t="shared" si="123"/>
        <v>0</v>
      </c>
      <c r="EI49" s="1">
        <f t="shared" si="123"/>
        <v>0</v>
      </c>
      <c r="EJ49" s="1">
        <f t="shared" si="123"/>
        <v>0</v>
      </c>
      <c r="EK49" s="1">
        <f t="shared" si="123"/>
        <v>0</v>
      </c>
      <c r="EL49" s="1">
        <f t="shared" si="123"/>
        <v>0</v>
      </c>
      <c r="EM49" s="1">
        <f t="shared" si="123"/>
        <v>0</v>
      </c>
      <c r="EN49" s="1">
        <f t="shared" si="123"/>
        <v>0</v>
      </c>
      <c r="EO49" s="1">
        <f t="shared" si="123"/>
        <v>0</v>
      </c>
      <c r="EP49" s="1">
        <f t="shared" si="123"/>
        <v>0</v>
      </c>
      <c r="EQ49" s="1">
        <f t="shared" si="123"/>
        <v>0</v>
      </c>
      <c r="ER49" s="1">
        <f t="shared" si="123"/>
        <v>0</v>
      </c>
      <c r="ES49" s="1">
        <f t="shared" si="123"/>
        <v>0</v>
      </c>
      <c r="ET49" s="1">
        <f t="shared" si="123"/>
        <v>0</v>
      </c>
      <c r="EU49" s="60"/>
      <c r="EV49" s="42">
        <v>49</v>
      </c>
      <c r="EW49" s="3" t="s">
        <v>32</v>
      </c>
      <c r="EX49" s="3" t="s">
        <v>33</v>
      </c>
      <c r="EY49" s="3" t="s">
        <v>6</v>
      </c>
      <c r="EZ49" s="1">
        <v>8.4499999999999993</v>
      </c>
      <c r="FA49" s="1">
        <v>19</v>
      </c>
      <c r="FB49" s="1">
        <v>0</v>
      </c>
      <c r="FC49" s="1">
        <v>0</v>
      </c>
      <c r="FD49" s="1">
        <v>1.8</v>
      </c>
      <c r="FE49" s="1">
        <v>3.75</v>
      </c>
      <c r="FF49" s="1">
        <v>1.05</v>
      </c>
      <c r="FG49" s="1">
        <v>2.75</v>
      </c>
      <c r="FH49" s="1">
        <v>0.8</v>
      </c>
      <c r="FI49" s="1">
        <v>3.25</v>
      </c>
      <c r="FJ49" s="1">
        <v>2.5</v>
      </c>
      <c r="FK49" s="1">
        <v>7.25</v>
      </c>
      <c r="FL49" s="1">
        <v>0</v>
      </c>
      <c r="FM49" s="1">
        <v>0.5</v>
      </c>
      <c r="FN49" s="1">
        <v>0</v>
      </c>
      <c r="FO49" s="1">
        <v>0</v>
      </c>
      <c r="FP49" s="1">
        <v>1.5</v>
      </c>
      <c r="FQ49" s="1">
        <v>0.75</v>
      </c>
      <c r="FR49" s="1">
        <v>0.75</v>
      </c>
      <c r="FS49" s="1">
        <v>0.5</v>
      </c>
      <c r="FT49" s="1">
        <v>0</v>
      </c>
      <c r="FU49" s="1">
        <v>0</v>
      </c>
      <c r="FV49" s="1">
        <v>0</v>
      </c>
      <c r="FW49" s="1">
        <v>0</v>
      </c>
      <c r="FX49" s="1">
        <v>0.05</v>
      </c>
      <c r="FY49" s="1">
        <v>0.25</v>
      </c>
      <c r="FZ49" s="1">
        <v>0</v>
      </c>
      <c r="GA49" s="1">
        <v>0</v>
      </c>
    </row>
    <row r="50" spans="1:183">
      <c r="A50" s="3" t="s">
        <v>90</v>
      </c>
      <c r="B50" s="6">
        <v>49532</v>
      </c>
      <c r="C50" s="6">
        <v>41771</v>
      </c>
      <c r="D50" s="3" t="s">
        <v>91</v>
      </c>
      <c r="E50" s="3">
        <v>51.5</v>
      </c>
      <c r="F50" s="28">
        <f t="shared" si="2"/>
        <v>8.9565217391304337</v>
      </c>
      <c r="G50" s="29">
        <f t="shared" si="3"/>
        <v>46.000000000000007</v>
      </c>
      <c r="H50" s="3">
        <v>7.5</v>
      </c>
      <c r="J50" s="3" t="s">
        <v>200</v>
      </c>
      <c r="K50" s="3" t="str">
        <f t="shared" si="23"/>
        <v>***</v>
      </c>
      <c r="L50" s="3">
        <v>80.5</v>
      </c>
      <c r="M50" s="9"/>
      <c r="N50" s="6">
        <f t="shared" si="24"/>
        <v>159650</v>
      </c>
      <c r="O50" s="6" t="str">
        <f t="shared" si="25"/>
        <v/>
      </c>
      <c r="P50" s="6" t="str">
        <f t="shared" si="26"/>
        <v/>
      </c>
      <c r="Q50" s="6"/>
      <c r="R50" s="6">
        <f t="shared" si="27"/>
        <v>159650</v>
      </c>
      <c r="S50" s="6"/>
      <c r="T50" s="9"/>
      <c r="U50" s="31">
        <f t="shared" si="28"/>
        <v>159650</v>
      </c>
      <c r="V50" s="31">
        <f t="shared" si="29"/>
        <v>524992.25000000012</v>
      </c>
      <c r="W50" s="35">
        <f t="shared" si="30"/>
        <v>0</v>
      </c>
      <c r="X50" s="31">
        <f t="shared" si="31"/>
        <v>0</v>
      </c>
      <c r="Y50" s="35">
        <f t="shared" si="32"/>
        <v>151120.87693913575</v>
      </c>
      <c r="Z50" s="31">
        <f t="shared" si="33"/>
        <v>496945.125</v>
      </c>
      <c r="AA50" s="35">
        <f t="shared" si="34"/>
        <v>5058.4708869511869</v>
      </c>
      <c r="AB50" s="31">
        <f t="shared" si="35"/>
        <v>16634.25</v>
      </c>
      <c r="AC50" s="35">
        <f t="shared" si="36"/>
        <v>0</v>
      </c>
      <c r="AD50" s="31">
        <f t="shared" si="37"/>
        <v>0</v>
      </c>
      <c r="AE50" s="35">
        <f t="shared" si="38"/>
        <v>1156.884057971014</v>
      </c>
      <c r="AF50" s="31">
        <f t="shared" si="39"/>
        <v>3804.2916666666661</v>
      </c>
      <c r="AG50" s="35">
        <f t="shared" si="40"/>
        <v>0</v>
      </c>
      <c r="AH50" s="31">
        <f t="shared" si="41"/>
        <v>0</v>
      </c>
      <c r="AI50" s="35">
        <f t="shared" si="42"/>
        <v>1156.884057971014</v>
      </c>
      <c r="AJ50" s="31">
        <f t="shared" si="43"/>
        <v>3804.2916666666661</v>
      </c>
      <c r="AK50" s="35">
        <f t="shared" si="44"/>
        <v>1156.884057971014</v>
      </c>
      <c r="AL50" s="31">
        <f t="shared" si="45"/>
        <v>3804.2916666666661</v>
      </c>
      <c r="AM50" s="35">
        <f t="shared" si="46"/>
        <v>0</v>
      </c>
      <c r="AN50" s="31">
        <f t="shared" si="47"/>
        <v>0</v>
      </c>
      <c r="AO50" s="35">
        <f t="shared" si="48"/>
        <v>0</v>
      </c>
      <c r="AP50" s="31">
        <f t="shared" si="49"/>
        <v>0</v>
      </c>
      <c r="AQ50" s="9"/>
      <c r="AR50" s="15">
        <f t="shared" si="50"/>
        <v>5.7500000000000009</v>
      </c>
      <c r="AS50" s="15">
        <f t="shared" si="51"/>
        <v>5.7500000000000009</v>
      </c>
      <c r="AT50" s="15">
        <f t="shared" si="52"/>
        <v>0</v>
      </c>
      <c r="AU50" s="15">
        <f t="shared" si="53"/>
        <v>0</v>
      </c>
      <c r="AV50" s="15">
        <f t="shared" si="54"/>
        <v>5.5</v>
      </c>
      <c r="AW50" s="15">
        <f t="shared" si="55"/>
        <v>5.375</v>
      </c>
      <c r="AX50" s="15">
        <f t="shared" si="56"/>
        <v>0.125</v>
      </c>
      <c r="AY50" s="15">
        <f t="shared" si="57"/>
        <v>0.25</v>
      </c>
      <c r="AZ50" s="15">
        <f t="shared" si="58"/>
        <v>0</v>
      </c>
      <c r="BA50" s="15">
        <f t="shared" si="59"/>
        <v>0</v>
      </c>
      <c r="BB50" s="15">
        <f t="shared" si="60"/>
        <v>4.1666666666666664E-2</v>
      </c>
      <c r="BC50" s="15">
        <f t="shared" si="61"/>
        <v>4.1666666666666664E-2</v>
      </c>
      <c r="BD50" s="15">
        <f t="shared" si="62"/>
        <v>0</v>
      </c>
      <c r="BE50" s="15">
        <f t="shared" si="63"/>
        <v>0</v>
      </c>
      <c r="BF50" s="15">
        <f t="shared" si="64"/>
        <v>4.1666666666666664E-2</v>
      </c>
      <c r="BG50" s="15">
        <f t="shared" si="65"/>
        <v>4.1666666666666664E-2</v>
      </c>
      <c r="BH50" s="15">
        <f t="shared" si="66"/>
        <v>4.1666666666666664E-2</v>
      </c>
      <c r="BI50" s="15">
        <f t="shared" si="67"/>
        <v>4.1666666666666664E-2</v>
      </c>
      <c r="BJ50" s="15">
        <f t="shared" si="68"/>
        <v>0</v>
      </c>
      <c r="BK50" s="15">
        <f t="shared" si="69"/>
        <v>0</v>
      </c>
      <c r="BL50" s="15">
        <f t="shared" si="70"/>
        <v>0</v>
      </c>
      <c r="BM50" s="15">
        <f t="shared" si="71"/>
        <v>0</v>
      </c>
      <c r="BN50" s="9"/>
      <c r="BO50" s="12">
        <f t="shared" si="72"/>
        <v>284809.00000000006</v>
      </c>
      <c r="BP50" s="12">
        <f t="shared" si="73"/>
        <v>240183.25000000003</v>
      </c>
      <c r="BQ50" s="12">
        <f t="shared" si="74"/>
        <v>0</v>
      </c>
      <c r="BR50" s="12">
        <f t="shared" si="75"/>
        <v>0</v>
      </c>
      <c r="BS50" s="12">
        <f t="shared" si="4"/>
        <v>272426</v>
      </c>
      <c r="BT50" s="12">
        <f t="shared" si="5"/>
        <v>224519.125</v>
      </c>
      <c r="BU50" s="12">
        <f t="shared" si="6"/>
        <v>6191.5</v>
      </c>
      <c r="BV50" s="12">
        <f t="shared" si="7"/>
        <v>10442.75</v>
      </c>
      <c r="BW50" s="12">
        <f t="shared" si="8"/>
        <v>0</v>
      </c>
      <c r="BX50" s="12">
        <f t="shared" si="9"/>
        <v>0</v>
      </c>
      <c r="BY50" s="12">
        <f t="shared" si="10"/>
        <v>2063.833333333333</v>
      </c>
      <c r="BZ50" s="12">
        <f t="shared" si="11"/>
        <v>1740.4583333333333</v>
      </c>
      <c r="CA50" s="12">
        <f t="shared" si="12"/>
        <v>0</v>
      </c>
      <c r="CB50" s="12">
        <f t="shared" si="13"/>
        <v>0</v>
      </c>
      <c r="CC50" s="12">
        <f t="shared" si="14"/>
        <v>2063.833333333333</v>
      </c>
      <c r="CD50" s="12">
        <f t="shared" si="15"/>
        <v>1740.4583333333333</v>
      </c>
      <c r="CE50" s="12">
        <f t="shared" si="16"/>
        <v>2063.833333333333</v>
      </c>
      <c r="CF50" s="12">
        <f t="shared" si="17"/>
        <v>1740.4583333333333</v>
      </c>
      <c r="CG50" s="12">
        <f t="shared" si="18"/>
        <v>0</v>
      </c>
      <c r="CH50" s="12">
        <f t="shared" si="19"/>
        <v>0</v>
      </c>
      <c r="CI50" s="12">
        <f t="shared" si="20"/>
        <v>0</v>
      </c>
      <c r="CJ50" s="12">
        <f t="shared" si="21"/>
        <v>0</v>
      </c>
      <c r="CK50" s="9"/>
      <c r="CL50" s="18">
        <f t="shared" si="76"/>
        <v>0</v>
      </c>
      <c r="CM50" s="18">
        <f t="shared" si="77"/>
        <v>0.9465761161236188</v>
      </c>
      <c r="CN50" s="18">
        <f t="shared" si="78"/>
        <v>3.1684753441598414E-2</v>
      </c>
      <c r="CO50" s="18">
        <f t="shared" si="79"/>
        <v>0</v>
      </c>
      <c r="CP50" s="18">
        <f t="shared" si="80"/>
        <v>7.2463768115942004E-3</v>
      </c>
      <c r="CQ50" s="18">
        <f t="shared" si="81"/>
        <v>0</v>
      </c>
      <c r="CR50" s="18">
        <f t="shared" si="82"/>
        <v>7.2463768115942004E-3</v>
      </c>
      <c r="CS50" s="18">
        <f t="shared" si="83"/>
        <v>7.2463768115942004E-3</v>
      </c>
      <c r="CT50" s="18">
        <f t="shared" si="84"/>
        <v>0</v>
      </c>
      <c r="CU50" s="18">
        <f t="shared" si="85"/>
        <v>0</v>
      </c>
      <c r="CV50" s="15">
        <v>5.5</v>
      </c>
      <c r="CW50" s="15">
        <v>5.375</v>
      </c>
      <c r="CX50" s="15">
        <v>0</v>
      </c>
      <c r="CY50" s="15">
        <v>0</v>
      </c>
      <c r="CZ50" s="15">
        <v>5.5</v>
      </c>
      <c r="DA50" s="15">
        <v>5.375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0</v>
      </c>
      <c r="DI50" s="15">
        <v>0</v>
      </c>
      <c r="DJ50" s="15">
        <v>0</v>
      </c>
      <c r="DK50" s="15">
        <v>0</v>
      </c>
      <c r="DL50" s="15">
        <v>0</v>
      </c>
      <c r="DM50" s="15">
        <v>0</v>
      </c>
      <c r="DN50" s="15">
        <v>0</v>
      </c>
      <c r="DO50" s="15">
        <v>0</v>
      </c>
      <c r="DP50" s="15">
        <v>0</v>
      </c>
      <c r="DQ50" s="15">
        <v>0</v>
      </c>
      <c r="DR50" s="15"/>
      <c r="DS50" s="17" t="str">
        <f t="shared" si="0"/>
        <v>LNTB17</v>
      </c>
      <c r="DT50" s="3" t="str">
        <f t="shared" si="1"/>
        <v>Natur, hälsa och teknik</v>
      </c>
      <c r="DU50" s="1">
        <f>FB68</f>
        <v>0</v>
      </c>
      <c r="DV50" s="1">
        <f t="shared" ref="DV50:EU50" si="124">FC68</f>
        <v>0</v>
      </c>
      <c r="DW50" s="1">
        <f t="shared" si="124"/>
        <v>0</v>
      </c>
      <c r="DX50" s="1">
        <f t="shared" si="124"/>
        <v>0</v>
      </c>
      <c r="DY50" s="1">
        <f t="shared" si="124"/>
        <v>0</v>
      </c>
      <c r="DZ50" s="1">
        <f t="shared" si="124"/>
        <v>0</v>
      </c>
      <c r="EA50" s="1">
        <f t="shared" si="124"/>
        <v>0</v>
      </c>
      <c r="EB50" s="1">
        <f t="shared" si="124"/>
        <v>0</v>
      </c>
      <c r="EC50" s="1">
        <f t="shared" si="124"/>
        <v>0.125</v>
      </c>
      <c r="ED50" s="1">
        <f t="shared" si="124"/>
        <v>0.25</v>
      </c>
      <c r="EE50" s="1">
        <f t="shared" si="124"/>
        <v>0.125</v>
      </c>
      <c r="EF50" s="1">
        <f t="shared" si="124"/>
        <v>0.125</v>
      </c>
      <c r="EG50" s="1">
        <f t="shared" si="124"/>
        <v>0</v>
      </c>
      <c r="EH50" s="1">
        <f t="shared" si="124"/>
        <v>0</v>
      </c>
      <c r="EI50" s="1">
        <f t="shared" si="124"/>
        <v>0</v>
      </c>
      <c r="EJ50" s="1">
        <f t="shared" si="124"/>
        <v>0</v>
      </c>
      <c r="EK50" s="1">
        <f t="shared" si="124"/>
        <v>0</v>
      </c>
      <c r="EL50" s="1">
        <f t="shared" si="124"/>
        <v>0</v>
      </c>
      <c r="EM50" s="1">
        <f t="shared" si="124"/>
        <v>0</v>
      </c>
      <c r="EN50" s="1">
        <f t="shared" si="124"/>
        <v>0</v>
      </c>
      <c r="EO50" s="1">
        <f t="shared" si="124"/>
        <v>0</v>
      </c>
      <c r="EP50" s="1">
        <f t="shared" si="124"/>
        <v>0</v>
      </c>
      <c r="EQ50" s="1">
        <f t="shared" si="124"/>
        <v>0</v>
      </c>
      <c r="ER50" s="1">
        <f t="shared" si="124"/>
        <v>0</v>
      </c>
      <c r="ES50" s="1">
        <f t="shared" si="124"/>
        <v>0</v>
      </c>
      <c r="ET50" s="1">
        <f t="shared" si="124"/>
        <v>0</v>
      </c>
      <c r="EU50" s="60"/>
      <c r="EV50" s="42">
        <v>50</v>
      </c>
      <c r="EW50" s="3" t="s">
        <v>333</v>
      </c>
      <c r="EX50" s="4" t="s">
        <v>371</v>
      </c>
      <c r="EY50" s="3" t="s">
        <v>6</v>
      </c>
      <c r="EZ50" s="1">
        <v>0</v>
      </c>
      <c r="FA50" s="1">
        <v>0.125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0.125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</row>
    <row r="51" spans="1:183">
      <c r="A51" s="3" t="s">
        <v>88</v>
      </c>
      <c r="B51" s="6">
        <v>49532</v>
      </c>
      <c r="C51" s="6">
        <v>41771</v>
      </c>
      <c r="D51" s="3" t="s">
        <v>89</v>
      </c>
      <c r="E51" s="3">
        <v>83</v>
      </c>
      <c r="F51" s="28">
        <f t="shared" si="2"/>
        <v>7.0638297872340425</v>
      </c>
      <c r="G51" s="29">
        <f t="shared" si="3"/>
        <v>94</v>
      </c>
      <c r="H51" s="3">
        <v>7.5</v>
      </c>
      <c r="J51" s="3" t="s">
        <v>201</v>
      </c>
      <c r="K51" s="3" t="str">
        <f t="shared" si="23"/>
        <v>***</v>
      </c>
      <c r="L51" s="3">
        <v>51.5</v>
      </c>
      <c r="M51" s="9"/>
      <c r="N51" s="6">
        <f t="shared" si="24"/>
        <v>257300</v>
      </c>
      <c r="O51" s="6" t="str">
        <f t="shared" si="25"/>
        <v/>
      </c>
      <c r="P51" s="6" t="str">
        <f t="shared" si="26"/>
        <v/>
      </c>
      <c r="Q51" s="6"/>
      <c r="R51" s="6">
        <f t="shared" si="27"/>
        <v>257300</v>
      </c>
      <c r="S51" s="6"/>
      <c r="T51" s="9"/>
      <c r="U51" s="31">
        <f t="shared" si="28"/>
        <v>257300</v>
      </c>
      <c r="V51" s="31">
        <f t="shared" si="29"/>
        <v>1031039.25</v>
      </c>
      <c r="W51" s="35">
        <f t="shared" si="30"/>
        <v>0</v>
      </c>
      <c r="X51" s="31">
        <f t="shared" si="31"/>
        <v>0</v>
      </c>
      <c r="Y51" s="35">
        <f t="shared" si="32"/>
        <v>5696.2579019178957</v>
      </c>
      <c r="Z51" s="31">
        <f t="shared" si="33"/>
        <v>22825.75</v>
      </c>
      <c r="AA51" s="35">
        <f t="shared" si="34"/>
        <v>251603.74209808209</v>
      </c>
      <c r="AB51" s="31">
        <f t="shared" si="35"/>
        <v>1008213.5</v>
      </c>
      <c r="AC51" s="35">
        <f t="shared" si="36"/>
        <v>0</v>
      </c>
      <c r="AD51" s="31">
        <f t="shared" si="37"/>
        <v>0</v>
      </c>
      <c r="AE51" s="35">
        <f t="shared" si="38"/>
        <v>0</v>
      </c>
      <c r="AF51" s="31">
        <f t="shared" si="39"/>
        <v>0</v>
      </c>
      <c r="AG51" s="35">
        <f t="shared" si="40"/>
        <v>0</v>
      </c>
      <c r="AH51" s="31">
        <f t="shared" si="41"/>
        <v>0</v>
      </c>
      <c r="AI51" s="35">
        <f t="shared" si="42"/>
        <v>0</v>
      </c>
      <c r="AJ51" s="31">
        <f t="shared" si="43"/>
        <v>0</v>
      </c>
      <c r="AK51" s="35">
        <f t="shared" si="44"/>
        <v>0</v>
      </c>
      <c r="AL51" s="31">
        <f t="shared" si="45"/>
        <v>0</v>
      </c>
      <c r="AM51" s="35">
        <f t="shared" si="46"/>
        <v>0</v>
      </c>
      <c r="AN51" s="31">
        <f t="shared" si="47"/>
        <v>0</v>
      </c>
      <c r="AO51" s="35">
        <f t="shared" si="48"/>
        <v>0</v>
      </c>
      <c r="AP51" s="31">
        <f t="shared" si="49"/>
        <v>0</v>
      </c>
      <c r="AQ51" s="9"/>
      <c r="AR51" s="15">
        <f t="shared" si="50"/>
        <v>11.75</v>
      </c>
      <c r="AS51" s="15">
        <f t="shared" si="51"/>
        <v>10.75</v>
      </c>
      <c r="AT51" s="15">
        <f t="shared" si="52"/>
        <v>0</v>
      </c>
      <c r="AU51" s="15">
        <f t="shared" si="53"/>
        <v>0</v>
      </c>
      <c r="AV51" s="15">
        <f t="shared" si="54"/>
        <v>0.25</v>
      </c>
      <c r="AW51" s="15">
        <f t="shared" si="55"/>
        <v>0.25</v>
      </c>
      <c r="AX51" s="15">
        <f t="shared" si="56"/>
        <v>11.5</v>
      </c>
      <c r="AY51" s="15">
        <f t="shared" si="57"/>
        <v>10.5</v>
      </c>
      <c r="AZ51" s="15">
        <f t="shared" si="58"/>
        <v>0</v>
      </c>
      <c r="BA51" s="15">
        <f t="shared" si="59"/>
        <v>0</v>
      </c>
      <c r="BB51" s="15">
        <f t="shared" si="60"/>
        <v>0</v>
      </c>
      <c r="BC51" s="15">
        <f t="shared" si="61"/>
        <v>0</v>
      </c>
      <c r="BD51" s="15">
        <f t="shared" si="62"/>
        <v>0</v>
      </c>
      <c r="BE51" s="15">
        <f t="shared" si="63"/>
        <v>0</v>
      </c>
      <c r="BF51" s="15">
        <f t="shared" si="64"/>
        <v>0</v>
      </c>
      <c r="BG51" s="15">
        <f t="shared" si="65"/>
        <v>0</v>
      </c>
      <c r="BH51" s="15">
        <f t="shared" si="66"/>
        <v>0</v>
      </c>
      <c r="BI51" s="15">
        <f t="shared" si="67"/>
        <v>0</v>
      </c>
      <c r="BJ51" s="15">
        <f t="shared" si="68"/>
        <v>0</v>
      </c>
      <c r="BK51" s="15">
        <f t="shared" si="69"/>
        <v>0</v>
      </c>
      <c r="BL51" s="15">
        <f t="shared" si="70"/>
        <v>0</v>
      </c>
      <c r="BM51" s="15">
        <f t="shared" si="71"/>
        <v>0</v>
      </c>
      <c r="BN51" s="9"/>
      <c r="BO51" s="12">
        <f t="shared" si="72"/>
        <v>582001</v>
      </c>
      <c r="BP51" s="12">
        <f t="shared" si="73"/>
        <v>449038.25</v>
      </c>
      <c r="BQ51" s="12">
        <f t="shared" si="74"/>
        <v>0</v>
      </c>
      <c r="BR51" s="12">
        <f t="shared" si="75"/>
        <v>0</v>
      </c>
      <c r="BS51" s="12">
        <f t="shared" si="4"/>
        <v>12383</v>
      </c>
      <c r="BT51" s="12">
        <f t="shared" si="5"/>
        <v>10442.75</v>
      </c>
      <c r="BU51" s="12">
        <f t="shared" si="6"/>
        <v>569618</v>
      </c>
      <c r="BV51" s="12">
        <f t="shared" si="7"/>
        <v>438595.5</v>
      </c>
      <c r="BW51" s="12">
        <f t="shared" si="8"/>
        <v>0</v>
      </c>
      <c r="BX51" s="12">
        <f t="shared" si="9"/>
        <v>0</v>
      </c>
      <c r="BY51" s="12">
        <f t="shared" si="10"/>
        <v>0</v>
      </c>
      <c r="BZ51" s="12">
        <f t="shared" si="11"/>
        <v>0</v>
      </c>
      <c r="CA51" s="12">
        <f t="shared" si="12"/>
        <v>0</v>
      </c>
      <c r="CB51" s="12">
        <f t="shared" si="13"/>
        <v>0</v>
      </c>
      <c r="CC51" s="12">
        <f t="shared" si="14"/>
        <v>0</v>
      </c>
      <c r="CD51" s="12">
        <f t="shared" si="15"/>
        <v>0</v>
      </c>
      <c r="CE51" s="12">
        <f t="shared" si="16"/>
        <v>0</v>
      </c>
      <c r="CF51" s="12">
        <f t="shared" si="17"/>
        <v>0</v>
      </c>
      <c r="CG51" s="12">
        <f t="shared" si="18"/>
        <v>0</v>
      </c>
      <c r="CH51" s="12">
        <f t="shared" si="19"/>
        <v>0</v>
      </c>
      <c r="CI51" s="12">
        <f t="shared" si="20"/>
        <v>0</v>
      </c>
      <c r="CJ51" s="12">
        <f t="shared" si="21"/>
        <v>0</v>
      </c>
      <c r="CK51" s="9"/>
      <c r="CL51" s="18">
        <f t="shared" si="76"/>
        <v>0</v>
      </c>
      <c r="CM51" s="18">
        <f t="shared" si="77"/>
        <v>2.2138584927780394E-2</v>
      </c>
      <c r="CN51" s="18">
        <f t="shared" si="78"/>
        <v>0.97786141507221958</v>
      </c>
      <c r="CO51" s="18">
        <f t="shared" si="79"/>
        <v>0</v>
      </c>
      <c r="CP51" s="18">
        <f t="shared" si="80"/>
        <v>0</v>
      </c>
      <c r="CQ51" s="18">
        <f t="shared" si="81"/>
        <v>0</v>
      </c>
      <c r="CR51" s="18">
        <f t="shared" si="82"/>
        <v>0</v>
      </c>
      <c r="CS51" s="18">
        <f t="shared" si="83"/>
        <v>0</v>
      </c>
      <c r="CT51" s="18">
        <f t="shared" si="84"/>
        <v>0</v>
      </c>
      <c r="CU51" s="18">
        <f t="shared" si="85"/>
        <v>0</v>
      </c>
      <c r="CV51" s="15">
        <v>11.5</v>
      </c>
      <c r="CW51" s="15">
        <v>10.5</v>
      </c>
      <c r="CX51" s="15">
        <v>0</v>
      </c>
      <c r="CY51" s="15">
        <v>0</v>
      </c>
      <c r="CZ51" s="15">
        <v>0</v>
      </c>
      <c r="DA51" s="15">
        <v>0</v>
      </c>
      <c r="DB51" s="15">
        <v>11.5</v>
      </c>
      <c r="DC51" s="15">
        <v>10.5</v>
      </c>
      <c r="DD51" s="15">
        <v>0</v>
      </c>
      <c r="DE51" s="15">
        <v>0</v>
      </c>
      <c r="DF51" s="15">
        <v>0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5">
        <v>0</v>
      </c>
      <c r="DN51" s="15">
        <v>0</v>
      </c>
      <c r="DO51" s="15">
        <v>0</v>
      </c>
      <c r="DP51" s="15">
        <v>0</v>
      </c>
      <c r="DQ51" s="15">
        <v>0</v>
      </c>
      <c r="DR51" s="15"/>
      <c r="DS51" s="17" t="str">
        <f t="shared" si="0"/>
        <v>LNTA18</v>
      </c>
      <c r="DT51" s="3" t="str">
        <f t="shared" si="1"/>
        <v>Natur, teknik och rörelse</v>
      </c>
      <c r="DU51" s="1">
        <f>FB69</f>
        <v>0</v>
      </c>
      <c r="DV51" s="1">
        <f t="shared" ref="DV51:EU51" si="125">FC69</f>
        <v>0</v>
      </c>
      <c r="DW51" s="1">
        <f t="shared" si="125"/>
        <v>0</v>
      </c>
      <c r="DX51" s="1">
        <f t="shared" si="125"/>
        <v>0</v>
      </c>
      <c r="DY51" s="1">
        <f t="shared" si="125"/>
        <v>0</v>
      </c>
      <c r="DZ51" s="1">
        <f t="shared" si="125"/>
        <v>0</v>
      </c>
      <c r="EA51" s="1">
        <f t="shared" si="125"/>
        <v>0.25</v>
      </c>
      <c r="EB51" s="1">
        <f t="shared" si="125"/>
        <v>0.25</v>
      </c>
      <c r="EC51" s="1">
        <f t="shared" si="125"/>
        <v>0</v>
      </c>
      <c r="ED51" s="1">
        <f t="shared" si="125"/>
        <v>0</v>
      </c>
      <c r="EE51" s="1">
        <f t="shared" si="125"/>
        <v>0</v>
      </c>
      <c r="EF51" s="1">
        <f t="shared" si="125"/>
        <v>0</v>
      </c>
      <c r="EG51" s="1">
        <f t="shared" si="125"/>
        <v>0</v>
      </c>
      <c r="EH51" s="1">
        <f t="shared" si="125"/>
        <v>0</v>
      </c>
      <c r="EI51" s="1">
        <f t="shared" si="125"/>
        <v>0</v>
      </c>
      <c r="EJ51" s="1">
        <f t="shared" si="125"/>
        <v>0</v>
      </c>
      <c r="EK51" s="1">
        <f t="shared" si="125"/>
        <v>0</v>
      </c>
      <c r="EL51" s="1">
        <f t="shared" si="125"/>
        <v>0</v>
      </c>
      <c r="EM51" s="1">
        <f t="shared" si="125"/>
        <v>0</v>
      </c>
      <c r="EN51" s="1">
        <f t="shared" si="125"/>
        <v>0</v>
      </c>
      <c r="EO51" s="1">
        <f t="shared" si="125"/>
        <v>0</v>
      </c>
      <c r="EP51" s="1">
        <f t="shared" si="125"/>
        <v>0</v>
      </c>
      <c r="EQ51" s="1">
        <f t="shared" si="125"/>
        <v>0</v>
      </c>
      <c r="ER51" s="1">
        <f t="shared" si="125"/>
        <v>0</v>
      </c>
      <c r="ES51" s="1">
        <f t="shared" si="125"/>
        <v>0</v>
      </c>
      <c r="ET51" s="1">
        <f t="shared" si="125"/>
        <v>0</v>
      </c>
      <c r="EU51" s="60"/>
      <c r="EV51" s="42">
        <v>51</v>
      </c>
      <c r="EW51" s="3" t="s">
        <v>56</v>
      </c>
      <c r="EX51" s="3" t="s">
        <v>57</v>
      </c>
      <c r="EY51" s="3" t="s">
        <v>6</v>
      </c>
      <c r="EZ51" s="1">
        <v>7</v>
      </c>
      <c r="FA51" s="1">
        <v>8.375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0.875</v>
      </c>
      <c r="FM51" s="1">
        <v>2.25</v>
      </c>
      <c r="FN51" s="1">
        <v>1.625</v>
      </c>
      <c r="FO51" s="1">
        <v>1.375</v>
      </c>
      <c r="FP51" s="1">
        <v>0.625</v>
      </c>
      <c r="FQ51" s="1">
        <v>0.5</v>
      </c>
      <c r="FR51" s="1">
        <v>3.75</v>
      </c>
      <c r="FS51" s="1">
        <v>4.25</v>
      </c>
      <c r="FT51" s="1">
        <v>0.125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</row>
    <row r="52" spans="1:183">
      <c r="A52" s="3" t="s">
        <v>85</v>
      </c>
      <c r="B52" s="6">
        <v>49532</v>
      </c>
      <c r="C52" s="6">
        <v>41771</v>
      </c>
      <c r="D52" s="3" t="s">
        <v>86</v>
      </c>
      <c r="E52" s="3">
        <v>46</v>
      </c>
      <c r="F52" s="28">
        <f t="shared" si="2"/>
        <v>8</v>
      </c>
      <c r="G52" s="29">
        <f t="shared" si="3"/>
        <v>46</v>
      </c>
      <c r="H52" s="3">
        <v>7.5</v>
      </c>
      <c r="J52" s="3" t="s">
        <v>202</v>
      </c>
      <c r="K52" s="3" t="str">
        <f t="shared" si="23"/>
        <v>***</v>
      </c>
      <c r="L52" s="3">
        <v>83</v>
      </c>
      <c r="M52" s="9"/>
      <c r="N52" s="6">
        <f t="shared" si="24"/>
        <v>142600</v>
      </c>
      <c r="O52" s="6" t="str">
        <f t="shared" si="25"/>
        <v/>
      </c>
      <c r="P52" s="6" t="str">
        <f t="shared" si="26"/>
        <v/>
      </c>
      <c r="Q52" s="6"/>
      <c r="R52" s="6">
        <f t="shared" si="27"/>
        <v>142600</v>
      </c>
      <c r="S52" s="6"/>
      <c r="T52" s="9"/>
      <c r="U52" s="31">
        <f t="shared" si="28"/>
        <v>142600</v>
      </c>
      <c r="V52" s="31">
        <f t="shared" si="29"/>
        <v>514549.5</v>
      </c>
      <c r="W52" s="35">
        <f t="shared" si="30"/>
        <v>0</v>
      </c>
      <c r="X52" s="31">
        <f t="shared" si="31"/>
        <v>0</v>
      </c>
      <c r="Y52" s="35">
        <f t="shared" si="32"/>
        <v>142600</v>
      </c>
      <c r="Z52" s="31">
        <f t="shared" si="33"/>
        <v>514549.5</v>
      </c>
      <c r="AA52" s="35">
        <f t="shared" si="34"/>
        <v>0</v>
      </c>
      <c r="AB52" s="31">
        <f t="shared" si="35"/>
        <v>0</v>
      </c>
      <c r="AC52" s="35">
        <f t="shared" si="36"/>
        <v>0</v>
      </c>
      <c r="AD52" s="31">
        <f t="shared" si="37"/>
        <v>0</v>
      </c>
      <c r="AE52" s="35">
        <f t="shared" si="38"/>
        <v>0</v>
      </c>
      <c r="AF52" s="31">
        <f t="shared" si="39"/>
        <v>0</v>
      </c>
      <c r="AG52" s="35">
        <f t="shared" si="40"/>
        <v>0</v>
      </c>
      <c r="AH52" s="31">
        <f t="shared" si="41"/>
        <v>0</v>
      </c>
      <c r="AI52" s="35">
        <f t="shared" si="42"/>
        <v>0</v>
      </c>
      <c r="AJ52" s="31">
        <f t="shared" si="43"/>
        <v>0</v>
      </c>
      <c r="AK52" s="35">
        <f t="shared" si="44"/>
        <v>0</v>
      </c>
      <c r="AL52" s="31">
        <f t="shared" si="45"/>
        <v>0</v>
      </c>
      <c r="AM52" s="35">
        <f t="shared" si="46"/>
        <v>0</v>
      </c>
      <c r="AN52" s="31">
        <f t="shared" si="47"/>
        <v>0</v>
      </c>
      <c r="AO52" s="35">
        <f t="shared" si="48"/>
        <v>0</v>
      </c>
      <c r="AP52" s="31">
        <f t="shared" si="49"/>
        <v>0</v>
      </c>
      <c r="AQ52" s="9"/>
      <c r="AR52" s="15">
        <f t="shared" si="50"/>
        <v>5.75</v>
      </c>
      <c r="AS52" s="15">
        <f t="shared" si="51"/>
        <v>5.5</v>
      </c>
      <c r="AT52" s="15">
        <f t="shared" si="52"/>
        <v>0</v>
      </c>
      <c r="AU52" s="15">
        <f t="shared" si="53"/>
        <v>0</v>
      </c>
      <c r="AV52" s="15">
        <f t="shared" si="54"/>
        <v>5.75</v>
      </c>
      <c r="AW52" s="15">
        <f t="shared" si="55"/>
        <v>5.5</v>
      </c>
      <c r="AX52" s="15">
        <f t="shared" si="56"/>
        <v>0</v>
      </c>
      <c r="AY52" s="15">
        <f t="shared" si="57"/>
        <v>0</v>
      </c>
      <c r="AZ52" s="15">
        <f t="shared" si="58"/>
        <v>0</v>
      </c>
      <c r="BA52" s="15">
        <f t="shared" si="59"/>
        <v>0</v>
      </c>
      <c r="BB52" s="15">
        <f t="shared" si="60"/>
        <v>0</v>
      </c>
      <c r="BC52" s="15">
        <f t="shared" si="61"/>
        <v>0</v>
      </c>
      <c r="BD52" s="15">
        <f t="shared" si="62"/>
        <v>0</v>
      </c>
      <c r="BE52" s="15">
        <f t="shared" si="63"/>
        <v>0</v>
      </c>
      <c r="BF52" s="15">
        <f t="shared" si="64"/>
        <v>0</v>
      </c>
      <c r="BG52" s="15">
        <f t="shared" si="65"/>
        <v>0</v>
      </c>
      <c r="BH52" s="15">
        <f t="shared" si="66"/>
        <v>0</v>
      </c>
      <c r="BI52" s="15">
        <f t="shared" si="67"/>
        <v>0</v>
      </c>
      <c r="BJ52" s="15">
        <f t="shared" si="68"/>
        <v>0</v>
      </c>
      <c r="BK52" s="15">
        <f t="shared" si="69"/>
        <v>0</v>
      </c>
      <c r="BL52" s="15">
        <f t="shared" si="70"/>
        <v>0</v>
      </c>
      <c r="BM52" s="15">
        <f t="shared" si="71"/>
        <v>0</v>
      </c>
      <c r="BN52" s="9"/>
      <c r="BO52" s="12">
        <f t="shared" si="72"/>
        <v>284809</v>
      </c>
      <c r="BP52" s="12">
        <f t="shared" si="73"/>
        <v>229740.5</v>
      </c>
      <c r="BQ52" s="12">
        <f t="shared" si="74"/>
        <v>0</v>
      </c>
      <c r="BR52" s="12">
        <f t="shared" si="75"/>
        <v>0</v>
      </c>
      <c r="BS52" s="12">
        <f t="shared" si="4"/>
        <v>284809</v>
      </c>
      <c r="BT52" s="12">
        <f t="shared" si="5"/>
        <v>229740.5</v>
      </c>
      <c r="BU52" s="12">
        <f t="shared" si="6"/>
        <v>0</v>
      </c>
      <c r="BV52" s="12">
        <f t="shared" si="7"/>
        <v>0</v>
      </c>
      <c r="BW52" s="12">
        <f t="shared" si="8"/>
        <v>0</v>
      </c>
      <c r="BX52" s="12">
        <f t="shared" si="9"/>
        <v>0</v>
      </c>
      <c r="BY52" s="12">
        <f t="shared" si="10"/>
        <v>0</v>
      </c>
      <c r="BZ52" s="12">
        <f t="shared" si="11"/>
        <v>0</v>
      </c>
      <c r="CA52" s="12">
        <f t="shared" si="12"/>
        <v>0</v>
      </c>
      <c r="CB52" s="12">
        <f t="shared" si="13"/>
        <v>0</v>
      </c>
      <c r="CC52" s="12">
        <f t="shared" si="14"/>
        <v>0</v>
      </c>
      <c r="CD52" s="12">
        <f t="shared" si="15"/>
        <v>0</v>
      </c>
      <c r="CE52" s="12">
        <f t="shared" si="16"/>
        <v>0</v>
      </c>
      <c r="CF52" s="12">
        <f t="shared" si="17"/>
        <v>0</v>
      </c>
      <c r="CG52" s="12">
        <f t="shared" si="18"/>
        <v>0</v>
      </c>
      <c r="CH52" s="12">
        <f t="shared" si="19"/>
        <v>0</v>
      </c>
      <c r="CI52" s="12">
        <f t="shared" si="20"/>
        <v>0</v>
      </c>
      <c r="CJ52" s="12">
        <f t="shared" si="21"/>
        <v>0</v>
      </c>
      <c r="CK52" s="9"/>
      <c r="CL52" s="18">
        <f t="shared" si="76"/>
        <v>0</v>
      </c>
      <c r="CM52" s="18">
        <f t="shared" si="77"/>
        <v>1</v>
      </c>
      <c r="CN52" s="18">
        <f t="shared" si="78"/>
        <v>0</v>
      </c>
      <c r="CO52" s="18">
        <f t="shared" si="79"/>
        <v>0</v>
      </c>
      <c r="CP52" s="18">
        <f t="shared" si="80"/>
        <v>0</v>
      </c>
      <c r="CQ52" s="18">
        <f t="shared" si="81"/>
        <v>0</v>
      </c>
      <c r="CR52" s="18">
        <f t="shared" si="82"/>
        <v>0</v>
      </c>
      <c r="CS52" s="18">
        <f t="shared" si="83"/>
        <v>0</v>
      </c>
      <c r="CT52" s="18">
        <f t="shared" si="84"/>
        <v>0</v>
      </c>
      <c r="CU52" s="18">
        <f t="shared" si="85"/>
        <v>0</v>
      </c>
      <c r="CV52" s="15">
        <v>5.75</v>
      </c>
      <c r="CW52" s="15">
        <v>5.375</v>
      </c>
      <c r="CX52" s="15">
        <v>0</v>
      </c>
      <c r="CY52" s="15">
        <v>0</v>
      </c>
      <c r="CZ52" s="15">
        <v>5.75</v>
      </c>
      <c r="DA52" s="15">
        <v>5.375</v>
      </c>
      <c r="DB52" s="15">
        <v>0</v>
      </c>
      <c r="DC52" s="15">
        <v>0</v>
      </c>
      <c r="DD52" s="15">
        <v>0</v>
      </c>
      <c r="DE52" s="15">
        <v>0</v>
      </c>
      <c r="DF52" s="15">
        <v>0</v>
      </c>
      <c r="DG52" s="15">
        <v>0</v>
      </c>
      <c r="DH52" s="15">
        <v>0</v>
      </c>
      <c r="DI52" s="15">
        <v>0</v>
      </c>
      <c r="DJ52" s="15">
        <v>0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>
        <v>0</v>
      </c>
      <c r="DQ52" s="15">
        <v>0</v>
      </c>
      <c r="DR52" s="15"/>
      <c r="DS52" s="17" t="str">
        <f t="shared" si="0"/>
        <v>LNLA18</v>
      </c>
      <c r="DT52" s="3" t="str">
        <f t="shared" si="1"/>
        <v>Naturen som lärande miljö</v>
      </c>
      <c r="DU52" s="1">
        <f>FB70</f>
        <v>0</v>
      </c>
      <c r="DV52" s="1">
        <f t="shared" ref="DV52:EU52" si="126">FC70</f>
        <v>0</v>
      </c>
      <c r="DW52" s="1">
        <f t="shared" si="126"/>
        <v>0</v>
      </c>
      <c r="DX52" s="1">
        <f t="shared" si="126"/>
        <v>0</v>
      </c>
      <c r="DY52" s="1">
        <f t="shared" si="126"/>
        <v>0</v>
      </c>
      <c r="DZ52" s="1">
        <f t="shared" si="126"/>
        <v>0</v>
      </c>
      <c r="EA52" s="1">
        <f t="shared" si="126"/>
        <v>0</v>
      </c>
      <c r="EB52" s="1">
        <f t="shared" si="126"/>
        <v>0.125</v>
      </c>
      <c r="EC52" s="1">
        <f t="shared" si="126"/>
        <v>0</v>
      </c>
      <c r="ED52" s="1">
        <f t="shared" si="126"/>
        <v>0</v>
      </c>
      <c r="EE52" s="1">
        <f t="shared" si="126"/>
        <v>0</v>
      </c>
      <c r="EF52" s="1">
        <f t="shared" si="126"/>
        <v>0</v>
      </c>
      <c r="EG52" s="1">
        <f t="shared" si="126"/>
        <v>0</v>
      </c>
      <c r="EH52" s="1">
        <f t="shared" si="126"/>
        <v>0</v>
      </c>
      <c r="EI52" s="1">
        <f t="shared" si="126"/>
        <v>0</v>
      </c>
      <c r="EJ52" s="1">
        <f t="shared" si="126"/>
        <v>0</v>
      </c>
      <c r="EK52" s="1">
        <f t="shared" si="126"/>
        <v>0</v>
      </c>
      <c r="EL52" s="1">
        <f t="shared" si="126"/>
        <v>0</v>
      </c>
      <c r="EM52" s="1">
        <f t="shared" si="126"/>
        <v>0</v>
      </c>
      <c r="EN52" s="1">
        <f t="shared" si="126"/>
        <v>0</v>
      </c>
      <c r="EO52" s="1">
        <f t="shared" si="126"/>
        <v>0</v>
      </c>
      <c r="EP52" s="1">
        <f t="shared" si="126"/>
        <v>0</v>
      </c>
      <c r="EQ52" s="1">
        <f t="shared" si="126"/>
        <v>0</v>
      </c>
      <c r="ER52" s="1">
        <f t="shared" si="126"/>
        <v>0</v>
      </c>
      <c r="ES52" s="1">
        <f t="shared" si="126"/>
        <v>0</v>
      </c>
      <c r="ET52" s="1">
        <f t="shared" si="126"/>
        <v>0</v>
      </c>
      <c r="EU52" s="60"/>
      <c r="EV52" s="42">
        <v>52</v>
      </c>
      <c r="EW52" s="3" t="s">
        <v>114</v>
      </c>
      <c r="EX52" s="3" t="s">
        <v>115</v>
      </c>
      <c r="EY52" s="3" t="s">
        <v>6</v>
      </c>
      <c r="EZ52" s="1">
        <v>7.125</v>
      </c>
      <c r="FA52" s="1">
        <v>7.25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0.125</v>
      </c>
      <c r="FI52" s="1">
        <v>0.125</v>
      </c>
      <c r="FJ52" s="1">
        <v>0</v>
      </c>
      <c r="FK52" s="1">
        <v>0</v>
      </c>
      <c r="FL52" s="1">
        <v>0.875</v>
      </c>
      <c r="FM52" s="1">
        <v>1</v>
      </c>
      <c r="FN52" s="1">
        <v>1.625</v>
      </c>
      <c r="FO52" s="1">
        <v>1.5</v>
      </c>
      <c r="FP52" s="1">
        <v>0.625</v>
      </c>
      <c r="FQ52" s="1">
        <v>0.75</v>
      </c>
      <c r="FR52" s="1">
        <v>3.75</v>
      </c>
      <c r="FS52" s="1">
        <v>3.75</v>
      </c>
      <c r="FT52" s="1">
        <v>0.125</v>
      </c>
      <c r="FU52" s="1">
        <v>0.125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</row>
    <row r="53" spans="1:183">
      <c r="A53" s="3" t="s">
        <v>87</v>
      </c>
      <c r="B53" s="6">
        <v>49532</v>
      </c>
      <c r="C53" s="6">
        <v>41771</v>
      </c>
      <c r="D53" s="3" t="s">
        <v>86</v>
      </c>
      <c r="F53" s="28">
        <f t="shared" si="2"/>
        <v>0</v>
      </c>
      <c r="G53" s="29">
        <f t="shared" si="3"/>
        <v>1.9999999999999998</v>
      </c>
      <c r="H53" s="3">
        <v>7.5</v>
      </c>
      <c r="J53" s="3" t="s">
        <v>203</v>
      </c>
      <c r="K53" s="3" t="str">
        <f t="shared" si="23"/>
        <v>***</v>
      </c>
      <c r="L53" s="3">
        <v>46</v>
      </c>
      <c r="M53" s="9"/>
      <c r="N53" s="6">
        <f t="shared" si="24"/>
        <v>0</v>
      </c>
      <c r="O53" s="6" t="str">
        <f t="shared" si="25"/>
        <v/>
      </c>
      <c r="P53" s="6" t="str">
        <f t="shared" si="26"/>
        <v/>
      </c>
      <c r="Q53" s="6"/>
      <c r="R53" s="6">
        <f t="shared" si="27"/>
        <v>0</v>
      </c>
      <c r="S53" s="6"/>
      <c r="T53" s="9"/>
      <c r="U53" s="31">
        <f t="shared" si="28"/>
        <v>0</v>
      </c>
      <c r="V53" s="31">
        <f t="shared" si="29"/>
        <v>38489.874999999993</v>
      </c>
      <c r="W53" s="35">
        <f t="shared" si="30"/>
        <v>0</v>
      </c>
      <c r="X53" s="31">
        <f t="shared" si="31"/>
        <v>0</v>
      </c>
      <c r="Y53" s="35">
        <f t="shared" si="32"/>
        <v>0</v>
      </c>
      <c r="Z53" s="31">
        <f t="shared" si="33"/>
        <v>5221.375</v>
      </c>
      <c r="AA53" s="35">
        <f t="shared" si="34"/>
        <v>0</v>
      </c>
      <c r="AB53" s="31">
        <f t="shared" si="35"/>
        <v>21855.625</v>
      </c>
      <c r="AC53" s="35">
        <f t="shared" si="36"/>
        <v>0</v>
      </c>
      <c r="AD53" s="31">
        <f t="shared" si="37"/>
        <v>0</v>
      </c>
      <c r="AE53" s="35">
        <f t="shared" si="38"/>
        <v>0</v>
      </c>
      <c r="AF53" s="31">
        <f t="shared" si="39"/>
        <v>3804.2916666666661</v>
      </c>
      <c r="AG53" s="35">
        <f t="shared" si="40"/>
        <v>0</v>
      </c>
      <c r="AH53" s="31">
        <f t="shared" si="41"/>
        <v>0</v>
      </c>
      <c r="AI53" s="35">
        <f t="shared" si="42"/>
        <v>0</v>
      </c>
      <c r="AJ53" s="31">
        <f t="shared" si="43"/>
        <v>3804.2916666666661</v>
      </c>
      <c r="AK53" s="35">
        <f t="shared" si="44"/>
        <v>0</v>
      </c>
      <c r="AL53" s="31">
        <f t="shared" si="45"/>
        <v>3804.2916666666661</v>
      </c>
      <c r="AM53" s="35">
        <f t="shared" si="46"/>
        <v>0</v>
      </c>
      <c r="AN53" s="31">
        <f t="shared" si="47"/>
        <v>0</v>
      </c>
      <c r="AO53" s="35">
        <f t="shared" si="48"/>
        <v>0</v>
      </c>
      <c r="AP53" s="31">
        <f t="shared" si="49"/>
        <v>0</v>
      </c>
      <c r="AQ53" s="9"/>
      <c r="AR53" s="15">
        <f t="shared" si="50"/>
        <v>0.24999999999999997</v>
      </c>
      <c r="AS53" s="15">
        <f t="shared" si="51"/>
        <v>0.62499999999999989</v>
      </c>
      <c r="AT53" s="15">
        <f t="shared" si="52"/>
        <v>0</v>
      </c>
      <c r="AU53" s="15">
        <f t="shared" si="53"/>
        <v>0</v>
      </c>
      <c r="AV53" s="15">
        <f t="shared" si="54"/>
        <v>0</v>
      </c>
      <c r="AW53" s="15">
        <f t="shared" si="55"/>
        <v>0.125</v>
      </c>
      <c r="AX53" s="15">
        <f t="shared" si="56"/>
        <v>0.125</v>
      </c>
      <c r="AY53" s="15">
        <f t="shared" si="57"/>
        <v>0.375</v>
      </c>
      <c r="AZ53" s="15">
        <f t="shared" si="58"/>
        <v>0</v>
      </c>
      <c r="BA53" s="15">
        <f t="shared" si="59"/>
        <v>0</v>
      </c>
      <c r="BB53" s="15">
        <f t="shared" si="60"/>
        <v>4.1666666666666664E-2</v>
      </c>
      <c r="BC53" s="15">
        <f t="shared" si="61"/>
        <v>4.1666666666666664E-2</v>
      </c>
      <c r="BD53" s="15">
        <f t="shared" si="62"/>
        <v>0</v>
      </c>
      <c r="BE53" s="15">
        <f t="shared" si="63"/>
        <v>0</v>
      </c>
      <c r="BF53" s="15">
        <f t="shared" si="64"/>
        <v>4.1666666666666664E-2</v>
      </c>
      <c r="BG53" s="15">
        <f t="shared" si="65"/>
        <v>4.1666666666666664E-2</v>
      </c>
      <c r="BH53" s="15">
        <f t="shared" si="66"/>
        <v>4.1666666666666664E-2</v>
      </c>
      <c r="BI53" s="15">
        <f t="shared" si="67"/>
        <v>4.1666666666666664E-2</v>
      </c>
      <c r="BJ53" s="15">
        <f t="shared" si="68"/>
        <v>0</v>
      </c>
      <c r="BK53" s="15">
        <f t="shared" si="69"/>
        <v>0</v>
      </c>
      <c r="BL53" s="15">
        <f t="shared" si="70"/>
        <v>0</v>
      </c>
      <c r="BM53" s="15">
        <f t="shared" si="71"/>
        <v>0</v>
      </c>
      <c r="BN53" s="9"/>
      <c r="BO53" s="12">
        <f t="shared" si="72"/>
        <v>12382.999999999998</v>
      </c>
      <c r="BP53" s="12">
        <f t="shared" si="73"/>
        <v>26106.874999999996</v>
      </c>
      <c r="BQ53" s="12">
        <f t="shared" si="74"/>
        <v>0</v>
      </c>
      <c r="BR53" s="12">
        <f t="shared" si="75"/>
        <v>0</v>
      </c>
      <c r="BS53" s="12">
        <f t="shared" si="4"/>
        <v>0</v>
      </c>
      <c r="BT53" s="12">
        <f t="shared" si="5"/>
        <v>5221.375</v>
      </c>
      <c r="BU53" s="12">
        <f t="shared" si="6"/>
        <v>6191.5</v>
      </c>
      <c r="BV53" s="12">
        <f t="shared" si="7"/>
        <v>15664.125</v>
      </c>
      <c r="BW53" s="12">
        <f t="shared" si="8"/>
        <v>0</v>
      </c>
      <c r="BX53" s="12">
        <f t="shared" si="9"/>
        <v>0</v>
      </c>
      <c r="BY53" s="12">
        <f t="shared" si="10"/>
        <v>2063.833333333333</v>
      </c>
      <c r="BZ53" s="12">
        <f t="shared" si="11"/>
        <v>1740.4583333333333</v>
      </c>
      <c r="CA53" s="12">
        <f t="shared" si="12"/>
        <v>0</v>
      </c>
      <c r="CB53" s="12">
        <f t="shared" si="13"/>
        <v>0</v>
      </c>
      <c r="CC53" s="12">
        <f t="shared" si="14"/>
        <v>2063.833333333333</v>
      </c>
      <c r="CD53" s="12">
        <f t="shared" si="15"/>
        <v>1740.4583333333333</v>
      </c>
      <c r="CE53" s="12">
        <f t="shared" si="16"/>
        <v>2063.833333333333</v>
      </c>
      <c r="CF53" s="12">
        <f t="shared" si="17"/>
        <v>1740.4583333333333</v>
      </c>
      <c r="CG53" s="12">
        <f t="shared" si="18"/>
        <v>0</v>
      </c>
      <c r="CH53" s="12">
        <f t="shared" si="19"/>
        <v>0</v>
      </c>
      <c r="CI53" s="12">
        <f t="shared" si="20"/>
        <v>0</v>
      </c>
      <c r="CJ53" s="12">
        <f t="shared" si="21"/>
        <v>0</v>
      </c>
      <c r="CK53" s="9"/>
      <c r="CL53" s="18">
        <f t="shared" si="76"/>
        <v>0</v>
      </c>
      <c r="CM53" s="18">
        <f t="shared" si="77"/>
        <v>0.1356558055852351</v>
      </c>
      <c r="CN53" s="18">
        <f t="shared" si="78"/>
        <v>0.56782790279261763</v>
      </c>
      <c r="CO53" s="18">
        <f t="shared" si="79"/>
        <v>0</v>
      </c>
      <c r="CP53" s="18">
        <f t="shared" si="80"/>
        <v>9.8838763874049135E-2</v>
      </c>
      <c r="CQ53" s="18">
        <f t="shared" si="81"/>
        <v>0</v>
      </c>
      <c r="CR53" s="18">
        <f t="shared" si="82"/>
        <v>9.8838763874049135E-2</v>
      </c>
      <c r="CS53" s="18">
        <f t="shared" si="83"/>
        <v>9.8838763874049135E-2</v>
      </c>
      <c r="CT53" s="18">
        <f t="shared" si="84"/>
        <v>0</v>
      </c>
      <c r="CU53" s="18">
        <f t="shared" si="85"/>
        <v>0</v>
      </c>
      <c r="CV53" s="15">
        <v>0</v>
      </c>
      <c r="CW53" s="15">
        <v>0.125</v>
      </c>
      <c r="CX53" s="15">
        <v>0</v>
      </c>
      <c r="CY53" s="15">
        <v>0</v>
      </c>
      <c r="CZ53" s="15">
        <v>0</v>
      </c>
      <c r="DA53" s="15">
        <v>0.125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0</v>
      </c>
      <c r="DK53" s="15">
        <v>0</v>
      </c>
      <c r="DL53" s="15">
        <v>0</v>
      </c>
      <c r="DM53" s="15">
        <v>0</v>
      </c>
      <c r="DN53" s="15">
        <v>0</v>
      </c>
      <c r="DO53" s="15">
        <v>0</v>
      </c>
      <c r="DP53" s="15">
        <v>0</v>
      </c>
      <c r="DQ53" s="15">
        <v>0</v>
      </c>
      <c r="DR53" s="15"/>
      <c r="DS53" s="17" t="str">
        <f t="shared" si="0"/>
        <v>LNLB18</v>
      </c>
      <c r="DT53" s="3" t="str">
        <f t="shared" si="1"/>
        <v>Naturen som lärande miljö</v>
      </c>
      <c r="DU53" s="1">
        <f>FB71</f>
        <v>0</v>
      </c>
      <c r="DV53" s="1">
        <f t="shared" ref="DV53:EU53" si="127">FC71</f>
        <v>0</v>
      </c>
      <c r="DW53" s="1">
        <f t="shared" si="127"/>
        <v>0</v>
      </c>
      <c r="DX53" s="1">
        <f t="shared" si="127"/>
        <v>0</v>
      </c>
      <c r="DY53" s="1">
        <f t="shared" si="127"/>
        <v>0</v>
      </c>
      <c r="DZ53" s="1">
        <f t="shared" si="127"/>
        <v>0</v>
      </c>
      <c r="EA53" s="1">
        <f t="shared" si="127"/>
        <v>0</v>
      </c>
      <c r="EB53" s="1">
        <f t="shared" si="127"/>
        <v>0</v>
      </c>
      <c r="EC53" s="1">
        <f t="shared" si="127"/>
        <v>0.125</v>
      </c>
      <c r="ED53" s="1">
        <f t="shared" si="127"/>
        <v>0.375</v>
      </c>
      <c r="EE53" s="1">
        <f t="shared" si="127"/>
        <v>0.125</v>
      </c>
      <c r="EF53" s="1">
        <f t="shared" si="127"/>
        <v>0.125</v>
      </c>
      <c r="EG53" s="1">
        <f t="shared" si="127"/>
        <v>0</v>
      </c>
      <c r="EH53" s="1">
        <f t="shared" si="127"/>
        <v>0</v>
      </c>
      <c r="EI53" s="1">
        <f t="shared" si="127"/>
        <v>0</v>
      </c>
      <c r="EJ53" s="1">
        <f t="shared" si="127"/>
        <v>0</v>
      </c>
      <c r="EK53" s="1">
        <f t="shared" si="127"/>
        <v>0</v>
      </c>
      <c r="EL53" s="1">
        <f t="shared" si="127"/>
        <v>0</v>
      </c>
      <c r="EM53" s="1">
        <f t="shared" si="127"/>
        <v>0</v>
      </c>
      <c r="EN53" s="1">
        <f t="shared" si="127"/>
        <v>0</v>
      </c>
      <c r="EO53" s="1">
        <f t="shared" si="127"/>
        <v>0</v>
      </c>
      <c r="EP53" s="1">
        <f t="shared" si="127"/>
        <v>0</v>
      </c>
      <c r="EQ53" s="1">
        <f t="shared" si="127"/>
        <v>0</v>
      </c>
      <c r="ER53" s="1">
        <f t="shared" si="127"/>
        <v>0</v>
      </c>
      <c r="ES53" s="1">
        <f t="shared" si="127"/>
        <v>0</v>
      </c>
      <c r="ET53" s="1">
        <f t="shared" si="127"/>
        <v>0</v>
      </c>
      <c r="EU53" s="60"/>
      <c r="EV53" s="42">
        <v>53</v>
      </c>
      <c r="EW53" s="3" t="s">
        <v>140</v>
      </c>
      <c r="EX53" s="3" t="s">
        <v>141</v>
      </c>
      <c r="EY53" s="3" t="s">
        <v>6</v>
      </c>
      <c r="EZ53" s="1">
        <v>3.125</v>
      </c>
      <c r="FA53" s="1">
        <v>3.125</v>
      </c>
      <c r="FB53" s="1">
        <v>0</v>
      </c>
      <c r="FC53" s="1">
        <v>0</v>
      </c>
      <c r="FD53" s="1">
        <v>0.625</v>
      </c>
      <c r="FE53" s="1">
        <v>0.625</v>
      </c>
      <c r="FF53" s="1">
        <v>0.25</v>
      </c>
      <c r="FG53" s="1">
        <v>0.125</v>
      </c>
      <c r="FH53" s="1">
        <v>0.125</v>
      </c>
      <c r="FI53" s="1">
        <v>0.25</v>
      </c>
      <c r="FJ53" s="1">
        <v>0.875</v>
      </c>
      <c r="FK53" s="1">
        <v>0.875</v>
      </c>
      <c r="FL53" s="1">
        <v>0.125</v>
      </c>
      <c r="FM53" s="1">
        <v>0.125</v>
      </c>
      <c r="FN53" s="1">
        <v>0</v>
      </c>
      <c r="FO53" s="1">
        <v>0</v>
      </c>
      <c r="FP53" s="1">
        <v>0.75</v>
      </c>
      <c r="FQ53" s="1">
        <v>0.75</v>
      </c>
      <c r="FR53" s="1">
        <v>0.375</v>
      </c>
      <c r="FS53" s="1">
        <v>0.375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</row>
    <row r="54" spans="1:183">
      <c r="A54" s="3" t="s">
        <v>92</v>
      </c>
      <c r="B54" s="6">
        <v>45742.5</v>
      </c>
      <c r="C54" s="6">
        <v>41449</v>
      </c>
      <c r="D54" s="3" t="s">
        <v>93</v>
      </c>
      <c r="E54" s="3">
        <f>99.75+9.6</f>
        <v>109.35</v>
      </c>
      <c r="F54" s="28">
        <f t="shared" si="2"/>
        <v>16.823076923076922</v>
      </c>
      <c r="G54" s="29">
        <f t="shared" si="3"/>
        <v>13</v>
      </c>
      <c r="H54" s="3">
        <v>30</v>
      </c>
      <c r="I54" s="3">
        <v>7.5</v>
      </c>
      <c r="J54" s="3" t="s">
        <v>204</v>
      </c>
      <c r="K54" s="3" t="str">
        <f t="shared" si="23"/>
        <v>***</v>
      </c>
      <c r="L54" s="3">
        <v>99.75</v>
      </c>
      <c r="M54" s="9"/>
      <c r="N54" s="6">
        <f t="shared" si="24"/>
        <v>338985</v>
      </c>
      <c r="O54" s="6">
        <f t="shared" si="25"/>
        <v>44850</v>
      </c>
      <c r="P54" s="6">
        <f t="shared" si="26"/>
        <v>2236.6290595821856</v>
      </c>
      <c r="Q54" s="6"/>
      <c r="R54" s="6">
        <f t="shared" si="27"/>
        <v>386071.62905958219</v>
      </c>
      <c r="S54" s="6"/>
      <c r="T54" s="9"/>
      <c r="U54" s="31">
        <f t="shared" si="28"/>
        <v>386071.62905958219</v>
      </c>
      <c r="V54" s="31">
        <f t="shared" si="29"/>
        <v>540839.125</v>
      </c>
      <c r="W54" s="35">
        <f t="shared" si="30"/>
        <v>3698.4849591111365</v>
      </c>
      <c r="X54" s="31">
        <f t="shared" si="31"/>
        <v>5181.125</v>
      </c>
      <c r="Y54" s="35">
        <f t="shared" si="32"/>
        <v>31120.311835010605</v>
      </c>
      <c r="Z54" s="31">
        <f t="shared" si="33"/>
        <v>43595.75</v>
      </c>
      <c r="AA54" s="35">
        <f t="shared" si="34"/>
        <v>0</v>
      </c>
      <c r="AB54" s="31">
        <f t="shared" si="35"/>
        <v>0</v>
      </c>
      <c r="AC54" s="35">
        <f t="shared" si="36"/>
        <v>0</v>
      </c>
      <c r="AD54" s="31">
        <f t="shared" si="37"/>
        <v>0</v>
      </c>
      <c r="AE54" s="35">
        <f t="shared" si="38"/>
        <v>0</v>
      </c>
      <c r="AF54" s="31">
        <f t="shared" si="39"/>
        <v>0</v>
      </c>
      <c r="AG54" s="35">
        <f t="shared" si="40"/>
        <v>0</v>
      </c>
      <c r="AH54" s="31">
        <f t="shared" si="41"/>
        <v>0</v>
      </c>
      <c r="AI54" s="35">
        <f t="shared" si="42"/>
        <v>0</v>
      </c>
      <c r="AJ54" s="31">
        <f t="shared" si="43"/>
        <v>0</v>
      </c>
      <c r="AK54" s="35">
        <f t="shared" si="44"/>
        <v>0</v>
      </c>
      <c r="AL54" s="31">
        <f t="shared" si="45"/>
        <v>0</v>
      </c>
      <c r="AM54" s="35">
        <f t="shared" si="46"/>
        <v>0</v>
      </c>
      <c r="AN54" s="31">
        <f t="shared" si="47"/>
        <v>0</v>
      </c>
      <c r="AO54" s="35">
        <f t="shared" si="48"/>
        <v>351252.83226546046</v>
      </c>
      <c r="AP54" s="31">
        <f t="shared" si="49"/>
        <v>492062.25</v>
      </c>
      <c r="AQ54" s="9"/>
      <c r="AR54" s="15">
        <f t="shared" si="50"/>
        <v>6.5</v>
      </c>
      <c r="AS54" s="15">
        <f t="shared" si="51"/>
        <v>5.875</v>
      </c>
      <c r="AT54" s="15">
        <f t="shared" si="52"/>
        <v>0</v>
      </c>
      <c r="AU54" s="15">
        <f t="shared" si="53"/>
        <v>0.125</v>
      </c>
      <c r="AV54" s="15">
        <f t="shared" si="54"/>
        <v>0.5</v>
      </c>
      <c r="AW54" s="15">
        <f t="shared" si="55"/>
        <v>0.5</v>
      </c>
      <c r="AX54" s="15">
        <f t="shared" si="56"/>
        <v>0</v>
      </c>
      <c r="AY54" s="15">
        <f t="shared" si="57"/>
        <v>0</v>
      </c>
      <c r="AZ54" s="15">
        <f t="shared" si="58"/>
        <v>0</v>
      </c>
      <c r="BA54" s="15">
        <f t="shared" si="59"/>
        <v>0</v>
      </c>
      <c r="BB54" s="15">
        <f t="shared" si="60"/>
        <v>0</v>
      </c>
      <c r="BC54" s="15">
        <f t="shared" si="61"/>
        <v>0</v>
      </c>
      <c r="BD54" s="15">
        <f t="shared" si="62"/>
        <v>0</v>
      </c>
      <c r="BE54" s="15">
        <f t="shared" si="63"/>
        <v>0</v>
      </c>
      <c r="BF54" s="15">
        <f t="shared" si="64"/>
        <v>0</v>
      </c>
      <c r="BG54" s="15">
        <f t="shared" si="65"/>
        <v>0</v>
      </c>
      <c r="BH54" s="15">
        <f t="shared" si="66"/>
        <v>0</v>
      </c>
      <c r="BI54" s="15">
        <f t="shared" si="67"/>
        <v>0</v>
      </c>
      <c r="BJ54" s="15">
        <f t="shared" si="68"/>
        <v>0</v>
      </c>
      <c r="BK54" s="15">
        <f t="shared" si="69"/>
        <v>0</v>
      </c>
      <c r="BL54" s="15">
        <f t="shared" si="70"/>
        <v>6</v>
      </c>
      <c r="BM54" s="15">
        <f t="shared" si="71"/>
        <v>5.25</v>
      </c>
      <c r="BN54" s="9"/>
      <c r="BO54" s="12">
        <f t="shared" si="72"/>
        <v>297326.25</v>
      </c>
      <c r="BP54" s="12">
        <f t="shared" si="73"/>
        <v>243512.875</v>
      </c>
      <c r="BQ54" s="12">
        <f t="shared" si="74"/>
        <v>0</v>
      </c>
      <c r="BR54" s="12">
        <f t="shared" si="75"/>
        <v>5181.125</v>
      </c>
      <c r="BS54" s="12">
        <f t="shared" si="4"/>
        <v>22871.25</v>
      </c>
      <c r="BT54" s="12">
        <f t="shared" si="5"/>
        <v>20724.5</v>
      </c>
      <c r="BU54" s="12">
        <f t="shared" si="6"/>
        <v>0</v>
      </c>
      <c r="BV54" s="12">
        <f t="shared" si="7"/>
        <v>0</v>
      </c>
      <c r="BW54" s="12">
        <f t="shared" si="8"/>
        <v>0</v>
      </c>
      <c r="BX54" s="12">
        <f t="shared" si="9"/>
        <v>0</v>
      </c>
      <c r="BY54" s="12">
        <f t="shared" si="10"/>
        <v>0</v>
      </c>
      <c r="BZ54" s="12">
        <f t="shared" si="11"/>
        <v>0</v>
      </c>
      <c r="CA54" s="12">
        <f t="shared" si="12"/>
        <v>0</v>
      </c>
      <c r="CB54" s="12">
        <f t="shared" si="13"/>
        <v>0</v>
      </c>
      <c r="CC54" s="12">
        <f t="shared" si="14"/>
        <v>0</v>
      </c>
      <c r="CD54" s="12">
        <f t="shared" si="15"/>
        <v>0</v>
      </c>
      <c r="CE54" s="12">
        <f t="shared" si="16"/>
        <v>0</v>
      </c>
      <c r="CF54" s="12">
        <f t="shared" si="17"/>
        <v>0</v>
      </c>
      <c r="CG54" s="12">
        <f t="shared" si="18"/>
        <v>0</v>
      </c>
      <c r="CH54" s="12">
        <f t="shared" si="19"/>
        <v>0</v>
      </c>
      <c r="CI54" s="12">
        <f t="shared" si="20"/>
        <v>274455</v>
      </c>
      <c r="CJ54" s="12">
        <f t="shared" si="21"/>
        <v>217607.25</v>
      </c>
      <c r="CK54" s="9"/>
      <c r="CL54" s="18">
        <f t="shared" si="76"/>
        <v>9.5797895538714956E-3</v>
      </c>
      <c r="CM54" s="18">
        <f t="shared" si="77"/>
        <v>8.0607611366873652E-2</v>
      </c>
      <c r="CN54" s="18">
        <f t="shared" si="78"/>
        <v>0</v>
      </c>
      <c r="CO54" s="18">
        <f t="shared" si="79"/>
        <v>0</v>
      </c>
      <c r="CP54" s="18">
        <f t="shared" si="80"/>
        <v>0</v>
      </c>
      <c r="CQ54" s="18">
        <f t="shared" si="81"/>
        <v>0</v>
      </c>
      <c r="CR54" s="18">
        <f t="shared" si="82"/>
        <v>0</v>
      </c>
      <c r="CS54" s="18">
        <f t="shared" si="83"/>
        <v>0</v>
      </c>
      <c r="CT54" s="18">
        <f t="shared" si="84"/>
        <v>0</v>
      </c>
      <c r="CU54" s="18">
        <f t="shared" si="85"/>
        <v>0.90981259907925482</v>
      </c>
      <c r="CV54" s="15">
        <v>6</v>
      </c>
      <c r="CW54" s="15">
        <v>5.375</v>
      </c>
      <c r="CX54" s="15">
        <v>0</v>
      </c>
      <c r="CY54" s="15">
        <v>0.125</v>
      </c>
      <c r="CZ54" s="15">
        <v>0</v>
      </c>
      <c r="DA54" s="15">
        <v>0</v>
      </c>
      <c r="DB54" s="15">
        <v>0</v>
      </c>
      <c r="DC54" s="15">
        <v>0</v>
      </c>
      <c r="DD54" s="15">
        <v>0</v>
      </c>
      <c r="DE54" s="15">
        <v>0</v>
      </c>
      <c r="DF54" s="15">
        <v>0</v>
      </c>
      <c r="DG54" s="15">
        <v>0</v>
      </c>
      <c r="DH54" s="15">
        <v>0</v>
      </c>
      <c r="DI54" s="15">
        <v>0</v>
      </c>
      <c r="DJ54" s="15">
        <v>0</v>
      </c>
      <c r="DK54" s="15">
        <v>0</v>
      </c>
      <c r="DL54" s="15">
        <v>0</v>
      </c>
      <c r="DM54" s="15">
        <v>0</v>
      </c>
      <c r="DN54" s="15">
        <v>0</v>
      </c>
      <c r="DO54" s="15">
        <v>0</v>
      </c>
      <c r="DP54" s="15">
        <v>6</v>
      </c>
      <c r="DQ54" s="15">
        <v>5.25</v>
      </c>
      <c r="DR54" s="15"/>
      <c r="DS54" s="17" t="str">
        <f t="shared" si="0"/>
        <v>LNVA18</v>
      </c>
      <c r="DT54" s="3" t="str">
        <f t="shared" si="1"/>
        <v>Naturvetenskap 1</v>
      </c>
      <c r="DU54" s="1">
        <f>FB72</f>
        <v>0</v>
      </c>
      <c r="DV54" s="1">
        <f t="shared" ref="DV54:EU54" si="128">FC72</f>
        <v>0</v>
      </c>
      <c r="DW54" s="1">
        <f t="shared" si="128"/>
        <v>0</v>
      </c>
      <c r="DX54" s="1">
        <f t="shared" si="128"/>
        <v>0</v>
      </c>
      <c r="DY54" s="1">
        <f t="shared" si="128"/>
        <v>0</v>
      </c>
      <c r="DZ54" s="1">
        <f t="shared" si="128"/>
        <v>0</v>
      </c>
      <c r="EA54" s="1">
        <f t="shared" si="128"/>
        <v>0.5</v>
      </c>
      <c r="EB54" s="1">
        <f t="shared" si="128"/>
        <v>0.5</v>
      </c>
      <c r="EC54" s="1">
        <f t="shared" si="128"/>
        <v>0</v>
      </c>
      <c r="ED54" s="1">
        <f t="shared" si="128"/>
        <v>0</v>
      </c>
      <c r="EE54" s="1">
        <f t="shared" si="128"/>
        <v>0</v>
      </c>
      <c r="EF54" s="1">
        <f t="shared" si="128"/>
        <v>0</v>
      </c>
      <c r="EG54" s="1">
        <f t="shared" si="128"/>
        <v>0</v>
      </c>
      <c r="EH54" s="1">
        <f t="shared" si="128"/>
        <v>0</v>
      </c>
      <c r="EI54" s="1">
        <f t="shared" si="128"/>
        <v>0</v>
      </c>
      <c r="EJ54" s="1">
        <f t="shared" si="128"/>
        <v>0</v>
      </c>
      <c r="EK54" s="1">
        <f t="shared" si="128"/>
        <v>0</v>
      </c>
      <c r="EL54" s="1">
        <f t="shared" si="128"/>
        <v>0</v>
      </c>
      <c r="EM54" s="1">
        <f t="shared" si="128"/>
        <v>0</v>
      </c>
      <c r="EN54" s="1">
        <f t="shared" si="128"/>
        <v>0</v>
      </c>
      <c r="EO54" s="1">
        <f t="shared" si="128"/>
        <v>0</v>
      </c>
      <c r="EP54" s="1">
        <f t="shared" si="128"/>
        <v>0</v>
      </c>
      <c r="EQ54" s="1">
        <f t="shared" si="128"/>
        <v>0</v>
      </c>
      <c r="ER54" s="1">
        <f t="shared" si="128"/>
        <v>0</v>
      </c>
      <c r="ES54" s="1">
        <f t="shared" si="128"/>
        <v>0</v>
      </c>
      <c r="ET54" s="1">
        <f t="shared" si="128"/>
        <v>0</v>
      </c>
      <c r="EU54" s="60"/>
      <c r="EV54" s="42">
        <v>54</v>
      </c>
      <c r="EW54" s="3" t="s">
        <v>142</v>
      </c>
      <c r="EX54" s="3" t="s">
        <v>143</v>
      </c>
      <c r="EY54" s="3" t="s">
        <v>6</v>
      </c>
      <c r="EZ54" s="1">
        <v>2.75</v>
      </c>
      <c r="FA54" s="1">
        <v>2.875</v>
      </c>
      <c r="FB54" s="1">
        <v>0</v>
      </c>
      <c r="FC54" s="1">
        <v>0</v>
      </c>
      <c r="FD54" s="1">
        <v>0.625</v>
      </c>
      <c r="FE54" s="1">
        <v>0.625</v>
      </c>
      <c r="FF54" s="1">
        <v>0.25</v>
      </c>
      <c r="FG54" s="1">
        <v>0.125</v>
      </c>
      <c r="FH54" s="1">
        <v>0.125</v>
      </c>
      <c r="FI54" s="1">
        <v>0.25</v>
      </c>
      <c r="FJ54" s="1">
        <v>0.75</v>
      </c>
      <c r="FK54" s="1">
        <v>0.875</v>
      </c>
      <c r="FL54" s="1">
        <v>0</v>
      </c>
      <c r="FM54" s="1">
        <v>0</v>
      </c>
      <c r="FN54" s="1">
        <v>0</v>
      </c>
      <c r="FO54" s="1">
        <v>0</v>
      </c>
      <c r="FP54" s="1">
        <v>0.625</v>
      </c>
      <c r="FQ54" s="1">
        <v>0.625</v>
      </c>
      <c r="FR54" s="1">
        <v>0.375</v>
      </c>
      <c r="FS54" s="1">
        <v>0.375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</row>
    <row r="55" spans="1:183">
      <c r="A55" s="3" t="s">
        <v>23</v>
      </c>
      <c r="B55" s="6">
        <v>39779</v>
      </c>
      <c r="C55" s="6">
        <v>32314</v>
      </c>
      <c r="D55" s="3" t="s">
        <v>24</v>
      </c>
      <c r="E55" s="3">
        <v>59</v>
      </c>
      <c r="F55" s="28">
        <f t="shared" si="2"/>
        <v>12.421052631578947</v>
      </c>
      <c r="G55" s="29">
        <f t="shared" si="3"/>
        <v>19</v>
      </c>
      <c r="H55" s="3">
        <v>15</v>
      </c>
      <c r="J55" s="3" t="s">
        <v>205</v>
      </c>
      <c r="K55" s="3" t="str">
        <f t="shared" si="23"/>
        <v>***</v>
      </c>
      <c r="L55" s="3">
        <v>59</v>
      </c>
      <c r="M55" s="9"/>
      <c r="N55" s="6">
        <f t="shared" si="24"/>
        <v>182900</v>
      </c>
      <c r="O55" s="6" t="str">
        <f t="shared" si="25"/>
        <v/>
      </c>
      <c r="P55" s="6" t="str">
        <f t="shared" si="26"/>
        <v/>
      </c>
      <c r="Q55" s="6"/>
      <c r="R55" s="6">
        <f t="shared" si="27"/>
        <v>182900</v>
      </c>
      <c r="S55" s="6"/>
      <c r="T55" s="9"/>
      <c r="U55" s="31">
        <f t="shared" si="28"/>
        <v>182900</v>
      </c>
      <c r="V55" s="31">
        <f t="shared" si="29"/>
        <v>435344.5</v>
      </c>
      <c r="W55" s="35">
        <f t="shared" si="30"/>
        <v>16057.045741935408</v>
      </c>
      <c r="X55" s="31">
        <f t="shared" si="31"/>
        <v>38219.5</v>
      </c>
      <c r="Y55" s="35">
        <f t="shared" si="32"/>
        <v>53004.383827061101</v>
      </c>
      <c r="Z55" s="31">
        <f t="shared" si="33"/>
        <v>126162.75</v>
      </c>
      <c r="AA55" s="35">
        <f t="shared" si="34"/>
        <v>107963.5137804658</v>
      </c>
      <c r="AB55" s="31">
        <f t="shared" si="35"/>
        <v>256978.24999999997</v>
      </c>
      <c r="AC55" s="35">
        <f t="shared" si="36"/>
        <v>5875.0566505376773</v>
      </c>
      <c r="AD55" s="31">
        <f t="shared" si="37"/>
        <v>13984</v>
      </c>
      <c r="AE55" s="35">
        <f t="shared" si="38"/>
        <v>0</v>
      </c>
      <c r="AF55" s="31">
        <f t="shared" si="39"/>
        <v>0</v>
      </c>
      <c r="AG55" s="35">
        <f t="shared" si="40"/>
        <v>0</v>
      </c>
      <c r="AH55" s="31">
        <f t="shared" si="41"/>
        <v>0</v>
      </c>
      <c r="AI55" s="35">
        <f t="shared" si="42"/>
        <v>0</v>
      </c>
      <c r="AJ55" s="31">
        <f t="shared" si="43"/>
        <v>0</v>
      </c>
      <c r="AK55" s="35">
        <f t="shared" si="44"/>
        <v>0</v>
      </c>
      <c r="AL55" s="31">
        <f t="shared" si="45"/>
        <v>0</v>
      </c>
      <c r="AM55" s="35">
        <f t="shared" si="46"/>
        <v>0</v>
      </c>
      <c r="AN55" s="31">
        <f t="shared" si="47"/>
        <v>0</v>
      </c>
      <c r="AO55" s="35">
        <f t="shared" si="48"/>
        <v>0</v>
      </c>
      <c r="AP55" s="31">
        <f t="shared" si="49"/>
        <v>0</v>
      </c>
      <c r="AQ55" s="9"/>
      <c r="AR55" s="15">
        <f t="shared" si="50"/>
        <v>4.75</v>
      </c>
      <c r="AS55" s="15">
        <f t="shared" si="51"/>
        <v>7.625</v>
      </c>
      <c r="AT55" s="15">
        <f t="shared" si="52"/>
        <v>0.25</v>
      </c>
      <c r="AU55" s="15">
        <f t="shared" si="53"/>
        <v>0.875</v>
      </c>
      <c r="AV55" s="15">
        <f t="shared" si="54"/>
        <v>1.75</v>
      </c>
      <c r="AW55" s="15">
        <f t="shared" si="55"/>
        <v>1.75</v>
      </c>
      <c r="AX55" s="15">
        <f t="shared" si="56"/>
        <v>2.5</v>
      </c>
      <c r="AY55" s="15">
        <f t="shared" si="57"/>
        <v>4.875</v>
      </c>
      <c r="AZ55" s="15">
        <f t="shared" si="58"/>
        <v>0.25</v>
      </c>
      <c r="BA55" s="15">
        <f t="shared" si="59"/>
        <v>0.125</v>
      </c>
      <c r="BB55" s="15">
        <f t="shared" si="60"/>
        <v>0</v>
      </c>
      <c r="BC55" s="15">
        <f t="shared" si="61"/>
        <v>0</v>
      </c>
      <c r="BD55" s="15">
        <f t="shared" si="62"/>
        <v>0</v>
      </c>
      <c r="BE55" s="15">
        <f t="shared" si="63"/>
        <v>0</v>
      </c>
      <c r="BF55" s="15">
        <f t="shared" si="64"/>
        <v>0</v>
      </c>
      <c r="BG55" s="15">
        <f t="shared" si="65"/>
        <v>0</v>
      </c>
      <c r="BH55" s="15">
        <f t="shared" si="66"/>
        <v>0</v>
      </c>
      <c r="BI55" s="15">
        <f t="shared" si="67"/>
        <v>0</v>
      </c>
      <c r="BJ55" s="15">
        <f t="shared" si="68"/>
        <v>0</v>
      </c>
      <c r="BK55" s="15">
        <f t="shared" si="69"/>
        <v>0</v>
      </c>
      <c r="BL55" s="15">
        <f t="shared" si="70"/>
        <v>0</v>
      </c>
      <c r="BM55" s="15">
        <f t="shared" si="71"/>
        <v>0</v>
      </c>
      <c r="BN55" s="9"/>
      <c r="BO55" s="12">
        <f t="shared" si="72"/>
        <v>188950.25</v>
      </c>
      <c r="BP55" s="12">
        <f t="shared" si="73"/>
        <v>246394.25</v>
      </c>
      <c r="BQ55" s="12">
        <f t="shared" si="74"/>
        <v>9944.75</v>
      </c>
      <c r="BR55" s="12">
        <f t="shared" si="75"/>
        <v>28274.75</v>
      </c>
      <c r="BS55" s="12">
        <f t="shared" si="4"/>
        <v>69613.25</v>
      </c>
      <c r="BT55" s="12">
        <f t="shared" si="5"/>
        <v>56549.5</v>
      </c>
      <c r="BU55" s="12">
        <f t="shared" si="6"/>
        <v>99447.5</v>
      </c>
      <c r="BV55" s="12">
        <f t="shared" si="7"/>
        <v>157530.75</v>
      </c>
      <c r="BW55" s="12">
        <f t="shared" si="8"/>
        <v>9944.75</v>
      </c>
      <c r="BX55" s="12">
        <f t="shared" si="9"/>
        <v>4039.25</v>
      </c>
      <c r="BY55" s="12">
        <f t="shared" si="10"/>
        <v>0</v>
      </c>
      <c r="BZ55" s="12">
        <f t="shared" si="11"/>
        <v>0</v>
      </c>
      <c r="CA55" s="12">
        <f t="shared" si="12"/>
        <v>0</v>
      </c>
      <c r="CB55" s="12">
        <f t="shared" si="13"/>
        <v>0</v>
      </c>
      <c r="CC55" s="12">
        <f t="shared" si="14"/>
        <v>0</v>
      </c>
      <c r="CD55" s="12">
        <f t="shared" si="15"/>
        <v>0</v>
      </c>
      <c r="CE55" s="12">
        <f t="shared" si="16"/>
        <v>0</v>
      </c>
      <c r="CF55" s="12">
        <f t="shared" si="17"/>
        <v>0</v>
      </c>
      <c r="CG55" s="12">
        <f t="shared" si="18"/>
        <v>0</v>
      </c>
      <c r="CH55" s="12">
        <f t="shared" si="19"/>
        <v>0</v>
      </c>
      <c r="CI55" s="12">
        <f t="shared" si="20"/>
        <v>0</v>
      </c>
      <c r="CJ55" s="12">
        <f t="shared" si="21"/>
        <v>0</v>
      </c>
      <c r="CK55" s="9"/>
      <c r="CL55" s="18">
        <f t="shared" si="76"/>
        <v>8.7791392793523285E-2</v>
      </c>
      <c r="CM55" s="18">
        <f t="shared" si="77"/>
        <v>0.28979980222559376</v>
      </c>
      <c r="CN55" s="18">
        <f t="shared" si="78"/>
        <v>0.59028711744377149</v>
      </c>
      <c r="CO55" s="18">
        <f t="shared" si="79"/>
        <v>3.2121687537111414E-2</v>
      </c>
      <c r="CP55" s="18">
        <f t="shared" si="80"/>
        <v>0</v>
      </c>
      <c r="CQ55" s="18">
        <f t="shared" si="81"/>
        <v>0</v>
      </c>
      <c r="CR55" s="18">
        <f t="shared" si="82"/>
        <v>0</v>
      </c>
      <c r="CS55" s="18">
        <f t="shared" si="83"/>
        <v>0</v>
      </c>
      <c r="CT55" s="18">
        <f t="shared" si="84"/>
        <v>0</v>
      </c>
      <c r="CU55" s="18">
        <f t="shared" si="85"/>
        <v>0</v>
      </c>
      <c r="CV55" s="15">
        <v>4.75</v>
      </c>
      <c r="CW55" s="15">
        <v>5.625</v>
      </c>
      <c r="CX55" s="15">
        <v>0.25</v>
      </c>
      <c r="CY55" s="15">
        <v>0.625</v>
      </c>
      <c r="CZ55" s="15">
        <v>1.75</v>
      </c>
      <c r="DA55" s="15">
        <v>1.5</v>
      </c>
      <c r="DB55" s="15">
        <v>2.5</v>
      </c>
      <c r="DC55" s="15">
        <v>3.375</v>
      </c>
      <c r="DD55" s="15">
        <v>0.25</v>
      </c>
      <c r="DE55" s="15">
        <v>0.125</v>
      </c>
      <c r="DF55" s="15">
        <v>0</v>
      </c>
      <c r="DG55" s="15">
        <v>0</v>
      </c>
      <c r="DH55" s="15">
        <v>0</v>
      </c>
      <c r="DI55" s="15">
        <v>0</v>
      </c>
      <c r="DJ55" s="15">
        <v>0</v>
      </c>
      <c r="DK55" s="15">
        <v>0</v>
      </c>
      <c r="DL55" s="15">
        <v>0</v>
      </c>
      <c r="DM55" s="15">
        <v>0</v>
      </c>
      <c r="DN55" s="15">
        <v>0</v>
      </c>
      <c r="DO55" s="15">
        <v>0</v>
      </c>
      <c r="DP55" s="15">
        <v>0</v>
      </c>
      <c r="DQ55" s="15">
        <v>0</v>
      </c>
      <c r="DR55" s="15"/>
      <c r="DS55" s="17" t="str">
        <f t="shared" si="0"/>
        <v>LDRA17</v>
      </c>
      <c r="DT55" s="3" t="str">
        <f t="shared" si="1"/>
        <v>Pedagogiskt Drama</v>
      </c>
      <c r="DU55" s="1">
        <f>FB73</f>
        <v>0</v>
      </c>
      <c r="DV55" s="1">
        <f t="shared" ref="DV55:EU55" si="129">FC73</f>
        <v>0</v>
      </c>
      <c r="DW55" s="1">
        <f t="shared" si="129"/>
        <v>0</v>
      </c>
      <c r="DX55" s="1">
        <f t="shared" si="129"/>
        <v>0.25</v>
      </c>
      <c r="DY55" s="1">
        <f t="shared" si="129"/>
        <v>0</v>
      </c>
      <c r="DZ55" s="1">
        <f t="shared" si="129"/>
        <v>0</v>
      </c>
      <c r="EA55" s="1">
        <f t="shared" si="129"/>
        <v>0</v>
      </c>
      <c r="EB55" s="1">
        <f t="shared" si="129"/>
        <v>0.25</v>
      </c>
      <c r="EC55" s="1">
        <f t="shared" si="129"/>
        <v>0</v>
      </c>
      <c r="ED55" s="1">
        <f t="shared" si="129"/>
        <v>1.5</v>
      </c>
      <c r="EE55" s="1">
        <f t="shared" si="129"/>
        <v>0</v>
      </c>
      <c r="EF55" s="1">
        <f t="shared" si="129"/>
        <v>0</v>
      </c>
      <c r="EG55" s="1">
        <f t="shared" si="129"/>
        <v>0</v>
      </c>
      <c r="EH55" s="1">
        <f t="shared" si="129"/>
        <v>0</v>
      </c>
      <c r="EI55" s="1">
        <f t="shared" si="129"/>
        <v>0</v>
      </c>
      <c r="EJ55" s="1">
        <f t="shared" si="129"/>
        <v>0</v>
      </c>
      <c r="EK55" s="1">
        <f t="shared" si="129"/>
        <v>0</v>
      </c>
      <c r="EL55" s="1">
        <f t="shared" si="129"/>
        <v>0</v>
      </c>
      <c r="EM55" s="1">
        <f t="shared" si="129"/>
        <v>0</v>
      </c>
      <c r="EN55" s="1">
        <f t="shared" si="129"/>
        <v>0</v>
      </c>
      <c r="EO55" s="1">
        <f t="shared" si="129"/>
        <v>0</v>
      </c>
      <c r="EP55" s="1">
        <f t="shared" si="129"/>
        <v>0</v>
      </c>
      <c r="EQ55" s="1">
        <f t="shared" si="129"/>
        <v>0</v>
      </c>
      <c r="ER55" s="1">
        <f t="shared" si="129"/>
        <v>0</v>
      </c>
      <c r="ES55" s="1">
        <f t="shared" si="129"/>
        <v>0</v>
      </c>
      <c r="ET55" s="1">
        <f t="shared" si="129"/>
        <v>0</v>
      </c>
      <c r="EU55" s="60"/>
      <c r="EV55" s="42">
        <v>55</v>
      </c>
      <c r="EW55" s="3" t="s">
        <v>65</v>
      </c>
      <c r="EX55" s="3" t="s">
        <v>66</v>
      </c>
      <c r="EY55" s="3" t="s">
        <v>6</v>
      </c>
      <c r="EZ55" s="1">
        <v>0.5</v>
      </c>
      <c r="FA55" s="1">
        <v>0.875</v>
      </c>
      <c r="FB55" s="1">
        <v>0</v>
      </c>
      <c r="FC55" s="1">
        <v>0</v>
      </c>
      <c r="FD55" s="1">
        <v>0</v>
      </c>
      <c r="FE55" s="1">
        <v>0.375</v>
      </c>
      <c r="FF55" s="1">
        <v>0</v>
      </c>
      <c r="FG55" s="1">
        <v>0.375</v>
      </c>
      <c r="FH55" s="1">
        <v>0.5</v>
      </c>
      <c r="FI55" s="1">
        <v>0.125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</row>
    <row r="56" spans="1:183">
      <c r="A56" s="3" t="s">
        <v>94</v>
      </c>
      <c r="B56" s="6">
        <v>24767.25</v>
      </c>
      <c r="C56" s="6">
        <v>24317.5</v>
      </c>
      <c r="D56" s="3" t="s">
        <v>95</v>
      </c>
      <c r="E56" s="3">
        <f>73+22.2</f>
        <v>95.2</v>
      </c>
      <c r="F56" s="28">
        <f t="shared" si="2"/>
        <v>5.6000000000000005</v>
      </c>
      <c r="G56" s="29">
        <f t="shared" si="3"/>
        <v>34</v>
      </c>
      <c r="H56" s="3">
        <v>30</v>
      </c>
      <c r="I56" s="3">
        <v>7.5</v>
      </c>
      <c r="J56" s="3" t="s">
        <v>206</v>
      </c>
      <c r="K56" s="3" t="str">
        <f t="shared" si="23"/>
        <v>***</v>
      </c>
      <c r="L56" s="3">
        <v>73</v>
      </c>
      <c r="M56" s="9"/>
      <c r="N56" s="6">
        <f t="shared" si="24"/>
        <v>295120</v>
      </c>
      <c r="O56" s="6">
        <f t="shared" si="25"/>
        <v>117300</v>
      </c>
      <c r="P56" s="6">
        <f t="shared" si="26"/>
        <v>5849.6452327534089</v>
      </c>
      <c r="Q56" s="6"/>
      <c r="R56" s="6">
        <f t="shared" si="27"/>
        <v>418269.64523275342</v>
      </c>
      <c r="S56" s="6"/>
      <c r="T56" s="9"/>
      <c r="U56" s="31">
        <f t="shared" si="28"/>
        <v>418269.64523275342</v>
      </c>
      <c r="V56" s="31">
        <f t="shared" si="29"/>
        <v>804651.8125</v>
      </c>
      <c r="W56" s="35">
        <f t="shared" si="30"/>
        <v>0</v>
      </c>
      <c r="X56" s="31">
        <f t="shared" si="31"/>
        <v>0</v>
      </c>
      <c r="Y56" s="35">
        <f t="shared" si="32"/>
        <v>0</v>
      </c>
      <c r="Z56" s="31">
        <f t="shared" si="33"/>
        <v>0</v>
      </c>
      <c r="AA56" s="35">
        <f t="shared" si="34"/>
        <v>0</v>
      </c>
      <c r="AB56" s="31">
        <f t="shared" si="35"/>
        <v>0</v>
      </c>
      <c r="AC56" s="35">
        <f t="shared" si="36"/>
        <v>12757.481341557528</v>
      </c>
      <c r="AD56" s="31">
        <f t="shared" si="37"/>
        <v>24542.375</v>
      </c>
      <c r="AE56" s="35">
        <f t="shared" si="38"/>
        <v>87137.15807528107</v>
      </c>
      <c r="AF56" s="31">
        <f t="shared" si="39"/>
        <v>167631.27083333331</v>
      </c>
      <c r="AG56" s="35">
        <f t="shared" si="40"/>
        <v>0</v>
      </c>
      <c r="AH56" s="31">
        <f t="shared" si="41"/>
        <v>0</v>
      </c>
      <c r="AI56" s="35">
        <f t="shared" si="42"/>
        <v>284795.89071995812</v>
      </c>
      <c r="AJ56" s="31">
        <f t="shared" si="43"/>
        <v>547879.89583333337</v>
      </c>
      <c r="AK56" s="35">
        <f t="shared" si="44"/>
        <v>33579.11509595668</v>
      </c>
      <c r="AL56" s="31">
        <f t="shared" si="45"/>
        <v>64598.270833333328</v>
      </c>
      <c r="AM56" s="35">
        <f t="shared" si="46"/>
        <v>0</v>
      </c>
      <c r="AN56" s="31">
        <f t="shared" si="47"/>
        <v>0</v>
      </c>
      <c r="AO56" s="35">
        <f t="shared" si="48"/>
        <v>0</v>
      </c>
      <c r="AP56" s="31">
        <f t="shared" si="49"/>
        <v>0</v>
      </c>
      <c r="AQ56" s="9"/>
      <c r="AR56" s="15">
        <f t="shared" si="50"/>
        <v>17</v>
      </c>
      <c r="AS56" s="15">
        <f t="shared" si="51"/>
        <v>15.774999999999999</v>
      </c>
      <c r="AT56" s="15">
        <f t="shared" si="52"/>
        <v>0</v>
      </c>
      <c r="AU56" s="15">
        <f t="shared" si="53"/>
        <v>0</v>
      </c>
      <c r="AV56" s="15">
        <f t="shared" si="54"/>
        <v>0</v>
      </c>
      <c r="AW56" s="15">
        <f t="shared" si="55"/>
        <v>0</v>
      </c>
      <c r="AX56" s="15">
        <f t="shared" si="56"/>
        <v>0</v>
      </c>
      <c r="AY56" s="15">
        <f t="shared" si="57"/>
        <v>0</v>
      </c>
      <c r="AZ56" s="15">
        <f t="shared" si="58"/>
        <v>0.5</v>
      </c>
      <c r="BA56" s="15">
        <f t="shared" si="59"/>
        <v>0.5</v>
      </c>
      <c r="BB56" s="15">
        <f t="shared" si="60"/>
        <v>3.25</v>
      </c>
      <c r="BC56" s="15">
        <f t="shared" si="61"/>
        <v>3.583333333333333</v>
      </c>
      <c r="BD56" s="15">
        <f t="shared" si="62"/>
        <v>0</v>
      </c>
      <c r="BE56" s="15">
        <f t="shared" si="63"/>
        <v>0</v>
      </c>
      <c r="BF56" s="15">
        <f t="shared" si="64"/>
        <v>12</v>
      </c>
      <c r="BG56" s="15">
        <f t="shared" si="65"/>
        <v>10.308333333333334</v>
      </c>
      <c r="BH56" s="15">
        <f t="shared" si="66"/>
        <v>1.25</v>
      </c>
      <c r="BI56" s="15">
        <f t="shared" si="67"/>
        <v>1.3833333333333333</v>
      </c>
      <c r="BJ56" s="15">
        <f t="shared" si="68"/>
        <v>0</v>
      </c>
      <c r="BK56" s="15">
        <f t="shared" si="69"/>
        <v>0</v>
      </c>
      <c r="BL56" s="15">
        <f t="shared" si="70"/>
        <v>0</v>
      </c>
      <c r="BM56" s="15">
        <f t="shared" si="71"/>
        <v>0</v>
      </c>
      <c r="BN56" s="9"/>
      <c r="BO56" s="12">
        <f t="shared" si="72"/>
        <v>421043.25</v>
      </c>
      <c r="BP56" s="12">
        <f t="shared" si="73"/>
        <v>383608.56249999994</v>
      </c>
      <c r="BQ56" s="12">
        <f t="shared" si="74"/>
        <v>0</v>
      </c>
      <c r="BR56" s="12">
        <f t="shared" si="75"/>
        <v>0</v>
      </c>
      <c r="BS56" s="12">
        <f t="shared" si="4"/>
        <v>0</v>
      </c>
      <c r="BT56" s="12">
        <f t="shared" si="5"/>
        <v>0</v>
      </c>
      <c r="BU56" s="12">
        <f t="shared" si="6"/>
        <v>0</v>
      </c>
      <c r="BV56" s="12">
        <f t="shared" si="7"/>
        <v>0</v>
      </c>
      <c r="BW56" s="12">
        <f t="shared" si="8"/>
        <v>12383.625</v>
      </c>
      <c r="BX56" s="12">
        <f t="shared" si="9"/>
        <v>12158.75</v>
      </c>
      <c r="BY56" s="12">
        <f t="shared" si="10"/>
        <v>80493.5625</v>
      </c>
      <c r="BZ56" s="12">
        <f t="shared" si="11"/>
        <v>87137.708333333328</v>
      </c>
      <c r="CA56" s="12">
        <f t="shared" si="12"/>
        <v>0</v>
      </c>
      <c r="CB56" s="12">
        <f t="shared" si="13"/>
        <v>0</v>
      </c>
      <c r="CC56" s="12">
        <f t="shared" si="14"/>
        <v>297207</v>
      </c>
      <c r="CD56" s="12">
        <f t="shared" si="15"/>
        <v>250672.89583333334</v>
      </c>
      <c r="CE56" s="12">
        <f t="shared" si="16"/>
        <v>30959.0625</v>
      </c>
      <c r="CF56" s="12">
        <f t="shared" si="17"/>
        <v>33639.208333333336</v>
      </c>
      <c r="CG56" s="12">
        <f t="shared" si="18"/>
        <v>0</v>
      </c>
      <c r="CH56" s="12">
        <f t="shared" si="19"/>
        <v>0</v>
      </c>
      <c r="CI56" s="12">
        <f t="shared" si="20"/>
        <v>0</v>
      </c>
      <c r="CJ56" s="12">
        <f t="shared" si="21"/>
        <v>0</v>
      </c>
      <c r="CK56" s="9"/>
      <c r="CL56" s="18">
        <f t="shared" si="76"/>
        <v>0</v>
      </c>
      <c r="CM56" s="18">
        <f t="shared" si="77"/>
        <v>0</v>
      </c>
      <c r="CN56" s="18">
        <f t="shared" si="78"/>
        <v>0</v>
      </c>
      <c r="CO56" s="18">
        <f t="shared" si="79"/>
        <v>3.0500614823383624E-2</v>
      </c>
      <c r="CP56" s="18">
        <f t="shared" si="80"/>
        <v>0.20832771172479439</v>
      </c>
      <c r="CQ56" s="18">
        <f t="shared" si="81"/>
        <v>0</v>
      </c>
      <c r="CR56" s="18">
        <f t="shared" si="82"/>
        <v>0.68089065024424256</v>
      </c>
      <c r="CS56" s="18">
        <f t="shared" si="83"/>
        <v>8.0281023207579405E-2</v>
      </c>
      <c r="CT56" s="18">
        <f t="shared" si="84"/>
        <v>0</v>
      </c>
      <c r="CU56" s="18">
        <f t="shared" si="85"/>
        <v>0</v>
      </c>
      <c r="CV56" s="15">
        <v>15.5</v>
      </c>
      <c r="CW56" s="15">
        <v>13.8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C56" s="15">
        <v>0</v>
      </c>
      <c r="DD56" s="15">
        <v>0.5</v>
      </c>
      <c r="DE56" s="15">
        <v>0.5</v>
      </c>
      <c r="DF56" s="15">
        <v>2.5</v>
      </c>
      <c r="DG56" s="15">
        <v>2.6749999999999998</v>
      </c>
      <c r="DH56" s="15">
        <v>0</v>
      </c>
      <c r="DI56" s="15">
        <v>0</v>
      </c>
      <c r="DJ56" s="15">
        <v>12</v>
      </c>
      <c r="DK56" s="15">
        <v>10.15</v>
      </c>
      <c r="DL56" s="15">
        <v>0.5</v>
      </c>
      <c r="DM56" s="15">
        <v>0.47499999999999998</v>
      </c>
      <c r="DN56" s="15">
        <v>0</v>
      </c>
      <c r="DO56" s="15">
        <v>0</v>
      </c>
      <c r="DP56" s="15">
        <v>0</v>
      </c>
      <c r="DQ56" s="15">
        <v>0</v>
      </c>
      <c r="DR56" s="15"/>
      <c r="DS56" s="17" t="str">
        <f t="shared" si="0"/>
        <v>LREA18</v>
      </c>
      <c r="DT56" s="3" t="str">
        <f t="shared" si="1"/>
        <v>Religionsvetenskap, 1-30 hp</v>
      </c>
      <c r="DU56" s="1">
        <f>FB74+FB75+FB76</f>
        <v>0</v>
      </c>
      <c r="DV56" s="1">
        <f t="shared" ref="DV56:EU56" si="130">FC74+FC75+FC76</f>
        <v>0</v>
      </c>
      <c r="DW56" s="1">
        <f t="shared" si="130"/>
        <v>0</v>
      </c>
      <c r="DX56" s="1">
        <f t="shared" si="130"/>
        <v>0</v>
      </c>
      <c r="DY56" s="1">
        <f t="shared" si="130"/>
        <v>0</v>
      </c>
      <c r="DZ56" s="1">
        <f t="shared" si="130"/>
        <v>0</v>
      </c>
      <c r="EA56" s="1">
        <f t="shared" si="130"/>
        <v>0</v>
      </c>
      <c r="EB56" s="1">
        <f t="shared" si="130"/>
        <v>0</v>
      </c>
      <c r="EC56" s="1">
        <f t="shared" si="130"/>
        <v>0</v>
      </c>
      <c r="ED56" s="1">
        <f t="shared" si="130"/>
        <v>0</v>
      </c>
      <c r="EE56" s="1">
        <f t="shared" si="130"/>
        <v>0</v>
      </c>
      <c r="EF56" s="1">
        <f t="shared" si="130"/>
        <v>0.47499999999999998</v>
      </c>
      <c r="EG56" s="1">
        <f t="shared" si="130"/>
        <v>1.5</v>
      </c>
      <c r="EH56" s="1">
        <f t="shared" si="130"/>
        <v>1.5</v>
      </c>
      <c r="EI56" s="1">
        <f t="shared" si="130"/>
        <v>0</v>
      </c>
      <c r="EJ56" s="1">
        <f t="shared" si="130"/>
        <v>0</v>
      </c>
      <c r="EK56" s="1">
        <f t="shared" si="130"/>
        <v>0</v>
      </c>
      <c r="EL56" s="1">
        <f t="shared" si="130"/>
        <v>0</v>
      </c>
      <c r="EM56" s="1">
        <f t="shared" si="130"/>
        <v>0</v>
      </c>
      <c r="EN56" s="1">
        <f t="shared" si="130"/>
        <v>0</v>
      </c>
      <c r="EO56" s="1">
        <f t="shared" si="130"/>
        <v>0</v>
      </c>
      <c r="EP56" s="1">
        <f t="shared" si="130"/>
        <v>0</v>
      </c>
      <c r="EQ56" s="1">
        <f t="shared" si="130"/>
        <v>0</v>
      </c>
      <c r="ER56" s="1">
        <f t="shared" si="130"/>
        <v>0</v>
      </c>
      <c r="ES56" s="1">
        <f t="shared" si="130"/>
        <v>0</v>
      </c>
      <c r="ET56" s="1">
        <f t="shared" si="130"/>
        <v>0</v>
      </c>
      <c r="EU56" s="60"/>
      <c r="EV56" s="42">
        <v>56</v>
      </c>
      <c r="EW56" s="3" t="s">
        <v>67</v>
      </c>
      <c r="EX56" s="3" t="s">
        <v>68</v>
      </c>
      <c r="EY56" s="3" t="s">
        <v>6</v>
      </c>
      <c r="EZ56" s="1">
        <v>3</v>
      </c>
      <c r="FA56" s="1">
        <v>3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0.5</v>
      </c>
      <c r="FI56" s="1">
        <v>0.5</v>
      </c>
      <c r="FJ56" s="1">
        <v>1.5</v>
      </c>
      <c r="FK56" s="1">
        <v>1.75</v>
      </c>
      <c r="FL56" s="1">
        <v>0</v>
      </c>
      <c r="FM56" s="1">
        <v>0</v>
      </c>
      <c r="FN56" s="1">
        <v>0.5</v>
      </c>
      <c r="FO56" s="1">
        <v>0.25</v>
      </c>
      <c r="FP56" s="1">
        <v>0</v>
      </c>
      <c r="FQ56" s="1">
        <v>0</v>
      </c>
      <c r="FR56" s="1">
        <v>0.5</v>
      </c>
      <c r="FS56" s="1">
        <v>0.5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</row>
    <row r="57" spans="1:183">
      <c r="A57" s="3" t="s">
        <v>96</v>
      </c>
      <c r="B57" s="6">
        <v>24767.25</v>
      </c>
      <c r="C57" s="6">
        <v>24317.499999999996</v>
      </c>
      <c r="D57" s="3" t="s">
        <v>97</v>
      </c>
      <c r="E57" s="3">
        <f>93+14.4</f>
        <v>107.4</v>
      </c>
      <c r="F57" s="28">
        <f t="shared" si="2"/>
        <v>7.8109090909090915</v>
      </c>
      <c r="G57" s="29">
        <f t="shared" si="3"/>
        <v>27.5</v>
      </c>
      <c r="H57" s="3">
        <v>30</v>
      </c>
      <c r="I57" s="3">
        <v>7.5</v>
      </c>
      <c r="J57" s="3" t="s">
        <v>207</v>
      </c>
      <c r="K57" s="3" t="str">
        <f t="shared" si="23"/>
        <v>***</v>
      </c>
      <c r="L57" s="3">
        <v>93</v>
      </c>
      <c r="M57" s="9"/>
      <c r="N57" s="6">
        <f t="shared" si="24"/>
        <v>332940</v>
      </c>
      <c r="O57" s="6">
        <f t="shared" si="25"/>
        <v>94875</v>
      </c>
      <c r="P57" s="6">
        <f t="shared" si="26"/>
        <v>4731.3307029623156</v>
      </c>
      <c r="Q57" s="6"/>
      <c r="R57" s="6">
        <f t="shared" si="27"/>
        <v>432546.3307029623</v>
      </c>
      <c r="S57" s="6"/>
      <c r="T57" s="9"/>
      <c r="U57" s="31">
        <f t="shared" si="28"/>
        <v>432546.3307029623</v>
      </c>
      <c r="V57" s="31">
        <f t="shared" si="29"/>
        <v>853040.99999999988</v>
      </c>
      <c r="W57" s="35">
        <f t="shared" si="30"/>
        <v>0</v>
      </c>
      <c r="X57" s="31">
        <f t="shared" si="31"/>
        <v>0</v>
      </c>
      <c r="Y57" s="35">
        <f t="shared" si="32"/>
        <v>0</v>
      </c>
      <c r="Z57" s="31">
        <f t="shared" si="33"/>
        <v>0</v>
      </c>
      <c r="AA57" s="35">
        <f t="shared" si="34"/>
        <v>0</v>
      </c>
      <c r="AB57" s="31">
        <f t="shared" si="35"/>
        <v>0</v>
      </c>
      <c r="AC57" s="35">
        <f t="shared" si="36"/>
        <v>65163.062684800621</v>
      </c>
      <c r="AD57" s="31">
        <f t="shared" si="37"/>
        <v>128510.54375</v>
      </c>
      <c r="AE57" s="35">
        <f t="shared" si="38"/>
        <v>87500.216973600545</v>
      </c>
      <c r="AF57" s="31">
        <f t="shared" si="39"/>
        <v>172562.49166666667</v>
      </c>
      <c r="AG57" s="35">
        <f t="shared" si="40"/>
        <v>0</v>
      </c>
      <c r="AH57" s="31">
        <f t="shared" si="41"/>
        <v>0</v>
      </c>
      <c r="AI57" s="35">
        <f t="shared" si="42"/>
        <v>223008.62454932334</v>
      </c>
      <c r="AJ57" s="31">
        <f t="shared" si="43"/>
        <v>439803.75416666659</v>
      </c>
      <c r="AK57" s="35">
        <f t="shared" si="44"/>
        <v>26510.50285054708</v>
      </c>
      <c r="AL57" s="31">
        <f t="shared" si="45"/>
        <v>52282.366666666654</v>
      </c>
      <c r="AM57" s="35">
        <f t="shared" si="46"/>
        <v>30363.92364469072</v>
      </c>
      <c r="AN57" s="31">
        <f t="shared" si="47"/>
        <v>59881.843749999993</v>
      </c>
      <c r="AO57" s="35">
        <f t="shared" si="48"/>
        <v>0</v>
      </c>
      <c r="AP57" s="31">
        <f t="shared" si="49"/>
        <v>0</v>
      </c>
      <c r="AQ57" s="9"/>
      <c r="AR57" s="15">
        <f t="shared" si="50"/>
        <v>13.75</v>
      </c>
      <c r="AS57" s="15">
        <f t="shared" si="51"/>
        <v>21.074999999999999</v>
      </c>
      <c r="AT57" s="15">
        <f t="shared" si="52"/>
        <v>0</v>
      </c>
      <c r="AU57" s="15">
        <f t="shared" si="53"/>
        <v>0</v>
      </c>
      <c r="AV57" s="15">
        <f t="shared" si="54"/>
        <v>0</v>
      </c>
      <c r="AW57" s="15">
        <f t="shared" si="55"/>
        <v>0</v>
      </c>
      <c r="AX57" s="15">
        <f t="shared" si="56"/>
        <v>0</v>
      </c>
      <c r="AY57" s="15">
        <f t="shared" si="57"/>
        <v>0</v>
      </c>
      <c r="AZ57" s="15">
        <f t="shared" si="58"/>
        <v>1.2</v>
      </c>
      <c r="BA57" s="15">
        <f t="shared" si="59"/>
        <v>4.0625</v>
      </c>
      <c r="BB57" s="15">
        <f t="shared" si="60"/>
        <v>2.95</v>
      </c>
      <c r="BC57" s="15">
        <f t="shared" si="61"/>
        <v>4.0916666666666668</v>
      </c>
      <c r="BD57" s="15">
        <f t="shared" si="62"/>
        <v>0</v>
      </c>
      <c r="BE57" s="15">
        <f t="shared" si="63"/>
        <v>0</v>
      </c>
      <c r="BF57" s="15">
        <f t="shared" si="64"/>
        <v>9.15</v>
      </c>
      <c r="BG57" s="15">
        <f t="shared" si="65"/>
        <v>8.7666666666666657</v>
      </c>
      <c r="BH57" s="15">
        <f t="shared" si="66"/>
        <v>0.45</v>
      </c>
      <c r="BI57" s="15">
        <f t="shared" si="67"/>
        <v>1.6916666666666667</v>
      </c>
      <c r="BJ57" s="15">
        <f t="shared" si="68"/>
        <v>0</v>
      </c>
      <c r="BK57" s="15">
        <f t="shared" si="69"/>
        <v>2.4624999999999999</v>
      </c>
      <c r="BL57" s="15">
        <f t="shared" si="70"/>
        <v>0</v>
      </c>
      <c r="BM57" s="15">
        <f t="shared" si="71"/>
        <v>0</v>
      </c>
      <c r="BN57" s="9"/>
      <c r="BO57" s="12">
        <f t="shared" si="72"/>
        <v>340549.6875</v>
      </c>
      <c r="BP57" s="12">
        <f t="shared" si="73"/>
        <v>512491.31249999988</v>
      </c>
      <c r="BQ57" s="12">
        <f t="shared" si="74"/>
        <v>0</v>
      </c>
      <c r="BR57" s="12">
        <f t="shared" si="75"/>
        <v>0</v>
      </c>
      <c r="BS57" s="12">
        <f t="shared" si="4"/>
        <v>0</v>
      </c>
      <c r="BT57" s="12">
        <f t="shared" si="5"/>
        <v>0</v>
      </c>
      <c r="BU57" s="12">
        <f t="shared" si="6"/>
        <v>0</v>
      </c>
      <c r="BV57" s="12">
        <f t="shared" si="7"/>
        <v>0</v>
      </c>
      <c r="BW57" s="12">
        <f t="shared" si="8"/>
        <v>29720.699999999997</v>
      </c>
      <c r="BX57" s="12">
        <f t="shared" si="9"/>
        <v>98789.843749999985</v>
      </c>
      <c r="BY57" s="12">
        <f t="shared" si="10"/>
        <v>73063.387500000012</v>
      </c>
      <c r="BZ57" s="12">
        <f t="shared" si="11"/>
        <v>99499.104166666657</v>
      </c>
      <c r="CA57" s="12">
        <f t="shared" si="12"/>
        <v>0</v>
      </c>
      <c r="CB57" s="12">
        <f t="shared" si="13"/>
        <v>0</v>
      </c>
      <c r="CC57" s="12">
        <f t="shared" si="14"/>
        <v>226620.33750000002</v>
      </c>
      <c r="CD57" s="12">
        <f t="shared" si="15"/>
        <v>213183.4166666666</v>
      </c>
      <c r="CE57" s="12">
        <f t="shared" si="16"/>
        <v>11145.262500000001</v>
      </c>
      <c r="CF57" s="12">
        <f t="shared" si="17"/>
        <v>41137.104166666657</v>
      </c>
      <c r="CG57" s="12">
        <f t="shared" si="18"/>
        <v>0</v>
      </c>
      <c r="CH57" s="12">
        <f t="shared" si="19"/>
        <v>59881.843749999985</v>
      </c>
      <c r="CI57" s="12">
        <f t="shared" si="20"/>
        <v>0</v>
      </c>
      <c r="CJ57" s="12">
        <f t="shared" si="21"/>
        <v>0</v>
      </c>
      <c r="CK57" s="9"/>
      <c r="CL57" s="18">
        <f t="shared" si="76"/>
        <v>0</v>
      </c>
      <c r="CM57" s="18">
        <f t="shared" si="77"/>
        <v>0</v>
      </c>
      <c r="CN57" s="18">
        <f t="shared" si="78"/>
        <v>0</v>
      </c>
      <c r="CO57" s="18">
        <f t="shared" si="79"/>
        <v>0.15064990281827018</v>
      </c>
      <c r="CP57" s="18">
        <f t="shared" si="80"/>
        <v>0.20229097038321334</v>
      </c>
      <c r="CQ57" s="18">
        <f t="shared" si="81"/>
        <v>0</v>
      </c>
      <c r="CR57" s="18">
        <f t="shared" si="82"/>
        <v>0.51557164798253152</v>
      </c>
      <c r="CS57" s="18">
        <f t="shared" si="83"/>
        <v>6.1289394843467855E-2</v>
      </c>
      <c r="CT57" s="18">
        <f t="shared" si="84"/>
        <v>7.0198083972517145E-2</v>
      </c>
      <c r="CU57" s="18">
        <f t="shared" si="85"/>
        <v>0</v>
      </c>
      <c r="CV57" s="15">
        <v>12.85</v>
      </c>
      <c r="CW57" s="15">
        <v>14</v>
      </c>
      <c r="CX57" s="15">
        <v>0</v>
      </c>
      <c r="CY57" s="15">
        <v>0</v>
      </c>
      <c r="CZ57" s="15">
        <v>0</v>
      </c>
      <c r="DA57" s="15">
        <v>0</v>
      </c>
      <c r="DB57" s="15">
        <v>0</v>
      </c>
      <c r="DC57" s="15">
        <v>0</v>
      </c>
      <c r="DD57" s="15">
        <v>1.2</v>
      </c>
      <c r="DE57" s="15">
        <v>2.2999999999999998</v>
      </c>
      <c r="DF57" s="15">
        <v>2.5</v>
      </c>
      <c r="DG57" s="15">
        <v>2.4</v>
      </c>
      <c r="DH57" s="15">
        <v>0</v>
      </c>
      <c r="DI57" s="15">
        <v>0</v>
      </c>
      <c r="DJ57" s="15">
        <v>9.15</v>
      </c>
      <c r="DK57" s="15">
        <v>8.6</v>
      </c>
      <c r="DL57" s="15">
        <v>0</v>
      </c>
      <c r="DM57" s="15">
        <v>0</v>
      </c>
      <c r="DN57" s="15">
        <v>0</v>
      </c>
      <c r="DO57" s="15">
        <v>0.7</v>
      </c>
      <c r="DP57" s="15">
        <v>0</v>
      </c>
      <c r="DQ57" s="15">
        <v>0</v>
      </c>
      <c r="DR57" s="15"/>
      <c r="DS57" s="17" t="str">
        <f t="shared" si="0"/>
        <v>LREB17</v>
      </c>
      <c r="DT57" s="3" t="str">
        <f t="shared" si="1"/>
        <v>Religionsvetenskap, 31-60 hp</v>
      </c>
      <c r="DU57" s="1">
        <f>FB77+FB78</f>
        <v>0</v>
      </c>
      <c r="DV57" s="1">
        <f t="shared" ref="DV57:EU57" si="131">FC77+FC78</f>
        <v>0</v>
      </c>
      <c r="DW57" s="1">
        <f t="shared" si="131"/>
        <v>0</v>
      </c>
      <c r="DX57" s="1">
        <f t="shared" si="131"/>
        <v>0</v>
      </c>
      <c r="DY57" s="1">
        <f t="shared" si="131"/>
        <v>0</v>
      </c>
      <c r="DZ57" s="1">
        <f t="shared" si="131"/>
        <v>0</v>
      </c>
      <c r="EA57" s="1">
        <f t="shared" si="131"/>
        <v>0</v>
      </c>
      <c r="EB57" s="1">
        <f t="shared" si="131"/>
        <v>0</v>
      </c>
      <c r="EC57" s="1">
        <f t="shared" si="131"/>
        <v>0</v>
      </c>
      <c r="ED57" s="1">
        <f t="shared" si="131"/>
        <v>0</v>
      </c>
      <c r="EE57" s="1">
        <f t="shared" si="131"/>
        <v>0</v>
      </c>
      <c r="EF57" s="1">
        <f t="shared" si="131"/>
        <v>0.5</v>
      </c>
      <c r="EG57" s="1">
        <f t="shared" si="131"/>
        <v>0.9</v>
      </c>
      <c r="EH57" s="1">
        <f t="shared" si="131"/>
        <v>3.05</v>
      </c>
      <c r="EI57" s="1">
        <f t="shared" si="131"/>
        <v>0</v>
      </c>
      <c r="EJ57" s="1">
        <f t="shared" si="131"/>
        <v>0</v>
      </c>
      <c r="EK57" s="1">
        <f t="shared" si="131"/>
        <v>0</v>
      </c>
      <c r="EL57" s="1">
        <f t="shared" si="131"/>
        <v>3.5249999999999999</v>
      </c>
      <c r="EM57" s="1">
        <f t="shared" si="131"/>
        <v>0</v>
      </c>
      <c r="EN57" s="1">
        <f t="shared" si="131"/>
        <v>0</v>
      </c>
      <c r="EO57" s="1">
        <f t="shared" si="131"/>
        <v>0</v>
      </c>
      <c r="EP57" s="1">
        <f t="shared" si="131"/>
        <v>0</v>
      </c>
      <c r="EQ57" s="1">
        <f t="shared" si="131"/>
        <v>0</v>
      </c>
      <c r="ER57" s="1">
        <f t="shared" si="131"/>
        <v>0</v>
      </c>
      <c r="ES57" s="1">
        <f t="shared" si="131"/>
        <v>0</v>
      </c>
      <c r="ET57" s="1">
        <f t="shared" si="131"/>
        <v>0</v>
      </c>
      <c r="EU57" s="60"/>
      <c r="EV57" s="42">
        <v>57</v>
      </c>
      <c r="EW57" s="3" t="s">
        <v>73</v>
      </c>
      <c r="EX57" s="3" t="s">
        <v>74</v>
      </c>
      <c r="EY57" s="3" t="s">
        <v>6</v>
      </c>
      <c r="EZ57" s="1">
        <v>0</v>
      </c>
      <c r="FA57" s="1">
        <v>0.55000000000000004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0.35</v>
      </c>
      <c r="FR57" s="1">
        <v>0</v>
      </c>
      <c r="FS57" s="1">
        <v>0.2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</row>
    <row r="58" spans="1:183">
      <c r="A58" s="3" t="s">
        <v>98</v>
      </c>
      <c r="B58" s="6">
        <v>21565</v>
      </c>
      <c r="C58" s="6">
        <v>18929</v>
      </c>
      <c r="D58" s="3" t="s">
        <v>99</v>
      </c>
      <c r="E58" s="3">
        <v>102</v>
      </c>
      <c r="F58" s="28">
        <f t="shared" si="2"/>
        <v>7.8764478764478767</v>
      </c>
      <c r="G58" s="29">
        <f t="shared" si="3"/>
        <v>25.9</v>
      </c>
      <c r="H58" s="3">
        <v>30</v>
      </c>
      <c r="J58" s="3" t="s">
        <v>208</v>
      </c>
      <c r="K58" s="3" t="str">
        <f t="shared" si="23"/>
        <v>***</v>
      </c>
      <c r="L58" s="3">
        <v>102</v>
      </c>
      <c r="M58" s="9"/>
      <c r="N58" s="6">
        <f t="shared" si="24"/>
        <v>316200</v>
      </c>
      <c r="O58" s="6" t="str">
        <f t="shared" si="25"/>
        <v/>
      </c>
      <c r="P58" s="6" t="str">
        <f t="shared" si="26"/>
        <v/>
      </c>
      <c r="Q58" s="6"/>
      <c r="R58" s="6">
        <f t="shared" si="27"/>
        <v>316200</v>
      </c>
      <c r="S58" s="6"/>
      <c r="T58" s="9"/>
      <c r="U58" s="31">
        <f t="shared" si="28"/>
        <v>316200</v>
      </c>
      <c r="V58" s="31">
        <f t="shared" si="29"/>
        <v>463824.5</v>
      </c>
      <c r="W58" s="35">
        <f t="shared" si="30"/>
        <v>0</v>
      </c>
      <c r="X58" s="31">
        <f t="shared" si="31"/>
        <v>0</v>
      </c>
      <c r="Y58" s="35">
        <f t="shared" si="32"/>
        <v>0</v>
      </c>
      <c r="Z58" s="31">
        <f t="shared" si="33"/>
        <v>0</v>
      </c>
      <c r="AA58" s="35">
        <f t="shared" si="34"/>
        <v>0</v>
      </c>
      <c r="AB58" s="31">
        <f t="shared" si="35"/>
        <v>0</v>
      </c>
      <c r="AC58" s="35">
        <f t="shared" si="36"/>
        <v>73731.02385708387</v>
      </c>
      <c r="AD58" s="31">
        <f t="shared" si="37"/>
        <v>108153.875</v>
      </c>
      <c r="AE58" s="35">
        <f t="shared" si="38"/>
        <v>43079.505637369301</v>
      </c>
      <c r="AF58" s="31">
        <f t="shared" si="39"/>
        <v>63192.062499999993</v>
      </c>
      <c r="AG58" s="35">
        <f t="shared" si="40"/>
        <v>0</v>
      </c>
      <c r="AH58" s="31">
        <f t="shared" si="41"/>
        <v>0</v>
      </c>
      <c r="AI58" s="35">
        <f t="shared" si="42"/>
        <v>99036.254391477822</v>
      </c>
      <c r="AJ58" s="31">
        <f t="shared" si="43"/>
        <v>145273.375</v>
      </c>
      <c r="AK58" s="35">
        <f t="shared" si="44"/>
        <v>43079.505637369301</v>
      </c>
      <c r="AL58" s="31">
        <f t="shared" si="45"/>
        <v>63192.062499999993</v>
      </c>
      <c r="AM58" s="35">
        <f t="shared" si="46"/>
        <v>57273.7104766997</v>
      </c>
      <c r="AN58" s="31">
        <f t="shared" si="47"/>
        <v>84013.125</v>
      </c>
      <c r="AO58" s="35">
        <f t="shared" si="48"/>
        <v>0</v>
      </c>
      <c r="AP58" s="31">
        <f t="shared" si="49"/>
        <v>0</v>
      </c>
      <c r="AQ58" s="9"/>
      <c r="AR58" s="15">
        <f t="shared" si="50"/>
        <v>12.95</v>
      </c>
      <c r="AS58" s="15">
        <f t="shared" si="51"/>
        <v>9.75</v>
      </c>
      <c r="AT58" s="15">
        <f t="shared" si="52"/>
        <v>0</v>
      </c>
      <c r="AU58" s="15">
        <f t="shared" si="53"/>
        <v>0</v>
      </c>
      <c r="AV58" s="15">
        <f t="shared" si="54"/>
        <v>0</v>
      </c>
      <c r="AW58" s="15">
        <f t="shared" si="55"/>
        <v>0</v>
      </c>
      <c r="AX58" s="15">
        <f t="shared" si="56"/>
        <v>0</v>
      </c>
      <c r="AY58" s="15">
        <f t="shared" si="57"/>
        <v>0</v>
      </c>
      <c r="AZ58" s="15">
        <f t="shared" si="58"/>
        <v>3.15</v>
      </c>
      <c r="BA58" s="15">
        <f t="shared" si="59"/>
        <v>2.125</v>
      </c>
      <c r="BB58" s="15">
        <f t="shared" si="60"/>
        <v>1.7416666666666667</v>
      </c>
      <c r="BC58" s="15">
        <f t="shared" si="61"/>
        <v>1.3541666666666665</v>
      </c>
      <c r="BD58" s="15">
        <f t="shared" si="62"/>
        <v>0</v>
      </c>
      <c r="BE58" s="15">
        <f t="shared" si="63"/>
        <v>0</v>
      </c>
      <c r="BF58" s="15">
        <f t="shared" si="64"/>
        <v>4.0666666666666664</v>
      </c>
      <c r="BG58" s="15">
        <f t="shared" si="65"/>
        <v>3.0416666666666665</v>
      </c>
      <c r="BH58" s="15">
        <f t="shared" si="66"/>
        <v>1.7416666666666667</v>
      </c>
      <c r="BI58" s="15">
        <f t="shared" si="67"/>
        <v>1.3541666666666665</v>
      </c>
      <c r="BJ58" s="15">
        <f t="shared" si="68"/>
        <v>2.25</v>
      </c>
      <c r="BK58" s="15">
        <f t="shared" si="69"/>
        <v>1.875</v>
      </c>
      <c r="BL58" s="15">
        <f t="shared" si="70"/>
        <v>0</v>
      </c>
      <c r="BM58" s="15">
        <f t="shared" si="71"/>
        <v>0</v>
      </c>
      <c r="BN58" s="9"/>
      <c r="BO58" s="12">
        <f t="shared" si="72"/>
        <v>279266.75</v>
      </c>
      <c r="BP58" s="12">
        <f t="shared" si="73"/>
        <v>184557.75</v>
      </c>
      <c r="BQ58" s="12">
        <f t="shared" si="74"/>
        <v>0</v>
      </c>
      <c r="BR58" s="12">
        <f t="shared" si="75"/>
        <v>0</v>
      </c>
      <c r="BS58" s="12">
        <f t="shared" si="4"/>
        <v>0</v>
      </c>
      <c r="BT58" s="12">
        <f t="shared" si="5"/>
        <v>0</v>
      </c>
      <c r="BU58" s="12">
        <f t="shared" si="6"/>
        <v>0</v>
      </c>
      <c r="BV58" s="12">
        <f t="shared" si="7"/>
        <v>0</v>
      </c>
      <c r="BW58" s="12">
        <f t="shared" si="8"/>
        <v>67929.75</v>
      </c>
      <c r="BX58" s="12">
        <f t="shared" si="9"/>
        <v>40224.125</v>
      </c>
      <c r="BY58" s="12">
        <f t="shared" si="10"/>
        <v>37559.041666666664</v>
      </c>
      <c r="BZ58" s="12">
        <f t="shared" si="11"/>
        <v>25633.020833333332</v>
      </c>
      <c r="CA58" s="12">
        <f t="shared" si="12"/>
        <v>0</v>
      </c>
      <c r="CB58" s="12">
        <f t="shared" si="13"/>
        <v>0</v>
      </c>
      <c r="CC58" s="12">
        <f t="shared" si="14"/>
        <v>87697.666666666657</v>
      </c>
      <c r="CD58" s="12">
        <f t="shared" si="15"/>
        <v>57575.708333333328</v>
      </c>
      <c r="CE58" s="12">
        <f t="shared" si="16"/>
        <v>37559.041666666664</v>
      </c>
      <c r="CF58" s="12">
        <f t="shared" si="17"/>
        <v>25633.020833333332</v>
      </c>
      <c r="CG58" s="12">
        <f t="shared" si="18"/>
        <v>48521.25</v>
      </c>
      <c r="CH58" s="12">
        <f t="shared" si="19"/>
        <v>35491.875</v>
      </c>
      <c r="CI58" s="12">
        <f t="shared" si="20"/>
        <v>0</v>
      </c>
      <c r="CJ58" s="12">
        <f t="shared" si="21"/>
        <v>0</v>
      </c>
      <c r="CK58" s="9"/>
      <c r="CL58" s="18">
        <f t="shared" si="76"/>
        <v>0</v>
      </c>
      <c r="CM58" s="18">
        <f t="shared" si="77"/>
        <v>0</v>
      </c>
      <c r="CN58" s="18">
        <f t="shared" si="78"/>
        <v>0</v>
      </c>
      <c r="CO58" s="18">
        <f t="shared" si="79"/>
        <v>0.23317844357079023</v>
      </c>
      <c r="CP58" s="18">
        <f t="shared" si="80"/>
        <v>0.13624132080129445</v>
      </c>
      <c r="CQ58" s="18">
        <f t="shared" si="81"/>
        <v>0</v>
      </c>
      <c r="CR58" s="18">
        <f t="shared" si="82"/>
        <v>0.31320763564667242</v>
      </c>
      <c r="CS58" s="18">
        <f t="shared" si="83"/>
        <v>0.13624132080129445</v>
      </c>
      <c r="CT58" s="18">
        <f t="shared" si="84"/>
        <v>0.18113127917994845</v>
      </c>
      <c r="CU58" s="18">
        <f t="shared" si="85"/>
        <v>0</v>
      </c>
      <c r="CV58" s="15">
        <v>4.8</v>
      </c>
      <c r="CW58" s="15">
        <v>2.75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0</v>
      </c>
      <c r="DD58" s="15">
        <v>0.9</v>
      </c>
      <c r="DE58" s="15">
        <v>0.25</v>
      </c>
      <c r="DF58" s="15">
        <v>0</v>
      </c>
      <c r="DG58" s="15">
        <v>0</v>
      </c>
      <c r="DH58" s="15">
        <v>0</v>
      </c>
      <c r="DI58" s="15">
        <v>0</v>
      </c>
      <c r="DJ58" s="15">
        <v>3.9</v>
      </c>
      <c r="DK58" s="15">
        <v>2.5</v>
      </c>
      <c r="DL58" s="15">
        <v>0</v>
      </c>
      <c r="DM58" s="15">
        <v>0</v>
      </c>
      <c r="DN58" s="15">
        <v>0</v>
      </c>
      <c r="DO58" s="15">
        <v>0</v>
      </c>
      <c r="DP58" s="15">
        <v>0</v>
      </c>
      <c r="DQ58" s="15">
        <v>0</v>
      </c>
      <c r="DR58" s="15"/>
      <c r="DS58" s="17" t="str">
        <f t="shared" si="0"/>
        <v>LREC28</v>
      </c>
      <c r="DT58" s="3" t="str">
        <f t="shared" si="1"/>
        <v>Religionsvetenskap, 61-90 hp</v>
      </c>
      <c r="DU58" s="1">
        <f>FB79</f>
        <v>0</v>
      </c>
      <c r="DV58" s="1">
        <f t="shared" ref="DV58:EU58" si="132">FC79</f>
        <v>0</v>
      </c>
      <c r="DW58" s="1">
        <f t="shared" si="132"/>
        <v>0</v>
      </c>
      <c r="DX58" s="1">
        <f t="shared" si="132"/>
        <v>0</v>
      </c>
      <c r="DY58" s="1">
        <f t="shared" si="132"/>
        <v>0</v>
      </c>
      <c r="DZ58" s="1">
        <f t="shared" si="132"/>
        <v>0</v>
      </c>
      <c r="EA58" s="1">
        <f t="shared" si="132"/>
        <v>0</v>
      </c>
      <c r="EB58" s="1">
        <f t="shared" si="132"/>
        <v>0</v>
      </c>
      <c r="EC58" s="1">
        <f t="shared" si="132"/>
        <v>0</v>
      </c>
      <c r="ED58" s="1">
        <f t="shared" si="132"/>
        <v>0</v>
      </c>
      <c r="EE58" s="1">
        <f t="shared" si="132"/>
        <v>0.5</v>
      </c>
      <c r="EF58" s="1">
        <f t="shared" si="132"/>
        <v>1.625</v>
      </c>
      <c r="EG58" s="1">
        <f t="shared" si="132"/>
        <v>3.15</v>
      </c>
      <c r="EH58" s="1">
        <f t="shared" si="132"/>
        <v>1.625</v>
      </c>
      <c r="EI58" s="1">
        <f t="shared" si="132"/>
        <v>0</v>
      </c>
      <c r="EJ58" s="1">
        <f t="shared" si="132"/>
        <v>0</v>
      </c>
      <c r="EK58" s="1">
        <f t="shared" si="132"/>
        <v>4.5</v>
      </c>
      <c r="EL58" s="1">
        <f t="shared" si="132"/>
        <v>3.75</v>
      </c>
      <c r="EM58" s="1">
        <f t="shared" si="132"/>
        <v>0</v>
      </c>
      <c r="EN58" s="1">
        <f t="shared" si="132"/>
        <v>0</v>
      </c>
      <c r="EO58" s="1">
        <f t="shared" si="132"/>
        <v>0</v>
      </c>
      <c r="EP58" s="1">
        <f t="shared" si="132"/>
        <v>0</v>
      </c>
      <c r="EQ58" s="1">
        <f t="shared" si="132"/>
        <v>0</v>
      </c>
      <c r="ER58" s="1">
        <f t="shared" si="132"/>
        <v>0</v>
      </c>
      <c r="ES58" s="1">
        <f t="shared" si="132"/>
        <v>0</v>
      </c>
      <c r="ET58" s="1">
        <f t="shared" si="132"/>
        <v>0</v>
      </c>
      <c r="EU58" s="60"/>
      <c r="EV58" s="42">
        <v>58</v>
      </c>
      <c r="EW58" s="3" t="s">
        <v>338</v>
      </c>
      <c r="EX58" s="3" t="s">
        <v>76</v>
      </c>
      <c r="EY58" s="3" t="s">
        <v>6</v>
      </c>
      <c r="EZ58" s="1">
        <v>0</v>
      </c>
      <c r="FA58" s="1">
        <v>0.125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0.125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</row>
    <row r="59" spans="1:183">
      <c r="A59" s="3" t="s">
        <v>106</v>
      </c>
      <c r="B59" s="6">
        <v>24767.25</v>
      </c>
      <c r="C59" s="6">
        <v>24317.499999999996</v>
      </c>
      <c r="D59" s="3" t="s">
        <v>107</v>
      </c>
      <c r="E59" s="3">
        <f>72.5+12</f>
        <v>84.5</v>
      </c>
      <c r="F59" s="28">
        <f t="shared" si="2"/>
        <v>8.0476190476190474</v>
      </c>
      <c r="G59" s="29">
        <f t="shared" si="3"/>
        <v>21</v>
      </c>
      <c r="H59" s="3">
        <v>30</v>
      </c>
      <c r="I59" s="3">
        <v>7.5</v>
      </c>
      <c r="J59" s="3" t="s">
        <v>209</v>
      </c>
      <c r="K59" s="3" t="str">
        <f t="shared" si="23"/>
        <v>***</v>
      </c>
      <c r="L59" s="3">
        <v>71</v>
      </c>
      <c r="M59" s="9"/>
      <c r="N59" s="6">
        <f t="shared" si="24"/>
        <v>261950</v>
      </c>
      <c r="O59" s="6">
        <f t="shared" si="25"/>
        <v>72450</v>
      </c>
      <c r="P59" s="6">
        <f t="shared" si="26"/>
        <v>3613.0161731712233</v>
      </c>
      <c r="Q59" s="6"/>
      <c r="R59" s="6">
        <f t="shared" si="27"/>
        <v>338013.01617317123</v>
      </c>
      <c r="S59" s="6"/>
      <c r="T59" s="9"/>
      <c r="U59" s="31">
        <f t="shared" si="28"/>
        <v>338013.01617317123</v>
      </c>
      <c r="V59" s="31">
        <f t="shared" si="29"/>
        <v>512350.1875</v>
      </c>
      <c r="W59" s="35">
        <f t="shared" si="30"/>
        <v>0</v>
      </c>
      <c r="X59" s="31">
        <f t="shared" si="31"/>
        <v>0</v>
      </c>
      <c r="Y59" s="35">
        <f t="shared" si="32"/>
        <v>0</v>
      </c>
      <c r="Z59" s="31">
        <f t="shared" si="33"/>
        <v>0</v>
      </c>
      <c r="AA59" s="35">
        <f t="shared" si="34"/>
        <v>0</v>
      </c>
      <c r="AB59" s="31">
        <f t="shared" si="35"/>
        <v>0</v>
      </c>
      <c r="AC59" s="35">
        <f t="shared" si="36"/>
        <v>20276.279134779816</v>
      </c>
      <c r="AD59" s="31">
        <f t="shared" si="37"/>
        <v>30734.1875</v>
      </c>
      <c r="AE59" s="35">
        <f t="shared" si="38"/>
        <v>43461.71525210431</v>
      </c>
      <c r="AF59" s="31">
        <f t="shared" si="39"/>
        <v>65877.989583333328</v>
      </c>
      <c r="AG59" s="35">
        <f t="shared" si="40"/>
        <v>4010.7487619447247</v>
      </c>
      <c r="AH59" s="31">
        <f t="shared" si="41"/>
        <v>6079.3749999999991</v>
      </c>
      <c r="AI59" s="35">
        <f t="shared" si="42"/>
        <v>18246.178606578986</v>
      </c>
      <c r="AJ59" s="31">
        <f t="shared" si="43"/>
        <v>27657.020833333332</v>
      </c>
      <c r="AK59" s="35">
        <f t="shared" si="44"/>
        <v>243922.41845218849</v>
      </c>
      <c r="AL59" s="31">
        <f t="shared" si="45"/>
        <v>369730.42708333326</v>
      </c>
      <c r="AM59" s="35">
        <f t="shared" si="46"/>
        <v>8095.6759655748474</v>
      </c>
      <c r="AN59" s="31">
        <f t="shared" si="47"/>
        <v>12271.1875</v>
      </c>
      <c r="AO59" s="35">
        <f t="shared" si="48"/>
        <v>0</v>
      </c>
      <c r="AP59" s="31">
        <f t="shared" si="49"/>
        <v>0</v>
      </c>
      <c r="AQ59" s="9"/>
      <c r="AR59" s="15">
        <f t="shared" si="50"/>
        <v>10.5</v>
      </c>
      <c r="AS59" s="15">
        <f t="shared" si="51"/>
        <v>10.375</v>
      </c>
      <c r="AT59" s="15">
        <f t="shared" si="52"/>
        <v>0</v>
      </c>
      <c r="AU59" s="15">
        <f t="shared" si="53"/>
        <v>0</v>
      </c>
      <c r="AV59" s="15">
        <f t="shared" si="54"/>
        <v>0</v>
      </c>
      <c r="AW59" s="15">
        <f t="shared" si="55"/>
        <v>0</v>
      </c>
      <c r="AX59" s="15">
        <f t="shared" si="56"/>
        <v>0</v>
      </c>
      <c r="AY59" s="15">
        <f t="shared" si="57"/>
        <v>0</v>
      </c>
      <c r="AZ59" s="15">
        <f t="shared" si="58"/>
        <v>0.75</v>
      </c>
      <c r="BA59" s="15">
        <f t="shared" si="59"/>
        <v>0.5</v>
      </c>
      <c r="BB59" s="15">
        <f t="shared" si="60"/>
        <v>1.1666666666666667</v>
      </c>
      <c r="BC59" s="15">
        <f t="shared" si="61"/>
        <v>1.5208333333333333</v>
      </c>
      <c r="BD59" s="15">
        <f t="shared" si="62"/>
        <v>0</v>
      </c>
      <c r="BE59" s="15">
        <f t="shared" si="63"/>
        <v>0.25</v>
      </c>
      <c r="BF59" s="15">
        <f t="shared" si="64"/>
        <v>0.66666666666666663</v>
      </c>
      <c r="BG59" s="15">
        <f t="shared" si="65"/>
        <v>0.45833333333333337</v>
      </c>
      <c r="BH59" s="15">
        <f t="shared" si="66"/>
        <v>7.666666666666667</v>
      </c>
      <c r="BI59" s="15">
        <f t="shared" si="67"/>
        <v>7.395833333333333</v>
      </c>
      <c r="BJ59" s="15">
        <f t="shared" si="68"/>
        <v>0.25</v>
      </c>
      <c r="BK59" s="15">
        <f t="shared" si="69"/>
        <v>0.25</v>
      </c>
      <c r="BL59" s="15">
        <f t="shared" si="70"/>
        <v>0</v>
      </c>
      <c r="BM59" s="15">
        <f t="shared" si="71"/>
        <v>0</v>
      </c>
      <c r="BN59" s="9"/>
      <c r="BO59" s="12">
        <f t="shared" si="72"/>
        <v>260056.125</v>
      </c>
      <c r="BP59" s="12">
        <f t="shared" si="73"/>
        <v>252294.06249999997</v>
      </c>
      <c r="BQ59" s="12">
        <f t="shared" si="74"/>
        <v>0</v>
      </c>
      <c r="BR59" s="12">
        <f t="shared" si="75"/>
        <v>0</v>
      </c>
      <c r="BS59" s="12">
        <f t="shared" si="4"/>
        <v>0</v>
      </c>
      <c r="BT59" s="12">
        <f t="shared" si="5"/>
        <v>0</v>
      </c>
      <c r="BU59" s="12">
        <f t="shared" si="6"/>
        <v>0</v>
      </c>
      <c r="BV59" s="12">
        <f t="shared" si="7"/>
        <v>0</v>
      </c>
      <c r="BW59" s="12">
        <f t="shared" si="8"/>
        <v>18575.4375</v>
      </c>
      <c r="BX59" s="12">
        <f t="shared" si="9"/>
        <v>12158.749999999998</v>
      </c>
      <c r="BY59" s="12">
        <f t="shared" si="10"/>
        <v>28895.125000000004</v>
      </c>
      <c r="BZ59" s="12">
        <f t="shared" si="11"/>
        <v>36982.864583333328</v>
      </c>
      <c r="CA59" s="12">
        <f t="shared" si="12"/>
        <v>0</v>
      </c>
      <c r="CB59" s="12">
        <f t="shared" si="13"/>
        <v>6079.3749999999991</v>
      </c>
      <c r="CC59" s="12">
        <f t="shared" si="14"/>
        <v>16511.5</v>
      </c>
      <c r="CD59" s="12">
        <f t="shared" si="15"/>
        <v>11145.520833333332</v>
      </c>
      <c r="CE59" s="12">
        <f t="shared" si="16"/>
        <v>189882.25</v>
      </c>
      <c r="CF59" s="12">
        <f t="shared" si="17"/>
        <v>179848.17708333328</v>
      </c>
      <c r="CG59" s="12">
        <f t="shared" si="18"/>
        <v>6191.8125</v>
      </c>
      <c r="CH59" s="12">
        <f t="shared" si="19"/>
        <v>6079.3749999999991</v>
      </c>
      <c r="CI59" s="12">
        <f t="shared" si="20"/>
        <v>0</v>
      </c>
      <c r="CJ59" s="12">
        <f t="shared" si="21"/>
        <v>0</v>
      </c>
      <c r="CK59" s="9"/>
      <c r="CL59" s="18">
        <f t="shared" si="76"/>
        <v>0</v>
      </c>
      <c r="CM59" s="18">
        <f t="shared" si="77"/>
        <v>0</v>
      </c>
      <c r="CN59" s="18">
        <f t="shared" si="78"/>
        <v>0</v>
      </c>
      <c r="CO59" s="18">
        <f t="shared" si="79"/>
        <v>5.9986681472620713E-2</v>
      </c>
      <c r="CP59" s="18">
        <f t="shared" si="80"/>
        <v>0.12858000482986712</v>
      </c>
      <c r="CQ59" s="18">
        <f t="shared" si="81"/>
        <v>1.1865663658022959E-2</v>
      </c>
      <c r="CR59" s="18">
        <f t="shared" si="82"/>
        <v>5.3980698178886351E-2</v>
      </c>
      <c r="CS59" s="18">
        <f t="shared" si="83"/>
        <v>0.72163617015038817</v>
      </c>
      <c r="CT59" s="18">
        <f t="shared" si="84"/>
        <v>2.3950781710214558E-2</v>
      </c>
      <c r="CU59" s="18">
        <f t="shared" si="85"/>
        <v>0</v>
      </c>
      <c r="CV59" s="15">
        <v>9.5</v>
      </c>
      <c r="CW59" s="15">
        <v>8.625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C59" s="15">
        <v>0</v>
      </c>
      <c r="DD59" s="15">
        <v>0.5</v>
      </c>
      <c r="DE59" s="15">
        <v>0.25</v>
      </c>
      <c r="DF59" s="15">
        <v>1</v>
      </c>
      <c r="DG59" s="15">
        <v>1.125</v>
      </c>
      <c r="DH59" s="15">
        <v>0</v>
      </c>
      <c r="DI59" s="15">
        <v>0</v>
      </c>
      <c r="DJ59" s="15">
        <v>0.5</v>
      </c>
      <c r="DK59" s="15">
        <v>0.25</v>
      </c>
      <c r="DL59" s="15">
        <v>7.5</v>
      </c>
      <c r="DM59" s="15">
        <v>7</v>
      </c>
      <c r="DN59" s="15">
        <v>0</v>
      </c>
      <c r="DO59" s="15">
        <v>0</v>
      </c>
      <c r="DP59" s="15">
        <v>0</v>
      </c>
      <c r="DQ59" s="15">
        <v>0</v>
      </c>
      <c r="DR59" s="15"/>
      <c r="DS59" s="17" t="str">
        <f t="shared" si="0"/>
        <v>LSHA18</v>
      </c>
      <c r="DT59" s="3" t="str">
        <f t="shared" si="1"/>
        <v>Samhällskunskap, 1-30 hp</v>
      </c>
      <c r="DU59" s="1">
        <f>FB80</f>
        <v>0</v>
      </c>
      <c r="DV59" s="1">
        <f t="shared" ref="DV59:EU59" si="133">FC80</f>
        <v>0</v>
      </c>
      <c r="DW59" s="1">
        <f t="shared" si="133"/>
        <v>0</v>
      </c>
      <c r="DX59" s="1">
        <f t="shared" si="133"/>
        <v>0</v>
      </c>
      <c r="DY59" s="1">
        <f t="shared" si="133"/>
        <v>0</v>
      </c>
      <c r="DZ59" s="1">
        <f t="shared" si="133"/>
        <v>0</v>
      </c>
      <c r="EA59" s="1">
        <f t="shared" si="133"/>
        <v>0</v>
      </c>
      <c r="EB59" s="1">
        <f t="shared" si="133"/>
        <v>0</v>
      </c>
      <c r="EC59" s="1">
        <f t="shared" si="133"/>
        <v>0</v>
      </c>
      <c r="ED59" s="1">
        <f t="shared" si="133"/>
        <v>0</v>
      </c>
      <c r="EE59" s="1">
        <f t="shared" si="133"/>
        <v>0.5</v>
      </c>
      <c r="EF59" s="1">
        <f t="shared" si="133"/>
        <v>0.625</v>
      </c>
      <c r="EG59" s="1">
        <f t="shared" si="133"/>
        <v>0</v>
      </c>
      <c r="EH59" s="1">
        <f t="shared" si="133"/>
        <v>0.375</v>
      </c>
      <c r="EI59" s="1">
        <f t="shared" si="133"/>
        <v>0</v>
      </c>
      <c r="EJ59" s="1">
        <f t="shared" si="133"/>
        <v>0.25</v>
      </c>
      <c r="EK59" s="1">
        <f t="shared" si="133"/>
        <v>0.5</v>
      </c>
      <c r="EL59" s="1">
        <f t="shared" si="133"/>
        <v>0.5</v>
      </c>
      <c r="EM59" s="1">
        <f t="shared" si="133"/>
        <v>0</v>
      </c>
      <c r="EN59" s="1">
        <f t="shared" si="133"/>
        <v>0</v>
      </c>
      <c r="EO59" s="1">
        <f t="shared" si="133"/>
        <v>0</v>
      </c>
      <c r="EP59" s="1">
        <f t="shared" si="133"/>
        <v>0</v>
      </c>
      <c r="EQ59" s="1">
        <f t="shared" si="133"/>
        <v>0</v>
      </c>
      <c r="ER59" s="1">
        <f t="shared" si="133"/>
        <v>0</v>
      </c>
      <c r="ES59" s="1">
        <f t="shared" si="133"/>
        <v>0</v>
      </c>
      <c r="ET59" s="1">
        <f t="shared" si="133"/>
        <v>0</v>
      </c>
      <c r="EU59" s="60"/>
      <c r="EV59" s="42">
        <v>59</v>
      </c>
      <c r="EW59" s="3" t="s">
        <v>75</v>
      </c>
      <c r="EX59" s="3" t="s">
        <v>76</v>
      </c>
      <c r="EY59" s="3" t="s">
        <v>6</v>
      </c>
      <c r="EZ59" s="1">
        <v>1.5</v>
      </c>
      <c r="FA59" s="1">
        <v>1.2749999999999999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1</v>
      </c>
      <c r="FQ59" s="1">
        <v>0.95</v>
      </c>
      <c r="FR59" s="1">
        <v>0.5</v>
      </c>
      <c r="FS59" s="1">
        <v>0.32500000000000001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</row>
    <row r="60" spans="1:183">
      <c r="A60" s="3" t="s">
        <v>108</v>
      </c>
      <c r="B60" s="6">
        <v>24767.25</v>
      </c>
      <c r="C60" s="6">
        <v>24317.5</v>
      </c>
      <c r="D60" s="3" t="s">
        <v>109</v>
      </c>
      <c r="E60" s="3">
        <f>84+10.2</f>
        <v>94.2</v>
      </c>
      <c r="F60" s="28">
        <f t="shared" si="2"/>
        <v>12.313725490196079</v>
      </c>
      <c r="G60" s="29">
        <f t="shared" si="3"/>
        <v>15.3</v>
      </c>
      <c r="H60" s="3">
        <v>30</v>
      </c>
      <c r="I60" s="3">
        <v>7.5</v>
      </c>
      <c r="J60" s="3" t="s">
        <v>210</v>
      </c>
      <c r="K60" s="3" t="str">
        <f t="shared" si="23"/>
        <v>***</v>
      </c>
      <c r="L60" s="3">
        <v>71</v>
      </c>
      <c r="M60" s="9"/>
      <c r="N60" s="6">
        <f t="shared" si="24"/>
        <v>292020</v>
      </c>
      <c r="O60" s="6">
        <f t="shared" si="25"/>
        <v>52785</v>
      </c>
      <c r="P60" s="6">
        <f t="shared" si="26"/>
        <v>2632.340354739034</v>
      </c>
      <c r="Q60" s="6"/>
      <c r="R60" s="6">
        <f t="shared" si="27"/>
        <v>347437.34035473905</v>
      </c>
      <c r="S60" s="6"/>
      <c r="T60" s="9"/>
      <c r="U60" s="31">
        <f t="shared" si="28"/>
        <v>347437.34035473905</v>
      </c>
      <c r="V60" s="31">
        <f t="shared" si="29"/>
        <v>353612.58750000002</v>
      </c>
      <c r="W60" s="35">
        <f t="shared" si="30"/>
        <v>0</v>
      </c>
      <c r="X60" s="31">
        <f t="shared" si="31"/>
        <v>0</v>
      </c>
      <c r="Y60" s="35">
        <f t="shared" si="32"/>
        <v>0</v>
      </c>
      <c r="Z60" s="31">
        <f t="shared" si="33"/>
        <v>0</v>
      </c>
      <c r="AA60" s="35">
        <f t="shared" si="34"/>
        <v>0</v>
      </c>
      <c r="AB60" s="31">
        <f t="shared" si="35"/>
        <v>0</v>
      </c>
      <c r="AC60" s="35">
        <f t="shared" si="36"/>
        <v>12167.36588583814</v>
      </c>
      <c r="AD60" s="31">
        <f t="shared" si="37"/>
        <v>12383.624999999998</v>
      </c>
      <c r="AE60" s="35">
        <f t="shared" si="38"/>
        <v>53205.241813287685</v>
      </c>
      <c r="AF60" s="31">
        <f t="shared" si="39"/>
        <v>54150.895833333328</v>
      </c>
      <c r="AG60" s="35">
        <f t="shared" si="40"/>
        <v>2986.6044870632491</v>
      </c>
      <c r="AH60" s="31">
        <f t="shared" si="41"/>
        <v>3039.6875</v>
      </c>
      <c r="AI60" s="35">
        <f t="shared" si="42"/>
        <v>4977.6741451054149</v>
      </c>
      <c r="AJ60" s="31">
        <f t="shared" si="43"/>
        <v>5066.145833333333</v>
      </c>
      <c r="AK60" s="35">
        <f t="shared" si="44"/>
        <v>274100.4540234445</v>
      </c>
      <c r="AL60" s="31">
        <f t="shared" si="45"/>
        <v>278972.23333333334</v>
      </c>
      <c r="AM60" s="35">
        <f t="shared" si="46"/>
        <v>0</v>
      </c>
      <c r="AN60" s="31">
        <f t="shared" si="47"/>
        <v>0</v>
      </c>
      <c r="AO60" s="35">
        <f t="shared" si="48"/>
        <v>0</v>
      </c>
      <c r="AP60" s="31">
        <f t="shared" si="49"/>
        <v>0</v>
      </c>
      <c r="AQ60" s="9"/>
      <c r="AR60" s="15">
        <f t="shared" si="50"/>
        <v>7.65</v>
      </c>
      <c r="AS60" s="15">
        <f t="shared" si="51"/>
        <v>6.75</v>
      </c>
      <c r="AT60" s="15">
        <f t="shared" si="52"/>
        <v>0</v>
      </c>
      <c r="AU60" s="15">
        <f t="shared" si="53"/>
        <v>0</v>
      </c>
      <c r="AV60" s="15">
        <f t="shared" si="54"/>
        <v>0</v>
      </c>
      <c r="AW60" s="15">
        <f t="shared" si="55"/>
        <v>0</v>
      </c>
      <c r="AX60" s="15">
        <f t="shared" si="56"/>
        <v>0</v>
      </c>
      <c r="AY60" s="15">
        <f t="shared" si="57"/>
        <v>0</v>
      </c>
      <c r="AZ60" s="15">
        <f t="shared" si="58"/>
        <v>0.5</v>
      </c>
      <c r="BA60" s="15">
        <f t="shared" si="59"/>
        <v>0</v>
      </c>
      <c r="BB60" s="15">
        <f t="shared" si="60"/>
        <v>1</v>
      </c>
      <c r="BC60" s="15">
        <f t="shared" si="61"/>
        <v>1.2083333333333333</v>
      </c>
      <c r="BD60" s="15">
        <f t="shared" si="62"/>
        <v>0</v>
      </c>
      <c r="BE60" s="15">
        <f t="shared" si="63"/>
        <v>0.125</v>
      </c>
      <c r="BF60" s="15">
        <f t="shared" si="64"/>
        <v>0</v>
      </c>
      <c r="BG60" s="15">
        <f t="shared" si="65"/>
        <v>0.20833333333333331</v>
      </c>
      <c r="BH60" s="15">
        <f t="shared" si="66"/>
        <v>6.15</v>
      </c>
      <c r="BI60" s="15">
        <f t="shared" si="67"/>
        <v>5.208333333333333</v>
      </c>
      <c r="BJ60" s="15">
        <f t="shared" si="68"/>
        <v>0</v>
      </c>
      <c r="BK60" s="15">
        <f t="shared" si="69"/>
        <v>0</v>
      </c>
      <c r="BL60" s="15">
        <f t="shared" si="70"/>
        <v>0</v>
      </c>
      <c r="BM60" s="15">
        <f t="shared" si="71"/>
        <v>0</v>
      </c>
      <c r="BN60" s="9"/>
      <c r="BO60" s="12">
        <f t="shared" si="72"/>
        <v>189469.46250000002</v>
      </c>
      <c r="BP60" s="12">
        <f t="shared" si="73"/>
        <v>164143.125</v>
      </c>
      <c r="BQ60" s="12">
        <f t="shared" si="74"/>
        <v>0</v>
      </c>
      <c r="BR60" s="12">
        <f t="shared" si="75"/>
        <v>0</v>
      </c>
      <c r="BS60" s="12">
        <f t="shared" si="4"/>
        <v>0</v>
      </c>
      <c r="BT60" s="12">
        <f t="shared" si="5"/>
        <v>0</v>
      </c>
      <c r="BU60" s="12">
        <f t="shared" si="6"/>
        <v>0</v>
      </c>
      <c r="BV60" s="12">
        <f t="shared" si="7"/>
        <v>0</v>
      </c>
      <c r="BW60" s="12">
        <f t="shared" si="8"/>
        <v>12383.625</v>
      </c>
      <c r="BX60" s="12">
        <f t="shared" si="9"/>
        <v>0</v>
      </c>
      <c r="BY60" s="12">
        <f t="shared" si="10"/>
        <v>24767.25</v>
      </c>
      <c r="BZ60" s="12">
        <f t="shared" si="11"/>
        <v>29383.645833333332</v>
      </c>
      <c r="CA60" s="12">
        <f t="shared" si="12"/>
        <v>0</v>
      </c>
      <c r="CB60" s="12">
        <f t="shared" si="13"/>
        <v>3039.6875</v>
      </c>
      <c r="CC60" s="12">
        <f t="shared" si="14"/>
        <v>0</v>
      </c>
      <c r="CD60" s="12">
        <f t="shared" si="15"/>
        <v>5066.145833333333</v>
      </c>
      <c r="CE60" s="12">
        <f t="shared" si="16"/>
        <v>152318.58750000002</v>
      </c>
      <c r="CF60" s="12">
        <f t="shared" si="17"/>
        <v>126653.64583333333</v>
      </c>
      <c r="CG60" s="12">
        <f t="shared" si="18"/>
        <v>0</v>
      </c>
      <c r="CH60" s="12">
        <f t="shared" si="19"/>
        <v>0</v>
      </c>
      <c r="CI60" s="12">
        <f t="shared" si="20"/>
        <v>0</v>
      </c>
      <c r="CJ60" s="12">
        <f t="shared" si="21"/>
        <v>0</v>
      </c>
      <c r="CK60" s="9"/>
      <c r="CL60" s="18">
        <f t="shared" si="76"/>
        <v>0</v>
      </c>
      <c r="CM60" s="18">
        <f t="shared" si="77"/>
        <v>0</v>
      </c>
      <c r="CN60" s="18">
        <f t="shared" si="78"/>
        <v>0</v>
      </c>
      <c r="CO60" s="18">
        <f t="shared" si="79"/>
        <v>3.5020317256098804E-2</v>
      </c>
      <c r="CP60" s="18">
        <f t="shared" si="80"/>
        <v>0.15313622237311708</v>
      </c>
      <c r="CQ60" s="18">
        <f t="shared" si="81"/>
        <v>8.5960952959571891E-3</v>
      </c>
      <c r="CR60" s="18">
        <f t="shared" si="82"/>
        <v>1.4326825493261981E-2</v>
      </c>
      <c r="CS60" s="18">
        <f t="shared" si="83"/>
        <v>0.78892053958156483</v>
      </c>
      <c r="CT60" s="18">
        <f t="shared" si="84"/>
        <v>0</v>
      </c>
      <c r="CU60" s="18">
        <f t="shared" si="85"/>
        <v>0</v>
      </c>
      <c r="CV60" s="15">
        <v>7.65</v>
      </c>
      <c r="CW60" s="15">
        <v>5.875</v>
      </c>
      <c r="CX60" s="15">
        <v>0</v>
      </c>
      <c r="CY60" s="15">
        <v>0</v>
      </c>
      <c r="CZ60" s="15">
        <v>0</v>
      </c>
      <c r="DA60" s="15">
        <v>0</v>
      </c>
      <c r="DB60" s="15">
        <v>0</v>
      </c>
      <c r="DC60" s="15">
        <v>0</v>
      </c>
      <c r="DD60" s="15">
        <v>0.5</v>
      </c>
      <c r="DE60" s="15">
        <v>0</v>
      </c>
      <c r="DF60" s="15">
        <v>1</v>
      </c>
      <c r="DG60" s="15">
        <v>0.875</v>
      </c>
      <c r="DH60" s="15">
        <v>0</v>
      </c>
      <c r="DI60" s="15">
        <v>0</v>
      </c>
      <c r="DJ60" s="15">
        <v>0</v>
      </c>
      <c r="DK60" s="15">
        <v>0.125</v>
      </c>
      <c r="DL60" s="15">
        <v>6.15</v>
      </c>
      <c r="DM60" s="15">
        <v>4.875</v>
      </c>
      <c r="DN60" s="15">
        <v>0</v>
      </c>
      <c r="DO60" s="15">
        <v>0</v>
      </c>
      <c r="DP60" s="15">
        <v>0</v>
      </c>
      <c r="DQ60" s="15">
        <v>0</v>
      </c>
      <c r="DR60" s="15"/>
      <c r="DS60" s="17" t="str">
        <f t="shared" si="0"/>
        <v>LSKB17</v>
      </c>
      <c r="DT60" s="3" t="str">
        <f t="shared" si="1"/>
        <v>Samhällskunskap, 31-60 hp</v>
      </c>
      <c r="DU60" s="1">
        <f>FB81</f>
        <v>0</v>
      </c>
      <c r="DV60" s="1">
        <f t="shared" ref="DV60:EU60" si="134">FC81</f>
        <v>0</v>
      </c>
      <c r="DW60" s="1">
        <f t="shared" si="134"/>
        <v>0</v>
      </c>
      <c r="DX60" s="1">
        <f t="shared" si="134"/>
        <v>0</v>
      </c>
      <c r="DY60" s="1">
        <f t="shared" si="134"/>
        <v>0</v>
      </c>
      <c r="DZ60" s="1">
        <f t="shared" si="134"/>
        <v>0</v>
      </c>
      <c r="EA60" s="1">
        <f t="shared" si="134"/>
        <v>0</v>
      </c>
      <c r="EB60" s="1">
        <f t="shared" si="134"/>
        <v>0</v>
      </c>
      <c r="EC60" s="1">
        <f t="shared" si="134"/>
        <v>0</v>
      </c>
      <c r="ED60" s="1">
        <f t="shared" si="134"/>
        <v>0</v>
      </c>
      <c r="EE60" s="1">
        <f t="shared" si="134"/>
        <v>0</v>
      </c>
      <c r="EF60" s="1">
        <f t="shared" si="134"/>
        <v>0.25</v>
      </c>
      <c r="EG60" s="1">
        <f t="shared" si="134"/>
        <v>0</v>
      </c>
      <c r="EH60" s="1">
        <f t="shared" si="134"/>
        <v>0.5</v>
      </c>
      <c r="EI60" s="1">
        <f t="shared" si="134"/>
        <v>0</v>
      </c>
      <c r="EJ60" s="1">
        <f t="shared" si="134"/>
        <v>0.125</v>
      </c>
      <c r="EK60" s="1">
        <f t="shared" si="134"/>
        <v>0</v>
      </c>
      <c r="EL60" s="1">
        <f t="shared" si="134"/>
        <v>0</v>
      </c>
      <c r="EM60" s="1">
        <f t="shared" si="134"/>
        <v>0</v>
      </c>
      <c r="EN60" s="1">
        <f t="shared" si="134"/>
        <v>0</v>
      </c>
      <c r="EO60" s="1">
        <f t="shared" si="134"/>
        <v>0</v>
      </c>
      <c r="EP60" s="1">
        <f t="shared" si="134"/>
        <v>0</v>
      </c>
      <c r="EQ60" s="1">
        <f t="shared" si="134"/>
        <v>0</v>
      </c>
      <c r="ER60" s="1">
        <f t="shared" si="134"/>
        <v>0</v>
      </c>
      <c r="ES60" s="1">
        <f t="shared" si="134"/>
        <v>0</v>
      </c>
      <c r="ET60" s="1">
        <f t="shared" si="134"/>
        <v>0</v>
      </c>
      <c r="EU60" s="60"/>
      <c r="EV60" s="42">
        <v>60</v>
      </c>
      <c r="EW60" s="3" t="s">
        <v>79</v>
      </c>
      <c r="EX60" s="3" t="s">
        <v>80</v>
      </c>
      <c r="EY60" s="3" t="s">
        <v>6</v>
      </c>
      <c r="EZ60" s="1">
        <v>0.5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0.5</v>
      </c>
      <c r="FY60" s="1">
        <v>0</v>
      </c>
      <c r="FZ60" s="1">
        <v>0</v>
      </c>
      <c r="GA60" s="1">
        <v>0</v>
      </c>
    </row>
    <row r="61" spans="1:183">
      <c r="A61" s="3" t="s">
        <v>110</v>
      </c>
      <c r="B61" s="6">
        <v>21565</v>
      </c>
      <c r="C61" s="6">
        <v>18929</v>
      </c>
      <c r="D61" s="3" t="s">
        <v>111</v>
      </c>
      <c r="E61" s="3">
        <v>98</v>
      </c>
      <c r="F61" s="28">
        <f t="shared" si="2"/>
        <v>15.806451612903226</v>
      </c>
      <c r="G61" s="29">
        <f t="shared" si="3"/>
        <v>12.4</v>
      </c>
      <c r="H61" s="3">
        <v>30</v>
      </c>
      <c r="J61" s="3" t="s">
        <v>211</v>
      </c>
      <c r="K61" s="3" t="str">
        <f t="shared" si="23"/>
        <v>***</v>
      </c>
      <c r="L61" s="3">
        <v>72.5</v>
      </c>
      <c r="M61" s="9"/>
      <c r="N61" s="6">
        <f t="shared" si="24"/>
        <v>303800</v>
      </c>
      <c r="O61" s="6" t="str">
        <f t="shared" si="25"/>
        <v/>
      </c>
      <c r="P61" s="6" t="str">
        <f t="shared" si="26"/>
        <v/>
      </c>
      <c r="Q61" s="6"/>
      <c r="R61" s="6">
        <f t="shared" si="27"/>
        <v>303800</v>
      </c>
      <c r="S61" s="6"/>
      <c r="T61" s="9"/>
      <c r="U61" s="31">
        <f t="shared" si="28"/>
        <v>303800</v>
      </c>
      <c r="V61" s="31">
        <f t="shared" si="29"/>
        <v>244910.875</v>
      </c>
      <c r="W61" s="35">
        <f t="shared" si="30"/>
        <v>0</v>
      </c>
      <c r="X61" s="31">
        <f t="shared" si="31"/>
        <v>0</v>
      </c>
      <c r="Y61" s="35">
        <f t="shared" si="32"/>
        <v>0</v>
      </c>
      <c r="Z61" s="31">
        <f t="shared" si="33"/>
        <v>0</v>
      </c>
      <c r="AA61" s="35">
        <f t="shared" si="34"/>
        <v>0</v>
      </c>
      <c r="AB61" s="31">
        <f t="shared" si="35"/>
        <v>0</v>
      </c>
      <c r="AC61" s="35">
        <f t="shared" si="36"/>
        <v>2935.0627039326041</v>
      </c>
      <c r="AD61" s="31">
        <f t="shared" si="37"/>
        <v>2366.125</v>
      </c>
      <c r="AE61" s="35">
        <f t="shared" si="38"/>
        <v>67779.444835459697</v>
      </c>
      <c r="AF61" s="31">
        <f t="shared" si="39"/>
        <v>54640.958333333328</v>
      </c>
      <c r="AG61" s="35">
        <f t="shared" si="40"/>
        <v>25115.416373405224</v>
      </c>
      <c r="AH61" s="31">
        <f t="shared" si="41"/>
        <v>20247</v>
      </c>
      <c r="AI61" s="35">
        <f t="shared" si="42"/>
        <v>27691.31675621455</v>
      </c>
      <c r="AJ61" s="31">
        <f t="shared" si="43"/>
        <v>22323.583333333336</v>
      </c>
      <c r="AK61" s="35">
        <f t="shared" si="44"/>
        <v>177343.69662705529</v>
      </c>
      <c r="AL61" s="31">
        <f t="shared" si="45"/>
        <v>142967.08333333331</v>
      </c>
      <c r="AM61" s="35">
        <f t="shared" si="46"/>
        <v>2935.0627039326041</v>
      </c>
      <c r="AN61" s="31">
        <f t="shared" si="47"/>
        <v>2366.125</v>
      </c>
      <c r="AO61" s="35">
        <f t="shared" si="48"/>
        <v>0</v>
      </c>
      <c r="AP61" s="31">
        <f t="shared" si="49"/>
        <v>0</v>
      </c>
      <c r="AQ61" s="9"/>
      <c r="AR61" s="15">
        <f t="shared" si="50"/>
        <v>6.2</v>
      </c>
      <c r="AS61" s="15">
        <f t="shared" si="51"/>
        <v>5.875</v>
      </c>
      <c r="AT61" s="15">
        <f t="shared" si="52"/>
        <v>0</v>
      </c>
      <c r="AU61" s="15">
        <f t="shared" si="53"/>
        <v>0</v>
      </c>
      <c r="AV61" s="15">
        <f t="shared" si="54"/>
        <v>0</v>
      </c>
      <c r="AW61" s="15">
        <f t="shared" si="55"/>
        <v>0</v>
      </c>
      <c r="AX61" s="15">
        <f t="shared" si="56"/>
        <v>0</v>
      </c>
      <c r="AY61" s="15">
        <f t="shared" si="57"/>
        <v>0</v>
      </c>
      <c r="AZ61" s="15">
        <f t="shared" si="58"/>
        <v>0</v>
      </c>
      <c r="BA61" s="15">
        <f t="shared" si="59"/>
        <v>0.125</v>
      </c>
      <c r="BB61" s="15">
        <f t="shared" si="60"/>
        <v>1.4</v>
      </c>
      <c r="BC61" s="15">
        <f t="shared" si="61"/>
        <v>1.2916666666666667</v>
      </c>
      <c r="BD61" s="15">
        <f t="shared" si="62"/>
        <v>0.5</v>
      </c>
      <c r="BE61" s="15">
        <f t="shared" si="63"/>
        <v>0.5</v>
      </c>
      <c r="BF61" s="15">
        <f t="shared" si="64"/>
        <v>0.45</v>
      </c>
      <c r="BG61" s="15">
        <f t="shared" si="65"/>
        <v>0.66666666666666674</v>
      </c>
      <c r="BH61" s="15">
        <f t="shared" si="66"/>
        <v>3.85</v>
      </c>
      <c r="BI61" s="15">
        <f t="shared" si="67"/>
        <v>3.1666666666666665</v>
      </c>
      <c r="BJ61" s="15">
        <f t="shared" si="68"/>
        <v>0</v>
      </c>
      <c r="BK61" s="15">
        <f t="shared" si="69"/>
        <v>0.125</v>
      </c>
      <c r="BL61" s="15">
        <f t="shared" si="70"/>
        <v>0</v>
      </c>
      <c r="BM61" s="15">
        <f t="shared" si="71"/>
        <v>0</v>
      </c>
      <c r="BN61" s="9"/>
      <c r="BO61" s="12">
        <f t="shared" si="72"/>
        <v>133703</v>
      </c>
      <c r="BP61" s="12">
        <f t="shared" si="73"/>
        <v>111207.875</v>
      </c>
      <c r="BQ61" s="12">
        <f t="shared" si="74"/>
        <v>0</v>
      </c>
      <c r="BR61" s="12">
        <f t="shared" si="75"/>
        <v>0</v>
      </c>
      <c r="BS61" s="12">
        <f t="shared" si="4"/>
        <v>0</v>
      </c>
      <c r="BT61" s="12">
        <f t="shared" si="5"/>
        <v>0</v>
      </c>
      <c r="BU61" s="12">
        <f t="shared" si="6"/>
        <v>0</v>
      </c>
      <c r="BV61" s="12">
        <f t="shared" si="7"/>
        <v>0</v>
      </c>
      <c r="BW61" s="12">
        <f t="shared" si="8"/>
        <v>0</v>
      </c>
      <c r="BX61" s="12">
        <f t="shared" si="9"/>
        <v>2366.125</v>
      </c>
      <c r="BY61" s="12">
        <f t="shared" si="10"/>
        <v>30190.999999999996</v>
      </c>
      <c r="BZ61" s="12">
        <f t="shared" si="11"/>
        <v>24449.958333333336</v>
      </c>
      <c r="CA61" s="12">
        <f t="shared" si="12"/>
        <v>10782.5</v>
      </c>
      <c r="CB61" s="12">
        <f t="shared" si="13"/>
        <v>9464.5</v>
      </c>
      <c r="CC61" s="12">
        <f t="shared" si="14"/>
        <v>9704.25</v>
      </c>
      <c r="CD61" s="12">
        <f t="shared" si="15"/>
        <v>12619.333333333334</v>
      </c>
      <c r="CE61" s="12">
        <f t="shared" si="16"/>
        <v>83025.25</v>
      </c>
      <c r="CF61" s="12">
        <f t="shared" si="17"/>
        <v>59941.833333333328</v>
      </c>
      <c r="CG61" s="12">
        <f t="shared" si="18"/>
        <v>0</v>
      </c>
      <c r="CH61" s="12">
        <f t="shared" si="19"/>
        <v>2366.125</v>
      </c>
      <c r="CI61" s="12">
        <f t="shared" si="20"/>
        <v>0</v>
      </c>
      <c r="CJ61" s="12">
        <f t="shared" si="21"/>
        <v>0</v>
      </c>
      <c r="CK61" s="9"/>
      <c r="CL61" s="18">
        <f t="shared" si="76"/>
        <v>0</v>
      </c>
      <c r="CM61" s="18">
        <f t="shared" si="77"/>
        <v>0</v>
      </c>
      <c r="CN61" s="18">
        <f t="shared" si="78"/>
        <v>0</v>
      </c>
      <c r="CO61" s="18">
        <f t="shared" si="79"/>
        <v>9.6611675573818438E-3</v>
      </c>
      <c r="CP61" s="18">
        <f t="shared" si="80"/>
        <v>0.22310548003772118</v>
      </c>
      <c r="CQ61" s="18">
        <f t="shared" si="81"/>
        <v>8.2670889971709099E-2</v>
      </c>
      <c r="CR61" s="18">
        <f t="shared" si="82"/>
        <v>9.1149824740666727E-2</v>
      </c>
      <c r="CS61" s="18">
        <f t="shared" si="83"/>
        <v>0.58375147013513917</v>
      </c>
      <c r="CT61" s="18">
        <f t="shared" si="84"/>
        <v>9.6611675573818438E-3</v>
      </c>
      <c r="CU61" s="18">
        <f t="shared" si="85"/>
        <v>0</v>
      </c>
      <c r="CV61" s="15">
        <v>4.7</v>
      </c>
      <c r="CW61" s="15">
        <v>2.875</v>
      </c>
      <c r="CX61" s="15">
        <v>0</v>
      </c>
      <c r="CY61" s="15">
        <v>0</v>
      </c>
      <c r="CZ61" s="15">
        <v>0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0.9</v>
      </c>
      <c r="DG61" s="15">
        <v>0.375</v>
      </c>
      <c r="DH61" s="15">
        <v>0</v>
      </c>
      <c r="DI61" s="15">
        <v>0</v>
      </c>
      <c r="DJ61" s="15">
        <v>0.45</v>
      </c>
      <c r="DK61" s="15">
        <v>0.25</v>
      </c>
      <c r="DL61" s="15">
        <v>3.35</v>
      </c>
      <c r="DM61" s="15">
        <v>2.25</v>
      </c>
      <c r="DN61" s="15">
        <v>0</v>
      </c>
      <c r="DO61" s="15">
        <v>0</v>
      </c>
      <c r="DP61" s="15">
        <v>0</v>
      </c>
      <c r="DQ61" s="15">
        <v>0</v>
      </c>
      <c r="DR61" s="15"/>
      <c r="DS61" s="17" t="str">
        <f t="shared" si="0"/>
        <v>LSKC28</v>
      </c>
      <c r="DT61" s="3" t="str">
        <f t="shared" si="1"/>
        <v>Samhällskunskap, 61-90 hp</v>
      </c>
      <c r="DU61" s="1">
        <f>FB82+FB84+FB85</f>
        <v>0</v>
      </c>
      <c r="DV61" s="1">
        <f t="shared" ref="DV61:EU61" si="135">FC82+FC84+FC85</f>
        <v>0</v>
      </c>
      <c r="DW61" s="1">
        <f t="shared" si="135"/>
        <v>0</v>
      </c>
      <c r="DX61" s="1">
        <f t="shared" si="135"/>
        <v>0</v>
      </c>
      <c r="DY61" s="1">
        <f t="shared" si="135"/>
        <v>0</v>
      </c>
      <c r="DZ61" s="1">
        <f t="shared" si="135"/>
        <v>0</v>
      </c>
      <c r="EA61" s="1">
        <f t="shared" si="135"/>
        <v>0</v>
      </c>
      <c r="EB61" s="1">
        <f t="shared" si="135"/>
        <v>0</v>
      </c>
      <c r="EC61" s="1">
        <f t="shared" si="135"/>
        <v>0</v>
      </c>
      <c r="ED61" s="1">
        <f t="shared" si="135"/>
        <v>0</v>
      </c>
      <c r="EE61" s="1">
        <f t="shared" si="135"/>
        <v>0</v>
      </c>
      <c r="EF61" s="1">
        <f t="shared" si="135"/>
        <v>1.25</v>
      </c>
      <c r="EG61" s="1">
        <f t="shared" si="135"/>
        <v>1</v>
      </c>
      <c r="EH61" s="1">
        <f t="shared" si="135"/>
        <v>1</v>
      </c>
      <c r="EI61" s="1">
        <f t="shared" si="135"/>
        <v>0.5</v>
      </c>
      <c r="EJ61" s="1">
        <f t="shared" si="135"/>
        <v>0.5</v>
      </c>
      <c r="EK61" s="1">
        <f t="shared" si="135"/>
        <v>0</v>
      </c>
      <c r="EL61" s="1">
        <f t="shared" si="135"/>
        <v>0.25</v>
      </c>
      <c r="EM61" s="1">
        <f t="shared" si="135"/>
        <v>0</v>
      </c>
      <c r="EN61" s="1">
        <f t="shared" si="135"/>
        <v>0</v>
      </c>
      <c r="EO61" s="1">
        <f t="shared" si="135"/>
        <v>0</v>
      </c>
      <c r="EP61" s="1">
        <f t="shared" si="135"/>
        <v>0</v>
      </c>
      <c r="EQ61" s="1">
        <f t="shared" si="135"/>
        <v>0</v>
      </c>
      <c r="ER61" s="1">
        <f t="shared" si="135"/>
        <v>0</v>
      </c>
      <c r="ES61" s="1">
        <f t="shared" si="135"/>
        <v>0</v>
      </c>
      <c r="ET61" s="1">
        <f t="shared" si="135"/>
        <v>0</v>
      </c>
      <c r="EU61" s="60"/>
      <c r="EV61" s="42">
        <v>61</v>
      </c>
      <c r="EW61" s="3" t="s">
        <v>81</v>
      </c>
      <c r="EX61" s="3" t="s">
        <v>82</v>
      </c>
      <c r="EY61" s="3" t="s">
        <v>6</v>
      </c>
      <c r="EZ61" s="1">
        <v>2.5</v>
      </c>
      <c r="FA61" s="1">
        <v>2.5</v>
      </c>
      <c r="FB61" s="1">
        <v>0</v>
      </c>
      <c r="FC61" s="1">
        <v>0</v>
      </c>
      <c r="FD61" s="1">
        <v>1</v>
      </c>
      <c r="FE61" s="1">
        <v>1</v>
      </c>
      <c r="FF61" s="1">
        <v>1.5</v>
      </c>
      <c r="FG61" s="1">
        <v>1.5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</row>
    <row r="62" spans="1:183">
      <c r="A62" s="3" t="s">
        <v>112</v>
      </c>
      <c r="B62" s="6">
        <v>21565</v>
      </c>
      <c r="C62" s="6">
        <v>18929</v>
      </c>
      <c r="D62" s="3" t="s">
        <v>113</v>
      </c>
      <c r="E62" s="3">
        <v>61</v>
      </c>
      <c r="F62" s="28">
        <f t="shared" si="2"/>
        <v>15.250000000000002</v>
      </c>
      <c r="G62" s="29">
        <f t="shared" si="3"/>
        <v>7.9999999999999991</v>
      </c>
      <c r="H62" s="3">
        <v>30</v>
      </c>
      <c r="J62" s="3" t="s">
        <v>212</v>
      </c>
      <c r="K62" s="3" t="str">
        <f t="shared" si="23"/>
        <v>***</v>
      </c>
      <c r="L62" s="3">
        <v>84</v>
      </c>
      <c r="M62" s="9"/>
      <c r="N62" s="6">
        <f t="shared" si="24"/>
        <v>189100</v>
      </c>
      <c r="O62" s="6" t="str">
        <f t="shared" si="25"/>
        <v/>
      </c>
      <c r="P62" s="6" t="str">
        <f t="shared" si="26"/>
        <v/>
      </c>
      <c r="Q62" s="6"/>
      <c r="R62" s="6">
        <f t="shared" si="27"/>
        <v>189100</v>
      </c>
      <c r="S62" s="6"/>
      <c r="T62" s="9"/>
      <c r="U62" s="31">
        <f t="shared" si="28"/>
        <v>189100</v>
      </c>
      <c r="V62" s="31">
        <f t="shared" si="29"/>
        <v>152511.5</v>
      </c>
      <c r="W62" s="35">
        <f t="shared" si="30"/>
        <v>0</v>
      </c>
      <c r="X62" s="31">
        <f t="shared" si="31"/>
        <v>0</v>
      </c>
      <c r="Y62" s="35">
        <f t="shared" si="32"/>
        <v>0</v>
      </c>
      <c r="Z62" s="31">
        <f t="shared" si="33"/>
        <v>0</v>
      </c>
      <c r="AA62" s="35">
        <f t="shared" si="34"/>
        <v>0</v>
      </c>
      <c r="AB62" s="31">
        <f t="shared" si="35"/>
        <v>0</v>
      </c>
      <c r="AC62" s="35">
        <f t="shared" si="36"/>
        <v>12552.193441150341</v>
      </c>
      <c r="AD62" s="31">
        <f t="shared" si="37"/>
        <v>10123.500000000002</v>
      </c>
      <c r="AE62" s="35">
        <f t="shared" si="38"/>
        <v>42113.010931416095</v>
      </c>
      <c r="AF62" s="31">
        <f t="shared" si="39"/>
        <v>33964.666666666664</v>
      </c>
      <c r="AG62" s="35">
        <f t="shared" si="40"/>
        <v>25104.386882300681</v>
      </c>
      <c r="AH62" s="31">
        <f t="shared" si="41"/>
        <v>20247.000000000004</v>
      </c>
      <c r="AI62" s="35">
        <f t="shared" si="42"/>
        <v>29560.817490265756</v>
      </c>
      <c r="AJ62" s="31">
        <f t="shared" si="43"/>
        <v>23841.166666666664</v>
      </c>
      <c r="AK62" s="35">
        <f t="shared" si="44"/>
        <v>67217.397813716772</v>
      </c>
      <c r="AL62" s="31">
        <f t="shared" si="45"/>
        <v>54211.666666666664</v>
      </c>
      <c r="AM62" s="35">
        <f t="shared" si="46"/>
        <v>12552.193441150341</v>
      </c>
      <c r="AN62" s="31">
        <f t="shared" si="47"/>
        <v>10123.500000000002</v>
      </c>
      <c r="AO62" s="35">
        <f t="shared" si="48"/>
        <v>0</v>
      </c>
      <c r="AP62" s="31">
        <f t="shared" si="49"/>
        <v>0</v>
      </c>
      <c r="AQ62" s="9"/>
      <c r="AR62" s="15">
        <f t="shared" si="50"/>
        <v>3.9999999999999996</v>
      </c>
      <c r="AS62" s="15">
        <f t="shared" si="51"/>
        <v>3.5</v>
      </c>
      <c r="AT62" s="15">
        <f t="shared" si="52"/>
        <v>0</v>
      </c>
      <c r="AU62" s="15">
        <f t="shared" si="53"/>
        <v>0</v>
      </c>
      <c r="AV62" s="15">
        <f t="shared" si="54"/>
        <v>0</v>
      </c>
      <c r="AW62" s="15">
        <f t="shared" si="55"/>
        <v>0</v>
      </c>
      <c r="AX62" s="15">
        <f t="shared" si="56"/>
        <v>0</v>
      </c>
      <c r="AY62" s="15">
        <f t="shared" si="57"/>
        <v>0</v>
      </c>
      <c r="AZ62" s="15">
        <f t="shared" si="58"/>
        <v>0.25</v>
      </c>
      <c r="BA62" s="15">
        <f t="shared" si="59"/>
        <v>0.25</v>
      </c>
      <c r="BB62" s="15">
        <f t="shared" si="60"/>
        <v>0.91666666666666663</v>
      </c>
      <c r="BC62" s="15">
        <f t="shared" si="61"/>
        <v>0.75</v>
      </c>
      <c r="BD62" s="15">
        <f t="shared" si="62"/>
        <v>0.5</v>
      </c>
      <c r="BE62" s="15">
        <f t="shared" si="63"/>
        <v>0.5</v>
      </c>
      <c r="BF62" s="15">
        <f t="shared" si="64"/>
        <v>0.66666666666666663</v>
      </c>
      <c r="BG62" s="15">
        <f t="shared" si="65"/>
        <v>0.5</v>
      </c>
      <c r="BH62" s="15">
        <f t="shared" si="66"/>
        <v>1.4166666666666665</v>
      </c>
      <c r="BI62" s="15">
        <f t="shared" si="67"/>
        <v>1.25</v>
      </c>
      <c r="BJ62" s="15">
        <f t="shared" si="68"/>
        <v>0.25</v>
      </c>
      <c r="BK62" s="15">
        <f t="shared" si="69"/>
        <v>0.25</v>
      </c>
      <c r="BL62" s="15">
        <f t="shared" si="70"/>
        <v>0</v>
      </c>
      <c r="BM62" s="15">
        <f t="shared" si="71"/>
        <v>0</v>
      </c>
      <c r="BN62" s="9"/>
      <c r="BO62" s="12">
        <f t="shared" si="72"/>
        <v>86259.999999999985</v>
      </c>
      <c r="BP62" s="12">
        <f t="shared" si="73"/>
        <v>66251.5</v>
      </c>
      <c r="BQ62" s="12">
        <f t="shared" si="74"/>
        <v>0</v>
      </c>
      <c r="BR62" s="12">
        <f t="shared" si="75"/>
        <v>0</v>
      </c>
      <c r="BS62" s="12">
        <f t="shared" si="4"/>
        <v>0</v>
      </c>
      <c r="BT62" s="12">
        <f t="shared" si="5"/>
        <v>0</v>
      </c>
      <c r="BU62" s="12">
        <f t="shared" si="6"/>
        <v>0</v>
      </c>
      <c r="BV62" s="12">
        <f t="shared" si="7"/>
        <v>0</v>
      </c>
      <c r="BW62" s="12">
        <f t="shared" si="8"/>
        <v>5391.25</v>
      </c>
      <c r="BX62" s="12">
        <f t="shared" si="9"/>
        <v>4732.25</v>
      </c>
      <c r="BY62" s="12">
        <f t="shared" si="10"/>
        <v>19767.916666666664</v>
      </c>
      <c r="BZ62" s="12">
        <f t="shared" si="11"/>
        <v>14196.75</v>
      </c>
      <c r="CA62" s="12">
        <f t="shared" si="12"/>
        <v>10782.5</v>
      </c>
      <c r="CB62" s="12">
        <f t="shared" si="13"/>
        <v>9464.5</v>
      </c>
      <c r="CC62" s="12">
        <f t="shared" si="14"/>
        <v>14376.666666666666</v>
      </c>
      <c r="CD62" s="12">
        <f t="shared" si="15"/>
        <v>9464.5</v>
      </c>
      <c r="CE62" s="12">
        <f t="shared" si="16"/>
        <v>30550.416666666664</v>
      </c>
      <c r="CF62" s="12">
        <f t="shared" si="17"/>
        <v>23661.25</v>
      </c>
      <c r="CG62" s="12">
        <f t="shared" si="18"/>
        <v>5391.25</v>
      </c>
      <c r="CH62" s="12">
        <f t="shared" si="19"/>
        <v>4732.25</v>
      </c>
      <c r="CI62" s="12">
        <f t="shared" si="20"/>
        <v>0</v>
      </c>
      <c r="CJ62" s="12">
        <f t="shared" si="21"/>
        <v>0</v>
      </c>
      <c r="CK62" s="9"/>
      <c r="CL62" s="18">
        <f t="shared" si="76"/>
        <v>0</v>
      </c>
      <c r="CM62" s="18">
        <f t="shared" si="77"/>
        <v>0</v>
      </c>
      <c r="CN62" s="18">
        <f t="shared" si="78"/>
        <v>0</v>
      </c>
      <c r="CO62" s="18">
        <f t="shared" si="79"/>
        <v>6.6378600957960554E-2</v>
      </c>
      <c r="CP62" s="18">
        <f t="shared" si="80"/>
        <v>0.2227023317367324</v>
      </c>
      <c r="CQ62" s="18">
        <f t="shared" si="81"/>
        <v>0.13275720191592111</v>
      </c>
      <c r="CR62" s="18">
        <f t="shared" si="82"/>
        <v>0.15632373077877185</v>
      </c>
      <c r="CS62" s="18">
        <f t="shared" si="83"/>
        <v>0.35545953365265348</v>
      </c>
      <c r="CT62" s="18">
        <f t="shared" si="84"/>
        <v>6.6378600957960554E-2</v>
      </c>
      <c r="CU62" s="18">
        <f t="shared" si="85"/>
        <v>0</v>
      </c>
      <c r="CV62" s="15">
        <v>0.5</v>
      </c>
      <c r="CW62" s="15">
        <v>0.5</v>
      </c>
      <c r="CX62" s="15">
        <v>0</v>
      </c>
      <c r="CY62" s="15">
        <v>0</v>
      </c>
      <c r="CZ62" s="15">
        <v>0</v>
      </c>
      <c r="DA62" s="15">
        <v>0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15">
        <v>0</v>
      </c>
      <c r="DH62" s="15">
        <v>0</v>
      </c>
      <c r="DI62" s="15">
        <v>0</v>
      </c>
      <c r="DJ62" s="15">
        <v>0</v>
      </c>
      <c r="DK62" s="15">
        <v>0</v>
      </c>
      <c r="DL62" s="15">
        <v>0.5</v>
      </c>
      <c r="DM62" s="15">
        <v>0.5</v>
      </c>
      <c r="DN62" s="15">
        <v>0</v>
      </c>
      <c r="DO62" s="15">
        <v>0</v>
      </c>
      <c r="DP62" s="15">
        <v>0</v>
      </c>
      <c r="DQ62" s="15">
        <v>0</v>
      </c>
      <c r="DR62" s="15"/>
      <c r="DS62" s="17" t="str">
        <f t="shared" si="0"/>
        <v>LSKD28</v>
      </c>
      <c r="DT62" s="3" t="str">
        <f t="shared" si="1"/>
        <v>Samhällskunskap, 91-120 hp</v>
      </c>
      <c r="DU62" s="1">
        <f>FB83+FB86</f>
        <v>0</v>
      </c>
      <c r="DV62" s="1">
        <f t="shared" ref="DV62:EU62" si="136">FC83+FC86</f>
        <v>0</v>
      </c>
      <c r="DW62" s="1">
        <f t="shared" si="136"/>
        <v>0</v>
      </c>
      <c r="DX62" s="1">
        <f t="shared" si="136"/>
        <v>0</v>
      </c>
      <c r="DY62" s="1">
        <f t="shared" si="136"/>
        <v>0</v>
      </c>
      <c r="DZ62" s="1">
        <f t="shared" si="136"/>
        <v>0</v>
      </c>
      <c r="EA62" s="1">
        <f t="shared" si="136"/>
        <v>0</v>
      </c>
      <c r="EB62" s="1">
        <f t="shared" si="136"/>
        <v>0</v>
      </c>
      <c r="EC62" s="1">
        <f t="shared" si="136"/>
        <v>0</v>
      </c>
      <c r="ED62" s="1">
        <f t="shared" si="136"/>
        <v>0</v>
      </c>
      <c r="EE62" s="1">
        <f t="shared" si="136"/>
        <v>2</v>
      </c>
      <c r="EF62" s="1">
        <f t="shared" si="136"/>
        <v>1.5</v>
      </c>
      <c r="EG62" s="1">
        <f t="shared" si="136"/>
        <v>0.5</v>
      </c>
      <c r="EH62" s="1">
        <f t="shared" si="136"/>
        <v>0.5</v>
      </c>
      <c r="EI62" s="1">
        <f t="shared" si="136"/>
        <v>0.5</v>
      </c>
      <c r="EJ62" s="1">
        <f t="shared" si="136"/>
        <v>0.5</v>
      </c>
      <c r="EK62" s="1">
        <f t="shared" si="136"/>
        <v>0.5</v>
      </c>
      <c r="EL62" s="1">
        <f t="shared" si="136"/>
        <v>0.5</v>
      </c>
      <c r="EM62" s="1">
        <f t="shared" si="136"/>
        <v>0</v>
      </c>
      <c r="EN62" s="1">
        <f t="shared" si="136"/>
        <v>0</v>
      </c>
      <c r="EO62" s="1">
        <f t="shared" si="136"/>
        <v>0</v>
      </c>
      <c r="EP62" s="1">
        <f t="shared" si="136"/>
        <v>0</v>
      </c>
      <c r="EQ62" s="1">
        <f t="shared" si="136"/>
        <v>0</v>
      </c>
      <c r="ER62" s="1">
        <f t="shared" si="136"/>
        <v>0</v>
      </c>
      <c r="ES62" s="1">
        <f t="shared" si="136"/>
        <v>0</v>
      </c>
      <c r="ET62" s="1">
        <f t="shared" si="136"/>
        <v>0</v>
      </c>
      <c r="EU62" s="60"/>
      <c r="EV62" s="42">
        <v>62</v>
      </c>
      <c r="EW62" s="3" t="s">
        <v>339</v>
      </c>
      <c r="EX62" s="3" t="s">
        <v>340</v>
      </c>
      <c r="EY62" s="3" t="s">
        <v>6</v>
      </c>
      <c r="EZ62" s="1">
        <v>0</v>
      </c>
      <c r="FA62" s="1">
        <v>0.125</v>
      </c>
      <c r="FB62" s="1">
        <v>0</v>
      </c>
      <c r="FC62" s="1">
        <v>0.125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</row>
    <row r="63" spans="1:183">
      <c r="A63" s="3" t="s">
        <v>104</v>
      </c>
      <c r="B63" s="6">
        <v>21565</v>
      </c>
      <c r="C63" s="6">
        <v>18929</v>
      </c>
      <c r="D63" s="3" t="s">
        <v>105</v>
      </c>
      <c r="F63" s="28">
        <f t="shared" si="2"/>
        <v>0</v>
      </c>
      <c r="G63" s="29">
        <f t="shared" si="3"/>
        <v>1.7</v>
      </c>
      <c r="H63" s="3">
        <v>30</v>
      </c>
      <c r="J63" s="3" t="s">
        <v>213</v>
      </c>
      <c r="K63" s="3" t="str">
        <f t="shared" si="23"/>
        <v>***</v>
      </c>
      <c r="L63" s="3">
        <v>98</v>
      </c>
      <c r="M63" s="9"/>
      <c r="N63" s="6">
        <f t="shared" si="24"/>
        <v>0</v>
      </c>
      <c r="O63" s="6" t="str">
        <f t="shared" si="25"/>
        <v/>
      </c>
      <c r="P63" s="6" t="str">
        <f t="shared" si="26"/>
        <v/>
      </c>
      <c r="Q63" s="6"/>
      <c r="R63" s="6">
        <f t="shared" si="27"/>
        <v>0</v>
      </c>
      <c r="S63" s="6"/>
      <c r="T63" s="9"/>
      <c r="U63" s="31">
        <f t="shared" si="28"/>
        <v>0</v>
      </c>
      <c r="V63" s="31">
        <f t="shared" si="29"/>
        <v>63286.625</v>
      </c>
      <c r="W63" s="35">
        <f t="shared" si="30"/>
        <v>0</v>
      </c>
      <c r="X63" s="31">
        <f t="shared" si="31"/>
        <v>52953.5</v>
      </c>
      <c r="Y63" s="35">
        <f t="shared" si="32"/>
        <v>0</v>
      </c>
      <c r="Z63" s="31">
        <f t="shared" si="33"/>
        <v>3444.375</v>
      </c>
      <c r="AA63" s="35">
        <f t="shared" si="34"/>
        <v>0</v>
      </c>
      <c r="AB63" s="31">
        <f t="shared" si="35"/>
        <v>0</v>
      </c>
      <c r="AC63" s="35">
        <f t="shared" si="36"/>
        <v>0</v>
      </c>
      <c r="AD63" s="31">
        <f t="shared" si="37"/>
        <v>0</v>
      </c>
      <c r="AE63" s="35">
        <f t="shared" si="38"/>
        <v>0</v>
      </c>
      <c r="AF63" s="31">
        <f t="shared" si="39"/>
        <v>0</v>
      </c>
      <c r="AG63" s="35">
        <f t="shared" si="40"/>
        <v>0</v>
      </c>
      <c r="AH63" s="31">
        <f t="shared" si="41"/>
        <v>0</v>
      </c>
      <c r="AI63" s="35">
        <f t="shared" si="42"/>
        <v>0</v>
      </c>
      <c r="AJ63" s="31">
        <f t="shared" si="43"/>
        <v>0</v>
      </c>
      <c r="AK63" s="35">
        <f t="shared" si="44"/>
        <v>0</v>
      </c>
      <c r="AL63" s="31">
        <f t="shared" si="45"/>
        <v>0</v>
      </c>
      <c r="AM63" s="35">
        <f t="shared" si="46"/>
        <v>0</v>
      </c>
      <c r="AN63" s="31">
        <f t="shared" si="47"/>
        <v>0</v>
      </c>
      <c r="AO63" s="35">
        <f t="shared" si="48"/>
        <v>0</v>
      </c>
      <c r="AP63" s="31">
        <f t="shared" si="49"/>
        <v>6888.75</v>
      </c>
      <c r="AQ63" s="9"/>
      <c r="AR63" s="15">
        <f t="shared" si="50"/>
        <v>0.85</v>
      </c>
      <c r="AS63" s="15">
        <f t="shared" si="51"/>
        <v>2.375</v>
      </c>
      <c r="AT63" s="15">
        <f t="shared" si="52"/>
        <v>0.7</v>
      </c>
      <c r="AU63" s="15">
        <f t="shared" si="53"/>
        <v>2</v>
      </c>
      <c r="AV63" s="15">
        <f t="shared" si="54"/>
        <v>0.05</v>
      </c>
      <c r="AW63" s="15">
        <f t="shared" si="55"/>
        <v>0.125</v>
      </c>
      <c r="AX63" s="15">
        <f t="shared" si="56"/>
        <v>0</v>
      </c>
      <c r="AY63" s="15">
        <f t="shared" si="57"/>
        <v>0</v>
      </c>
      <c r="AZ63" s="15">
        <f t="shared" si="58"/>
        <v>0</v>
      </c>
      <c r="BA63" s="15">
        <f t="shared" si="59"/>
        <v>0</v>
      </c>
      <c r="BB63" s="15">
        <f t="shared" si="60"/>
        <v>0</v>
      </c>
      <c r="BC63" s="15">
        <f t="shared" si="61"/>
        <v>0</v>
      </c>
      <c r="BD63" s="15">
        <f t="shared" si="62"/>
        <v>0</v>
      </c>
      <c r="BE63" s="15">
        <f t="shared" si="63"/>
        <v>0</v>
      </c>
      <c r="BF63" s="15">
        <f t="shared" si="64"/>
        <v>0</v>
      </c>
      <c r="BG63" s="15">
        <f t="shared" si="65"/>
        <v>0</v>
      </c>
      <c r="BH63" s="15">
        <f t="shared" si="66"/>
        <v>0</v>
      </c>
      <c r="BI63" s="15">
        <f t="shared" si="67"/>
        <v>0</v>
      </c>
      <c r="BJ63" s="15">
        <f t="shared" si="68"/>
        <v>0</v>
      </c>
      <c r="BK63" s="15">
        <f t="shared" si="69"/>
        <v>0</v>
      </c>
      <c r="BL63" s="15">
        <f t="shared" si="70"/>
        <v>0.1</v>
      </c>
      <c r="BM63" s="15">
        <f t="shared" si="71"/>
        <v>0.25</v>
      </c>
      <c r="BN63" s="9"/>
      <c r="BO63" s="12">
        <f t="shared" si="72"/>
        <v>18330.25</v>
      </c>
      <c r="BP63" s="12">
        <f t="shared" si="73"/>
        <v>44956.375</v>
      </c>
      <c r="BQ63" s="12">
        <f t="shared" si="74"/>
        <v>15095.499999999998</v>
      </c>
      <c r="BR63" s="12">
        <f t="shared" si="75"/>
        <v>37858</v>
      </c>
      <c r="BS63" s="12">
        <f t="shared" si="4"/>
        <v>1078.25</v>
      </c>
      <c r="BT63" s="12">
        <f t="shared" si="5"/>
        <v>2366.125</v>
      </c>
      <c r="BU63" s="12">
        <f t="shared" si="6"/>
        <v>0</v>
      </c>
      <c r="BV63" s="12">
        <f t="shared" si="7"/>
        <v>0</v>
      </c>
      <c r="BW63" s="12">
        <f t="shared" si="8"/>
        <v>0</v>
      </c>
      <c r="BX63" s="12">
        <f t="shared" si="9"/>
        <v>0</v>
      </c>
      <c r="BY63" s="12">
        <f t="shared" si="10"/>
        <v>0</v>
      </c>
      <c r="BZ63" s="12">
        <f t="shared" si="11"/>
        <v>0</v>
      </c>
      <c r="CA63" s="12">
        <f t="shared" si="12"/>
        <v>0</v>
      </c>
      <c r="CB63" s="12">
        <f t="shared" si="13"/>
        <v>0</v>
      </c>
      <c r="CC63" s="12">
        <f t="shared" si="14"/>
        <v>0</v>
      </c>
      <c r="CD63" s="12">
        <f t="shared" si="15"/>
        <v>0</v>
      </c>
      <c r="CE63" s="12">
        <f t="shared" si="16"/>
        <v>0</v>
      </c>
      <c r="CF63" s="12">
        <f t="shared" si="17"/>
        <v>0</v>
      </c>
      <c r="CG63" s="12">
        <f t="shared" si="18"/>
        <v>0</v>
      </c>
      <c r="CH63" s="12">
        <f t="shared" si="19"/>
        <v>0</v>
      </c>
      <c r="CI63" s="12">
        <f t="shared" si="20"/>
        <v>2156.5</v>
      </c>
      <c r="CJ63" s="12">
        <f t="shared" si="21"/>
        <v>4732.25</v>
      </c>
      <c r="CK63" s="9"/>
      <c r="CL63" s="18">
        <f t="shared" si="76"/>
        <v>0.83672497940915636</v>
      </c>
      <c r="CM63" s="18">
        <f t="shared" si="77"/>
        <v>5.4425006863614546E-2</v>
      </c>
      <c r="CN63" s="18">
        <f t="shared" si="78"/>
        <v>0</v>
      </c>
      <c r="CO63" s="18">
        <f t="shared" si="79"/>
        <v>0</v>
      </c>
      <c r="CP63" s="18">
        <f t="shared" si="80"/>
        <v>0</v>
      </c>
      <c r="CQ63" s="18">
        <f t="shared" si="81"/>
        <v>0</v>
      </c>
      <c r="CR63" s="18">
        <f t="shared" si="82"/>
        <v>0</v>
      </c>
      <c r="CS63" s="18">
        <f t="shared" si="83"/>
        <v>0</v>
      </c>
      <c r="CT63" s="18">
        <f t="shared" si="84"/>
        <v>0</v>
      </c>
      <c r="CU63" s="18">
        <f t="shared" si="85"/>
        <v>0.10885001372722909</v>
      </c>
      <c r="CV63" s="15">
        <v>0.5</v>
      </c>
      <c r="CW63" s="15">
        <v>1.5</v>
      </c>
      <c r="CX63" s="15">
        <v>0.4</v>
      </c>
      <c r="CY63" s="15">
        <v>1.25</v>
      </c>
      <c r="CZ63" s="15">
        <v>0</v>
      </c>
      <c r="DA63" s="15">
        <v>0</v>
      </c>
      <c r="DB63" s="15">
        <v>0</v>
      </c>
      <c r="DC63" s="15">
        <v>0</v>
      </c>
      <c r="DD63" s="15">
        <v>0</v>
      </c>
      <c r="DE63" s="15">
        <v>0</v>
      </c>
      <c r="DF63" s="15">
        <v>0</v>
      </c>
      <c r="DG63" s="15">
        <v>0</v>
      </c>
      <c r="DH63" s="15">
        <v>0</v>
      </c>
      <c r="DI63" s="15">
        <v>0</v>
      </c>
      <c r="DJ63" s="15">
        <v>0</v>
      </c>
      <c r="DK63" s="15">
        <v>0</v>
      </c>
      <c r="DL63" s="15">
        <v>0</v>
      </c>
      <c r="DM63" s="15">
        <v>0</v>
      </c>
      <c r="DN63" s="15">
        <v>0</v>
      </c>
      <c r="DO63" s="15">
        <v>0</v>
      </c>
      <c r="DP63" s="15">
        <v>0.1</v>
      </c>
      <c r="DQ63" s="15">
        <v>0.25</v>
      </c>
      <c r="DR63" s="15"/>
      <c r="DS63" s="17" t="str">
        <f t="shared" si="0"/>
        <v>LSGB17</v>
      </c>
      <c r="DT63" s="3" t="str">
        <f t="shared" si="1"/>
        <v>Samhällsvetenskapens grunder</v>
      </c>
      <c r="DU63" s="1">
        <f>FB87</f>
        <v>0</v>
      </c>
      <c r="DV63" s="1">
        <f t="shared" ref="DV63:EU63" si="137">FC87</f>
        <v>0</v>
      </c>
      <c r="DW63" s="1">
        <f t="shared" si="137"/>
        <v>0.3</v>
      </c>
      <c r="DX63" s="1">
        <f t="shared" si="137"/>
        <v>0.75</v>
      </c>
      <c r="DY63" s="1">
        <f t="shared" si="137"/>
        <v>0</v>
      </c>
      <c r="DZ63" s="1">
        <f t="shared" si="137"/>
        <v>0</v>
      </c>
      <c r="EA63" s="1">
        <f t="shared" si="137"/>
        <v>0.05</v>
      </c>
      <c r="EB63" s="1">
        <f t="shared" si="137"/>
        <v>0.125</v>
      </c>
      <c r="EC63" s="1">
        <f t="shared" si="137"/>
        <v>0</v>
      </c>
      <c r="ED63" s="1">
        <f t="shared" si="137"/>
        <v>0</v>
      </c>
      <c r="EE63" s="1">
        <f t="shared" si="137"/>
        <v>0</v>
      </c>
      <c r="EF63" s="1">
        <f t="shared" si="137"/>
        <v>0</v>
      </c>
      <c r="EG63" s="1">
        <f t="shared" si="137"/>
        <v>0</v>
      </c>
      <c r="EH63" s="1">
        <f t="shared" si="137"/>
        <v>0</v>
      </c>
      <c r="EI63" s="1">
        <f t="shared" si="137"/>
        <v>0</v>
      </c>
      <c r="EJ63" s="1">
        <f t="shared" si="137"/>
        <v>0</v>
      </c>
      <c r="EK63" s="1">
        <f t="shared" si="137"/>
        <v>0</v>
      </c>
      <c r="EL63" s="1">
        <f t="shared" si="137"/>
        <v>0</v>
      </c>
      <c r="EM63" s="1">
        <f t="shared" si="137"/>
        <v>0</v>
      </c>
      <c r="EN63" s="1">
        <f t="shared" si="137"/>
        <v>0</v>
      </c>
      <c r="EO63" s="1">
        <f t="shared" si="137"/>
        <v>0</v>
      </c>
      <c r="EP63" s="1">
        <f t="shared" si="137"/>
        <v>0</v>
      </c>
      <c r="EQ63" s="1">
        <f t="shared" si="137"/>
        <v>0</v>
      </c>
      <c r="ER63" s="1">
        <f t="shared" si="137"/>
        <v>0</v>
      </c>
      <c r="ES63" s="1">
        <f t="shared" si="137"/>
        <v>0</v>
      </c>
      <c r="ET63" s="1">
        <f t="shared" si="137"/>
        <v>0</v>
      </c>
      <c r="EU63" s="60"/>
      <c r="EV63" s="42">
        <v>63</v>
      </c>
      <c r="EW63" s="3" t="s">
        <v>341</v>
      </c>
      <c r="EX63" s="3" t="s">
        <v>342</v>
      </c>
      <c r="EY63" s="3" t="s">
        <v>6</v>
      </c>
      <c r="EZ63" s="1">
        <v>0</v>
      </c>
      <c r="FA63" s="1">
        <v>0.125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0.125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</row>
    <row r="64" spans="1:183">
      <c r="A64" s="3" t="s">
        <v>102</v>
      </c>
      <c r="B64" s="6">
        <v>24126.800000000003</v>
      </c>
      <c r="C64" s="6">
        <v>23239.799999999996</v>
      </c>
      <c r="D64" s="3" t="s">
        <v>103</v>
      </c>
      <c r="E64" s="3">
        <v>90</v>
      </c>
      <c r="F64" s="28">
        <f t="shared" si="2"/>
        <v>6.2068965517241379</v>
      </c>
      <c r="G64" s="29">
        <f t="shared" si="3"/>
        <v>29</v>
      </c>
      <c r="H64" s="3">
        <v>30</v>
      </c>
      <c r="J64" s="3" t="s">
        <v>214</v>
      </c>
      <c r="K64" s="3" t="str">
        <f t="shared" si="23"/>
        <v>***</v>
      </c>
      <c r="L64" s="3">
        <v>61</v>
      </c>
      <c r="M64" s="9"/>
      <c r="N64" s="6">
        <f t="shared" si="24"/>
        <v>279000</v>
      </c>
      <c r="O64" s="6" t="str">
        <f t="shared" si="25"/>
        <v/>
      </c>
      <c r="P64" s="6" t="str">
        <f t="shared" si="26"/>
        <v/>
      </c>
      <c r="Q64" s="6"/>
      <c r="R64" s="6">
        <f t="shared" si="27"/>
        <v>279000</v>
      </c>
      <c r="S64" s="6"/>
      <c r="T64" s="9"/>
      <c r="U64" s="31">
        <f t="shared" si="28"/>
        <v>279000</v>
      </c>
      <c r="V64" s="31">
        <f t="shared" si="29"/>
        <v>698435.6</v>
      </c>
      <c r="W64" s="35">
        <f t="shared" si="30"/>
        <v>20081.693179729096</v>
      </c>
      <c r="X64" s="31">
        <f t="shared" si="31"/>
        <v>50271.574999999997</v>
      </c>
      <c r="Y64" s="35">
        <f t="shared" si="32"/>
        <v>31686.027566464247</v>
      </c>
      <c r="Z64" s="31">
        <f t="shared" si="33"/>
        <v>79321.324999999983</v>
      </c>
      <c r="AA64" s="35">
        <f t="shared" si="34"/>
        <v>170468.50003063993</v>
      </c>
      <c r="AB64" s="31">
        <f t="shared" si="35"/>
        <v>426742.9</v>
      </c>
      <c r="AC64" s="35">
        <f t="shared" si="36"/>
        <v>21330.707798972449</v>
      </c>
      <c r="AD64" s="31">
        <f t="shared" si="37"/>
        <v>53398.3</v>
      </c>
      <c r="AE64" s="35">
        <f t="shared" si="38"/>
        <v>1740.6501580102731</v>
      </c>
      <c r="AF64" s="31">
        <f t="shared" si="39"/>
        <v>4357.4624999999996</v>
      </c>
      <c r="AG64" s="35">
        <f t="shared" si="40"/>
        <v>1160.4334386735154</v>
      </c>
      <c r="AH64" s="31">
        <f t="shared" si="41"/>
        <v>2904.9749999999995</v>
      </c>
      <c r="AI64" s="35">
        <f t="shared" si="42"/>
        <v>1160.4334386735154</v>
      </c>
      <c r="AJ64" s="31">
        <f t="shared" si="43"/>
        <v>2904.9749999999995</v>
      </c>
      <c r="AK64" s="35">
        <f t="shared" si="44"/>
        <v>1740.6501580102731</v>
      </c>
      <c r="AL64" s="31">
        <f t="shared" si="45"/>
        <v>4357.4624999999996</v>
      </c>
      <c r="AM64" s="35">
        <f t="shared" si="46"/>
        <v>21330.707798972449</v>
      </c>
      <c r="AN64" s="31">
        <f t="shared" si="47"/>
        <v>53398.3</v>
      </c>
      <c r="AO64" s="35">
        <f t="shared" si="48"/>
        <v>8300.1964318542759</v>
      </c>
      <c r="AP64" s="31">
        <f t="shared" si="49"/>
        <v>20778.325000000001</v>
      </c>
      <c r="AQ64" s="9"/>
      <c r="AR64" s="15">
        <f t="shared" si="50"/>
        <v>14.5</v>
      </c>
      <c r="AS64" s="15">
        <f t="shared" si="51"/>
        <v>15</v>
      </c>
      <c r="AT64" s="15">
        <f t="shared" si="52"/>
        <v>1</v>
      </c>
      <c r="AU64" s="15">
        <f t="shared" si="53"/>
        <v>1.125</v>
      </c>
      <c r="AV64" s="15">
        <f t="shared" si="54"/>
        <v>1</v>
      </c>
      <c r="AW64" s="15">
        <f t="shared" si="55"/>
        <v>2.375</v>
      </c>
      <c r="AX64" s="15">
        <f t="shared" si="56"/>
        <v>9.5</v>
      </c>
      <c r="AY64" s="15">
        <f t="shared" si="57"/>
        <v>8.5</v>
      </c>
      <c r="AZ64" s="15">
        <f t="shared" si="58"/>
        <v>1.25</v>
      </c>
      <c r="BA64" s="15">
        <f t="shared" si="59"/>
        <v>1</v>
      </c>
      <c r="BB64" s="15">
        <f t="shared" si="60"/>
        <v>0</v>
      </c>
      <c r="BC64" s="15">
        <f t="shared" si="61"/>
        <v>0.1875</v>
      </c>
      <c r="BD64" s="15">
        <f t="shared" si="62"/>
        <v>0</v>
      </c>
      <c r="BE64" s="15">
        <f t="shared" si="63"/>
        <v>0.125</v>
      </c>
      <c r="BF64" s="15">
        <f t="shared" si="64"/>
        <v>0</v>
      </c>
      <c r="BG64" s="15">
        <f t="shared" si="65"/>
        <v>0.125</v>
      </c>
      <c r="BH64" s="15">
        <f t="shared" si="66"/>
        <v>0</v>
      </c>
      <c r="BI64" s="15">
        <f t="shared" si="67"/>
        <v>0.1875</v>
      </c>
      <c r="BJ64" s="15">
        <f t="shared" si="68"/>
        <v>1.25</v>
      </c>
      <c r="BK64" s="15">
        <f t="shared" si="69"/>
        <v>1</v>
      </c>
      <c r="BL64" s="15">
        <f t="shared" si="70"/>
        <v>0.5</v>
      </c>
      <c r="BM64" s="15">
        <f t="shared" si="71"/>
        <v>0.375</v>
      </c>
      <c r="BN64" s="9"/>
      <c r="BO64" s="12">
        <f t="shared" si="72"/>
        <v>349838.60000000003</v>
      </c>
      <c r="BP64" s="12">
        <f t="shared" si="73"/>
        <v>348596.99999999994</v>
      </c>
      <c r="BQ64" s="12">
        <f t="shared" si="74"/>
        <v>24126.800000000003</v>
      </c>
      <c r="BR64" s="12">
        <f t="shared" si="75"/>
        <v>26144.774999999994</v>
      </c>
      <c r="BS64" s="12">
        <f t="shared" si="4"/>
        <v>24126.800000000003</v>
      </c>
      <c r="BT64" s="12">
        <f t="shared" si="5"/>
        <v>55194.524999999987</v>
      </c>
      <c r="BU64" s="12">
        <f t="shared" si="6"/>
        <v>229204.60000000003</v>
      </c>
      <c r="BV64" s="12">
        <f t="shared" si="7"/>
        <v>197538.29999999996</v>
      </c>
      <c r="BW64" s="12">
        <f t="shared" si="8"/>
        <v>30158.500000000004</v>
      </c>
      <c r="BX64" s="12">
        <f t="shared" si="9"/>
        <v>23239.799999999996</v>
      </c>
      <c r="BY64" s="12">
        <f t="shared" si="10"/>
        <v>0</v>
      </c>
      <c r="BZ64" s="12">
        <f t="shared" si="11"/>
        <v>4357.4624999999996</v>
      </c>
      <c r="CA64" s="12">
        <f t="shared" si="12"/>
        <v>0</v>
      </c>
      <c r="CB64" s="12">
        <f t="shared" si="13"/>
        <v>2904.9749999999995</v>
      </c>
      <c r="CC64" s="12">
        <f t="shared" si="14"/>
        <v>0</v>
      </c>
      <c r="CD64" s="12">
        <f t="shared" si="15"/>
        <v>2904.9749999999995</v>
      </c>
      <c r="CE64" s="12">
        <f t="shared" si="16"/>
        <v>0</v>
      </c>
      <c r="CF64" s="12">
        <f t="shared" si="17"/>
        <v>4357.4624999999996</v>
      </c>
      <c r="CG64" s="12">
        <f t="shared" si="18"/>
        <v>30158.500000000004</v>
      </c>
      <c r="CH64" s="12">
        <f t="shared" si="19"/>
        <v>23239.799999999996</v>
      </c>
      <c r="CI64" s="12">
        <f t="shared" si="20"/>
        <v>12063.400000000001</v>
      </c>
      <c r="CJ64" s="12">
        <f t="shared" si="21"/>
        <v>8714.9249999999993</v>
      </c>
      <c r="CK64" s="9"/>
      <c r="CL64" s="18">
        <f t="shared" si="76"/>
        <v>7.1977394909423287E-2</v>
      </c>
      <c r="CM64" s="18">
        <f t="shared" si="77"/>
        <v>0.11356999127764963</v>
      </c>
      <c r="CN64" s="18">
        <f t="shared" si="78"/>
        <v>0.61099820799512516</v>
      </c>
      <c r="CO64" s="18">
        <f t="shared" si="79"/>
        <v>7.6454149817105549E-2</v>
      </c>
      <c r="CP64" s="18">
        <f t="shared" si="80"/>
        <v>6.2388894552339539E-3</v>
      </c>
      <c r="CQ64" s="18">
        <f t="shared" si="81"/>
        <v>4.1592596368226356E-3</v>
      </c>
      <c r="CR64" s="18">
        <f t="shared" si="82"/>
        <v>4.1592596368226356E-3</v>
      </c>
      <c r="CS64" s="18">
        <f t="shared" si="83"/>
        <v>6.2388894552339539E-3</v>
      </c>
      <c r="CT64" s="18">
        <f t="shared" si="84"/>
        <v>7.6454149817105549E-2</v>
      </c>
      <c r="CU64" s="18">
        <f t="shared" si="85"/>
        <v>2.9749807999477691E-2</v>
      </c>
      <c r="CV64" s="15">
        <v>12</v>
      </c>
      <c r="CW64" s="15">
        <v>10</v>
      </c>
      <c r="CX64" s="15">
        <v>1</v>
      </c>
      <c r="CY64" s="15">
        <v>1</v>
      </c>
      <c r="CZ64" s="15">
        <v>1</v>
      </c>
      <c r="DA64" s="15">
        <v>1.25</v>
      </c>
      <c r="DB64" s="15">
        <v>9.5</v>
      </c>
      <c r="DC64" s="15">
        <v>7.375</v>
      </c>
      <c r="DD64" s="15">
        <v>0</v>
      </c>
      <c r="DE64" s="15">
        <v>0</v>
      </c>
      <c r="DF64" s="15">
        <v>0</v>
      </c>
      <c r="DG64" s="15">
        <v>0</v>
      </c>
      <c r="DH64" s="15">
        <v>0</v>
      </c>
      <c r="DI64" s="15">
        <v>0</v>
      </c>
      <c r="DJ64" s="15">
        <v>0</v>
      </c>
      <c r="DK64" s="15">
        <v>0</v>
      </c>
      <c r="DL64" s="15">
        <v>0</v>
      </c>
      <c r="DM64" s="15">
        <v>0</v>
      </c>
      <c r="DN64" s="15">
        <v>0</v>
      </c>
      <c r="DO64" s="15">
        <v>0</v>
      </c>
      <c r="DP64" s="15">
        <v>0.5</v>
      </c>
      <c r="DQ64" s="15">
        <v>0.375</v>
      </c>
      <c r="DR64" s="15"/>
      <c r="DS64" s="17" t="str">
        <f t="shared" si="0"/>
        <v>LSEB17</v>
      </c>
      <c r="DT64" s="3" t="str">
        <f t="shared" si="1"/>
        <v>Specialpedagogik, sociala, emotionella och kognitiva olikheter och behov</v>
      </c>
      <c r="DU64" s="1">
        <f>FB88+FB89</f>
        <v>0</v>
      </c>
      <c r="DV64" s="1">
        <f t="shared" ref="DV64:EU64" si="138">FC88+FC89</f>
        <v>0</v>
      </c>
      <c r="DW64" s="1">
        <f t="shared" si="138"/>
        <v>0</v>
      </c>
      <c r="DX64" s="1">
        <f t="shared" si="138"/>
        <v>0.125</v>
      </c>
      <c r="DY64" s="1">
        <f t="shared" si="138"/>
        <v>0</v>
      </c>
      <c r="DZ64" s="1">
        <f t="shared" si="138"/>
        <v>0</v>
      </c>
      <c r="EA64" s="1">
        <f t="shared" si="138"/>
        <v>0</v>
      </c>
      <c r="EB64" s="1">
        <f t="shared" si="138"/>
        <v>1.125</v>
      </c>
      <c r="EC64" s="1">
        <f t="shared" si="138"/>
        <v>0</v>
      </c>
      <c r="ED64" s="1">
        <f t="shared" si="138"/>
        <v>1.125</v>
      </c>
      <c r="EE64" s="1">
        <f t="shared" si="138"/>
        <v>0</v>
      </c>
      <c r="EF64" s="1">
        <f t="shared" si="138"/>
        <v>0.375</v>
      </c>
      <c r="EG64" s="1">
        <f t="shared" si="138"/>
        <v>0</v>
      </c>
      <c r="EH64" s="1">
        <f t="shared" si="138"/>
        <v>0.125</v>
      </c>
      <c r="EI64" s="1">
        <f t="shared" si="138"/>
        <v>0</v>
      </c>
      <c r="EJ64" s="1">
        <f t="shared" si="138"/>
        <v>0.125</v>
      </c>
      <c r="EK64" s="1">
        <f t="shared" si="138"/>
        <v>2.5</v>
      </c>
      <c r="EL64" s="1">
        <f t="shared" si="138"/>
        <v>2</v>
      </c>
      <c r="EM64" s="1">
        <f t="shared" si="138"/>
        <v>0</v>
      </c>
      <c r="EN64" s="1">
        <f t="shared" si="138"/>
        <v>0</v>
      </c>
      <c r="EO64" s="1">
        <f t="shared" si="138"/>
        <v>0</v>
      </c>
      <c r="EP64" s="1">
        <f t="shared" si="138"/>
        <v>0</v>
      </c>
      <c r="EQ64" s="1">
        <f t="shared" si="138"/>
        <v>0</v>
      </c>
      <c r="ER64" s="1">
        <f t="shared" si="138"/>
        <v>0</v>
      </c>
      <c r="ES64" s="1">
        <f t="shared" si="138"/>
        <v>0</v>
      </c>
      <c r="ET64" s="1">
        <f t="shared" si="138"/>
        <v>0</v>
      </c>
      <c r="EU64" s="60"/>
      <c r="EV64" s="42">
        <v>64</v>
      </c>
      <c r="EW64" s="3" t="s">
        <v>343</v>
      </c>
      <c r="EX64" s="3" t="s">
        <v>344</v>
      </c>
      <c r="EY64" s="3" t="s">
        <v>6</v>
      </c>
      <c r="EZ64" s="1">
        <v>0</v>
      </c>
      <c r="FA64" s="1">
        <v>0.05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0.05</v>
      </c>
      <c r="FX64" s="1">
        <v>0</v>
      </c>
      <c r="FY64" s="1">
        <v>0</v>
      </c>
      <c r="FZ64" s="1">
        <v>0</v>
      </c>
      <c r="GA64" s="1">
        <v>0</v>
      </c>
    </row>
    <row r="65" spans="1:183">
      <c r="A65" s="3" t="s">
        <v>100</v>
      </c>
      <c r="B65" s="6">
        <v>34374</v>
      </c>
      <c r="C65" s="6">
        <v>40483</v>
      </c>
      <c r="D65" s="3" t="s">
        <v>101</v>
      </c>
      <c r="E65" s="3">
        <v>41</v>
      </c>
      <c r="F65" s="28">
        <f t="shared" si="2"/>
        <v>9.9393939393939394</v>
      </c>
      <c r="G65" s="29">
        <f t="shared" si="3"/>
        <v>33</v>
      </c>
      <c r="H65" s="3">
        <v>7.5</v>
      </c>
      <c r="J65" s="3" t="s">
        <v>215</v>
      </c>
      <c r="K65" s="3" t="str">
        <f t="shared" si="23"/>
        <v>***</v>
      </c>
      <c r="L65" s="3">
        <v>50</v>
      </c>
      <c r="M65" s="9"/>
      <c r="N65" s="6">
        <f t="shared" si="24"/>
        <v>127100</v>
      </c>
      <c r="O65" s="6" t="str">
        <f t="shared" si="25"/>
        <v/>
      </c>
      <c r="P65" s="6" t="str">
        <f t="shared" si="26"/>
        <v/>
      </c>
      <c r="Q65" s="6"/>
      <c r="R65" s="6">
        <f t="shared" si="27"/>
        <v>127100</v>
      </c>
      <c r="S65" s="6"/>
      <c r="T65" s="9"/>
      <c r="U65" s="31">
        <f t="shared" si="28"/>
        <v>127100</v>
      </c>
      <c r="V65" s="31">
        <f t="shared" si="29"/>
        <v>329026.625</v>
      </c>
      <c r="W65" s="35">
        <f t="shared" si="30"/>
        <v>127100</v>
      </c>
      <c r="X65" s="31">
        <f t="shared" si="31"/>
        <v>329026.625</v>
      </c>
      <c r="Y65" s="35">
        <f t="shared" si="32"/>
        <v>0</v>
      </c>
      <c r="Z65" s="31">
        <f t="shared" si="33"/>
        <v>0</v>
      </c>
      <c r="AA65" s="35">
        <f t="shared" si="34"/>
        <v>0</v>
      </c>
      <c r="AB65" s="31">
        <f t="shared" si="35"/>
        <v>0</v>
      </c>
      <c r="AC65" s="35">
        <f t="shared" si="36"/>
        <v>0</v>
      </c>
      <c r="AD65" s="31">
        <f t="shared" si="37"/>
        <v>0</v>
      </c>
      <c r="AE65" s="35">
        <f t="shared" si="38"/>
        <v>0</v>
      </c>
      <c r="AF65" s="31">
        <f t="shared" si="39"/>
        <v>0</v>
      </c>
      <c r="AG65" s="35">
        <f t="shared" si="40"/>
        <v>0</v>
      </c>
      <c r="AH65" s="31">
        <f t="shared" si="41"/>
        <v>0</v>
      </c>
      <c r="AI65" s="35">
        <f t="shared" si="42"/>
        <v>0</v>
      </c>
      <c r="AJ65" s="31">
        <f t="shared" si="43"/>
        <v>0</v>
      </c>
      <c r="AK65" s="35">
        <f t="shared" si="44"/>
        <v>0</v>
      </c>
      <c r="AL65" s="31">
        <f t="shared" si="45"/>
        <v>0</v>
      </c>
      <c r="AM65" s="35">
        <f t="shared" si="46"/>
        <v>0</v>
      </c>
      <c r="AN65" s="31">
        <f t="shared" si="47"/>
        <v>0</v>
      </c>
      <c r="AO65" s="35">
        <f t="shared" si="48"/>
        <v>0</v>
      </c>
      <c r="AP65" s="31">
        <f t="shared" si="49"/>
        <v>0</v>
      </c>
      <c r="AQ65" s="9"/>
      <c r="AR65" s="15">
        <f t="shared" si="50"/>
        <v>4.125</v>
      </c>
      <c r="AS65" s="15">
        <f t="shared" si="51"/>
        <v>4.625</v>
      </c>
      <c r="AT65" s="15">
        <f t="shared" si="52"/>
        <v>4.125</v>
      </c>
      <c r="AU65" s="15">
        <f t="shared" si="53"/>
        <v>4.625</v>
      </c>
      <c r="AV65" s="15">
        <f t="shared" si="54"/>
        <v>0</v>
      </c>
      <c r="AW65" s="15">
        <f t="shared" si="55"/>
        <v>0</v>
      </c>
      <c r="AX65" s="15">
        <f t="shared" si="56"/>
        <v>0</v>
      </c>
      <c r="AY65" s="15">
        <f t="shared" si="57"/>
        <v>0</v>
      </c>
      <c r="AZ65" s="15">
        <f t="shared" si="58"/>
        <v>0</v>
      </c>
      <c r="BA65" s="15">
        <f t="shared" si="59"/>
        <v>0</v>
      </c>
      <c r="BB65" s="15">
        <f t="shared" si="60"/>
        <v>0</v>
      </c>
      <c r="BC65" s="15">
        <f t="shared" si="61"/>
        <v>0</v>
      </c>
      <c r="BD65" s="15">
        <f t="shared" si="62"/>
        <v>0</v>
      </c>
      <c r="BE65" s="15">
        <f t="shared" si="63"/>
        <v>0</v>
      </c>
      <c r="BF65" s="15">
        <f t="shared" si="64"/>
        <v>0</v>
      </c>
      <c r="BG65" s="15">
        <f t="shared" si="65"/>
        <v>0</v>
      </c>
      <c r="BH65" s="15">
        <f t="shared" si="66"/>
        <v>0</v>
      </c>
      <c r="BI65" s="15">
        <f t="shared" si="67"/>
        <v>0</v>
      </c>
      <c r="BJ65" s="15">
        <f t="shared" si="68"/>
        <v>0</v>
      </c>
      <c r="BK65" s="15">
        <f t="shared" si="69"/>
        <v>0</v>
      </c>
      <c r="BL65" s="15">
        <f t="shared" si="70"/>
        <v>0</v>
      </c>
      <c r="BM65" s="15">
        <f t="shared" si="71"/>
        <v>0</v>
      </c>
      <c r="BN65" s="9"/>
      <c r="BO65" s="12">
        <f t="shared" si="72"/>
        <v>141792.75</v>
      </c>
      <c r="BP65" s="12">
        <f t="shared" si="73"/>
        <v>187233.875</v>
      </c>
      <c r="BQ65" s="12">
        <f t="shared" si="74"/>
        <v>141792.75</v>
      </c>
      <c r="BR65" s="12">
        <f t="shared" si="75"/>
        <v>187233.875</v>
      </c>
      <c r="BS65" s="12">
        <f t="shared" si="4"/>
        <v>0</v>
      </c>
      <c r="BT65" s="12">
        <f t="shared" si="5"/>
        <v>0</v>
      </c>
      <c r="BU65" s="12">
        <f t="shared" si="6"/>
        <v>0</v>
      </c>
      <c r="BV65" s="12">
        <f t="shared" si="7"/>
        <v>0</v>
      </c>
      <c r="BW65" s="12">
        <f t="shared" si="8"/>
        <v>0</v>
      </c>
      <c r="BX65" s="12">
        <f t="shared" si="9"/>
        <v>0</v>
      </c>
      <c r="BY65" s="12">
        <f t="shared" si="10"/>
        <v>0</v>
      </c>
      <c r="BZ65" s="12">
        <f t="shared" si="11"/>
        <v>0</v>
      </c>
      <c r="CA65" s="12">
        <f t="shared" si="12"/>
        <v>0</v>
      </c>
      <c r="CB65" s="12">
        <f t="shared" si="13"/>
        <v>0</v>
      </c>
      <c r="CC65" s="12">
        <f t="shared" si="14"/>
        <v>0</v>
      </c>
      <c r="CD65" s="12">
        <f t="shared" si="15"/>
        <v>0</v>
      </c>
      <c r="CE65" s="12">
        <f t="shared" si="16"/>
        <v>0</v>
      </c>
      <c r="CF65" s="12">
        <f t="shared" si="17"/>
        <v>0</v>
      </c>
      <c r="CG65" s="12">
        <f t="shared" si="18"/>
        <v>0</v>
      </c>
      <c r="CH65" s="12">
        <f t="shared" si="19"/>
        <v>0</v>
      </c>
      <c r="CI65" s="12">
        <f t="shared" si="20"/>
        <v>0</v>
      </c>
      <c r="CJ65" s="12">
        <f t="shared" si="21"/>
        <v>0</v>
      </c>
      <c r="CK65" s="9"/>
      <c r="CL65" s="18">
        <f t="shared" si="76"/>
        <v>1</v>
      </c>
      <c r="CM65" s="18">
        <f t="shared" si="77"/>
        <v>0</v>
      </c>
      <c r="CN65" s="18">
        <f t="shared" si="78"/>
        <v>0</v>
      </c>
      <c r="CO65" s="18">
        <f t="shared" si="79"/>
        <v>0</v>
      </c>
      <c r="CP65" s="18">
        <f t="shared" si="80"/>
        <v>0</v>
      </c>
      <c r="CQ65" s="18">
        <f t="shared" si="81"/>
        <v>0</v>
      </c>
      <c r="CR65" s="18">
        <f t="shared" si="82"/>
        <v>0</v>
      </c>
      <c r="CS65" s="18">
        <f t="shared" si="83"/>
        <v>0</v>
      </c>
      <c r="CT65" s="18">
        <f t="shared" si="84"/>
        <v>0</v>
      </c>
      <c r="CU65" s="18">
        <f t="shared" si="85"/>
        <v>0</v>
      </c>
      <c r="CV65" s="15">
        <v>4.125</v>
      </c>
      <c r="CW65" s="15">
        <v>4.5</v>
      </c>
      <c r="CX65" s="15">
        <v>4.125</v>
      </c>
      <c r="CY65" s="15">
        <v>4.5</v>
      </c>
      <c r="CZ65" s="15">
        <v>0</v>
      </c>
      <c r="DA65" s="15">
        <v>0</v>
      </c>
      <c r="DB65" s="15">
        <v>0</v>
      </c>
      <c r="DC65" s="15">
        <v>0</v>
      </c>
      <c r="DD65" s="15">
        <v>0</v>
      </c>
      <c r="DE65" s="15">
        <v>0</v>
      </c>
      <c r="DF65" s="15">
        <v>0</v>
      </c>
      <c r="DG65" s="15">
        <v>0</v>
      </c>
      <c r="DH65" s="15">
        <v>0</v>
      </c>
      <c r="DI65" s="15">
        <v>0</v>
      </c>
      <c r="DJ65" s="15">
        <v>0</v>
      </c>
      <c r="DK65" s="15">
        <v>0</v>
      </c>
      <c r="DL65" s="15">
        <v>0</v>
      </c>
      <c r="DM65" s="15">
        <v>0</v>
      </c>
      <c r="DN65" s="15">
        <v>0</v>
      </c>
      <c r="DO65" s="15">
        <v>0</v>
      </c>
      <c r="DP65" s="15">
        <v>0</v>
      </c>
      <c r="DQ65" s="15">
        <v>0</v>
      </c>
      <c r="DR65" s="15"/>
      <c r="DS65" s="17" t="str">
        <f t="shared" si="0"/>
        <v>LSDA18</v>
      </c>
      <c r="DT65" s="3" t="str">
        <f t="shared" si="1"/>
        <v>Språkdidaktik</v>
      </c>
      <c r="DU65" s="1">
        <f>FB90</f>
        <v>0</v>
      </c>
      <c r="DV65" s="1">
        <f t="shared" ref="DV65:EU65" si="139">FC90</f>
        <v>0.125</v>
      </c>
      <c r="DW65" s="1">
        <f t="shared" si="139"/>
        <v>0</v>
      </c>
      <c r="DX65" s="1">
        <f t="shared" si="139"/>
        <v>0</v>
      </c>
      <c r="DY65" s="1">
        <f t="shared" si="139"/>
        <v>0</v>
      </c>
      <c r="DZ65" s="1">
        <f t="shared" si="139"/>
        <v>0</v>
      </c>
      <c r="EA65" s="1">
        <f t="shared" si="139"/>
        <v>0</v>
      </c>
      <c r="EB65" s="1">
        <f t="shared" si="139"/>
        <v>0</v>
      </c>
      <c r="EC65" s="1">
        <f t="shared" si="139"/>
        <v>0</v>
      </c>
      <c r="ED65" s="1">
        <f t="shared" si="139"/>
        <v>0</v>
      </c>
      <c r="EE65" s="1">
        <f t="shared" si="139"/>
        <v>0</v>
      </c>
      <c r="EF65" s="1">
        <f t="shared" si="139"/>
        <v>0</v>
      </c>
      <c r="EG65" s="1">
        <f t="shared" si="139"/>
        <v>0</v>
      </c>
      <c r="EH65" s="1">
        <f t="shared" si="139"/>
        <v>0</v>
      </c>
      <c r="EI65" s="1">
        <f t="shared" si="139"/>
        <v>0</v>
      </c>
      <c r="EJ65" s="1">
        <f t="shared" si="139"/>
        <v>0</v>
      </c>
      <c r="EK65" s="1">
        <f t="shared" si="139"/>
        <v>0</v>
      </c>
      <c r="EL65" s="1">
        <f t="shared" si="139"/>
        <v>0</v>
      </c>
      <c r="EM65" s="1">
        <f t="shared" si="139"/>
        <v>0</v>
      </c>
      <c r="EN65" s="1">
        <f t="shared" si="139"/>
        <v>0</v>
      </c>
      <c r="EO65" s="1">
        <f t="shared" si="139"/>
        <v>0</v>
      </c>
      <c r="EP65" s="1">
        <f t="shared" si="139"/>
        <v>0</v>
      </c>
      <c r="EQ65" s="1">
        <f t="shared" si="139"/>
        <v>0</v>
      </c>
      <c r="ER65" s="1">
        <f t="shared" si="139"/>
        <v>0</v>
      </c>
      <c r="ES65" s="1">
        <f t="shared" si="139"/>
        <v>0</v>
      </c>
      <c r="ET65" s="1">
        <f t="shared" si="139"/>
        <v>0</v>
      </c>
      <c r="EU65" s="60"/>
      <c r="EV65" s="42">
        <v>65</v>
      </c>
      <c r="EW65" s="3" t="s">
        <v>77</v>
      </c>
      <c r="EX65" s="3" t="s">
        <v>78</v>
      </c>
      <c r="EY65" s="3" t="s">
        <v>6</v>
      </c>
      <c r="EZ65" s="1">
        <v>0</v>
      </c>
      <c r="FA65" s="1">
        <v>2.75</v>
      </c>
      <c r="FB65" s="1">
        <v>0</v>
      </c>
      <c r="FC65" s="1">
        <v>0</v>
      </c>
      <c r="FD65" s="1">
        <v>0</v>
      </c>
      <c r="FE65" s="1">
        <v>0.25</v>
      </c>
      <c r="FF65" s="1">
        <v>0</v>
      </c>
      <c r="FG65" s="1">
        <v>0</v>
      </c>
      <c r="FH65" s="1">
        <v>0</v>
      </c>
      <c r="FI65" s="1">
        <v>0.25</v>
      </c>
      <c r="FJ65" s="1">
        <v>0</v>
      </c>
      <c r="FK65" s="1">
        <v>2.25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</row>
    <row r="66" spans="1:183">
      <c r="A66" s="3" t="s">
        <v>121</v>
      </c>
      <c r="B66" s="6">
        <v>24126.800000000003</v>
      </c>
      <c r="C66" s="6">
        <v>23239.8</v>
      </c>
      <c r="D66" s="3" t="s">
        <v>122</v>
      </c>
      <c r="E66" s="3">
        <v>78</v>
      </c>
      <c r="F66" s="28">
        <f t="shared" si="2"/>
        <v>7.4285714285714288</v>
      </c>
      <c r="G66" s="29">
        <f t="shared" si="3"/>
        <v>21</v>
      </c>
      <c r="H66" s="3">
        <v>30</v>
      </c>
      <c r="J66" s="3" t="s">
        <v>216</v>
      </c>
      <c r="K66" s="3" t="str">
        <f t="shared" si="23"/>
        <v>***</v>
      </c>
      <c r="L66" s="3">
        <v>107.3</v>
      </c>
      <c r="M66" s="9"/>
      <c r="N66" s="6">
        <f t="shared" si="24"/>
        <v>241800</v>
      </c>
      <c r="O66" s="6" t="str">
        <f t="shared" si="25"/>
        <v/>
      </c>
      <c r="P66" s="6" t="str">
        <f t="shared" si="26"/>
        <v/>
      </c>
      <c r="Q66" s="6"/>
      <c r="R66" s="6">
        <f t="shared" si="27"/>
        <v>241800</v>
      </c>
      <c r="S66" s="6"/>
      <c r="T66" s="9"/>
      <c r="U66" s="31">
        <f t="shared" si="28"/>
        <v>241800</v>
      </c>
      <c r="V66" s="31">
        <f t="shared" si="29"/>
        <v>517684.125</v>
      </c>
      <c r="W66" s="35">
        <f t="shared" si="30"/>
        <v>219675.99942339357</v>
      </c>
      <c r="X66" s="31">
        <f t="shared" si="31"/>
        <v>470317.52500000002</v>
      </c>
      <c r="Y66" s="35">
        <f t="shared" si="32"/>
        <v>0</v>
      </c>
      <c r="Z66" s="31">
        <f t="shared" si="33"/>
        <v>0</v>
      </c>
      <c r="AA66" s="35">
        <f t="shared" si="34"/>
        <v>0</v>
      </c>
      <c r="AB66" s="31">
        <f t="shared" si="35"/>
        <v>0</v>
      </c>
      <c r="AC66" s="35">
        <f t="shared" si="36"/>
        <v>0</v>
      </c>
      <c r="AD66" s="31">
        <f t="shared" si="37"/>
        <v>0</v>
      </c>
      <c r="AE66" s="35">
        <f t="shared" si="38"/>
        <v>0</v>
      </c>
      <c r="AF66" s="31">
        <f t="shared" si="39"/>
        <v>0</v>
      </c>
      <c r="AG66" s="35">
        <f t="shared" si="40"/>
        <v>0</v>
      </c>
      <c r="AH66" s="31">
        <f t="shared" si="41"/>
        <v>0</v>
      </c>
      <c r="AI66" s="35">
        <f t="shared" si="42"/>
        <v>0</v>
      </c>
      <c r="AJ66" s="31">
        <f t="shared" si="43"/>
        <v>0</v>
      </c>
      <c r="AK66" s="35">
        <f t="shared" si="44"/>
        <v>0</v>
      </c>
      <c r="AL66" s="31">
        <f t="shared" si="45"/>
        <v>0</v>
      </c>
      <c r="AM66" s="35">
        <f t="shared" si="46"/>
        <v>0</v>
      </c>
      <c r="AN66" s="31">
        <f t="shared" si="47"/>
        <v>0</v>
      </c>
      <c r="AO66" s="35">
        <f t="shared" si="48"/>
        <v>22124.000576606442</v>
      </c>
      <c r="AP66" s="31">
        <f t="shared" si="49"/>
        <v>47366.600000000006</v>
      </c>
      <c r="AQ66" s="9"/>
      <c r="AR66" s="15">
        <f t="shared" si="50"/>
        <v>10.5</v>
      </c>
      <c r="AS66" s="15">
        <f t="shared" si="51"/>
        <v>11.375</v>
      </c>
      <c r="AT66" s="15">
        <f t="shared" si="52"/>
        <v>9.5</v>
      </c>
      <c r="AU66" s="15">
        <f t="shared" si="53"/>
        <v>10.375</v>
      </c>
      <c r="AV66" s="15">
        <f t="shared" si="54"/>
        <v>0</v>
      </c>
      <c r="AW66" s="15">
        <f t="shared" si="55"/>
        <v>0</v>
      </c>
      <c r="AX66" s="15">
        <f t="shared" si="56"/>
        <v>0</v>
      </c>
      <c r="AY66" s="15">
        <f t="shared" si="57"/>
        <v>0</v>
      </c>
      <c r="AZ66" s="15">
        <f t="shared" si="58"/>
        <v>0</v>
      </c>
      <c r="BA66" s="15">
        <f t="shared" si="59"/>
        <v>0</v>
      </c>
      <c r="BB66" s="15">
        <f t="shared" si="60"/>
        <v>0</v>
      </c>
      <c r="BC66" s="15">
        <f t="shared" si="61"/>
        <v>0</v>
      </c>
      <c r="BD66" s="15">
        <f t="shared" si="62"/>
        <v>0</v>
      </c>
      <c r="BE66" s="15">
        <f t="shared" si="63"/>
        <v>0</v>
      </c>
      <c r="BF66" s="15">
        <f t="shared" si="64"/>
        <v>0</v>
      </c>
      <c r="BG66" s="15">
        <f t="shared" si="65"/>
        <v>0</v>
      </c>
      <c r="BH66" s="15">
        <f t="shared" si="66"/>
        <v>0</v>
      </c>
      <c r="BI66" s="15">
        <f t="shared" si="67"/>
        <v>0</v>
      </c>
      <c r="BJ66" s="15">
        <f t="shared" si="68"/>
        <v>0</v>
      </c>
      <c r="BK66" s="15">
        <f t="shared" si="69"/>
        <v>0</v>
      </c>
      <c r="BL66" s="15">
        <f t="shared" si="70"/>
        <v>1</v>
      </c>
      <c r="BM66" s="15">
        <f t="shared" si="71"/>
        <v>1</v>
      </c>
      <c r="BN66" s="9"/>
      <c r="BO66" s="12">
        <f t="shared" si="72"/>
        <v>253331.40000000002</v>
      </c>
      <c r="BP66" s="12">
        <f t="shared" si="73"/>
        <v>264352.72499999998</v>
      </c>
      <c r="BQ66" s="12">
        <f t="shared" si="74"/>
        <v>229204.60000000003</v>
      </c>
      <c r="BR66" s="12">
        <f t="shared" si="75"/>
        <v>241112.92499999999</v>
      </c>
      <c r="BS66" s="12">
        <f t="shared" si="4"/>
        <v>0</v>
      </c>
      <c r="BT66" s="12">
        <f t="shared" si="5"/>
        <v>0</v>
      </c>
      <c r="BU66" s="12">
        <f t="shared" si="6"/>
        <v>0</v>
      </c>
      <c r="BV66" s="12">
        <f t="shared" si="7"/>
        <v>0</v>
      </c>
      <c r="BW66" s="12">
        <f t="shared" si="8"/>
        <v>0</v>
      </c>
      <c r="BX66" s="12">
        <f t="shared" si="9"/>
        <v>0</v>
      </c>
      <c r="BY66" s="12">
        <f t="shared" si="10"/>
        <v>0</v>
      </c>
      <c r="BZ66" s="12">
        <f t="shared" si="11"/>
        <v>0</v>
      </c>
      <c r="CA66" s="12">
        <f t="shared" si="12"/>
        <v>0</v>
      </c>
      <c r="CB66" s="12">
        <f t="shared" si="13"/>
        <v>0</v>
      </c>
      <c r="CC66" s="12">
        <f t="shared" si="14"/>
        <v>0</v>
      </c>
      <c r="CD66" s="12">
        <f t="shared" si="15"/>
        <v>0</v>
      </c>
      <c r="CE66" s="12">
        <f t="shared" si="16"/>
        <v>0</v>
      </c>
      <c r="CF66" s="12">
        <f t="shared" si="17"/>
        <v>0</v>
      </c>
      <c r="CG66" s="12">
        <f t="shared" si="18"/>
        <v>0</v>
      </c>
      <c r="CH66" s="12">
        <f t="shared" si="19"/>
        <v>0</v>
      </c>
      <c r="CI66" s="12">
        <f t="shared" si="20"/>
        <v>24126.800000000003</v>
      </c>
      <c r="CJ66" s="12">
        <f t="shared" si="21"/>
        <v>23239.8</v>
      </c>
      <c r="CK66" s="9"/>
      <c r="CL66" s="18">
        <f t="shared" si="76"/>
        <v>0.90850289256986594</v>
      </c>
      <c r="CM66" s="18">
        <f t="shared" si="77"/>
        <v>0</v>
      </c>
      <c r="CN66" s="18">
        <f t="shared" si="78"/>
        <v>0</v>
      </c>
      <c r="CO66" s="18">
        <f t="shared" si="79"/>
        <v>0</v>
      </c>
      <c r="CP66" s="18">
        <f t="shared" si="80"/>
        <v>0</v>
      </c>
      <c r="CQ66" s="18">
        <f t="shared" si="81"/>
        <v>0</v>
      </c>
      <c r="CR66" s="18">
        <f t="shared" si="82"/>
        <v>0</v>
      </c>
      <c r="CS66" s="18">
        <f t="shared" si="83"/>
        <v>0</v>
      </c>
      <c r="CT66" s="18">
        <f t="shared" si="84"/>
        <v>0</v>
      </c>
      <c r="CU66" s="18">
        <f t="shared" si="85"/>
        <v>9.1497107430134172E-2</v>
      </c>
      <c r="CV66" s="15">
        <v>9.5</v>
      </c>
      <c r="CW66" s="15">
        <v>9.625</v>
      </c>
      <c r="CX66" s="15">
        <v>9</v>
      </c>
      <c r="CY66" s="15">
        <v>9.125</v>
      </c>
      <c r="CZ66" s="15">
        <v>0</v>
      </c>
      <c r="DA66" s="15">
        <v>0</v>
      </c>
      <c r="DB66" s="15">
        <v>0</v>
      </c>
      <c r="DC66" s="15">
        <v>0</v>
      </c>
      <c r="DD66" s="15">
        <v>0</v>
      </c>
      <c r="DE66" s="15">
        <v>0</v>
      </c>
      <c r="DF66" s="15">
        <v>0</v>
      </c>
      <c r="DG66" s="15">
        <v>0</v>
      </c>
      <c r="DH66" s="15">
        <v>0</v>
      </c>
      <c r="DI66" s="15">
        <v>0</v>
      </c>
      <c r="DJ66" s="15">
        <v>0</v>
      </c>
      <c r="DK66" s="15">
        <v>0</v>
      </c>
      <c r="DL66" s="15">
        <v>0</v>
      </c>
      <c r="DM66" s="15">
        <v>0</v>
      </c>
      <c r="DN66" s="15">
        <v>0</v>
      </c>
      <c r="DO66" s="15">
        <v>0</v>
      </c>
      <c r="DP66" s="15">
        <v>0.5</v>
      </c>
      <c r="DQ66" s="15">
        <v>0.5</v>
      </c>
      <c r="DR66" s="15"/>
      <c r="DS66" s="17" t="str">
        <f t="shared" si="0"/>
        <v>LSTA18</v>
      </c>
      <c r="DT66" s="3" t="str">
        <f t="shared" si="1"/>
        <v>Svenska för tidiga skolår</v>
      </c>
      <c r="DU66" s="1">
        <f>FB91</f>
        <v>0</v>
      </c>
      <c r="DV66" s="1">
        <f t="shared" ref="DV66:EU66" si="140">FC91</f>
        <v>0</v>
      </c>
      <c r="DW66" s="1">
        <f t="shared" si="140"/>
        <v>0.5</v>
      </c>
      <c r="DX66" s="1">
        <f t="shared" si="140"/>
        <v>1.25</v>
      </c>
      <c r="DY66" s="1">
        <f t="shared" si="140"/>
        <v>0.5</v>
      </c>
      <c r="DZ66" s="1">
        <f t="shared" si="140"/>
        <v>0.5</v>
      </c>
      <c r="EA66" s="1">
        <f t="shared" si="140"/>
        <v>0</v>
      </c>
      <c r="EB66" s="1">
        <f t="shared" si="140"/>
        <v>0</v>
      </c>
      <c r="EC66" s="1">
        <f t="shared" si="140"/>
        <v>0</v>
      </c>
      <c r="ED66" s="1">
        <f t="shared" si="140"/>
        <v>0</v>
      </c>
      <c r="EE66" s="1">
        <f t="shared" si="140"/>
        <v>0</v>
      </c>
      <c r="EF66" s="1">
        <f t="shared" si="140"/>
        <v>0</v>
      </c>
      <c r="EG66" s="1">
        <f t="shared" si="140"/>
        <v>0</v>
      </c>
      <c r="EH66" s="1">
        <f t="shared" si="140"/>
        <v>0</v>
      </c>
      <c r="EI66" s="1">
        <f t="shared" si="140"/>
        <v>0</v>
      </c>
      <c r="EJ66" s="1">
        <f t="shared" si="140"/>
        <v>0</v>
      </c>
      <c r="EK66" s="1">
        <f t="shared" si="140"/>
        <v>0</v>
      </c>
      <c r="EL66" s="1">
        <f t="shared" si="140"/>
        <v>0</v>
      </c>
      <c r="EM66" s="1">
        <f t="shared" si="140"/>
        <v>0</v>
      </c>
      <c r="EN66" s="1">
        <f t="shared" si="140"/>
        <v>0</v>
      </c>
      <c r="EO66" s="1">
        <f t="shared" si="140"/>
        <v>0</v>
      </c>
      <c r="EP66" s="1">
        <f t="shared" si="140"/>
        <v>0</v>
      </c>
      <c r="EQ66" s="1">
        <f t="shared" si="140"/>
        <v>0</v>
      </c>
      <c r="ER66" s="1">
        <f t="shared" si="140"/>
        <v>0</v>
      </c>
      <c r="ES66" s="1">
        <f t="shared" si="140"/>
        <v>0</v>
      </c>
      <c r="ET66" s="1">
        <f t="shared" si="140"/>
        <v>0</v>
      </c>
      <c r="EU66" s="60"/>
      <c r="EV66" s="42">
        <v>66</v>
      </c>
      <c r="EW66" s="3" t="s">
        <v>345</v>
      </c>
      <c r="EX66" s="3" t="s">
        <v>132</v>
      </c>
      <c r="EY66" s="3" t="s">
        <v>6</v>
      </c>
      <c r="EZ66" s="1">
        <v>0</v>
      </c>
      <c r="FA66" s="1">
        <v>0.15</v>
      </c>
      <c r="FB66" s="1">
        <v>0</v>
      </c>
      <c r="FC66" s="1">
        <v>0.15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</row>
    <row r="67" spans="1:183">
      <c r="A67" s="3" t="s">
        <v>123</v>
      </c>
      <c r="B67" s="6">
        <v>24767.250000000004</v>
      </c>
      <c r="C67" s="6">
        <v>24317.5</v>
      </c>
      <c r="D67" s="3" t="s">
        <v>124</v>
      </c>
      <c r="E67" s="3">
        <f>87+22</f>
        <v>109</v>
      </c>
      <c r="F67" s="28">
        <f t="shared" si="2"/>
        <v>6.8125</v>
      </c>
      <c r="G67" s="29">
        <f t="shared" si="3"/>
        <v>32</v>
      </c>
      <c r="H67" s="3">
        <v>30</v>
      </c>
      <c r="I67" s="3">
        <v>7.5</v>
      </c>
      <c r="J67" s="3" t="s">
        <v>217</v>
      </c>
      <c r="K67" s="3" t="str">
        <f t="shared" si="23"/>
        <v>***</v>
      </c>
      <c r="L67" s="3">
        <v>111.55</v>
      </c>
      <c r="M67" s="9"/>
      <c r="N67" s="6">
        <f t="shared" si="24"/>
        <v>337900</v>
      </c>
      <c r="O67" s="6">
        <f t="shared" si="25"/>
        <v>110400</v>
      </c>
      <c r="P67" s="6">
        <f t="shared" si="26"/>
        <v>5505.5484543561497</v>
      </c>
      <c r="Q67" s="6"/>
      <c r="R67" s="6">
        <f t="shared" si="27"/>
        <v>453805.54845435615</v>
      </c>
      <c r="S67" s="6"/>
      <c r="T67" s="9"/>
      <c r="U67" s="31">
        <f t="shared" si="28"/>
        <v>453805.54845435615</v>
      </c>
      <c r="V67" s="31">
        <f t="shared" si="29"/>
        <v>691125.6875</v>
      </c>
      <c r="W67" s="35">
        <f t="shared" si="30"/>
        <v>0</v>
      </c>
      <c r="X67" s="31">
        <f t="shared" si="31"/>
        <v>0</v>
      </c>
      <c r="Y67" s="35">
        <f t="shared" si="32"/>
        <v>0</v>
      </c>
      <c r="Z67" s="31">
        <f t="shared" si="33"/>
        <v>0</v>
      </c>
      <c r="AA67" s="35">
        <f t="shared" si="34"/>
        <v>0</v>
      </c>
      <c r="AB67" s="31">
        <f t="shared" si="35"/>
        <v>0</v>
      </c>
      <c r="AC67" s="35">
        <f t="shared" si="36"/>
        <v>103823.14127476166</v>
      </c>
      <c r="AD67" s="31">
        <f t="shared" si="37"/>
        <v>158118.03125</v>
      </c>
      <c r="AE67" s="35">
        <f t="shared" si="38"/>
        <v>32229.929081452294</v>
      </c>
      <c r="AF67" s="31">
        <f t="shared" si="39"/>
        <v>49084.75</v>
      </c>
      <c r="AG67" s="35">
        <f t="shared" si="40"/>
        <v>16114.964540726147</v>
      </c>
      <c r="AH67" s="31">
        <f t="shared" si="41"/>
        <v>24542.375</v>
      </c>
      <c r="AI67" s="35">
        <f t="shared" si="42"/>
        <v>56476.204375952257</v>
      </c>
      <c r="AJ67" s="31">
        <f t="shared" si="43"/>
        <v>86010.75</v>
      </c>
      <c r="AK67" s="35">
        <f t="shared" si="44"/>
        <v>14119.051093988064</v>
      </c>
      <c r="AL67" s="31">
        <f t="shared" si="45"/>
        <v>21502.6875</v>
      </c>
      <c r="AM67" s="35">
        <f t="shared" si="46"/>
        <v>231042.25808747573</v>
      </c>
      <c r="AN67" s="31">
        <f t="shared" si="47"/>
        <v>351867.09375</v>
      </c>
      <c r="AO67" s="35">
        <f t="shared" si="48"/>
        <v>0</v>
      </c>
      <c r="AP67" s="31">
        <f t="shared" si="49"/>
        <v>0</v>
      </c>
      <c r="AQ67" s="9"/>
      <c r="AR67" s="15">
        <f t="shared" si="50"/>
        <v>16</v>
      </c>
      <c r="AS67" s="15">
        <f t="shared" si="51"/>
        <v>12.125</v>
      </c>
      <c r="AT67" s="15">
        <f t="shared" si="52"/>
        <v>0</v>
      </c>
      <c r="AU67" s="15">
        <f t="shared" si="53"/>
        <v>0</v>
      </c>
      <c r="AV67" s="15">
        <f t="shared" si="54"/>
        <v>0</v>
      </c>
      <c r="AW67" s="15">
        <f t="shared" si="55"/>
        <v>0</v>
      </c>
      <c r="AX67" s="15">
        <f t="shared" si="56"/>
        <v>0</v>
      </c>
      <c r="AY67" s="15">
        <f t="shared" si="57"/>
        <v>0</v>
      </c>
      <c r="AZ67" s="15">
        <f t="shared" si="58"/>
        <v>3.5</v>
      </c>
      <c r="BA67" s="15">
        <f t="shared" si="59"/>
        <v>2.9375</v>
      </c>
      <c r="BB67" s="15">
        <f t="shared" si="60"/>
        <v>1</v>
      </c>
      <c r="BC67" s="15">
        <f t="shared" si="61"/>
        <v>1</v>
      </c>
      <c r="BD67" s="15">
        <f t="shared" si="62"/>
        <v>0.5</v>
      </c>
      <c r="BE67" s="15">
        <f t="shared" si="63"/>
        <v>0.5</v>
      </c>
      <c r="BF67" s="15">
        <f t="shared" si="64"/>
        <v>2</v>
      </c>
      <c r="BG67" s="15">
        <f t="shared" si="65"/>
        <v>1.5</v>
      </c>
      <c r="BH67" s="15">
        <f t="shared" si="66"/>
        <v>0.5</v>
      </c>
      <c r="BI67" s="15">
        <f t="shared" si="67"/>
        <v>0.375</v>
      </c>
      <c r="BJ67" s="15">
        <f t="shared" si="68"/>
        <v>8.5</v>
      </c>
      <c r="BK67" s="15">
        <f t="shared" si="69"/>
        <v>5.8125</v>
      </c>
      <c r="BL67" s="15">
        <f t="shared" si="70"/>
        <v>0</v>
      </c>
      <c r="BM67" s="15">
        <f t="shared" si="71"/>
        <v>0</v>
      </c>
      <c r="BN67" s="9"/>
      <c r="BO67" s="12">
        <f t="shared" si="72"/>
        <v>396276.00000000006</v>
      </c>
      <c r="BP67" s="12">
        <f t="shared" si="73"/>
        <v>294849.6875</v>
      </c>
      <c r="BQ67" s="12">
        <f t="shared" si="74"/>
        <v>0</v>
      </c>
      <c r="BR67" s="12">
        <f t="shared" si="75"/>
        <v>0</v>
      </c>
      <c r="BS67" s="12">
        <f t="shared" si="4"/>
        <v>0</v>
      </c>
      <c r="BT67" s="12">
        <f t="shared" si="5"/>
        <v>0</v>
      </c>
      <c r="BU67" s="12">
        <f t="shared" si="6"/>
        <v>0</v>
      </c>
      <c r="BV67" s="12">
        <f t="shared" si="7"/>
        <v>0</v>
      </c>
      <c r="BW67" s="12">
        <f t="shared" si="8"/>
        <v>86685.375000000015</v>
      </c>
      <c r="BX67" s="12">
        <f t="shared" si="9"/>
        <v>71432.65625</v>
      </c>
      <c r="BY67" s="12">
        <f t="shared" si="10"/>
        <v>24767.250000000004</v>
      </c>
      <c r="BZ67" s="12">
        <f t="shared" si="11"/>
        <v>24317.5</v>
      </c>
      <c r="CA67" s="12">
        <f t="shared" si="12"/>
        <v>12383.625000000002</v>
      </c>
      <c r="CB67" s="12">
        <f t="shared" si="13"/>
        <v>12158.75</v>
      </c>
      <c r="CC67" s="12">
        <f t="shared" si="14"/>
        <v>49534.500000000007</v>
      </c>
      <c r="CD67" s="12">
        <f t="shared" si="15"/>
        <v>36476.25</v>
      </c>
      <c r="CE67" s="12">
        <f t="shared" si="16"/>
        <v>12383.625000000002</v>
      </c>
      <c r="CF67" s="12">
        <f t="shared" si="17"/>
        <v>9119.0625</v>
      </c>
      <c r="CG67" s="12">
        <f t="shared" si="18"/>
        <v>210521.62500000003</v>
      </c>
      <c r="CH67" s="12">
        <f t="shared" si="19"/>
        <v>141345.46875</v>
      </c>
      <c r="CI67" s="12">
        <f t="shared" si="20"/>
        <v>0</v>
      </c>
      <c r="CJ67" s="12">
        <f t="shared" si="21"/>
        <v>0</v>
      </c>
      <c r="CK67" s="9"/>
      <c r="CL67" s="18">
        <f t="shared" si="76"/>
        <v>0</v>
      </c>
      <c r="CM67" s="18">
        <f t="shared" si="77"/>
        <v>0</v>
      </c>
      <c r="CN67" s="18">
        <f t="shared" si="78"/>
        <v>0</v>
      </c>
      <c r="CO67" s="18">
        <f t="shared" si="79"/>
        <v>0.22878332278743438</v>
      </c>
      <c r="CP67" s="18">
        <f t="shared" si="80"/>
        <v>7.1021452230423721E-2</v>
      </c>
      <c r="CQ67" s="18">
        <f t="shared" si="81"/>
        <v>3.551072611521186E-2</v>
      </c>
      <c r="CR67" s="18">
        <f t="shared" si="82"/>
        <v>0.12445022888835976</v>
      </c>
      <c r="CS67" s="18">
        <f t="shared" si="83"/>
        <v>3.1112557222089939E-2</v>
      </c>
      <c r="CT67" s="18">
        <f t="shared" si="84"/>
        <v>0.50912171275648033</v>
      </c>
      <c r="CU67" s="18">
        <f t="shared" si="85"/>
        <v>0</v>
      </c>
      <c r="CV67" s="15">
        <v>16</v>
      </c>
      <c r="CW67" s="15">
        <v>11.75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0</v>
      </c>
      <c r="DD67" s="15">
        <v>3.5</v>
      </c>
      <c r="DE67" s="15">
        <v>2.75</v>
      </c>
      <c r="DF67" s="15">
        <v>1</v>
      </c>
      <c r="DG67" s="15">
        <v>1</v>
      </c>
      <c r="DH67" s="15">
        <v>0.5</v>
      </c>
      <c r="DI67" s="15">
        <v>0.5</v>
      </c>
      <c r="DJ67" s="15">
        <v>2</v>
      </c>
      <c r="DK67" s="15">
        <v>1.5</v>
      </c>
      <c r="DL67" s="15">
        <v>0.5</v>
      </c>
      <c r="DM67" s="15">
        <v>0.375</v>
      </c>
      <c r="DN67" s="15">
        <v>8.5</v>
      </c>
      <c r="DO67" s="15">
        <v>5.625</v>
      </c>
      <c r="DP67" s="15">
        <v>0</v>
      </c>
      <c r="DQ67" s="15">
        <v>0</v>
      </c>
      <c r="DR67" s="15"/>
      <c r="DS67" s="17" t="str">
        <f t="shared" si="0"/>
        <v>LSVA18</v>
      </c>
      <c r="DT67" s="3" t="str">
        <f t="shared" si="1"/>
        <v>Svenska språket och litteraturen, 1-30 hp</v>
      </c>
      <c r="DU67" s="1">
        <f>FB92+FB93</f>
        <v>0</v>
      </c>
      <c r="DV67" s="1">
        <f t="shared" ref="DV67:EU67" si="141">FC92+FC93</f>
        <v>0</v>
      </c>
      <c r="DW67" s="1">
        <f t="shared" si="141"/>
        <v>0</v>
      </c>
      <c r="DX67" s="1">
        <f t="shared" si="141"/>
        <v>0</v>
      </c>
      <c r="DY67" s="1">
        <f t="shared" si="141"/>
        <v>0</v>
      </c>
      <c r="DZ67" s="1">
        <f t="shared" si="141"/>
        <v>0</v>
      </c>
      <c r="EA67" s="1">
        <f t="shared" si="141"/>
        <v>0</v>
      </c>
      <c r="EB67" s="1">
        <f t="shared" si="141"/>
        <v>0</v>
      </c>
      <c r="EC67" s="1">
        <f t="shared" si="141"/>
        <v>0</v>
      </c>
      <c r="ED67" s="1">
        <f t="shared" si="141"/>
        <v>0</v>
      </c>
      <c r="EE67" s="1">
        <f t="shared" si="141"/>
        <v>0</v>
      </c>
      <c r="EF67" s="1">
        <f t="shared" si="141"/>
        <v>0</v>
      </c>
      <c r="EG67" s="1">
        <f t="shared" si="141"/>
        <v>0</v>
      </c>
      <c r="EH67" s="1">
        <f t="shared" si="141"/>
        <v>0</v>
      </c>
      <c r="EI67" s="1">
        <f t="shared" si="141"/>
        <v>0</v>
      </c>
      <c r="EJ67" s="1">
        <f t="shared" si="141"/>
        <v>0</v>
      </c>
      <c r="EK67" s="1">
        <f t="shared" si="141"/>
        <v>0</v>
      </c>
      <c r="EL67" s="1">
        <f t="shared" si="141"/>
        <v>0.375</v>
      </c>
      <c r="EM67" s="1">
        <f t="shared" si="141"/>
        <v>0</v>
      </c>
      <c r="EN67" s="1">
        <f t="shared" si="141"/>
        <v>0</v>
      </c>
      <c r="EO67" s="1">
        <f t="shared" si="141"/>
        <v>0</v>
      </c>
      <c r="EP67" s="1">
        <f t="shared" si="141"/>
        <v>0</v>
      </c>
      <c r="EQ67" s="1">
        <f t="shared" si="141"/>
        <v>0</v>
      </c>
      <c r="ER67" s="1">
        <f t="shared" si="141"/>
        <v>0</v>
      </c>
      <c r="ES67" s="1">
        <f t="shared" si="141"/>
        <v>0</v>
      </c>
      <c r="ET67" s="1">
        <f t="shared" si="141"/>
        <v>0</v>
      </c>
      <c r="EU67" s="60"/>
      <c r="EV67" s="42">
        <v>67</v>
      </c>
      <c r="EW67" s="3" t="s">
        <v>346</v>
      </c>
      <c r="EX67" s="3" t="s">
        <v>84</v>
      </c>
      <c r="EY67" s="3" t="s">
        <v>6</v>
      </c>
      <c r="EZ67" s="1">
        <v>0</v>
      </c>
      <c r="FA67" s="1">
        <v>0.125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0.125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</row>
    <row r="68" spans="1:183">
      <c r="A68" s="3" t="s">
        <v>125</v>
      </c>
      <c r="B68" s="6">
        <v>24767.25</v>
      </c>
      <c r="C68" s="6">
        <v>24317.5</v>
      </c>
      <c r="D68" s="3" t="s">
        <v>126</v>
      </c>
      <c r="E68" s="3">
        <f>106+18.2</f>
        <v>124.2</v>
      </c>
      <c r="F68" s="28">
        <f t="shared" si="2"/>
        <v>9.6279069767441854</v>
      </c>
      <c r="G68" s="29">
        <f t="shared" si="3"/>
        <v>25.8</v>
      </c>
      <c r="H68" s="3">
        <v>30</v>
      </c>
      <c r="I68" s="3">
        <v>7.5</v>
      </c>
      <c r="J68" s="3" t="s">
        <v>218</v>
      </c>
      <c r="K68" s="3" t="str">
        <f t="shared" si="23"/>
        <v>***</v>
      </c>
      <c r="L68" s="3">
        <v>79.75</v>
      </c>
      <c r="M68" s="9"/>
      <c r="N68" s="6">
        <f t="shared" si="24"/>
        <v>385020</v>
      </c>
      <c r="O68" s="6">
        <f t="shared" si="25"/>
        <v>89010</v>
      </c>
      <c r="P68" s="6">
        <f t="shared" si="26"/>
        <v>4438.8484413246451</v>
      </c>
      <c r="Q68" s="6"/>
      <c r="R68" s="6">
        <f t="shared" si="27"/>
        <v>478468.84844132466</v>
      </c>
      <c r="S68" s="6"/>
      <c r="T68" s="9"/>
      <c r="U68" s="31">
        <f t="shared" si="28"/>
        <v>478468.84844132466</v>
      </c>
      <c r="V68" s="31">
        <f t="shared" si="29"/>
        <v>541394.71250000002</v>
      </c>
      <c r="W68" s="35">
        <f t="shared" si="30"/>
        <v>0</v>
      </c>
      <c r="X68" s="31">
        <f t="shared" si="31"/>
        <v>0</v>
      </c>
      <c r="Y68" s="35">
        <f t="shared" si="32"/>
        <v>0</v>
      </c>
      <c r="Z68" s="31">
        <f t="shared" si="33"/>
        <v>0</v>
      </c>
      <c r="AA68" s="35">
        <f t="shared" si="34"/>
        <v>0</v>
      </c>
      <c r="AB68" s="31">
        <f t="shared" si="35"/>
        <v>0</v>
      </c>
      <c r="AC68" s="35">
        <f t="shared" si="36"/>
        <v>113722.23704344612</v>
      </c>
      <c r="AD68" s="31">
        <f t="shared" si="37"/>
        <v>128678.425</v>
      </c>
      <c r="AE68" s="35">
        <f t="shared" si="38"/>
        <v>37559.164297797324</v>
      </c>
      <c r="AF68" s="31">
        <f t="shared" si="39"/>
        <v>42498.760416666664</v>
      </c>
      <c r="AG68" s="35">
        <f t="shared" si="40"/>
        <v>0</v>
      </c>
      <c r="AH68" s="31">
        <f t="shared" si="41"/>
        <v>0</v>
      </c>
      <c r="AI68" s="35">
        <f t="shared" si="42"/>
        <v>33529.583630956717</v>
      </c>
      <c r="AJ68" s="31">
        <f t="shared" si="43"/>
        <v>37939.229166666664</v>
      </c>
      <c r="AK68" s="35">
        <f t="shared" si="44"/>
        <v>21242.10366752349</v>
      </c>
      <c r="AL68" s="31">
        <f t="shared" si="45"/>
        <v>24035.760416666672</v>
      </c>
      <c r="AM68" s="35">
        <f t="shared" si="46"/>
        <v>272415.759801601</v>
      </c>
      <c r="AN68" s="31">
        <f t="shared" si="47"/>
        <v>308242.53749999998</v>
      </c>
      <c r="AO68" s="35">
        <f t="shared" si="48"/>
        <v>0</v>
      </c>
      <c r="AP68" s="31">
        <f t="shared" si="49"/>
        <v>0</v>
      </c>
      <c r="AQ68" s="9"/>
      <c r="AR68" s="15">
        <f t="shared" si="50"/>
        <v>12.9</v>
      </c>
      <c r="AS68" s="15">
        <f t="shared" si="51"/>
        <v>9.125</v>
      </c>
      <c r="AT68" s="15">
        <f t="shared" si="52"/>
        <v>0</v>
      </c>
      <c r="AU68" s="15">
        <f t="shared" si="53"/>
        <v>0</v>
      </c>
      <c r="AV68" s="15">
        <f t="shared" si="54"/>
        <v>0</v>
      </c>
      <c r="AW68" s="15">
        <f t="shared" si="55"/>
        <v>0</v>
      </c>
      <c r="AX68" s="15">
        <f t="shared" si="56"/>
        <v>0</v>
      </c>
      <c r="AY68" s="15">
        <f t="shared" si="57"/>
        <v>0</v>
      </c>
      <c r="AZ68" s="15">
        <f t="shared" si="58"/>
        <v>2.9250000000000003</v>
      </c>
      <c r="BA68" s="15">
        <f t="shared" si="59"/>
        <v>2.3125</v>
      </c>
      <c r="BB68" s="15">
        <f t="shared" si="60"/>
        <v>1</v>
      </c>
      <c r="BC68" s="15">
        <f t="shared" si="61"/>
        <v>0.72916666666666663</v>
      </c>
      <c r="BD68" s="15">
        <f t="shared" si="62"/>
        <v>0</v>
      </c>
      <c r="BE68" s="15">
        <f t="shared" si="63"/>
        <v>0</v>
      </c>
      <c r="BF68" s="15">
        <f t="shared" si="64"/>
        <v>1</v>
      </c>
      <c r="BG68" s="15">
        <f t="shared" si="65"/>
        <v>0.54166666666666663</v>
      </c>
      <c r="BH68" s="15">
        <f t="shared" si="66"/>
        <v>0.5</v>
      </c>
      <c r="BI68" s="15">
        <f t="shared" si="67"/>
        <v>0.47916666666666669</v>
      </c>
      <c r="BJ68" s="15">
        <f t="shared" si="68"/>
        <v>7.4749999999999996</v>
      </c>
      <c r="BK68" s="15">
        <f t="shared" si="69"/>
        <v>5.0625</v>
      </c>
      <c r="BL68" s="15">
        <f t="shared" si="70"/>
        <v>0</v>
      </c>
      <c r="BM68" s="15">
        <f t="shared" si="71"/>
        <v>0</v>
      </c>
      <c r="BN68" s="9"/>
      <c r="BO68" s="12">
        <f t="shared" si="72"/>
        <v>319497.52500000002</v>
      </c>
      <c r="BP68" s="12">
        <f t="shared" si="73"/>
        <v>221897.1875</v>
      </c>
      <c r="BQ68" s="12">
        <f t="shared" si="74"/>
        <v>0</v>
      </c>
      <c r="BR68" s="12">
        <f t="shared" si="75"/>
        <v>0</v>
      </c>
      <c r="BS68" s="12">
        <f t="shared" si="4"/>
        <v>0</v>
      </c>
      <c r="BT68" s="12">
        <f t="shared" si="5"/>
        <v>0</v>
      </c>
      <c r="BU68" s="12">
        <f t="shared" si="6"/>
        <v>0</v>
      </c>
      <c r="BV68" s="12">
        <f t="shared" si="7"/>
        <v>0</v>
      </c>
      <c r="BW68" s="12">
        <f t="shared" si="8"/>
        <v>72444.206250000003</v>
      </c>
      <c r="BX68" s="12">
        <f t="shared" si="9"/>
        <v>56234.21875</v>
      </c>
      <c r="BY68" s="12">
        <f t="shared" si="10"/>
        <v>24767.25</v>
      </c>
      <c r="BZ68" s="12">
        <f t="shared" si="11"/>
        <v>17731.510416666664</v>
      </c>
      <c r="CA68" s="12">
        <f t="shared" si="12"/>
        <v>0</v>
      </c>
      <c r="CB68" s="12">
        <f t="shared" si="13"/>
        <v>0</v>
      </c>
      <c r="CC68" s="12">
        <f t="shared" si="14"/>
        <v>24767.25</v>
      </c>
      <c r="CD68" s="12">
        <f t="shared" si="15"/>
        <v>13171.979166666666</v>
      </c>
      <c r="CE68" s="12">
        <f t="shared" si="16"/>
        <v>12383.625</v>
      </c>
      <c r="CF68" s="12">
        <f t="shared" si="17"/>
        <v>11652.135416666668</v>
      </c>
      <c r="CG68" s="12">
        <f t="shared" si="18"/>
        <v>185135.19374999998</v>
      </c>
      <c r="CH68" s="12">
        <f t="shared" si="19"/>
        <v>123107.34375</v>
      </c>
      <c r="CI68" s="12">
        <f t="shared" si="20"/>
        <v>0</v>
      </c>
      <c r="CJ68" s="12">
        <f t="shared" si="21"/>
        <v>0</v>
      </c>
      <c r="CK68" s="9"/>
      <c r="CL68" s="18">
        <f t="shared" si="76"/>
        <v>0</v>
      </c>
      <c r="CM68" s="18">
        <f t="shared" si="77"/>
        <v>0</v>
      </c>
      <c r="CN68" s="18">
        <f t="shared" si="78"/>
        <v>0</v>
      </c>
      <c r="CO68" s="18">
        <f t="shared" si="79"/>
        <v>0.23767950079490294</v>
      </c>
      <c r="CP68" s="18">
        <f t="shared" si="80"/>
        <v>7.8498661762727615E-2</v>
      </c>
      <c r="CQ68" s="18">
        <f t="shared" si="81"/>
        <v>0</v>
      </c>
      <c r="CR68" s="18">
        <f t="shared" si="82"/>
        <v>7.0076837269936701E-2</v>
      </c>
      <c r="CS68" s="18">
        <f t="shared" si="83"/>
        <v>4.4396001404736048E-2</v>
      </c>
      <c r="CT68" s="18">
        <f t="shared" si="84"/>
        <v>0.56934899876769662</v>
      </c>
      <c r="CU68" s="18">
        <f t="shared" si="85"/>
        <v>0</v>
      </c>
      <c r="CV68" s="15">
        <v>12.45</v>
      </c>
      <c r="CW68" s="15">
        <v>7.5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0</v>
      </c>
      <c r="DD68" s="15">
        <v>2.7</v>
      </c>
      <c r="DE68" s="15">
        <v>1.75</v>
      </c>
      <c r="DF68" s="15">
        <v>1</v>
      </c>
      <c r="DG68" s="15">
        <v>0.5</v>
      </c>
      <c r="DH68" s="15">
        <v>0</v>
      </c>
      <c r="DI68" s="15">
        <v>0</v>
      </c>
      <c r="DJ68" s="15">
        <v>1</v>
      </c>
      <c r="DK68" s="15">
        <v>0.5</v>
      </c>
      <c r="DL68" s="15">
        <v>0.5</v>
      </c>
      <c r="DM68" s="15">
        <v>0.25</v>
      </c>
      <c r="DN68" s="15">
        <v>7.25</v>
      </c>
      <c r="DO68" s="15">
        <v>4.5</v>
      </c>
      <c r="DP68" s="15">
        <v>0</v>
      </c>
      <c r="DQ68" s="15">
        <v>0</v>
      </c>
      <c r="DR68" s="15"/>
      <c r="DS68" s="17" t="str">
        <f t="shared" ref="DS68:DS72" si="142">A68</f>
        <v>LSVB17</v>
      </c>
      <c r="DT68" s="3" t="str">
        <f t="shared" ref="DT68:DT72" si="143">D68</f>
        <v>Svenska språket och litteraturen, 31-60 hp</v>
      </c>
      <c r="DU68" s="1">
        <f>FB94</f>
        <v>0</v>
      </c>
      <c r="DV68" s="1">
        <f t="shared" ref="DV68:EU68" si="144">FC94</f>
        <v>0</v>
      </c>
      <c r="DW68" s="1">
        <f t="shared" si="144"/>
        <v>0</v>
      </c>
      <c r="DX68" s="1">
        <f t="shared" si="144"/>
        <v>0</v>
      </c>
      <c r="DY68" s="1">
        <f t="shared" si="144"/>
        <v>0</v>
      </c>
      <c r="DZ68" s="1">
        <f t="shared" si="144"/>
        <v>0</v>
      </c>
      <c r="EA68" s="1">
        <f t="shared" si="144"/>
        <v>0</v>
      </c>
      <c r="EB68" s="1">
        <f t="shared" si="144"/>
        <v>0</v>
      </c>
      <c r="EC68" s="1">
        <f t="shared" si="144"/>
        <v>0</v>
      </c>
      <c r="ED68" s="1">
        <f t="shared" si="144"/>
        <v>0</v>
      </c>
      <c r="EE68" s="1">
        <f t="shared" si="144"/>
        <v>0</v>
      </c>
      <c r="EF68" s="1">
        <f t="shared" si="144"/>
        <v>0.125</v>
      </c>
      <c r="EG68" s="1">
        <f t="shared" si="144"/>
        <v>0</v>
      </c>
      <c r="EH68" s="1">
        <f t="shared" si="144"/>
        <v>0.375</v>
      </c>
      <c r="EI68" s="1">
        <f t="shared" si="144"/>
        <v>0</v>
      </c>
      <c r="EJ68" s="1">
        <f t="shared" si="144"/>
        <v>0</v>
      </c>
      <c r="EK68" s="1">
        <f t="shared" si="144"/>
        <v>0.45</v>
      </c>
      <c r="EL68" s="1">
        <f t="shared" si="144"/>
        <v>1.125</v>
      </c>
      <c r="EM68" s="1">
        <f t="shared" si="144"/>
        <v>0</v>
      </c>
      <c r="EN68" s="1">
        <f t="shared" si="144"/>
        <v>0</v>
      </c>
      <c r="EO68" s="1">
        <f t="shared" si="144"/>
        <v>0</v>
      </c>
      <c r="EP68" s="1">
        <f t="shared" si="144"/>
        <v>0</v>
      </c>
      <c r="EQ68" s="1">
        <f t="shared" si="144"/>
        <v>0</v>
      </c>
      <c r="ER68" s="1">
        <f t="shared" si="144"/>
        <v>0</v>
      </c>
      <c r="ES68" s="1">
        <f t="shared" si="144"/>
        <v>0</v>
      </c>
      <c r="ET68" s="1">
        <f t="shared" si="144"/>
        <v>0</v>
      </c>
      <c r="EU68" s="60"/>
      <c r="EV68" s="42">
        <v>68</v>
      </c>
      <c r="EW68" s="3" t="s">
        <v>90</v>
      </c>
      <c r="EX68" s="3" t="s">
        <v>91</v>
      </c>
      <c r="EY68" s="3" t="s">
        <v>6</v>
      </c>
      <c r="EZ68" s="1">
        <v>0.25</v>
      </c>
      <c r="FA68" s="1">
        <v>0.375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0.125</v>
      </c>
      <c r="FK68" s="1">
        <v>0.25</v>
      </c>
      <c r="FL68" s="1">
        <v>0.125</v>
      </c>
      <c r="FM68" s="1">
        <v>0.125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</row>
    <row r="69" spans="1:183">
      <c r="A69" s="3" t="s">
        <v>127</v>
      </c>
      <c r="B69" s="6">
        <v>21565</v>
      </c>
      <c r="C69" s="6">
        <v>18929</v>
      </c>
      <c r="D69" s="3" t="s">
        <v>128</v>
      </c>
      <c r="E69" s="3">
        <v>103.5</v>
      </c>
      <c r="F69" s="28">
        <f t="shared" ref="F69:F72" si="145">E69/AR69</f>
        <v>6.4890282131661445</v>
      </c>
      <c r="G69" s="29">
        <f t="shared" ref="G69:G72" si="146">AR69*60/H69</f>
        <v>31.9</v>
      </c>
      <c r="H69" s="3">
        <v>30</v>
      </c>
      <c r="J69" s="3" t="s">
        <v>219</v>
      </c>
      <c r="K69" s="3" t="str">
        <f t="shared" si="23"/>
        <v>***</v>
      </c>
      <c r="L69" s="3" t="s">
        <v>6</v>
      </c>
      <c r="M69" s="9"/>
      <c r="N69" s="6">
        <f t="shared" si="24"/>
        <v>320850</v>
      </c>
      <c r="O69" s="6" t="str">
        <f t="shared" si="25"/>
        <v/>
      </c>
      <c r="P69" s="6" t="str">
        <f t="shared" si="26"/>
        <v/>
      </c>
      <c r="Q69" s="6"/>
      <c r="R69" s="6">
        <f t="shared" si="27"/>
        <v>320850</v>
      </c>
      <c r="S69" s="6"/>
      <c r="T69" s="9"/>
      <c r="U69" s="31">
        <f t="shared" si="28"/>
        <v>320850</v>
      </c>
      <c r="V69" s="31">
        <f t="shared" si="29"/>
        <v>585306.5</v>
      </c>
      <c r="W69" s="35">
        <f t="shared" si="30"/>
        <v>0</v>
      </c>
      <c r="X69" s="31">
        <f t="shared" si="31"/>
        <v>0</v>
      </c>
      <c r="Y69" s="35">
        <f t="shared" si="32"/>
        <v>0</v>
      </c>
      <c r="Z69" s="31">
        <f t="shared" si="33"/>
        <v>0</v>
      </c>
      <c r="AA69" s="35">
        <f t="shared" si="34"/>
        <v>0</v>
      </c>
      <c r="AB69" s="31">
        <f t="shared" si="35"/>
        <v>0</v>
      </c>
      <c r="AC69" s="35">
        <f t="shared" si="36"/>
        <v>60986.415893852201</v>
      </c>
      <c r="AD69" s="31">
        <f t="shared" si="37"/>
        <v>111253.6875</v>
      </c>
      <c r="AE69" s="35">
        <f t="shared" si="38"/>
        <v>12420.591129391181</v>
      </c>
      <c r="AF69" s="31">
        <f t="shared" si="39"/>
        <v>22658.104166666664</v>
      </c>
      <c r="AG69" s="35">
        <f t="shared" si="40"/>
        <v>1297.0489927072397</v>
      </c>
      <c r="AH69" s="31">
        <f t="shared" si="41"/>
        <v>2366.125</v>
      </c>
      <c r="AI69" s="35">
        <f t="shared" si="42"/>
        <v>13069.1156257448</v>
      </c>
      <c r="AJ69" s="31">
        <f t="shared" si="43"/>
        <v>23841.166666666664</v>
      </c>
      <c r="AK69" s="35">
        <f t="shared" si="44"/>
        <v>12420.591129391181</v>
      </c>
      <c r="AL69" s="31">
        <f t="shared" si="45"/>
        <v>22658.104166666664</v>
      </c>
      <c r="AM69" s="35">
        <f t="shared" si="46"/>
        <v>220656.23722891338</v>
      </c>
      <c r="AN69" s="31">
        <f t="shared" si="47"/>
        <v>402529.3125</v>
      </c>
      <c r="AO69" s="35">
        <f t="shared" si="48"/>
        <v>0</v>
      </c>
      <c r="AP69" s="31">
        <f t="shared" si="49"/>
        <v>0</v>
      </c>
      <c r="AQ69" s="9"/>
      <c r="AR69" s="15">
        <f t="shared" si="50"/>
        <v>15.95</v>
      </c>
      <c r="AS69" s="15">
        <f t="shared" si="51"/>
        <v>12.75</v>
      </c>
      <c r="AT69" s="15">
        <f t="shared" si="52"/>
        <v>0</v>
      </c>
      <c r="AU69" s="15">
        <f t="shared" si="53"/>
        <v>0</v>
      </c>
      <c r="AV69" s="15">
        <f t="shared" si="54"/>
        <v>0</v>
      </c>
      <c r="AW69" s="15">
        <f t="shared" si="55"/>
        <v>0</v>
      </c>
      <c r="AX69" s="15">
        <f t="shared" si="56"/>
        <v>0</v>
      </c>
      <c r="AY69" s="15">
        <f t="shared" si="57"/>
        <v>0</v>
      </c>
      <c r="AZ69" s="15">
        <f t="shared" si="58"/>
        <v>2.8</v>
      </c>
      <c r="BA69" s="15">
        <f t="shared" si="59"/>
        <v>2.6875</v>
      </c>
      <c r="BB69" s="15">
        <f t="shared" si="60"/>
        <v>0.66666666666666663</v>
      </c>
      <c r="BC69" s="15">
        <f t="shared" si="61"/>
        <v>0.4375</v>
      </c>
      <c r="BD69" s="15">
        <f t="shared" si="62"/>
        <v>0</v>
      </c>
      <c r="BE69" s="15">
        <f t="shared" si="63"/>
        <v>0.125</v>
      </c>
      <c r="BF69" s="15">
        <f t="shared" si="64"/>
        <v>0.66666666666666663</v>
      </c>
      <c r="BG69" s="15">
        <f t="shared" si="65"/>
        <v>0.5</v>
      </c>
      <c r="BH69" s="15">
        <f t="shared" si="66"/>
        <v>0.66666666666666663</v>
      </c>
      <c r="BI69" s="15">
        <f t="shared" si="67"/>
        <v>0.4375</v>
      </c>
      <c r="BJ69" s="15">
        <f t="shared" si="68"/>
        <v>11.15</v>
      </c>
      <c r="BK69" s="15">
        <f t="shared" si="69"/>
        <v>8.5625</v>
      </c>
      <c r="BL69" s="15">
        <f t="shared" si="70"/>
        <v>0</v>
      </c>
      <c r="BM69" s="15">
        <f t="shared" si="71"/>
        <v>0</v>
      </c>
      <c r="BN69" s="9"/>
      <c r="BO69" s="12">
        <f t="shared" si="72"/>
        <v>343961.75</v>
      </c>
      <c r="BP69" s="12">
        <f t="shared" si="73"/>
        <v>241344.75</v>
      </c>
      <c r="BQ69" s="12">
        <f t="shared" si="74"/>
        <v>0</v>
      </c>
      <c r="BR69" s="12">
        <f t="shared" si="75"/>
        <v>0</v>
      </c>
      <c r="BS69" s="12">
        <f t="shared" ref="BS69:BS132" si="147">IF(ISNUMBER(AV69),$B69*AV69,0)</f>
        <v>0</v>
      </c>
      <c r="BT69" s="12">
        <f t="shared" ref="BT69:BT132" si="148">IF(ISNUMBER(AW69),$C69*AW69,0)</f>
        <v>0</v>
      </c>
      <c r="BU69" s="12">
        <f t="shared" ref="BU69:BU132" si="149">IF(ISNUMBER(AX69),$B69*AX69,0)</f>
        <v>0</v>
      </c>
      <c r="BV69" s="12">
        <f t="shared" ref="BV69:BV132" si="150">IF(ISNUMBER(AY69),$C69*AY69,0)</f>
        <v>0</v>
      </c>
      <c r="BW69" s="12">
        <f t="shared" ref="BW69:BW132" si="151">IF(ISNUMBER(AZ69),$B69*AZ69,0)</f>
        <v>60381.999999999993</v>
      </c>
      <c r="BX69" s="12">
        <f t="shared" ref="BX69:BX132" si="152">IF(ISNUMBER(BA69),$C69*BA69,0)</f>
        <v>50871.6875</v>
      </c>
      <c r="BY69" s="12">
        <f t="shared" ref="BY69:BY132" si="153">IF(ISNUMBER(BB69),$B69*BB69,0)</f>
        <v>14376.666666666666</v>
      </c>
      <c r="BZ69" s="12">
        <f t="shared" ref="BZ69:BZ132" si="154">IF(ISNUMBER(BC69),$C69*BC69,0)</f>
        <v>8281.4375</v>
      </c>
      <c r="CA69" s="12">
        <f t="shared" ref="CA69:CA132" si="155">IF(ISNUMBER(BD69),$B69*BD69,0)</f>
        <v>0</v>
      </c>
      <c r="CB69" s="12">
        <f t="shared" ref="CB69:CB132" si="156">IF(ISNUMBER(BE69),$C69*BE69,0)</f>
        <v>2366.125</v>
      </c>
      <c r="CC69" s="12">
        <f t="shared" ref="CC69:CC132" si="157">IF(ISNUMBER(BF69),$B69*BF69,0)</f>
        <v>14376.666666666666</v>
      </c>
      <c r="CD69" s="12">
        <f t="shared" ref="CD69:CD132" si="158">IF(ISNUMBER(BG69),$C69*BG69,0)</f>
        <v>9464.5</v>
      </c>
      <c r="CE69" s="12">
        <f t="shared" ref="CE69:CE132" si="159">IF(ISNUMBER(BH69),$B69*BH69,0)</f>
        <v>14376.666666666666</v>
      </c>
      <c r="CF69" s="12">
        <f t="shared" ref="CF69:CF132" si="160">IF(ISNUMBER(BI69),$C69*BI69,0)</f>
        <v>8281.4375</v>
      </c>
      <c r="CG69" s="12">
        <f t="shared" ref="CG69:CG132" si="161">IF(ISNUMBER(BJ69),$B69*BJ69,0)</f>
        <v>240449.75</v>
      </c>
      <c r="CH69" s="12">
        <f t="shared" ref="CH69:CH132" si="162">IF(ISNUMBER(BK69),$C69*BK69,0)</f>
        <v>162079.5625</v>
      </c>
      <c r="CI69" s="12">
        <f t="shared" ref="CI69:CI132" si="163">IF(ISNUMBER(BL69),$B69*BL69,0)</f>
        <v>0</v>
      </c>
      <c r="CJ69" s="12">
        <f t="shared" ref="CJ69:CJ132" si="164">IF(ISNUMBER(BM69),$C69*BM69,0)</f>
        <v>0</v>
      </c>
      <c r="CK69" s="9"/>
      <c r="CL69" s="18">
        <f t="shared" si="76"/>
        <v>0</v>
      </c>
      <c r="CM69" s="18">
        <f t="shared" si="77"/>
        <v>0</v>
      </c>
      <c r="CN69" s="18">
        <f t="shared" si="78"/>
        <v>0</v>
      </c>
      <c r="CO69" s="18">
        <f t="shared" si="79"/>
        <v>0.19007765589481751</v>
      </c>
      <c r="CP69" s="18">
        <f t="shared" si="80"/>
        <v>3.8711519804865764E-2</v>
      </c>
      <c r="CQ69" s="18">
        <f t="shared" si="81"/>
        <v>4.0425401050560687E-3</v>
      </c>
      <c r="CR69" s="18">
        <f t="shared" si="82"/>
        <v>4.07327898573938E-2</v>
      </c>
      <c r="CS69" s="18">
        <f t="shared" si="83"/>
        <v>3.8711519804865764E-2</v>
      </c>
      <c r="CT69" s="18">
        <f t="shared" si="84"/>
        <v>0.68772397453300105</v>
      </c>
      <c r="CU69" s="18">
        <f t="shared" si="85"/>
        <v>0</v>
      </c>
      <c r="CV69" s="15">
        <v>10.85</v>
      </c>
      <c r="CW69" s="15">
        <v>7.125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1</v>
      </c>
      <c r="DE69" s="15">
        <v>0.5</v>
      </c>
      <c r="DF69" s="15">
        <v>0</v>
      </c>
      <c r="DG69" s="15">
        <v>0</v>
      </c>
      <c r="DH69" s="15">
        <v>0</v>
      </c>
      <c r="DI69" s="15">
        <v>0</v>
      </c>
      <c r="DJ69" s="15">
        <v>0.5</v>
      </c>
      <c r="DK69" s="15">
        <v>0.25</v>
      </c>
      <c r="DL69" s="15">
        <v>0</v>
      </c>
      <c r="DM69" s="15">
        <v>0</v>
      </c>
      <c r="DN69" s="15">
        <v>9.35</v>
      </c>
      <c r="DO69" s="15">
        <v>6.375</v>
      </c>
      <c r="DP69" s="15">
        <v>0</v>
      </c>
      <c r="DQ69" s="15">
        <v>0</v>
      </c>
      <c r="DR69" s="15"/>
      <c r="DS69" s="17" t="str">
        <f t="shared" si="142"/>
        <v>LSVC28</v>
      </c>
      <c r="DT69" s="3" t="str">
        <f t="shared" si="143"/>
        <v>Svenska språket och litteraturen, 61-90 hp</v>
      </c>
      <c r="DU69" s="1">
        <f>FB95+FB96</f>
        <v>0</v>
      </c>
      <c r="DV69" s="1">
        <f t="shared" ref="DV69:EU69" si="165">FC95+FC96</f>
        <v>0</v>
      </c>
      <c r="DW69" s="1">
        <f t="shared" si="165"/>
        <v>0</v>
      </c>
      <c r="DX69" s="1">
        <f t="shared" si="165"/>
        <v>0</v>
      </c>
      <c r="DY69" s="1">
        <f t="shared" si="165"/>
        <v>0</v>
      </c>
      <c r="DZ69" s="1">
        <f t="shared" si="165"/>
        <v>0</v>
      </c>
      <c r="EA69" s="1">
        <f t="shared" si="165"/>
        <v>0</v>
      </c>
      <c r="EB69" s="1">
        <f t="shared" si="165"/>
        <v>0</v>
      </c>
      <c r="EC69" s="1">
        <f t="shared" si="165"/>
        <v>0</v>
      </c>
      <c r="ED69" s="1">
        <f t="shared" si="165"/>
        <v>0</v>
      </c>
      <c r="EE69" s="1">
        <f t="shared" si="165"/>
        <v>0.5</v>
      </c>
      <c r="EF69" s="1">
        <f t="shared" si="165"/>
        <v>0.75</v>
      </c>
      <c r="EG69" s="1">
        <f t="shared" si="165"/>
        <v>1</v>
      </c>
      <c r="EH69" s="1">
        <f t="shared" si="165"/>
        <v>0.375</v>
      </c>
      <c r="EI69" s="1">
        <f t="shared" si="165"/>
        <v>0</v>
      </c>
      <c r="EJ69" s="1">
        <f t="shared" si="165"/>
        <v>0.125</v>
      </c>
      <c r="EK69" s="1">
        <f t="shared" si="165"/>
        <v>3.6</v>
      </c>
      <c r="EL69" s="1">
        <f t="shared" si="165"/>
        <v>4.375</v>
      </c>
      <c r="EM69" s="1">
        <f t="shared" si="165"/>
        <v>0</v>
      </c>
      <c r="EN69" s="1">
        <f t="shared" si="165"/>
        <v>0</v>
      </c>
      <c r="EO69" s="1">
        <f t="shared" si="165"/>
        <v>0</v>
      </c>
      <c r="EP69" s="1">
        <f t="shared" si="165"/>
        <v>0</v>
      </c>
      <c r="EQ69" s="1">
        <f t="shared" si="165"/>
        <v>0</v>
      </c>
      <c r="ER69" s="1">
        <f t="shared" si="165"/>
        <v>0</v>
      </c>
      <c r="ES69" s="1">
        <f t="shared" si="165"/>
        <v>0</v>
      </c>
      <c r="ET69" s="1">
        <f t="shared" si="165"/>
        <v>0</v>
      </c>
      <c r="EU69" s="60"/>
      <c r="EV69" s="42">
        <v>69</v>
      </c>
      <c r="EW69" s="3" t="s">
        <v>88</v>
      </c>
      <c r="EX69" s="3" t="s">
        <v>89</v>
      </c>
      <c r="EY69" s="3" t="s">
        <v>6</v>
      </c>
      <c r="EZ69" s="1">
        <v>0.25</v>
      </c>
      <c r="FA69" s="1">
        <v>0.25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0.25</v>
      </c>
      <c r="FI69" s="1">
        <v>0.25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</row>
    <row r="70" spans="1:183">
      <c r="A70" s="3" t="s">
        <v>129</v>
      </c>
      <c r="B70" s="6">
        <v>21565</v>
      </c>
      <c r="C70" s="6">
        <v>18929</v>
      </c>
      <c r="D70" s="3" t="s">
        <v>130</v>
      </c>
      <c r="E70" s="3">
        <v>70</v>
      </c>
      <c r="F70" s="28">
        <f t="shared" si="145"/>
        <v>9.3333333333333339</v>
      </c>
      <c r="G70" s="29">
        <f t="shared" si="146"/>
        <v>15</v>
      </c>
      <c r="H70" s="3">
        <v>30</v>
      </c>
      <c r="J70" s="3" t="s">
        <v>219</v>
      </c>
      <c r="K70" s="3" t="str">
        <f t="shared" ref="K70:K107" si="166">IF(D70=J70,"","***")</f>
        <v>***</v>
      </c>
      <c r="L70" s="3">
        <v>90</v>
      </c>
      <c r="M70" s="9"/>
      <c r="N70" s="6">
        <f t="shared" ref="N70:N72" si="167">E70*$S$1</f>
        <v>217000</v>
      </c>
      <c r="O70" s="6" t="str">
        <f t="shared" ref="O70:O72" si="168">IF(I70&gt;0,G70*O$4+G70*P$4*I70/1.5,"")</f>
        <v/>
      </c>
      <c r="P70" s="6" t="str">
        <f t="shared" ref="P70:P72" si="169">IF(ISNUMBER(O70),N$90/N$89*O70,"")</f>
        <v/>
      </c>
      <c r="Q70" s="6"/>
      <c r="R70" s="6">
        <f t="shared" ref="R70:R72" si="170">SUM(N70:Q70)</f>
        <v>217000</v>
      </c>
      <c r="S70" s="6"/>
      <c r="T70" s="9"/>
      <c r="U70" s="31">
        <f t="shared" ref="U70:U73" si="171">R70</f>
        <v>217000</v>
      </c>
      <c r="V70" s="31">
        <f t="shared" ref="V70:V72" si="172">BO70+BP70</f>
        <v>282409.875</v>
      </c>
      <c r="W70" s="35">
        <f t="shared" ref="W70:W72" si="173">CL70*$U70</f>
        <v>0</v>
      </c>
      <c r="X70" s="31">
        <f t="shared" ref="X70:X72" si="174">CL70*$V70</f>
        <v>0</v>
      </c>
      <c r="Y70" s="35">
        <f t="shared" ref="Y70:Y72" si="175">CM70*$U70</f>
        <v>0</v>
      </c>
      <c r="Z70" s="31">
        <f t="shared" ref="Z70:Z72" si="176">CM70*$V70</f>
        <v>0</v>
      </c>
      <c r="AA70" s="35">
        <f t="shared" ref="AA70:AA72" si="177">CN70*$U70</f>
        <v>0</v>
      </c>
      <c r="AB70" s="31">
        <f t="shared" ref="AB70:AB72" si="178">CN70*$V70</f>
        <v>0</v>
      </c>
      <c r="AC70" s="35">
        <f t="shared" ref="AC70:AC72" si="179">CO70*$U70</f>
        <v>70515.234284920094</v>
      </c>
      <c r="AD70" s="31">
        <f t="shared" ref="AD70:AD72" si="180">CO70*$V70</f>
        <v>91770.5</v>
      </c>
      <c r="AE70" s="35">
        <f t="shared" ref="AE70:AE72" si="181">CP70*$U70</f>
        <v>10371.684063809736</v>
      </c>
      <c r="AF70" s="31">
        <f t="shared" ref="AF70:AF72" si="182">CP70*$V70</f>
        <v>13497.999999999998</v>
      </c>
      <c r="AG70" s="35">
        <f t="shared" ref="AG70:AG72" si="183">CQ70*$U70</f>
        <v>0</v>
      </c>
      <c r="AH70" s="31">
        <f t="shared" ref="AH70:AH72" si="184">CQ70*$V70</f>
        <v>0</v>
      </c>
      <c r="AI70" s="35">
        <f t="shared" ref="AI70:AI72" si="185">CR70*$U70</f>
        <v>10371.684063809736</v>
      </c>
      <c r="AJ70" s="31">
        <f t="shared" ref="AJ70:AJ72" si="186">CR70*$V70</f>
        <v>13497.999999999998</v>
      </c>
      <c r="AK70" s="35">
        <f t="shared" ref="AK70:AK72" si="187">CS70*$U70</f>
        <v>10371.684063809736</v>
      </c>
      <c r="AL70" s="31">
        <f t="shared" ref="AL70:AL72" si="188">CS70*$V70</f>
        <v>13497.999999999998</v>
      </c>
      <c r="AM70" s="35">
        <f t="shared" ref="AM70:AM72" si="189">CT70*$U70</f>
        <v>115369.7135236507</v>
      </c>
      <c r="AN70" s="31">
        <f t="shared" ref="AN70:AN72" si="190">CT70*$V70</f>
        <v>150145.375</v>
      </c>
      <c r="AO70" s="35">
        <f t="shared" ref="AO70:AO72" si="191">CU70*$U70</f>
        <v>0</v>
      </c>
      <c r="AP70" s="31">
        <f t="shared" ref="AP70:AP72" si="192">CU70*$V70</f>
        <v>0</v>
      </c>
      <c r="AQ70" s="9"/>
      <c r="AR70" s="15">
        <f t="shared" ref="AR70:AR72" si="193">AT70+AV70+AX70+AZ70+BB70+BD70+BF70+BH70+BJ70+BL70</f>
        <v>7.5</v>
      </c>
      <c r="AS70" s="15">
        <f t="shared" ref="AS70:AS72" si="194">AU70+AW70+AY70+BA70+BC70+BE70+BG70+BI70+BK70+BM70</f>
        <v>6.375</v>
      </c>
      <c r="AT70" s="15">
        <f t="shared" ref="AT70:AT72" si="195">CX70+DU70+DW70</f>
        <v>0</v>
      </c>
      <c r="AU70" s="15">
        <f t="shared" ref="AU70:AU72" si="196">CY70+DV70+DX70</f>
        <v>0</v>
      </c>
      <c r="AV70" s="15">
        <f t="shared" ref="AV70:AV72" si="197">CZ70+EA70</f>
        <v>0</v>
      </c>
      <c r="AW70" s="15">
        <f t="shared" ref="AW70:AW72" si="198">DA70+EB70</f>
        <v>0</v>
      </c>
      <c r="AX70" s="15">
        <f t="shared" ref="AX70:AX72" si="199">DB70+EC70</f>
        <v>0</v>
      </c>
      <c r="AY70" s="15">
        <f t="shared" ref="AY70:AY72" si="200">DC70+ED70</f>
        <v>0</v>
      </c>
      <c r="AZ70" s="15">
        <f t="shared" ref="AZ70:AZ72" si="201">DD70+EK70/2</f>
        <v>2.5</v>
      </c>
      <c r="BA70" s="15">
        <f t="shared" ref="BA70:BA72" si="202">DE70+EL70/2</f>
        <v>2</v>
      </c>
      <c r="BB70" s="15">
        <f t="shared" ref="BB70:BB72" si="203">DF70+EG70/2+EE70/3</f>
        <v>0.33333333333333331</v>
      </c>
      <c r="BC70" s="15">
        <f t="shared" ref="BC70:BC72" si="204">DG70+EH70/2+EF70/3</f>
        <v>0.33333333333333331</v>
      </c>
      <c r="BD70" s="15">
        <f t="shared" ref="BD70:BD72" si="205">DH70+EI70+EM70+EQ70</f>
        <v>0</v>
      </c>
      <c r="BE70" s="15">
        <f t="shared" ref="BE70:BE72" si="206">DI70+EJ70+EN70+ER70</f>
        <v>0</v>
      </c>
      <c r="BF70" s="15">
        <f t="shared" ref="BF70:BF72" si="207">DJ70+EE70/3</f>
        <v>0.33333333333333331</v>
      </c>
      <c r="BG70" s="15">
        <f t="shared" ref="BG70:BG72" si="208">DK70+EF70/3</f>
        <v>0.33333333333333331</v>
      </c>
      <c r="BH70" s="15">
        <f t="shared" ref="BH70:BH72" si="209">DL70+EG70/2+EE70/3</f>
        <v>0.33333333333333331</v>
      </c>
      <c r="BI70" s="15">
        <f t="shared" ref="BI70:BI72" si="210">DM70+EH70/2+EF70/3</f>
        <v>0.33333333333333331</v>
      </c>
      <c r="BJ70" s="15">
        <f t="shared" ref="BJ70:BJ72" si="211">DN70+EK70/2</f>
        <v>4</v>
      </c>
      <c r="BK70" s="15">
        <f t="shared" ref="BK70:BK72" si="212">DO70+EL70/2</f>
        <v>3.375</v>
      </c>
      <c r="BL70" s="15">
        <f t="shared" ref="BL70:BL72" si="213">DP70+DY70</f>
        <v>0</v>
      </c>
      <c r="BM70" s="15">
        <f t="shared" ref="BM70:BM72" si="214">DQ70+DZ70</f>
        <v>0</v>
      </c>
      <c r="BN70" s="9"/>
      <c r="BO70" s="12">
        <f t="shared" ref="BO70:BO72" si="215">IF(ISNUMBER(AR70),$B70*AR70,0)</f>
        <v>161737.5</v>
      </c>
      <c r="BP70" s="12">
        <f t="shared" ref="BP70:BP72" si="216">IF(ISNUMBER(AS70),$C70*AS70,0)</f>
        <v>120672.375</v>
      </c>
      <c r="BQ70" s="12">
        <f t="shared" ref="BQ70:BQ72" si="217">IF(ISNUMBER(AT70),$B70*AT70,0)</f>
        <v>0</v>
      </c>
      <c r="BR70" s="12">
        <f t="shared" ref="BR70:BR72" si="218">IF(ISNUMBER(AU70),$C70*AU70,0)</f>
        <v>0</v>
      </c>
      <c r="BS70" s="12">
        <f t="shared" si="147"/>
        <v>0</v>
      </c>
      <c r="BT70" s="12">
        <f t="shared" si="148"/>
        <v>0</v>
      </c>
      <c r="BU70" s="12">
        <f t="shared" si="149"/>
        <v>0</v>
      </c>
      <c r="BV70" s="12">
        <f t="shared" si="150"/>
        <v>0</v>
      </c>
      <c r="BW70" s="12">
        <f t="shared" si="151"/>
        <v>53912.5</v>
      </c>
      <c r="BX70" s="12">
        <f t="shared" si="152"/>
        <v>37858</v>
      </c>
      <c r="BY70" s="12">
        <f t="shared" si="153"/>
        <v>7188.333333333333</v>
      </c>
      <c r="BZ70" s="12">
        <f t="shared" si="154"/>
        <v>6309.6666666666661</v>
      </c>
      <c r="CA70" s="12">
        <f t="shared" si="155"/>
        <v>0</v>
      </c>
      <c r="CB70" s="12">
        <f t="shared" si="156"/>
        <v>0</v>
      </c>
      <c r="CC70" s="12">
        <f t="shared" si="157"/>
        <v>7188.333333333333</v>
      </c>
      <c r="CD70" s="12">
        <f t="shared" si="158"/>
        <v>6309.6666666666661</v>
      </c>
      <c r="CE70" s="12">
        <f t="shared" si="159"/>
        <v>7188.333333333333</v>
      </c>
      <c r="CF70" s="12">
        <f t="shared" si="160"/>
        <v>6309.6666666666661</v>
      </c>
      <c r="CG70" s="12">
        <f t="shared" si="161"/>
        <v>86260</v>
      </c>
      <c r="CH70" s="12">
        <f t="shared" si="162"/>
        <v>63885.375</v>
      </c>
      <c r="CI70" s="12">
        <f t="shared" si="163"/>
        <v>0</v>
      </c>
      <c r="CJ70" s="12">
        <f t="shared" si="164"/>
        <v>0</v>
      </c>
      <c r="CK70" s="9"/>
      <c r="CL70" s="18">
        <f t="shared" ref="CL70:CL72" si="219">(BQ70+BR70)/($BO70+$BP70)</f>
        <v>0</v>
      </c>
      <c r="CM70" s="18">
        <f t="shared" ref="CM70:CM72" si="220">(BT70+BS70)/($BO70+$BP70)</f>
        <v>0</v>
      </c>
      <c r="CN70" s="18">
        <f t="shared" ref="CN70:CN72" si="221">(BU70+BV70)/($BO70+$BP70)</f>
        <v>0</v>
      </c>
      <c r="CO70" s="18">
        <f t="shared" ref="CO70:CO72" si="222">(BW70+BX70)/($BO70+$BP70)</f>
        <v>0.3249549967047009</v>
      </c>
      <c r="CP70" s="18">
        <f t="shared" ref="CP70:CP72" si="223">(BY70+BZ70)/($BO70+$BP70)</f>
        <v>4.7795779095897405E-2</v>
      </c>
      <c r="CQ70" s="18">
        <f t="shared" ref="CQ70:CQ72" si="224">(CA70+CB70)/($BO70+$BP70)</f>
        <v>0</v>
      </c>
      <c r="CR70" s="18">
        <f t="shared" ref="CR70:CR72" si="225">(CC70+CD70)/($BO70+$BP70)</f>
        <v>4.7795779095897405E-2</v>
      </c>
      <c r="CS70" s="18">
        <f t="shared" ref="CS70:CS72" si="226">(CE70+CF70)/($BO70+$BP70)</f>
        <v>4.7795779095897405E-2</v>
      </c>
      <c r="CT70" s="18">
        <f t="shared" ref="CT70:CT72" si="227">(CG70+CH70)/($BO70+$BP70)</f>
        <v>0.53165766600760689</v>
      </c>
      <c r="CU70" s="18">
        <f t="shared" ref="CU70:CU72" si="228">(CI70+CJ70)/($BO70+$BP70)</f>
        <v>0</v>
      </c>
      <c r="CV70" s="15">
        <v>1.5</v>
      </c>
      <c r="CW70" s="15">
        <v>1.375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5">
        <v>0</v>
      </c>
      <c r="DN70" s="15">
        <v>1.5</v>
      </c>
      <c r="DO70" s="15">
        <v>1.375</v>
      </c>
      <c r="DP70" s="15">
        <v>0</v>
      </c>
      <c r="DQ70" s="15">
        <v>0</v>
      </c>
      <c r="DR70" s="15"/>
      <c r="DS70" s="17" t="str">
        <f t="shared" si="142"/>
        <v>LSVD28</v>
      </c>
      <c r="DT70" s="3" t="str">
        <f t="shared" si="143"/>
        <v>Svenska språket och litteraturen, 91-120 hp</v>
      </c>
      <c r="DU70" s="1">
        <f>FB97</f>
        <v>0</v>
      </c>
      <c r="DV70" s="1">
        <f t="shared" ref="DV70:EU70" si="229">FC97</f>
        <v>0</v>
      </c>
      <c r="DW70" s="1">
        <f t="shared" si="229"/>
        <v>0</v>
      </c>
      <c r="DX70" s="1">
        <f t="shared" si="229"/>
        <v>0</v>
      </c>
      <c r="DY70" s="1">
        <f t="shared" si="229"/>
        <v>0</v>
      </c>
      <c r="DZ70" s="1">
        <f t="shared" si="229"/>
        <v>0</v>
      </c>
      <c r="EA70" s="1">
        <f t="shared" si="229"/>
        <v>0</v>
      </c>
      <c r="EB70" s="1">
        <f t="shared" si="229"/>
        <v>0</v>
      </c>
      <c r="EC70" s="1">
        <f t="shared" si="229"/>
        <v>0</v>
      </c>
      <c r="ED70" s="1">
        <f t="shared" si="229"/>
        <v>0</v>
      </c>
      <c r="EE70" s="1">
        <f t="shared" si="229"/>
        <v>1</v>
      </c>
      <c r="EF70" s="1">
        <f t="shared" si="229"/>
        <v>1</v>
      </c>
      <c r="EG70" s="1">
        <f t="shared" si="229"/>
        <v>0</v>
      </c>
      <c r="EH70" s="1">
        <f t="shared" si="229"/>
        <v>0</v>
      </c>
      <c r="EI70" s="1">
        <f t="shared" si="229"/>
        <v>0</v>
      </c>
      <c r="EJ70" s="1">
        <f t="shared" si="229"/>
        <v>0</v>
      </c>
      <c r="EK70" s="1">
        <f t="shared" si="229"/>
        <v>5</v>
      </c>
      <c r="EL70" s="1">
        <f t="shared" si="229"/>
        <v>4</v>
      </c>
      <c r="EM70" s="1">
        <f t="shared" si="229"/>
        <v>0</v>
      </c>
      <c r="EN70" s="1">
        <f t="shared" si="229"/>
        <v>0</v>
      </c>
      <c r="EO70" s="1">
        <f t="shared" si="229"/>
        <v>0</v>
      </c>
      <c r="EP70" s="1">
        <f t="shared" si="229"/>
        <v>0</v>
      </c>
      <c r="EQ70" s="1">
        <f t="shared" si="229"/>
        <v>0</v>
      </c>
      <c r="ER70" s="1">
        <f t="shared" si="229"/>
        <v>0</v>
      </c>
      <c r="ES70" s="1">
        <f t="shared" si="229"/>
        <v>0</v>
      </c>
      <c r="ET70" s="1">
        <f t="shared" si="229"/>
        <v>0</v>
      </c>
      <c r="EU70" s="60"/>
      <c r="EV70" s="42">
        <v>70</v>
      </c>
      <c r="EW70" s="3" t="s">
        <v>347</v>
      </c>
      <c r="EX70" s="3" t="s">
        <v>86</v>
      </c>
      <c r="EY70" s="3" t="s">
        <v>6</v>
      </c>
      <c r="EZ70" s="1">
        <v>0</v>
      </c>
      <c r="FA70" s="1">
        <v>0.125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0.125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</row>
    <row r="71" spans="1:183">
      <c r="A71" s="3" t="s">
        <v>134</v>
      </c>
      <c r="B71" s="6">
        <v>49532</v>
      </c>
      <c r="C71" s="6">
        <v>41771</v>
      </c>
      <c r="D71" s="3" t="s">
        <v>135</v>
      </c>
      <c r="E71" s="3">
        <v>44.5</v>
      </c>
      <c r="F71" s="28">
        <f t="shared" si="145"/>
        <v>11.125</v>
      </c>
      <c r="G71" s="29">
        <f t="shared" si="146"/>
        <v>16</v>
      </c>
      <c r="H71" s="3">
        <v>15</v>
      </c>
      <c r="J71" s="3" t="s">
        <v>220</v>
      </c>
      <c r="K71" s="3" t="str">
        <f t="shared" si="166"/>
        <v>***</v>
      </c>
      <c r="L71" s="3">
        <v>41</v>
      </c>
      <c r="M71" s="9"/>
      <c r="N71" s="6">
        <f t="shared" si="167"/>
        <v>137950</v>
      </c>
      <c r="O71" s="6" t="str">
        <f t="shared" si="168"/>
        <v/>
      </c>
      <c r="P71" s="6" t="str">
        <f t="shared" si="169"/>
        <v/>
      </c>
      <c r="Q71" s="6"/>
      <c r="R71" s="6">
        <f t="shared" si="170"/>
        <v>137950</v>
      </c>
      <c r="S71" s="6"/>
      <c r="T71" s="9"/>
      <c r="U71" s="31">
        <f t="shared" si="171"/>
        <v>137950</v>
      </c>
      <c r="V71" s="31">
        <f t="shared" si="172"/>
        <v>354769.25</v>
      </c>
      <c r="W71" s="35">
        <f t="shared" si="173"/>
        <v>26626.988211351461</v>
      </c>
      <c r="X71" s="31">
        <f t="shared" si="174"/>
        <v>68477.25</v>
      </c>
      <c r="Y71" s="35">
        <f t="shared" si="175"/>
        <v>51978.12967513391</v>
      </c>
      <c r="Z71" s="31">
        <f t="shared" si="176"/>
        <v>133673.375</v>
      </c>
      <c r="AA71" s="35">
        <f t="shared" si="177"/>
        <v>52499.521273334707</v>
      </c>
      <c r="AB71" s="31">
        <f t="shared" si="178"/>
        <v>135014.25</v>
      </c>
      <c r="AC71" s="35">
        <f t="shared" si="179"/>
        <v>0</v>
      </c>
      <c r="AD71" s="31">
        <f t="shared" si="180"/>
        <v>0</v>
      </c>
      <c r="AE71" s="35">
        <f t="shared" si="181"/>
        <v>0</v>
      </c>
      <c r="AF71" s="31">
        <f t="shared" si="182"/>
        <v>0</v>
      </c>
      <c r="AG71" s="35">
        <f t="shared" si="183"/>
        <v>0</v>
      </c>
      <c r="AH71" s="31">
        <f t="shared" si="184"/>
        <v>0</v>
      </c>
      <c r="AI71" s="35">
        <f t="shared" si="185"/>
        <v>0</v>
      </c>
      <c r="AJ71" s="31">
        <f t="shared" si="186"/>
        <v>0</v>
      </c>
      <c r="AK71" s="35">
        <f t="shared" si="187"/>
        <v>0</v>
      </c>
      <c r="AL71" s="31">
        <f t="shared" si="188"/>
        <v>0</v>
      </c>
      <c r="AM71" s="35">
        <f t="shared" si="189"/>
        <v>0</v>
      </c>
      <c r="AN71" s="31">
        <f t="shared" si="190"/>
        <v>0</v>
      </c>
      <c r="AO71" s="35">
        <f t="shared" si="191"/>
        <v>6845.3608401799193</v>
      </c>
      <c r="AP71" s="31">
        <f t="shared" si="192"/>
        <v>17604.375</v>
      </c>
      <c r="AQ71" s="9"/>
      <c r="AR71" s="15">
        <f t="shared" si="193"/>
        <v>4</v>
      </c>
      <c r="AS71" s="15">
        <f t="shared" si="194"/>
        <v>3.75</v>
      </c>
      <c r="AT71" s="15">
        <f t="shared" si="195"/>
        <v>0.75</v>
      </c>
      <c r="AU71" s="15">
        <f t="shared" si="196"/>
        <v>0.75</v>
      </c>
      <c r="AV71" s="15">
        <f t="shared" si="197"/>
        <v>1.75</v>
      </c>
      <c r="AW71" s="15">
        <f t="shared" si="198"/>
        <v>1.125</v>
      </c>
      <c r="AX71" s="15">
        <f t="shared" si="199"/>
        <v>1.25</v>
      </c>
      <c r="AY71" s="15">
        <f t="shared" si="200"/>
        <v>1.75</v>
      </c>
      <c r="AZ71" s="15">
        <f t="shared" si="201"/>
        <v>0</v>
      </c>
      <c r="BA71" s="15">
        <f t="shared" si="202"/>
        <v>0</v>
      </c>
      <c r="BB71" s="15">
        <f t="shared" si="203"/>
        <v>0</v>
      </c>
      <c r="BC71" s="15">
        <f t="shared" si="204"/>
        <v>0</v>
      </c>
      <c r="BD71" s="15">
        <f t="shared" si="205"/>
        <v>0</v>
      </c>
      <c r="BE71" s="15">
        <f t="shared" si="206"/>
        <v>0</v>
      </c>
      <c r="BF71" s="15">
        <f t="shared" si="207"/>
        <v>0</v>
      </c>
      <c r="BG71" s="15">
        <f t="shared" si="208"/>
        <v>0</v>
      </c>
      <c r="BH71" s="15">
        <f t="shared" si="209"/>
        <v>0</v>
      </c>
      <c r="BI71" s="15">
        <f t="shared" si="210"/>
        <v>0</v>
      </c>
      <c r="BJ71" s="15">
        <f t="shared" si="211"/>
        <v>0</v>
      </c>
      <c r="BK71" s="15">
        <f t="shared" si="212"/>
        <v>0</v>
      </c>
      <c r="BL71" s="15">
        <f t="shared" si="213"/>
        <v>0.25</v>
      </c>
      <c r="BM71" s="15">
        <f t="shared" si="214"/>
        <v>0.125</v>
      </c>
      <c r="BN71" s="9"/>
      <c r="BO71" s="12">
        <f t="shared" si="215"/>
        <v>198128</v>
      </c>
      <c r="BP71" s="12">
        <f t="shared" si="216"/>
        <v>156641.25</v>
      </c>
      <c r="BQ71" s="12">
        <f t="shared" si="217"/>
        <v>37149</v>
      </c>
      <c r="BR71" s="12">
        <f t="shared" si="218"/>
        <v>31328.25</v>
      </c>
      <c r="BS71" s="12">
        <f t="shared" si="147"/>
        <v>86681</v>
      </c>
      <c r="BT71" s="12">
        <f t="shared" si="148"/>
        <v>46992.375</v>
      </c>
      <c r="BU71" s="12">
        <f t="shared" si="149"/>
        <v>61915</v>
      </c>
      <c r="BV71" s="12">
        <f t="shared" si="150"/>
        <v>73099.25</v>
      </c>
      <c r="BW71" s="12">
        <f t="shared" si="151"/>
        <v>0</v>
      </c>
      <c r="BX71" s="12">
        <f t="shared" si="152"/>
        <v>0</v>
      </c>
      <c r="BY71" s="12">
        <f t="shared" si="153"/>
        <v>0</v>
      </c>
      <c r="BZ71" s="12">
        <f t="shared" si="154"/>
        <v>0</v>
      </c>
      <c r="CA71" s="12">
        <f t="shared" si="155"/>
        <v>0</v>
      </c>
      <c r="CB71" s="12">
        <f t="shared" si="156"/>
        <v>0</v>
      </c>
      <c r="CC71" s="12">
        <f t="shared" si="157"/>
        <v>0</v>
      </c>
      <c r="CD71" s="12">
        <f t="shared" si="158"/>
        <v>0</v>
      </c>
      <c r="CE71" s="12">
        <f t="shared" si="159"/>
        <v>0</v>
      </c>
      <c r="CF71" s="12">
        <f t="shared" si="160"/>
        <v>0</v>
      </c>
      <c r="CG71" s="12">
        <f t="shared" si="161"/>
        <v>0</v>
      </c>
      <c r="CH71" s="12">
        <f t="shared" si="162"/>
        <v>0</v>
      </c>
      <c r="CI71" s="12">
        <f t="shared" si="163"/>
        <v>12383</v>
      </c>
      <c r="CJ71" s="12">
        <f t="shared" si="164"/>
        <v>5221.375</v>
      </c>
      <c r="CK71" s="9"/>
      <c r="CL71" s="18">
        <f t="shared" si="219"/>
        <v>0.19301912440269273</v>
      </c>
      <c r="CM71" s="18">
        <f t="shared" si="220"/>
        <v>0.37678963157037992</v>
      </c>
      <c r="CN71" s="18">
        <f t="shared" si="221"/>
        <v>0.38056920096654373</v>
      </c>
      <c r="CO71" s="18">
        <f t="shared" si="222"/>
        <v>0</v>
      </c>
      <c r="CP71" s="18">
        <f t="shared" si="223"/>
        <v>0</v>
      </c>
      <c r="CQ71" s="18">
        <f t="shared" si="224"/>
        <v>0</v>
      </c>
      <c r="CR71" s="18">
        <f t="shared" si="225"/>
        <v>0</v>
      </c>
      <c r="CS71" s="18">
        <f t="shared" si="226"/>
        <v>0</v>
      </c>
      <c r="CT71" s="18">
        <f t="shared" si="227"/>
        <v>0</v>
      </c>
      <c r="CU71" s="18">
        <f t="shared" si="228"/>
        <v>4.9622043060383612E-2</v>
      </c>
      <c r="CV71" s="15">
        <v>4</v>
      </c>
      <c r="CW71" s="15">
        <v>2.625</v>
      </c>
      <c r="CX71" s="15">
        <v>0.75</v>
      </c>
      <c r="CY71" s="15">
        <v>0.625</v>
      </c>
      <c r="CZ71" s="15">
        <v>1.75</v>
      </c>
      <c r="DA71" s="15">
        <v>1</v>
      </c>
      <c r="DB71" s="15">
        <v>1.25</v>
      </c>
      <c r="DC71" s="15">
        <v>0.875</v>
      </c>
      <c r="DD71" s="15">
        <v>0</v>
      </c>
      <c r="DE71" s="15">
        <v>0</v>
      </c>
      <c r="DF71" s="15">
        <v>0</v>
      </c>
      <c r="DG71" s="15">
        <v>0</v>
      </c>
      <c r="DH71" s="15">
        <v>0</v>
      </c>
      <c r="DI71" s="15">
        <v>0</v>
      </c>
      <c r="DJ71" s="15">
        <v>0</v>
      </c>
      <c r="DK71" s="15">
        <v>0</v>
      </c>
      <c r="DL71" s="15">
        <v>0</v>
      </c>
      <c r="DM71" s="15">
        <v>0</v>
      </c>
      <c r="DN71" s="15">
        <v>0</v>
      </c>
      <c r="DO71" s="15">
        <v>0</v>
      </c>
      <c r="DP71" s="15">
        <v>0.25</v>
      </c>
      <c r="DQ71" s="15">
        <v>0.125</v>
      </c>
      <c r="DR71" s="15"/>
      <c r="DS71" s="17" t="str">
        <f t="shared" si="142"/>
        <v>LTKA18</v>
      </c>
      <c r="DT71" s="3" t="str">
        <f t="shared" si="143"/>
        <v>Teknik, 1-15 hp</v>
      </c>
      <c r="DU71" s="1">
        <f>FB98</f>
        <v>0</v>
      </c>
      <c r="DV71" s="1">
        <f t="shared" ref="DV71:EU71" si="230">FC98</f>
        <v>0</v>
      </c>
      <c r="DW71" s="1">
        <f t="shared" si="230"/>
        <v>0</v>
      </c>
      <c r="DX71" s="1">
        <f t="shared" si="230"/>
        <v>0.125</v>
      </c>
      <c r="DY71" s="1">
        <f t="shared" si="230"/>
        <v>0</v>
      </c>
      <c r="DZ71" s="1">
        <f t="shared" si="230"/>
        <v>0</v>
      </c>
      <c r="EA71" s="1">
        <f t="shared" si="230"/>
        <v>0</v>
      </c>
      <c r="EB71" s="1">
        <f t="shared" si="230"/>
        <v>0.125</v>
      </c>
      <c r="EC71" s="1">
        <f t="shared" si="230"/>
        <v>0</v>
      </c>
      <c r="ED71" s="1">
        <f t="shared" si="230"/>
        <v>0.875</v>
      </c>
      <c r="EE71" s="1">
        <f t="shared" si="230"/>
        <v>0</v>
      </c>
      <c r="EF71" s="1">
        <f t="shared" si="230"/>
        <v>0</v>
      </c>
      <c r="EG71" s="1">
        <f t="shared" si="230"/>
        <v>0</v>
      </c>
      <c r="EH71" s="1">
        <f t="shared" si="230"/>
        <v>0</v>
      </c>
      <c r="EI71" s="1">
        <f t="shared" si="230"/>
        <v>0</v>
      </c>
      <c r="EJ71" s="1">
        <f t="shared" si="230"/>
        <v>0</v>
      </c>
      <c r="EK71" s="1">
        <f t="shared" si="230"/>
        <v>0</v>
      </c>
      <c r="EL71" s="1">
        <f t="shared" si="230"/>
        <v>0</v>
      </c>
      <c r="EM71" s="1">
        <f t="shared" si="230"/>
        <v>0</v>
      </c>
      <c r="EN71" s="1">
        <f t="shared" si="230"/>
        <v>0</v>
      </c>
      <c r="EO71" s="1">
        <f t="shared" si="230"/>
        <v>0</v>
      </c>
      <c r="EP71" s="1">
        <f t="shared" si="230"/>
        <v>0</v>
      </c>
      <c r="EQ71" s="1">
        <f t="shared" si="230"/>
        <v>0</v>
      </c>
      <c r="ER71" s="1">
        <f t="shared" si="230"/>
        <v>0</v>
      </c>
      <c r="ES71" s="1">
        <f t="shared" si="230"/>
        <v>0</v>
      </c>
      <c r="ET71" s="1">
        <f t="shared" si="230"/>
        <v>0</v>
      </c>
      <c r="EU71" s="60"/>
      <c r="EV71" s="42">
        <v>71</v>
      </c>
      <c r="EW71" s="3" t="s">
        <v>85</v>
      </c>
      <c r="EX71" s="3" t="s">
        <v>86</v>
      </c>
      <c r="EY71" s="3" t="s">
        <v>6</v>
      </c>
      <c r="EZ71" s="1">
        <v>0.25</v>
      </c>
      <c r="FA71" s="1">
        <v>0.5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0.125</v>
      </c>
      <c r="FK71" s="1">
        <v>0.375</v>
      </c>
      <c r="FL71" s="1">
        <v>0.125</v>
      </c>
      <c r="FM71" s="1">
        <v>0.125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</row>
    <row r="72" spans="1:183">
      <c r="A72" s="3" t="s">
        <v>146</v>
      </c>
      <c r="B72" s="6">
        <v>34374</v>
      </c>
      <c r="C72" s="6">
        <v>40483</v>
      </c>
      <c r="D72" s="3" t="s">
        <v>147</v>
      </c>
      <c r="E72" s="3">
        <f>57+25.2</f>
        <v>82.2</v>
      </c>
      <c r="F72" s="28">
        <f t="shared" si="145"/>
        <v>7.8285714285714274</v>
      </c>
      <c r="G72" s="29">
        <f t="shared" si="146"/>
        <v>42.000000000000007</v>
      </c>
      <c r="H72" s="3">
        <v>15</v>
      </c>
      <c r="I72" s="3">
        <v>7.5</v>
      </c>
      <c r="J72" s="3" t="s">
        <v>221</v>
      </c>
      <c r="K72" s="3" t="str">
        <f t="shared" si="166"/>
        <v>***</v>
      </c>
      <c r="L72" s="3">
        <v>78</v>
      </c>
      <c r="N72" s="6">
        <f t="shared" si="167"/>
        <v>254820</v>
      </c>
      <c r="O72" s="6">
        <f t="shared" si="168"/>
        <v>144900.00000000003</v>
      </c>
      <c r="P72" s="6">
        <f t="shared" si="169"/>
        <v>7226.0323463424475</v>
      </c>
      <c r="Q72" s="6"/>
      <c r="R72" s="6">
        <f t="shared" si="170"/>
        <v>406946.03234634246</v>
      </c>
      <c r="S72" s="6"/>
      <c r="U72" s="31">
        <f t="shared" si="171"/>
        <v>406946.03234634246</v>
      </c>
      <c r="V72" s="31">
        <f t="shared" si="172"/>
        <v>619006.125</v>
      </c>
      <c r="W72" s="35">
        <f t="shared" si="173"/>
        <v>13307.1350687176</v>
      </c>
      <c r="X72" s="31">
        <f t="shared" si="174"/>
        <v>20241.5</v>
      </c>
      <c r="Y72" s="35">
        <f t="shared" si="175"/>
        <v>362379.14418787259</v>
      </c>
      <c r="Z72" s="31">
        <f t="shared" si="176"/>
        <v>551215.375</v>
      </c>
      <c r="AA72" s="35">
        <f t="shared" si="177"/>
        <v>18956.660312055534</v>
      </c>
      <c r="AB72" s="31">
        <f t="shared" si="178"/>
        <v>28835.000000000004</v>
      </c>
      <c r="AC72" s="35">
        <f t="shared" si="179"/>
        <v>0</v>
      </c>
      <c r="AD72" s="31">
        <f t="shared" si="180"/>
        <v>0</v>
      </c>
      <c r="AE72" s="35">
        <f t="shared" si="181"/>
        <v>1883.1750811126433</v>
      </c>
      <c r="AF72" s="31">
        <f t="shared" si="182"/>
        <v>2864.5</v>
      </c>
      <c r="AG72" s="35">
        <f t="shared" si="183"/>
        <v>0</v>
      </c>
      <c r="AH72" s="31">
        <f t="shared" si="184"/>
        <v>0</v>
      </c>
      <c r="AI72" s="35">
        <f t="shared" si="185"/>
        <v>1883.1750811126433</v>
      </c>
      <c r="AJ72" s="31">
        <f t="shared" si="186"/>
        <v>2864.5</v>
      </c>
      <c r="AK72" s="35">
        <f t="shared" si="187"/>
        <v>1883.1750811126433</v>
      </c>
      <c r="AL72" s="31">
        <f t="shared" si="188"/>
        <v>2864.5</v>
      </c>
      <c r="AM72" s="35">
        <f t="shared" si="189"/>
        <v>0</v>
      </c>
      <c r="AN72" s="31">
        <f t="shared" si="190"/>
        <v>0</v>
      </c>
      <c r="AO72" s="35">
        <f t="shared" si="191"/>
        <v>6653.5675343588</v>
      </c>
      <c r="AP72" s="31">
        <f t="shared" si="192"/>
        <v>10120.75</v>
      </c>
      <c r="AR72" s="15">
        <f t="shared" si="193"/>
        <v>10.500000000000002</v>
      </c>
      <c r="AS72" s="15">
        <f t="shared" si="194"/>
        <v>6.375</v>
      </c>
      <c r="AT72" s="15">
        <f t="shared" si="195"/>
        <v>0</v>
      </c>
      <c r="AU72" s="15">
        <f t="shared" si="196"/>
        <v>0.5</v>
      </c>
      <c r="AV72" s="15">
        <f t="shared" si="197"/>
        <v>10</v>
      </c>
      <c r="AW72" s="15">
        <f t="shared" si="198"/>
        <v>5.125</v>
      </c>
      <c r="AX72" s="15">
        <f t="shared" si="199"/>
        <v>0.25</v>
      </c>
      <c r="AY72" s="15">
        <f t="shared" si="200"/>
        <v>0.5</v>
      </c>
      <c r="AZ72" s="15">
        <f t="shared" si="201"/>
        <v>0</v>
      </c>
      <c r="BA72" s="15">
        <f t="shared" si="202"/>
        <v>0</v>
      </c>
      <c r="BB72" s="15">
        <f t="shared" si="203"/>
        <v>8.3333333333333329E-2</v>
      </c>
      <c r="BC72" s="15">
        <f t="shared" si="204"/>
        <v>0</v>
      </c>
      <c r="BD72" s="15">
        <f t="shared" si="205"/>
        <v>0</v>
      </c>
      <c r="BE72" s="15">
        <f t="shared" si="206"/>
        <v>0</v>
      </c>
      <c r="BF72" s="15">
        <f t="shared" si="207"/>
        <v>8.3333333333333329E-2</v>
      </c>
      <c r="BG72" s="15">
        <f t="shared" si="208"/>
        <v>0</v>
      </c>
      <c r="BH72" s="15">
        <f t="shared" si="209"/>
        <v>8.3333333333333329E-2</v>
      </c>
      <c r="BI72" s="15">
        <f t="shared" si="210"/>
        <v>0</v>
      </c>
      <c r="BJ72" s="15">
        <f t="shared" si="211"/>
        <v>0</v>
      </c>
      <c r="BK72" s="15">
        <f t="shared" si="212"/>
        <v>0</v>
      </c>
      <c r="BL72" s="15">
        <f t="shared" si="213"/>
        <v>0</v>
      </c>
      <c r="BM72" s="15">
        <f t="shared" si="214"/>
        <v>0.25</v>
      </c>
      <c r="BO72" s="12">
        <f t="shared" si="215"/>
        <v>360927.00000000006</v>
      </c>
      <c r="BP72" s="12">
        <f t="shared" si="216"/>
        <v>258079.125</v>
      </c>
      <c r="BQ72" s="12">
        <f t="shared" si="217"/>
        <v>0</v>
      </c>
      <c r="BR72" s="12">
        <f t="shared" si="218"/>
        <v>20241.5</v>
      </c>
      <c r="BS72" s="12">
        <f t="shared" si="147"/>
        <v>343740</v>
      </c>
      <c r="BT72" s="12">
        <f t="shared" si="148"/>
        <v>207475.375</v>
      </c>
      <c r="BU72" s="12">
        <f t="shared" si="149"/>
        <v>8593.5</v>
      </c>
      <c r="BV72" s="12">
        <f t="shared" si="150"/>
        <v>20241.5</v>
      </c>
      <c r="BW72" s="12">
        <f t="shared" si="151"/>
        <v>0</v>
      </c>
      <c r="BX72" s="12">
        <f t="shared" si="152"/>
        <v>0</v>
      </c>
      <c r="BY72" s="12">
        <f t="shared" si="153"/>
        <v>2864.5</v>
      </c>
      <c r="BZ72" s="12">
        <f t="shared" si="154"/>
        <v>0</v>
      </c>
      <c r="CA72" s="12">
        <f t="shared" si="155"/>
        <v>0</v>
      </c>
      <c r="CB72" s="12">
        <f t="shared" si="156"/>
        <v>0</v>
      </c>
      <c r="CC72" s="12">
        <f t="shared" si="157"/>
        <v>2864.5</v>
      </c>
      <c r="CD72" s="12">
        <f t="shared" si="158"/>
        <v>0</v>
      </c>
      <c r="CE72" s="12">
        <f t="shared" si="159"/>
        <v>2864.5</v>
      </c>
      <c r="CF72" s="12">
        <f t="shared" si="160"/>
        <v>0</v>
      </c>
      <c r="CG72" s="12">
        <f t="shared" si="161"/>
        <v>0</v>
      </c>
      <c r="CH72" s="12">
        <f t="shared" si="162"/>
        <v>0</v>
      </c>
      <c r="CI72" s="12">
        <f t="shared" si="163"/>
        <v>0</v>
      </c>
      <c r="CJ72" s="12">
        <f t="shared" si="164"/>
        <v>10120.75</v>
      </c>
      <c r="CK72" s="9"/>
      <c r="CL72" s="18">
        <f t="shared" si="219"/>
        <v>3.2699999535545789E-2</v>
      </c>
      <c r="CM72" s="18">
        <f t="shared" si="220"/>
        <v>0.89048452468866923</v>
      </c>
      <c r="CN72" s="18">
        <f t="shared" si="221"/>
        <v>4.6582737771778918E-2</v>
      </c>
      <c r="CO72" s="18">
        <f t="shared" si="222"/>
        <v>0</v>
      </c>
      <c r="CP72" s="18">
        <f t="shared" si="223"/>
        <v>4.6275794120777076E-3</v>
      </c>
      <c r="CQ72" s="18">
        <f t="shared" si="224"/>
        <v>0</v>
      </c>
      <c r="CR72" s="18">
        <f t="shared" si="225"/>
        <v>4.6275794120777076E-3</v>
      </c>
      <c r="CS72" s="18">
        <f t="shared" si="226"/>
        <v>4.6275794120777076E-3</v>
      </c>
      <c r="CT72" s="18">
        <f t="shared" si="227"/>
        <v>0</v>
      </c>
      <c r="CU72" s="18">
        <f t="shared" si="228"/>
        <v>1.6349999767772894E-2</v>
      </c>
      <c r="CV72" s="15">
        <v>10</v>
      </c>
      <c r="CW72" s="15">
        <v>5.125</v>
      </c>
      <c r="CX72" s="15">
        <v>0</v>
      </c>
      <c r="CY72" s="15">
        <v>0</v>
      </c>
      <c r="CZ72" s="15">
        <v>10</v>
      </c>
      <c r="DA72" s="15">
        <v>5.125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>
        <v>0</v>
      </c>
      <c r="DK72" s="15">
        <v>0</v>
      </c>
      <c r="DL72" s="15">
        <v>0</v>
      </c>
      <c r="DM72" s="15">
        <v>0</v>
      </c>
      <c r="DN72" s="15">
        <v>0</v>
      </c>
      <c r="DO72" s="15">
        <v>0</v>
      </c>
      <c r="DP72" s="15">
        <v>0</v>
      </c>
      <c r="DQ72" s="15">
        <v>0</v>
      </c>
      <c r="DR72" s="15"/>
      <c r="DS72" s="17" t="str">
        <f t="shared" si="142"/>
        <v>LYIB17</v>
      </c>
      <c r="DT72" s="3" t="str">
        <f t="shared" si="143"/>
        <v>Yrkesidentifikation</v>
      </c>
      <c r="DU72" s="1">
        <f>FB100</f>
        <v>0</v>
      </c>
      <c r="DV72" s="1">
        <f t="shared" ref="DV72:EU72" si="231">FC100</f>
        <v>0.25</v>
      </c>
      <c r="DW72" s="1">
        <f t="shared" si="231"/>
        <v>0</v>
      </c>
      <c r="DX72" s="1">
        <f t="shared" si="231"/>
        <v>0.25</v>
      </c>
      <c r="DY72" s="1">
        <f t="shared" si="231"/>
        <v>0</v>
      </c>
      <c r="DZ72" s="1">
        <f t="shared" si="231"/>
        <v>0.25</v>
      </c>
      <c r="EA72" s="1">
        <f t="shared" si="231"/>
        <v>0</v>
      </c>
      <c r="EB72" s="1">
        <f t="shared" si="231"/>
        <v>0</v>
      </c>
      <c r="EC72" s="1">
        <f t="shared" si="231"/>
        <v>0.25</v>
      </c>
      <c r="ED72" s="1">
        <f t="shared" si="231"/>
        <v>0.5</v>
      </c>
      <c r="EE72" s="1">
        <f t="shared" si="231"/>
        <v>0.25</v>
      </c>
      <c r="EF72" s="1">
        <f t="shared" si="231"/>
        <v>0</v>
      </c>
      <c r="EG72" s="1">
        <f t="shared" si="231"/>
        <v>0</v>
      </c>
      <c r="EH72" s="1">
        <f t="shared" si="231"/>
        <v>0</v>
      </c>
      <c r="EI72" s="1">
        <f t="shared" si="231"/>
        <v>0</v>
      </c>
      <c r="EJ72" s="1">
        <f t="shared" si="231"/>
        <v>0</v>
      </c>
      <c r="EK72" s="1">
        <f t="shared" si="231"/>
        <v>0</v>
      </c>
      <c r="EL72" s="1">
        <f t="shared" si="231"/>
        <v>0</v>
      </c>
      <c r="EM72" s="1">
        <f t="shared" si="231"/>
        <v>0</v>
      </c>
      <c r="EN72" s="1">
        <f t="shared" si="231"/>
        <v>0</v>
      </c>
      <c r="EO72" s="1">
        <f t="shared" si="231"/>
        <v>0</v>
      </c>
      <c r="EP72" s="1">
        <f t="shared" si="231"/>
        <v>0</v>
      </c>
      <c r="EQ72" s="1">
        <f t="shared" si="231"/>
        <v>0</v>
      </c>
      <c r="ER72" s="1">
        <f t="shared" si="231"/>
        <v>0</v>
      </c>
      <c r="ES72" s="1">
        <f t="shared" si="231"/>
        <v>0</v>
      </c>
      <c r="ET72" s="1">
        <f t="shared" si="231"/>
        <v>0</v>
      </c>
      <c r="EU72" s="60"/>
      <c r="EV72" s="42">
        <v>72</v>
      </c>
      <c r="EW72" s="3" t="s">
        <v>92</v>
      </c>
      <c r="EX72" s="3" t="s">
        <v>93</v>
      </c>
      <c r="EY72" s="3" t="s">
        <v>6</v>
      </c>
      <c r="EZ72" s="1">
        <v>0.5</v>
      </c>
      <c r="FA72" s="1">
        <v>0.5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0.5</v>
      </c>
      <c r="FI72" s="1">
        <v>0.5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</row>
    <row r="73" spans="1:183">
      <c r="A73" s="3" t="s">
        <v>148</v>
      </c>
      <c r="B73" s="1"/>
      <c r="C73" s="1"/>
      <c r="D73" s="3" t="s">
        <v>6</v>
      </c>
      <c r="H73" s="3" t="s">
        <v>6</v>
      </c>
      <c r="J73" s="3" t="s">
        <v>222</v>
      </c>
      <c r="K73" s="3" t="str">
        <f t="shared" si="166"/>
        <v>***</v>
      </c>
      <c r="L73" s="3">
        <v>103.5</v>
      </c>
      <c r="R73" s="61">
        <f>SUM(R5:R72)</f>
        <v>24855712.093634941</v>
      </c>
      <c r="U73" s="31">
        <f t="shared" si="171"/>
        <v>24855712.093634941</v>
      </c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O73" s="13"/>
      <c r="BP73" s="13"/>
      <c r="CV73" s="15">
        <v>4</v>
      </c>
      <c r="CW73" s="15">
        <v>0</v>
      </c>
      <c r="CX73" s="15" t="e">
        <f t="shared" ref="CX73:CX79" si="232">IF($H73&lt;&gt;"","",IF(MATCH(CX$2,$H74:$H1068,0)&lt;MATCH("",$H74:$H1068,0),VLOOKUP(CX$2,$H74:$AS1068,2,FALSE),""))</f>
        <v>#N/A</v>
      </c>
      <c r="CY73" s="15" t="e">
        <f t="shared" ref="CY73:CY79" si="233">IF($H73&lt;&gt;"","",IF(MATCH(CX$2,$H74:$H1068,0)&lt;MATCH("",$H74:$H1068,0),VLOOKUP(CX$2,$H74:$AS1068,3,FALSE),""))</f>
        <v>#N/A</v>
      </c>
      <c r="CZ73" s="15" t="e">
        <f t="shared" ref="CZ73:CZ79" si="234">IF($H73&lt;&gt;"","",IF(MATCH(CZ$2,$H74:$H1068,0)&lt;MATCH("",$H74:$H1068,0),VLOOKUP(CZ$2,$H74:$AS1068,2,FALSE),""))</f>
        <v>#N/A</v>
      </c>
      <c r="DA73" s="15" t="e">
        <f t="shared" ref="DA73:DA79" si="235">IF($H73&lt;&gt;"","",IF(MATCH(CZ$2,$H74:$H1068,0)&lt;MATCH("",$H74:$H1068,0),VLOOKUP(CZ$2,$H74:$AS1068,3,FALSE),""))</f>
        <v>#N/A</v>
      </c>
      <c r="DB73" s="15" t="e">
        <f t="shared" ref="DB73:DB79" si="236">IF($H73&lt;&gt;"","",IF(MATCH(DB$2,$H74:$H1068,0)&lt;MATCH("",$H74:$H1068,0),VLOOKUP(DB$2,$H74:$AS1068,2,FALSE),""))</f>
        <v>#N/A</v>
      </c>
      <c r="DC73" s="15" t="e">
        <f t="shared" ref="DC73:DC79" si="237">IF($H73&lt;&gt;"","",IF(MATCH(DB$2,$H74:$H1068,0)&lt;MATCH("",$H74:$H1068,0),VLOOKUP(DB$2,$H74:$AS1068,3,FALSE),""))</f>
        <v>#N/A</v>
      </c>
      <c r="DD73" s="15" t="e">
        <f t="shared" ref="DD73:DD79" si="238">IF($H73&lt;&gt;"","",IF(MATCH(DD$2,$H74:$H1068,0)&lt;MATCH("",$H74:$H1068,0),VLOOKUP(DD$2,$H74:$AS1068,2,FALSE),""))</f>
        <v>#N/A</v>
      </c>
      <c r="DE73" s="15" t="e">
        <f t="shared" ref="DE73:DE79" si="239">IF($H73&lt;&gt;"","",IF(MATCH(DD$2,$H74:$H1068,0)&lt;MATCH("",$H74:$H1068,0),VLOOKUP(DD$2,$H74:$AS1068,3,FALSE),""))</f>
        <v>#N/A</v>
      </c>
      <c r="DF73" s="15" t="e">
        <f t="shared" ref="DF73:DF79" si="240">IF($H73&lt;&gt;"","",IF(MATCH(DF$2,$H74:$H1068,0)&lt;MATCH("",$H74:$H1068,0),VLOOKUP(DF$2,$H74:$AS1068,2,FALSE),""))</f>
        <v>#N/A</v>
      </c>
      <c r="DG73" s="15" t="e">
        <f t="shared" ref="DG73:DG79" si="241">IF($H73&lt;&gt;"","",IF(MATCH(DF$2,$H74:$H1068,0)&lt;MATCH("",$H74:$H1068,0),VLOOKUP(DF$2,$H74:$AS1068,3,FALSE),""))</f>
        <v>#N/A</v>
      </c>
      <c r="DH73" s="15" t="e">
        <f t="shared" ref="DH73:DH79" si="242">IF($H73&lt;&gt;"","",IF(MATCH(DH$2,$H74:$H1068,0)&lt;MATCH("",$H74:$H1068,0),VLOOKUP(DH$2,$H74:$AS1068,2,FALSE),""))</f>
        <v>#N/A</v>
      </c>
      <c r="DI73" s="15" t="e">
        <f t="shared" ref="DI73:DI79" si="243">IF($H73&lt;&gt;"","",IF(MATCH(DH$2,$H74:$H1068,0)&lt;MATCH("",$H74:$H1068,0),VLOOKUP(DH$2,$H74:$AS1068,3,FALSE),""))</f>
        <v>#N/A</v>
      </c>
      <c r="DJ73" s="15" t="e">
        <f t="shared" ref="DJ73:DJ79" si="244">IF($H73&lt;&gt;"","",IF(MATCH(DJ$2,$H74:$H1068,0)&lt;MATCH("",$H74:$H1068,0),VLOOKUP(DJ$2,$H74:$AS1068,2,FALSE),""))</f>
        <v>#N/A</v>
      </c>
      <c r="DK73" s="15" t="e">
        <f t="shared" ref="DK73:DK79" si="245">IF($H73&lt;&gt;"","",IF(MATCH(DJ$2,$H74:$H1068,0)&lt;MATCH("",$H74:$H1068,0),VLOOKUP(DJ$2,$H74:$AS1068,3,FALSE),""))</f>
        <v>#N/A</v>
      </c>
      <c r="DL73" s="15" t="e">
        <f t="shared" ref="DL73:DL79" si="246">IF($H73&lt;&gt;"","",IF(MATCH(DL$2,$H74:$H1068,0)&lt;MATCH("",$H74:$H1068,0),VLOOKUP(DL$2,$H74:$AS1068,2,FALSE),""))</f>
        <v>#N/A</v>
      </c>
      <c r="DM73" s="15" t="e">
        <f t="shared" ref="DM73:DM79" si="247">IF($H73&lt;&gt;"","",IF(MATCH(DL$2,$H74:$H1068,0)&lt;MATCH("",$H74:$H1068,0),VLOOKUP(DL$2,$H74:$AS1068,3,FALSE),""))</f>
        <v>#N/A</v>
      </c>
      <c r="DN73" s="15" t="e">
        <f t="shared" ref="DN73:DN79" si="248">IF($H73&lt;&gt;"","",IF(MATCH(DN$2,$H74:$H1068,0)&lt;MATCH("",$H74:$H1068,0),VLOOKUP(DN$2,$H74:$AS1068,2,FALSE),""))</f>
        <v>#N/A</v>
      </c>
      <c r="DO73" s="15" t="e">
        <f t="shared" ref="DO73:DO79" si="249">IF($H73&lt;&gt;"","",IF(MATCH(DN$2,$H74:$H1068,0)&lt;MATCH("",$H74:$H1068,0),VLOOKUP(DN$2,$H74:$AS1068,3,FALSE),""))</f>
        <v>#N/A</v>
      </c>
      <c r="DP73" s="15" t="e">
        <f t="shared" ref="DP73:DP79" si="250">IF($H73&lt;&gt;"","",IF(MATCH(DP$2,$H74:$H1068,0)&lt;MATCH("",$H74:$H1068,0),VLOOKUP(DP$2,$H74:$AS1068,2,FALSE),""))</f>
        <v>#N/A</v>
      </c>
      <c r="DQ73" s="15" t="e">
        <f t="shared" ref="DQ73:DQ79" si="251">IF($H73&lt;&gt;"","",IF(MATCH(DP$2,$H74:$H1068,0)&lt;MATCH("",$H74:$H1068,0),VLOOKUP(DP$2,$H74:$AS1068,3,FALSE),""))</f>
        <v>#N/A</v>
      </c>
      <c r="DR73" s="15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V73" s="42">
        <v>73</v>
      </c>
      <c r="EW73" s="3" t="s">
        <v>23</v>
      </c>
      <c r="EX73" s="3" t="s">
        <v>24</v>
      </c>
      <c r="EY73" s="3" t="s">
        <v>6</v>
      </c>
      <c r="EZ73" s="1">
        <v>0</v>
      </c>
      <c r="FA73" s="1">
        <v>2</v>
      </c>
      <c r="FB73" s="1">
        <v>0</v>
      </c>
      <c r="FC73" s="1">
        <v>0</v>
      </c>
      <c r="FD73" s="1">
        <v>0</v>
      </c>
      <c r="FE73" s="1">
        <v>0.25</v>
      </c>
      <c r="FF73" s="1">
        <v>0</v>
      </c>
      <c r="FG73" s="1">
        <v>0</v>
      </c>
      <c r="FH73" s="1">
        <v>0</v>
      </c>
      <c r="FI73" s="1">
        <v>0.25</v>
      </c>
      <c r="FJ73" s="1">
        <v>0</v>
      </c>
      <c r="FK73" s="1">
        <v>1.5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</row>
    <row r="74" spans="1:183" ht="23.25">
      <c r="A74" s="3" t="s">
        <v>6</v>
      </c>
      <c r="B74" s="1"/>
      <c r="C74" s="1"/>
      <c r="D74" s="4" t="s">
        <v>285</v>
      </c>
      <c r="E74" s="3">
        <f>SUM(E5:E73)</f>
        <v>6719.9999999999991</v>
      </c>
      <c r="G74" s="3">
        <f t="shared" ref="G74" si="252">SUM(G5:G73)</f>
        <v>3530.5823008849561</v>
      </c>
      <c r="H74" s="3" t="s">
        <v>9</v>
      </c>
      <c r="J74" s="3" t="s">
        <v>223</v>
      </c>
      <c r="K74" s="3" t="str">
        <f t="shared" si="166"/>
        <v>***</v>
      </c>
      <c r="L74" s="3">
        <v>87</v>
      </c>
      <c r="N74" s="61">
        <f>SUM(N5:N73)</f>
        <v>20832000</v>
      </c>
      <c r="O74" s="61">
        <f>SUM(O5:O73)</f>
        <v>3832584.5575221237</v>
      </c>
      <c r="P74" s="61">
        <f>SUM(P5:P73)</f>
        <v>191127.53611281866</v>
      </c>
      <c r="R74" s="53" t="s">
        <v>281</v>
      </c>
      <c r="S74" s="53"/>
      <c r="T74" s="53"/>
      <c r="AR74" s="15"/>
      <c r="AS74" s="15"/>
      <c r="AT74" s="15" t="str">
        <f t="shared" ref="AT73:AT79" si="253">IF($H74&lt;&gt;"","",IF(MATCH(AT$2,$H75:$H1069,0)&lt;MATCH("",$H75:$H1069,0),VLOOKUP(AT$2,$H75:$AS1069,2,FALSE),""))</f>
        <v/>
      </c>
      <c r="AU74" s="15" t="str">
        <f t="shared" ref="AU73:AU79" si="254">IF($H74&lt;&gt;"","",IF(MATCH(AT$2,$H75:$H1069,0)&lt;MATCH("",$H75:$H1069,0),VLOOKUP(AT$2,$H75:$AS1069,3,FALSE),""))</f>
        <v/>
      </c>
      <c r="AV74" s="15" t="str">
        <f t="shared" ref="AV73:AV79" si="255">IF($H74&lt;&gt;"","",IF(MATCH(AV$2,$H75:$H1069,0)&lt;MATCH("",$H75:$H1069,0),VLOOKUP(AV$2,$H75:$AS1069,2,FALSE),""))</f>
        <v/>
      </c>
      <c r="AW74" s="15" t="str">
        <f t="shared" ref="AW73:AW79" si="256">IF($H74&lt;&gt;"","",IF(MATCH(AV$2,$H75:$H1069,0)&lt;MATCH("",$H75:$H1069,0),VLOOKUP(AV$2,$H75:$AS1069,3,FALSE),""))</f>
        <v/>
      </c>
      <c r="AX74" s="15" t="str">
        <f t="shared" ref="AX73:AX79" si="257">IF($H74&lt;&gt;"","",IF(MATCH(AX$2,$H75:$H1069,0)&lt;MATCH("",$H75:$H1069,0),VLOOKUP(AX$2,$H75:$AS1069,2,FALSE),""))</f>
        <v/>
      </c>
      <c r="AY74" s="15" t="str">
        <f t="shared" ref="AY73:AY79" si="258">IF($H74&lt;&gt;"","",IF(MATCH(AX$2,$H75:$H1069,0)&lt;MATCH("",$H75:$H1069,0),VLOOKUP(AX$2,$H75:$AS1069,3,FALSE),""))</f>
        <v/>
      </c>
      <c r="AZ74" s="15" t="str">
        <f t="shared" ref="AZ73:AZ79" si="259">IF($H74&lt;&gt;"","",IF(MATCH(AZ$2,$H75:$H1069,0)&lt;MATCH("",$H75:$H1069,0),VLOOKUP(AZ$2,$H75:$AS1069,2,FALSE),""))</f>
        <v/>
      </c>
      <c r="BA74" s="15" t="str">
        <f t="shared" ref="BA73:BA79" si="260">IF($H74&lt;&gt;"","",IF(MATCH(AZ$2,$H75:$H1069,0)&lt;MATCH("",$H75:$H1069,0),VLOOKUP(AZ$2,$H75:$AS1069,3,FALSE),""))</f>
        <v/>
      </c>
      <c r="BB74" s="15" t="str">
        <f t="shared" ref="BB73:BB79" si="261">IF($H74&lt;&gt;"","",IF(MATCH(BB$2,$H75:$H1069,0)&lt;MATCH("",$H75:$H1069,0),VLOOKUP(BB$2,$H75:$AS1069,2,FALSE),""))</f>
        <v/>
      </c>
      <c r="BC74" s="15" t="str">
        <f t="shared" ref="BC73:BC79" si="262">IF($H74&lt;&gt;"","",IF(MATCH(BB$2,$H75:$H1069,0)&lt;MATCH("",$H75:$H1069,0),VLOOKUP(BB$2,$H75:$AS1069,3,FALSE),""))</f>
        <v/>
      </c>
      <c r="BD74" s="15" t="str">
        <f t="shared" ref="BD73:BD79" si="263">IF($H74&lt;&gt;"","",IF(MATCH(BD$2,$H75:$H1069,0)&lt;MATCH("",$H75:$H1069,0),VLOOKUP(BD$2,$H75:$AS1069,2,FALSE),""))</f>
        <v/>
      </c>
      <c r="BE74" s="15" t="str">
        <f t="shared" ref="BE73:BE79" si="264">IF($H74&lt;&gt;"","",IF(MATCH(BD$2,$H75:$H1069,0)&lt;MATCH("",$H75:$H1069,0),VLOOKUP(BD$2,$H75:$AS1069,3,FALSE),""))</f>
        <v/>
      </c>
      <c r="BF74" s="15" t="str">
        <f t="shared" ref="BF73:BF79" si="265">IF($H74&lt;&gt;"","",IF(MATCH(BF$2,$H75:$H1069,0)&lt;MATCH("",$H75:$H1069,0),VLOOKUP(BF$2,$H75:$AS1069,2,FALSE),""))</f>
        <v/>
      </c>
      <c r="BG74" s="15" t="str">
        <f t="shared" ref="BG73:BG79" si="266">IF($H74&lt;&gt;"","",IF(MATCH(BF$2,$H75:$H1069,0)&lt;MATCH("",$H75:$H1069,0),VLOOKUP(BF$2,$H75:$AS1069,3,FALSE),""))</f>
        <v/>
      </c>
      <c r="BH74" s="15" t="str">
        <f t="shared" ref="BH73:BH79" si="267">IF($H74&lt;&gt;"","",IF(MATCH(BH$2,$H75:$H1069,0)&lt;MATCH("",$H75:$H1069,0),VLOOKUP(BH$2,$H75:$AS1069,2,FALSE),""))</f>
        <v/>
      </c>
      <c r="BI74" s="15" t="str">
        <f t="shared" ref="BI73:BI79" si="268">IF($H74&lt;&gt;"","",IF(MATCH(BH$2,$H75:$H1069,0)&lt;MATCH("",$H75:$H1069,0),VLOOKUP(BH$2,$H75:$AS1069,3,FALSE),""))</f>
        <v/>
      </c>
      <c r="BJ74" s="15" t="str">
        <f t="shared" ref="BJ73:BJ79" si="269">IF($H74&lt;&gt;"","",IF(MATCH(BJ$2,$H75:$H1069,0)&lt;MATCH("",$H75:$H1069,0),VLOOKUP(BJ$2,$H75:$AS1069,2,FALSE),""))</f>
        <v/>
      </c>
      <c r="BK74" s="15" t="str">
        <f t="shared" ref="BK73:BK79" si="270">IF($H74&lt;&gt;"","",IF(MATCH(BJ$2,$H75:$H1069,0)&lt;MATCH("",$H75:$H1069,0),VLOOKUP(BJ$2,$H75:$AS1069,3,FALSE),""))</f>
        <v/>
      </c>
      <c r="BL74" s="15" t="str">
        <f t="shared" ref="BL73:BL79" si="271">IF($H74&lt;&gt;"","",IF(MATCH(BL$2,$H75:$H1069,0)&lt;MATCH("",$H75:$H1069,0),VLOOKUP(BL$2,$H75:$AS1069,2,FALSE),""))</f>
        <v/>
      </c>
      <c r="BM74" s="15" t="str">
        <f t="shared" ref="BM73:BM79" si="272">IF($H74&lt;&gt;"","",IF(MATCH(BL$2,$H75:$H1069,0)&lt;MATCH("",$H75:$H1069,0),VLOOKUP(BL$2,$H75:$AS1069,3,FALSE),""))</f>
        <v/>
      </c>
      <c r="BO74" s="13"/>
      <c r="BP74" s="13"/>
      <c r="CV74" s="15">
        <v>0.5</v>
      </c>
      <c r="CW74" s="15">
        <v>0</v>
      </c>
      <c r="CX74" s="15" t="str">
        <f t="shared" si="232"/>
        <v/>
      </c>
      <c r="CY74" s="15" t="str">
        <f t="shared" si="233"/>
        <v/>
      </c>
      <c r="CZ74" s="15" t="str">
        <f t="shared" si="234"/>
        <v/>
      </c>
      <c r="DA74" s="15" t="str">
        <f t="shared" si="235"/>
        <v/>
      </c>
      <c r="DB74" s="15" t="str">
        <f t="shared" si="236"/>
        <v/>
      </c>
      <c r="DC74" s="15" t="str">
        <f t="shared" si="237"/>
        <v/>
      </c>
      <c r="DD74" s="15" t="str">
        <f t="shared" si="238"/>
        <v/>
      </c>
      <c r="DE74" s="15" t="str">
        <f t="shared" si="239"/>
        <v/>
      </c>
      <c r="DF74" s="15" t="str">
        <f t="shared" si="240"/>
        <v/>
      </c>
      <c r="DG74" s="15" t="str">
        <f t="shared" si="241"/>
        <v/>
      </c>
      <c r="DH74" s="15" t="str">
        <f t="shared" si="242"/>
        <v/>
      </c>
      <c r="DI74" s="15" t="str">
        <f t="shared" si="243"/>
        <v/>
      </c>
      <c r="DJ74" s="15" t="str">
        <f t="shared" si="244"/>
        <v/>
      </c>
      <c r="DK74" s="15" t="str">
        <f t="shared" si="245"/>
        <v/>
      </c>
      <c r="DL74" s="15" t="str">
        <f t="shared" si="246"/>
        <v/>
      </c>
      <c r="DM74" s="15" t="str">
        <f t="shared" si="247"/>
        <v/>
      </c>
      <c r="DN74" s="15" t="str">
        <f t="shared" si="248"/>
        <v/>
      </c>
      <c r="DO74" s="15" t="str">
        <f t="shared" si="249"/>
        <v/>
      </c>
      <c r="DP74" s="15" t="str">
        <f t="shared" si="250"/>
        <v/>
      </c>
      <c r="DQ74" s="15" t="str">
        <f t="shared" si="251"/>
        <v/>
      </c>
      <c r="DR74" s="15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V74" s="42">
        <v>74</v>
      </c>
      <c r="EW74" s="3" t="s">
        <v>348</v>
      </c>
      <c r="EX74" s="3" t="s">
        <v>349</v>
      </c>
      <c r="EY74" s="3" t="s">
        <v>6</v>
      </c>
      <c r="EZ74" s="1">
        <v>0</v>
      </c>
      <c r="FA74" s="1">
        <v>7.4999999999999997E-2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7.4999999999999997E-2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</row>
    <row r="75" spans="1:183" ht="23.25">
      <c r="A75" s="3" t="s">
        <v>6</v>
      </c>
      <c r="B75" s="1"/>
      <c r="C75" s="1"/>
      <c r="D75" s="3" t="s">
        <v>6</v>
      </c>
      <c r="H75" s="3" t="s">
        <v>10</v>
      </c>
      <c r="J75" s="3" t="s">
        <v>224</v>
      </c>
      <c r="K75" s="3" t="str">
        <f t="shared" si="166"/>
        <v>***</v>
      </c>
      <c r="L75" s="3">
        <v>106</v>
      </c>
      <c r="R75" s="53" t="s">
        <v>282</v>
      </c>
      <c r="S75" s="53"/>
      <c r="T75" s="53"/>
      <c r="U75" s="6">
        <f>SUM(U5:U73)</f>
        <v>49711424.187269881</v>
      </c>
      <c r="V75" s="6">
        <f t="shared" ref="V75:AP75" si="273">SUM(V5:V72)</f>
        <v>59138221.773897983</v>
      </c>
      <c r="W75" s="37">
        <f t="shared" si="273"/>
        <v>3479122.5633551977</v>
      </c>
      <c r="X75" s="6">
        <f t="shared" si="273"/>
        <v>8266763.4973686198</v>
      </c>
      <c r="Y75" s="37">
        <f t="shared" si="273"/>
        <v>3197777.7666610419</v>
      </c>
      <c r="Z75" s="6">
        <f t="shared" si="273"/>
        <v>8028491.0811209949</v>
      </c>
      <c r="AA75" s="37">
        <f t="shared" si="273"/>
        <v>6792340.2319584573</v>
      </c>
      <c r="AB75" s="6">
        <f t="shared" si="273"/>
        <v>20273832.276658364</v>
      </c>
      <c r="AC75" s="37">
        <f t="shared" si="273"/>
        <v>2171403.3519051606</v>
      </c>
      <c r="AD75" s="6">
        <f t="shared" si="273"/>
        <v>3845959.6687500002</v>
      </c>
      <c r="AE75" s="37">
        <f t="shared" si="273"/>
        <v>1878650.297815253</v>
      </c>
      <c r="AF75" s="6">
        <f t="shared" si="273"/>
        <v>3835675.5562500008</v>
      </c>
      <c r="AG75" s="37">
        <f t="shared" si="273"/>
        <v>1320451.1129158027</v>
      </c>
      <c r="AH75" s="6">
        <f t="shared" si="273"/>
        <v>2840656.2875000001</v>
      </c>
      <c r="AI75" s="37">
        <f t="shared" si="273"/>
        <v>1336470.0165130671</v>
      </c>
      <c r="AJ75" s="6">
        <f t="shared" si="273"/>
        <v>2914440.3562499997</v>
      </c>
      <c r="AK75" s="37">
        <f t="shared" si="273"/>
        <v>1544242.1161962184</v>
      </c>
      <c r="AL75" s="6">
        <f t="shared" si="273"/>
        <v>2656108.7437499994</v>
      </c>
      <c r="AM75" s="37">
        <f t="shared" si="273"/>
        <v>2124432.2191998945</v>
      </c>
      <c r="AN75" s="6">
        <f t="shared" si="273"/>
        <v>4113011.9187500007</v>
      </c>
      <c r="AO75" s="37">
        <f t="shared" si="273"/>
        <v>1010822.417114847</v>
      </c>
      <c r="AP75" s="6">
        <f t="shared" si="273"/>
        <v>2363282.3875000002</v>
      </c>
      <c r="AR75" s="15"/>
      <c r="AS75" s="15"/>
      <c r="AT75" s="15" t="str">
        <f t="shared" si="253"/>
        <v/>
      </c>
      <c r="AU75" s="15" t="str">
        <f t="shared" si="254"/>
        <v/>
      </c>
      <c r="AV75" s="15" t="str">
        <f t="shared" si="255"/>
        <v/>
      </c>
      <c r="AW75" s="15" t="str">
        <f t="shared" si="256"/>
        <v/>
      </c>
      <c r="AX75" s="15" t="str">
        <f t="shared" si="257"/>
        <v/>
      </c>
      <c r="AY75" s="15" t="str">
        <f t="shared" si="258"/>
        <v/>
      </c>
      <c r="AZ75" s="15" t="str">
        <f t="shared" si="259"/>
        <v/>
      </c>
      <c r="BA75" s="15" t="str">
        <f t="shared" si="260"/>
        <v/>
      </c>
      <c r="BB75" s="15" t="str">
        <f t="shared" si="261"/>
        <v/>
      </c>
      <c r="BC75" s="15" t="str">
        <f t="shared" si="262"/>
        <v/>
      </c>
      <c r="BD75" s="15" t="str">
        <f t="shared" si="263"/>
        <v/>
      </c>
      <c r="BE75" s="15" t="str">
        <f t="shared" si="264"/>
        <v/>
      </c>
      <c r="BF75" s="15" t="str">
        <f t="shared" si="265"/>
        <v/>
      </c>
      <c r="BG75" s="15" t="str">
        <f t="shared" si="266"/>
        <v/>
      </c>
      <c r="BH75" s="15" t="str">
        <f t="shared" si="267"/>
        <v/>
      </c>
      <c r="BI75" s="15" t="str">
        <f t="shared" si="268"/>
        <v/>
      </c>
      <c r="BJ75" s="15" t="str">
        <f t="shared" si="269"/>
        <v/>
      </c>
      <c r="BK75" s="15" t="str">
        <f t="shared" si="270"/>
        <v/>
      </c>
      <c r="BL75" s="15" t="str">
        <f t="shared" si="271"/>
        <v/>
      </c>
      <c r="BM75" s="15" t="str">
        <f t="shared" si="272"/>
        <v/>
      </c>
      <c r="BO75" s="13"/>
      <c r="BP75" s="13"/>
      <c r="CV75" s="15">
        <v>0.5</v>
      </c>
      <c r="CW75" s="15">
        <v>0</v>
      </c>
      <c r="CX75" s="15" t="str">
        <f t="shared" si="232"/>
        <v/>
      </c>
      <c r="CY75" s="15" t="str">
        <f t="shared" si="233"/>
        <v/>
      </c>
      <c r="CZ75" s="15" t="str">
        <f t="shared" si="234"/>
        <v/>
      </c>
      <c r="DA75" s="15" t="str">
        <f t="shared" si="235"/>
        <v/>
      </c>
      <c r="DB75" s="15" t="str">
        <f t="shared" si="236"/>
        <v/>
      </c>
      <c r="DC75" s="15" t="str">
        <f t="shared" si="237"/>
        <v/>
      </c>
      <c r="DD75" s="15" t="str">
        <f t="shared" si="238"/>
        <v/>
      </c>
      <c r="DE75" s="15" t="str">
        <f t="shared" si="239"/>
        <v/>
      </c>
      <c r="DF75" s="15" t="str">
        <f t="shared" si="240"/>
        <v/>
      </c>
      <c r="DG75" s="15" t="str">
        <f t="shared" si="241"/>
        <v/>
      </c>
      <c r="DH75" s="15" t="str">
        <f t="shared" si="242"/>
        <v/>
      </c>
      <c r="DI75" s="15" t="str">
        <f t="shared" si="243"/>
        <v/>
      </c>
      <c r="DJ75" s="15" t="str">
        <f t="shared" si="244"/>
        <v/>
      </c>
      <c r="DK75" s="15" t="str">
        <f t="shared" si="245"/>
        <v/>
      </c>
      <c r="DL75" s="15" t="str">
        <f t="shared" si="246"/>
        <v/>
      </c>
      <c r="DM75" s="15" t="str">
        <f t="shared" si="247"/>
        <v/>
      </c>
      <c r="DN75" s="15" t="str">
        <f t="shared" si="248"/>
        <v/>
      </c>
      <c r="DO75" s="15" t="str">
        <f t="shared" si="249"/>
        <v/>
      </c>
      <c r="DP75" s="15" t="str">
        <f t="shared" si="250"/>
        <v/>
      </c>
      <c r="DQ75" s="15" t="str">
        <f t="shared" si="251"/>
        <v/>
      </c>
      <c r="DR75" s="15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V75" s="42">
        <v>75</v>
      </c>
      <c r="EW75" s="3" t="s">
        <v>350</v>
      </c>
      <c r="EX75" s="3" t="s">
        <v>349</v>
      </c>
      <c r="EY75" s="3" t="s">
        <v>6</v>
      </c>
      <c r="EZ75" s="1">
        <v>0</v>
      </c>
      <c r="FA75" s="1">
        <v>0.1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0.1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</row>
    <row r="76" spans="1:183">
      <c r="A76" s="3" t="s">
        <v>6</v>
      </c>
      <c r="B76" s="1"/>
      <c r="C76" s="1"/>
      <c r="D76" s="3" t="s">
        <v>6</v>
      </c>
      <c r="E76" s="4" t="s">
        <v>392</v>
      </c>
      <c r="H76" s="3" t="s">
        <v>16</v>
      </c>
      <c r="J76" s="3" t="s">
        <v>225</v>
      </c>
      <c r="K76" s="3" t="str">
        <f t="shared" si="166"/>
        <v>***</v>
      </c>
      <c r="L76" s="3">
        <v>70</v>
      </c>
      <c r="V76" s="3" t="str">
        <f>U2</f>
        <v>Totalt</v>
      </c>
      <c r="X76" s="3" t="str">
        <f>W2</f>
        <v>ALLM</v>
      </c>
      <c r="Z76" s="3" t="str">
        <f>Y2</f>
        <v>FRIT</v>
      </c>
      <c r="AB76" s="3" t="str">
        <f>AA2</f>
        <v>FÖFÖ</v>
      </c>
      <c r="AD76" s="3" t="str">
        <f>AC2</f>
        <v>SENG</v>
      </c>
      <c r="AF76" s="3" t="str">
        <f>AE2</f>
        <v>SHIS</v>
      </c>
      <c r="AH76" s="3" t="str">
        <f>AG2</f>
        <v>SMAT</v>
      </c>
      <c r="AJ76" s="3" t="str">
        <f>AI2</f>
        <v>SREL</v>
      </c>
      <c r="AL76" s="3" t="str">
        <f>AK2</f>
        <v>SSAM</v>
      </c>
      <c r="AN76" s="3" t="str">
        <f>AM2</f>
        <v>SSVL</v>
      </c>
      <c r="AP76" s="3" t="str">
        <f>AO2</f>
        <v>TNAT</v>
      </c>
      <c r="AR76" s="15"/>
      <c r="AS76" s="15"/>
      <c r="AT76" s="15" t="str">
        <f t="shared" si="253"/>
        <v/>
      </c>
      <c r="AU76" s="15" t="str">
        <f t="shared" si="254"/>
        <v/>
      </c>
      <c r="AV76" s="15" t="str">
        <f t="shared" si="255"/>
        <v/>
      </c>
      <c r="AW76" s="15" t="str">
        <f t="shared" si="256"/>
        <v/>
      </c>
      <c r="AX76" s="15" t="str">
        <f t="shared" si="257"/>
        <v/>
      </c>
      <c r="AY76" s="15" t="str">
        <f t="shared" si="258"/>
        <v/>
      </c>
      <c r="AZ76" s="15" t="str">
        <f t="shared" si="259"/>
        <v/>
      </c>
      <c r="BA76" s="15" t="str">
        <f t="shared" si="260"/>
        <v/>
      </c>
      <c r="BB76" s="15" t="str">
        <f t="shared" si="261"/>
        <v/>
      </c>
      <c r="BC76" s="15" t="str">
        <f t="shared" si="262"/>
        <v/>
      </c>
      <c r="BD76" s="15" t="str">
        <f t="shared" si="263"/>
        <v/>
      </c>
      <c r="BE76" s="15" t="str">
        <f t="shared" si="264"/>
        <v/>
      </c>
      <c r="BF76" s="15" t="str">
        <f t="shared" si="265"/>
        <v/>
      </c>
      <c r="BG76" s="15" t="str">
        <f t="shared" si="266"/>
        <v/>
      </c>
      <c r="BH76" s="15" t="str">
        <f t="shared" si="267"/>
        <v/>
      </c>
      <c r="BI76" s="15" t="str">
        <f t="shared" si="268"/>
        <v/>
      </c>
      <c r="BJ76" s="15" t="str">
        <f t="shared" si="269"/>
        <v/>
      </c>
      <c r="BK76" s="15" t="str">
        <f t="shared" si="270"/>
        <v/>
      </c>
      <c r="BL76" s="15" t="str">
        <f t="shared" si="271"/>
        <v/>
      </c>
      <c r="BM76" s="15" t="str">
        <f t="shared" si="272"/>
        <v/>
      </c>
      <c r="BO76" s="13"/>
      <c r="BP76" s="13"/>
      <c r="CV76" s="15">
        <v>1</v>
      </c>
      <c r="CW76" s="15">
        <v>0</v>
      </c>
      <c r="CX76" s="15" t="str">
        <f t="shared" si="232"/>
        <v/>
      </c>
      <c r="CY76" s="15" t="str">
        <f t="shared" si="233"/>
        <v/>
      </c>
      <c r="CZ76" s="15" t="str">
        <f t="shared" si="234"/>
        <v/>
      </c>
      <c r="DA76" s="15" t="str">
        <f t="shared" si="235"/>
        <v/>
      </c>
      <c r="DB76" s="15" t="str">
        <f t="shared" si="236"/>
        <v/>
      </c>
      <c r="DC76" s="15" t="str">
        <f t="shared" si="237"/>
        <v/>
      </c>
      <c r="DD76" s="15" t="str">
        <f t="shared" si="238"/>
        <v/>
      </c>
      <c r="DE76" s="15" t="str">
        <f t="shared" si="239"/>
        <v/>
      </c>
      <c r="DF76" s="15" t="str">
        <f t="shared" si="240"/>
        <v/>
      </c>
      <c r="DG76" s="15" t="str">
        <f t="shared" si="241"/>
        <v/>
      </c>
      <c r="DH76" s="15" t="str">
        <f t="shared" si="242"/>
        <v/>
      </c>
      <c r="DI76" s="15" t="str">
        <f t="shared" si="243"/>
        <v/>
      </c>
      <c r="DJ76" s="15" t="str">
        <f t="shared" si="244"/>
        <v/>
      </c>
      <c r="DK76" s="15" t="str">
        <f t="shared" si="245"/>
        <v/>
      </c>
      <c r="DL76" s="15" t="str">
        <f t="shared" si="246"/>
        <v/>
      </c>
      <c r="DM76" s="15" t="str">
        <f t="shared" si="247"/>
        <v/>
      </c>
      <c r="DN76" s="15" t="str">
        <f t="shared" si="248"/>
        <v/>
      </c>
      <c r="DO76" s="15" t="str">
        <f t="shared" si="249"/>
        <v/>
      </c>
      <c r="DP76" s="15" t="str">
        <f t="shared" si="250"/>
        <v/>
      </c>
      <c r="DQ76" s="15" t="str">
        <f t="shared" si="251"/>
        <v/>
      </c>
      <c r="DR76" s="15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V76" s="42">
        <v>76</v>
      </c>
      <c r="EW76" s="3" t="s">
        <v>94</v>
      </c>
      <c r="EX76" s="3" t="s">
        <v>95</v>
      </c>
      <c r="EY76" s="3" t="s">
        <v>6</v>
      </c>
      <c r="EZ76" s="1">
        <v>1.5</v>
      </c>
      <c r="FA76" s="1">
        <v>1.8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0.3</v>
      </c>
      <c r="FN76" s="1">
        <v>1.5</v>
      </c>
      <c r="FO76" s="1">
        <v>1.5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</row>
    <row r="77" spans="1:183" ht="23.25">
      <c r="A77" s="3" t="s">
        <v>6</v>
      </c>
      <c r="D77" s="3" t="s">
        <v>6</v>
      </c>
      <c r="E77" s="3">
        <v>6849</v>
      </c>
      <c r="H77" s="3" t="s">
        <v>17</v>
      </c>
      <c r="J77" s="3" t="s">
        <v>226</v>
      </c>
      <c r="K77" s="3" t="str">
        <f t="shared" si="166"/>
        <v>***</v>
      </c>
      <c r="L77" s="3">
        <v>44.5</v>
      </c>
      <c r="N77" s="4" t="s">
        <v>377</v>
      </c>
      <c r="R77" s="53" t="s">
        <v>283</v>
      </c>
      <c r="S77" s="53"/>
      <c r="T77" s="53"/>
      <c r="V77" s="3">
        <f>V75/U75</f>
        <v>1.1896304067072396</v>
      </c>
      <c r="X77" s="3">
        <f>X75/W75</f>
        <v>2.3761058562410389</v>
      </c>
      <c r="Z77" s="3">
        <f>Z75/Y75</f>
        <v>2.5106469764169823</v>
      </c>
      <c r="AB77" s="3">
        <f>AB75/AA75</f>
        <v>2.9848081197800576</v>
      </c>
      <c r="AD77" s="3">
        <f>AD75/AC75</f>
        <v>1.7711862079312009</v>
      </c>
      <c r="AF77" s="3">
        <f>AF75/AE75</f>
        <v>2.0417187598514954</v>
      </c>
      <c r="AH77" s="3">
        <f>AH75/AG75</f>
        <v>2.1512771353021169</v>
      </c>
      <c r="AJ77" s="3">
        <f>AJ75/AI75</f>
        <v>2.180700143093337</v>
      </c>
      <c r="AL77" s="3">
        <f>AL75/AK75</f>
        <v>1.720007967592889</v>
      </c>
      <c r="AN77" s="3">
        <f>AN75/AM75</f>
        <v>1.9360523162744381</v>
      </c>
      <c r="AP77" s="3">
        <f>AP75/AO75</f>
        <v>2.3379797949529353</v>
      </c>
      <c r="AR77" s="15"/>
      <c r="AS77" s="15"/>
      <c r="AT77" s="15" t="str">
        <f t="shared" si="253"/>
        <v/>
      </c>
      <c r="AU77" s="15" t="str">
        <f t="shared" si="254"/>
        <v/>
      </c>
      <c r="AV77" s="15" t="str">
        <f t="shared" si="255"/>
        <v/>
      </c>
      <c r="AW77" s="15" t="str">
        <f t="shared" si="256"/>
        <v/>
      </c>
      <c r="AX77" s="15" t="str">
        <f t="shared" si="257"/>
        <v/>
      </c>
      <c r="AY77" s="15" t="str">
        <f t="shared" si="258"/>
        <v/>
      </c>
      <c r="AZ77" s="15" t="str">
        <f t="shared" si="259"/>
        <v/>
      </c>
      <c r="BA77" s="15" t="str">
        <f t="shared" si="260"/>
        <v/>
      </c>
      <c r="BB77" s="15" t="str">
        <f t="shared" si="261"/>
        <v/>
      </c>
      <c r="BC77" s="15" t="str">
        <f t="shared" si="262"/>
        <v/>
      </c>
      <c r="BD77" s="15" t="str">
        <f t="shared" si="263"/>
        <v/>
      </c>
      <c r="BE77" s="15" t="str">
        <f t="shared" si="264"/>
        <v/>
      </c>
      <c r="BF77" s="15" t="str">
        <f t="shared" si="265"/>
        <v/>
      </c>
      <c r="BG77" s="15" t="str">
        <f t="shared" si="266"/>
        <v/>
      </c>
      <c r="BH77" s="15" t="str">
        <f t="shared" si="267"/>
        <v/>
      </c>
      <c r="BI77" s="15" t="str">
        <f t="shared" si="268"/>
        <v/>
      </c>
      <c r="BJ77" s="15" t="str">
        <f t="shared" si="269"/>
        <v/>
      </c>
      <c r="BK77" s="15" t="str">
        <f t="shared" si="270"/>
        <v/>
      </c>
      <c r="BL77" s="15" t="str">
        <f t="shared" si="271"/>
        <v/>
      </c>
      <c r="BM77" s="15" t="str">
        <f t="shared" si="272"/>
        <v/>
      </c>
      <c r="BO77" s="13"/>
      <c r="BP77" s="13"/>
      <c r="CV77" s="15">
        <v>0.5</v>
      </c>
      <c r="CW77" s="15">
        <v>0</v>
      </c>
      <c r="CX77" s="15" t="str">
        <f t="shared" si="232"/>
        <v/>
      </c>
      <c r="CY77" s="15" t="str">
        <f t="shared" si="233"/>
        <v/>
      </c>
      <c r="CZ77" s="15" t="str">
        <f t="shared" si="234"/>
        <v/>
      </c>
      <c r="DA77" s="15" t="str">
        <f t="shared" si="235"/>
        <v/>
      </c>
      <c r="DB77" s="15" t="str">
        <f t="shared" si="236"/>
        <v/>
      </c>
      <c r="DC77" s="15" t="str">
        <f t="shared" si="237"/>
        <v/>
      </c>
      <c r="DD77" s="15" t="str">
        <f t="shared" si="238"/>
        <v/>
      </c>
      <c r="DE77" s="15" t="str">
        <f t="shared" si="239"/>
        <v/>
      </c>
      <c r="DF77" s="15" t="str">
        <f t="shared" si="240"/>
        <v/>
      </c>
      <c r="DG77" s="15" t="str">
        <f t="shared" si="241"/>
        <v/>
      </c>
      <c r="DH77" s="15" t="str">
        <f t="shared" si="242"/>
        <v/>
      </c>
      <c r="DI77" s="15" t="str">
        <f t="shared" si="243"/>
        <v/>
      </c>
      <c r="DJ77" s="15" t="str">
        <f t="shared" si="244"/>
        <v/>
      </c>
      <c r="DK77" s="15" t="str">
        <f t="shared" si="245"/>
        <v/>
      </c>
      <c r="DL77" s="15" t="str">
        <f t="shared" si="246"/>
        <v/>
      </c>
      <c r="DM77" s="15" t="str">
        <f t="shared" si="247"/>
        <v/>
      </c>
      <c r="DN77" s="15" t="str">
        <f t="shared" si="248"/>
        <v/>
      </c>
      <c r="DO77" s="15" t="str">
        <f t="shared" si="249"/>
        <v/>
      </c>
      <c r="DP77" s="15" t="str">
        <f t="shared" si="250"/>
        <v/>
      </c>
      <c r="DQ77" s="15" t="str">
        <f t="shared" si="251"/>
        <v/>
      </c>
      <c r="DR77" s="15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V77" s="42">
        <v>77</v>
      </c>
      <c r="EW77" s="3" t="s">
        <v>351</v>
      </c>
      <c r="EX77" s="3" t="s">
        <v>352</v>
      </c>
      <c r="EY77" s="3" t="s">
        <v>6</v>
      </c>
      <c r="EZ77" s="1">
        <v>0</v>
      </c>
      <c r="FA77" s="1">
        <v>0.125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0.125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</row>
    <row r="78" spans="1:183">
      <c r="A78" s="3" t="s">
        <v>6</v>
      </c>
      <c r="D78" s="3" t="s">
        <v>6</v>
      </c>
      <c r="E78" s="4" t="s">
        <v>393</v>
      </c>
      <c r="G78" s="3">
        <v>110</v>
      </c>
      <c r="H78" s="3" t="s">
        <v>18</v>
      </c>
      <c r="I78" s="3">
        <v>7.5</v>
      </c>
      <c r="J78" s="3" t="s">
        <v>227</v>
      </c>
      <c r="K78" s="3" t="str">
        <f t="shared" si="166"/>
        <v>***</v>
      </c>
      <c r="L78" s="3">
        <v>55</v>
      </c>
      <c r="N78" s="6">
        <f>(493+398)*3100</f>
        <v>2762100</v>
      </c>
      <c r="O78" s="6">
        <f t="shared" ref="O78" si="274">IF(I78&gt;0,G78*O$4+G78*P$4*I78/1.5,"")</f>
        <v>379500</v>
      </c>
      <c r="R78" s="6">
        <f t="shared" ref="R78" si="275">SUM(N78:Q78)</f>
        <v>3141600</v>
      </c>
      <c r="AR78" s="15"/>
      <c r="AS78" s="15"/>
      <c r="AT78" s="15" t="str">
        <f t="shared" si="253"/>
        <v/>
      </c>
      <c r="AU78" s="15" t="str">
        <f t="shared" si="254"/>
        <v/>
      </c>
      <c r="AV78" s="15" t="str">
        <f t="shared" si="255"/>
        <v/>
      </c>
      <c r="AW78" s="15" t="str">
        <f t="shared" si="256"/>
        <v/>
      </c>
      <c r="AX78" s="15" t="str">
        <f t="shared" si="257"/>
        <v/>
      </c>
      <c r="AY78" s="15" t="str">
        <f t="shared" si="258"/>
        <v/>
      </c>
      <c r="AZ78" s="15" t="str">
        <f t="shared" si="259"/>
        <v/>
      </c>
      <c r="BA78" s="15" t="str">
        <f t="shared" si="260"/>
        <v/>
      </c>
      <c r="BB78" s="15" t="str">
        <f t="shared" si="261"/>
        <v/>
      </c>
      <c r="BC78" s="15" t="str">
        <f t="shared" si="262"/>
        <v/>
      </c>
      <c r="BD78" s="15" t="str">
        <f t="shared" si="263"/>
        <v/>
      </c>
      <c r="BE78" s="15" t="str">
        <f t="shared" si="264"/>
        <v/>
      </c>
      <c r="BF78" s="15" t="str">
        <f t="shared" si="265"/>
        <v/>
      </c>
      <c r="BG78" s="15" t="str">
        <f t="shared" si="266"/>
        <v/>
      </c>
      <c r="BH78" s="15" t="str">
        <f t="shared" si="267"/>
        <v/>
      </c>
      <c r="BI78" s="15" t="str">
        <f t="shared" si="268"/>
        <v/>
      </c>
      <c r="BJ78" s="15" t="str">
        <f t="shared" si="269"/>
        <v/>
      </c>
      <c r="BK78" s="15" t="str">
        <f t="shared" si="270"/>
        <v/>
      </c>
      <c r="BL78" s="15" t="str">
        <f t="shared" si="271"/>
        <v/>
      </c>
      <c r="BM78" s="15" t="str">
        <f t="shared" si="272"/>
        <v/>
      </c>
      <c r="BO78" s="13"/>
      <c r="BP78" s="13"/>
      <c r="CV78" s="15">
        <v>0.5</v>
      </c>
      <c r="CW78" s="15">
        <v>0</v>
      </c>
      <c r="CX78" s="15" t="str">
        <f t="shared" si="232"/>
        <v/>
      </c>
      <c r="CY78" s="15" t="str">
        <f t="shared" si="233"/>
        <v/>
      </c>
      <c r="CZ78" s="15" t="str">
        <f t="shared" si="234"/>
        <v/>
      </c>
      <c r="DA78" s="15" t="str">
        <f t="shared" si="235"/>
        <v/>
      </c>
      <c r="DB78" s="15" t="str">
        <f t="shared" si="236"/>
        <v/>
      </c>
      <c r="DC78" s="15" t="str">
        <f t="shared" si="237"/>
        <v/>
      </c>
      <c r="DD78" s="15" t="str">
        <f t="shared" si="238"/>
        <v/>
      </c>
      <c r="DE78" s="15" t="str">
        <f t="shared" si="239"/>
        <v/>
      </c>
      <c r="DF78" s="15" t="str">
        <f t="shared" si="240"/>
        <v/>
      </c>
      <c r="DG78" s="15" t="str">
        <f t="shared" si="241"/>
        <v/>
      </c>
      <c r="DH78" s="15" t="str">
        <f t="shared" si="242"/>
        <v/>
      </c>
      <c r="DI78" s="15" t="str">
        <f t="shared" si="243"/>
        <v/>
      </c>
      <c r="DJ78" s="15" t="str">
        <f t="shared" si="244"/>
        <v/>
      </c>
      <c r="DK78" s="15" t="str">
        <f t="shared" si="245"/>
        <v/>
      </c>
      <c r="DL78" s="15" t="str">
        <f t="shared" si="246"/>
        <v/>
      </c>
      <c r="DM78" s="15" t="str">
        <f t="shared" si="247"/>
        <v/>
      </c>
      <c r="DN78" s="15" t="str">
        <f t="shared" si="248"/>
        <v/>
      </c>
      <c r="DO78" s="15" t="str">
        <f t="shared" si="249"/>
        <v/>
      </c>
      <c r="DP78" s="15" t="str">
        <f t="shared" si="250"/>
        <v/>
      </c>
      <c r="DQ78" s="15" t="str">
        <f t="shared" si="251"/>
        <v/>
      </c>
      <c r="DR78" s="15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V78" s="42">
        <v>78</v>
      </c>
      <c r="EW78" s="3" t="s">
        <v>96</v>
      </c>
      <c r="EX78" s="3" t="s">
        <v>97</v>
      </c>
      <c r="EY78" s="3" t="s">
        <v>6</v>
      </c>
      <c r="EZ78" s="1">
        <v>0.9</v>
      </c>
      <c r="FA78" s="1">
        <v>6.95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0.5</v>
      </c>
      <c r="FN78" s="1">
        <v>0.9</v>
      </c>
      <c r="FO78" s="1">
        <v>3.05</v>
      </c>
      <c r="FP78" s="1">
        <v>0</v>
      </c>
      <c r="FQ78" s="1">
        <v>0</v>
      </c>
      <c r="FR78" s="1">
        <v>0</v>
      </c>
      <c r="FS78" s="1">
        <v>3.4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</row>
    <row r="79" spans="1:183">
      <c r="A79" s="3" t="s">
        <v>6</v>
      </c>
      <c r="D79" s="3" t="s">
        <v>6</v>
      </c>
      <c r="E79" s="3">
        <f>E77-E74</f>
        <v>129.00000000000091</v>
      </c>
      <c r="H79" s="3" t="s">
        <v>19</v>
      </c>
      <c r="J79" s="3" t="s">
        <v>228</v>
      </c>
      <c r="K79" s="3" t="str">
        <f t="shared" si="166"/>
        <v>***</v>
      </c>
      <c r="L79" s="3">
        <v>61</v>
      </c>
      <c r="R79" s="6"/>
      <c r="AR79" s="15"/>
      <c r="AS79" s="15"/>
      <c r="AT79" s="15" t="str">
        <f t="shared" si="253"/>
        <v/>
      </c>
      <c r="AU79" s="15" t="str">
        <f t="shared" si="254"/>
        <v/>
      </c>
      <c r="AV79" s="15" t="str">
        <f t="shared" si="255"/>
        <v/>
      </c>
      <c r="AW79" s="15" t="str">
        <f t="shared" si="256"/>
        <v/>
      </c>
      <c r="AX79" s="15" t="str">
        <f t="shared" si="257"/>
        <v/>
      </c>
      <c r="AY79" s="15" t="str">
        <f t="shared" si="258"/>
        <v/>
      </c>
      <c r="AZ79" s="15" t="str">
        <f t="shared" si="259"/>
        <v/>
      </c>
      <c r="BA79" s="15" t="str">
        <f t="shared" si="260"/>
        <v/>
      </c>
      <c r="BB79" s="15" t="str">
        <f t="shared" si="261"/>
        <v/>
      </c>
      <c r="BC79" s="15" t="str">
        <f t="shared" si="262"/>
        <v/>
      </c>
      <c r="BD79" s="15" t="str">
        <f t="shared" si="263"/>
        <v/>
      </c>
      <c r="BE79" s="15" t="str">
        <f t="shared" si="264"/>
        <v/>
      </c>
      <c r="BF79" s="15" t="str">
        <f t="shared" si="265"/>
        <v/>
      </c>
      <c r="BG79" s="15" t="str">
        <f t="shared" si="266"/>
        <v/>
      </c>
      <c r="BH79" s="15" t="str">
        <f t="shared" si="267"/>
        <v/>
      </c>
      <c r="BI79" s="15" t="str">
        <f t="shared" si="268"/>
        <v/>
      </c>
      <c r="BJ79" s="15" t="str">
        <f t="shared" si="269"/>
        <v/>
      </c>
      <c r="BK79" s="15" t="str">
        <f t="shared" si="270"/>
        <v/>
      </c>
      <c r="BL79" s="15" t="str">
        <f t="shared" si="271"/>
        <v/>
      </c>
      <c r="BM79" s="15" t="str">
        <f t="shared" si="272"/>
        <v/>
      </c>
      <c r="BO79" s="13"/>
      <c r="BP79" s="13"/>
      <c r="CV79" s="15">
        <v>1</v>
      </c>
      <c r="CW79" s="15">
        <v>0</v>
      </c>
      <c r="CX79" s="15" t="str">
        <f t="shared" si="232"/>
        <v/>
      </c>
      <c r="CY79" s="15" t="str">
        <f t="shared" si="233"/>
        <v/>
      </c>
      <c r="CZ79" s="15" t="str">
        <f t="shared" si="234"/>
        <v/>
      </c>
      <c r="DA79" s="15" t="str">
        <f t="shared" si="235"/>
        <v/>
      </c>
      <c r="DB79" s="15" t="str">
        <f t="shared" si="236"/>
        <v/>
      </c>
      <c r="DC79" s="15" t="str">
        <f t="shared" si="237"/>
        <v/>
      </c>
      <c r="DD79" s="15" t="str">
        <f t="shared" si="238"/>
        <v/>
      </c>
      <c r="DE79" s="15" t="str">
        <f t="shared" si="239"/>
        <v/>
      </c>
      <c r="DF79" s="15" t="str">
        <f t="shared" si="240"/>
        <v/>
      </c>
      <c r="DG79" s="15" t="str">
        <f t="shared" si="241"/>
        <v/>
      </c>
      <c r="DH79" s="15" t="str">
        <f t="shared" si="242"/>
        <v/>
      </c>
      <c r="DI79" s="15" t="str">
        <f t="shared" si="243"/>
        <v/>
      </c>
      <c r="DJ79" s="15" t="str">
        <f t="shared" si="244"/>
        <v/>
      </c>
      <c r="DK79" s="15" t="str">
        <f t="shared" si="245"/>
        <v/>
      </c>
      <c r="DL79" s="15" t="str">
        <f t="shared" si="246"/>
        <v/>
      </c>
      <c r="DM79" s="15" t="str">
        <f t="shared" si="247"/>
        <v/>
      </c>
      <c r="DN79" s="15" t="str">
        <f t="shared" si="248"/>
        <v/>
      </c>
      <c r="DO79" s="15" t="str">
        <f t="shared" si="249"/>
        <v/>
      </c>
      <c r="DP79" s="15" t="str">
        <f t="shared" si="250"/>
        <v/>
      </c>
      <c r="DQ79" s="15" t="str">
        <f t="shared" si="251"/>
        <v/>
      </c>
      <c r="DR79" s="15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V79" s="42">
        <v>79</v>
      </c>
      <c r="EW79" s="3" t="s">
        <v>98</v>
      </c>
      <c r="EX79" s="3" t="s">
        <v>99</v>
      </c>
      <c r="EY79" s="3" t="s">
        <v>6</v>
      </c>
      <c r="EZ79" s="1">
        <v>8.15</v>
      </c>
      <c r="FA79" s="1">
        <v>7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0.5</v>
      </c>
      <c r="FM79" s="1">
        <v>1.625</v>
      </c>
      <c r="FN79" s="1">
        <v>3.15</v>
      </c>
      <c r="FO79" s="1">
        <v>1.625</v>
      </c>
      <c r="FP79" s="1">
        <v>0</v>
      </c>
      <c r="FQ79" s="1">
        <v>0</v>
      </c>
      <c r="FR79" s="1">
        <v>4.5</v>
      </c>
      <c r="FS79" s="1">
        <v>3.75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</row>
    <row r="80" spans="1:183">
      <c r="E80" s="4" t="s">
        <v>394</v>
      </c>
      <c r="H80" s="4"/>
      <c r="I80" s="4"/>
      <c r="J80" s="3" t="s">
        <v>229</v>
      </c>
      <c r="K80" s="3" t="str">
        <f t="shared" si="166"/>
        <v>***</v>
      </c>
      <c r="L80" s="3">
        <v>7</v>
      </c>
      <c r="N80" s="4" t="s">
        <v>378</v>
      </c>
      <c r="O80" s="6">
        <f>O78/2</f>
        <v>189750</v>
      </c>
      <c r="R80" s="6">
        <f>R78/2</f>
        <v>1570800</v>
      </c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V80" s="42">
        <v>80</v>
      </c>
      <c r="EW80" s="3" t="s">
        <v>106</v>
      </c>
      <c r="EX80" s="3" t="s">
        <v>107</v>
      </c>
      <c r="EY80" s="3" t="s">
        <v>6</v>
      </c>
      <c r="EZ80" s="1">
        <v>1</v>
      </c>
      <c r="FA80" s="1">
        <v>1.75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0.5</v>
      </c>
      <c r="FM80" s="1">
        <v>0.625</v>
      </c>
      <c r="FN80" s="1">
        <v>0</v>
      </c>
      <c r="FO80" s="1">
        <v>0.375</v>
      </c>
      <c r="FP80" s="1">
        <v>0</v>
      </c>
      <c r="FQ80" s="1">
        <v>0.25</v>
      </c>
      <c r="FR80" s="1">
        <v>0.5</v>
      </c>
      <c r="FS80" s="1">
        <v>0.5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</row>
    <row r="81" spans="5:183">
      <c r="E81" s="6">
        <f>E79*3100</f>
        <v>399900.00000000279</v>
      </c>
      <c r="H81" s="4"/>
      <c r="I81" s="4"/>
      <c r="J81" s="4" t="s">
        <v>230</v>
      </c>
      <c r="K81" s="3" t="str">
        <f t="shared" si="166"/>
        <v>***</v>
      </c>
      <c r="L81" s="4">
        <v>26.7</v>
      </c>
      <c r="N81" s="4" t="s">
        <v>379</v>
      </c>
      <c r="O81" s="4"/>
      <c r="P81" s="4"/>
      <c r="Q81" s="4"/>
      <c r="R81" s="6"/>
      <c r="S81" s="4"/>
      <c r="U81" s="4"/>
      <c r="V81" s="4"/>
      <c r="W81" s="38"/>
      <c r="X81" s="4"/>
      <c r="Y81" s="38"/>
      <c r="Z81" s="4"/>
      <c r="AA81" s="38"/>
      <c r="AB81" s="4"/>
      <c r="AC81" s="38"/>
      <c r="AD81" s="4"/>
      <c r="AE81" s="38"/>
      <c r="AF81" s="4"/>
      <c r="AG81" s="38"/>
      <c r="AH81" s="4"/>
      <c r="AI81" s="38"/>
      <c r="AJ81" s="4"/>
      <c r="AK81" s="38"/>
      <c r="AL81" s="4"/>
      <c r="AM81" s="38"/>
      <c r="AN81" s="4"/>
      <c r="AO81" s="38"/>
      <c r="AP81" s="4"/>
      <c r="AR81" s="15"/>
      <c r="AS81" s="15"/>
      <c r="CV81" s="15"/>
      <c r="CW81" s="15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V81" s="42">
        <v>81</v>
      </c>
      <c r="EW81" s="3" t="s">
        <v>108</v>
      </c>
      <c r="EX81" s="3" t="s">
        <v>109</v>
      </c>
      <c r="EY81" s="3" t="s">
        <v>6</v>
      </c>
      <c r="EZ81" s="1">
        <v>0</v>
      </c>
      <c r="FA81" s="1">
        <v>0.875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0.25</v>
      </c>
      <c r="FN81" s="1">
        <v>0</v>
      </c>
      <c r="FO81" s="1">
        <v>0.5</v>
      </c>
      <c r="FP81" s="1">
        <v>0</v>
      </c>
      <c r="FQ81" s="1">
        <v>0.125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</row>
    <row r="82" spans="5:183">
      <c r="J82" s="4" t="s">
        <v>231</v>
      </c>
      <c r="K82" s="3" t="str">
        <f t="shared" si="166"/>
        <v>***</v>
      </c>
      <c r="L82" s="4">
        <v>16.599999999999998</v>
      </c>
      <c r="N82" s="4" t="s">
        <v>380</v>
      </c>
      <c r="O82" s="4"/>
      <c r="P82" s="4"/>
      <c r="Q82" s="4" t="s">
        <v>395</v>
      </c>
      <c r="R82" s="6">
        <f>146*3100</f>
        <v>452600</v>
      </c>
      <c r="S82" s="4"/>
      <c r="U82" s="4"/>
      <c r="V82" s="4"/>
      <c r="W82" s="38"/>
      <c r="X82" s="4"/>
      <c r="Y82" s="38"/>
      <c r="Z82" s="4"/>
      <c r="AA82" s="38"/>
      <c r="AB82" s="4"/>
      <c r="AC82" s="38"/>
      <c r="AD82" s="4"/>
      <c r="AE82" s="38"/>
      <c r="AF82" s="4"/>
      <c r="AG82" s="38"/>
      <c r="AH82" s="4"/>
      <c r="AI82" s="38"/>
      <c r="AJ82" s="4"/>
      <c r="AK82" s="38"/>
      <c r="AL82" s="4"/>
      <c r="AM82" s="38"/>
      <c r="AN82" s="4"/>
      <c r="AO82" s="38"/>
      <c r="AP82" s="4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V82" s="42">
        <v>82</v>
      </c>
      <c r="EW82" s="3" t="s">
        <v>353</v>
      </c>
      <c r="EX82" s="3" t="s">
        <v>354</v>
      </c>
      <c r="EY82" s="3" t="s">
        <v>6</v>
      </c>
      <c r="EZ82" s="1">
        <v>0</v>
      </c>
      <c r="FA82" s="1">
        <v>0.25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0.25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</row>
    <row r="83" spans="5:183">
      <c r="J83" s="3" t="s">
        <v>232</v>
      </c>
      <c r="K83" s="3" t="str">
        <f t="shared" si="166"/>
        <v>***</v>
      </c>
      <c r="L83" s="3">
        <v>12.2</v>
      </c>
      <c r="Q83" s="4" t="s">
        <v>396</v>
      </c>
      <c r="R83" s="6">
        <f>SUM(N92:N94)</f>
        <v>428846.88</v>
      </c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V83" s="42">
        <v>83</v>
      </c>
      <c r="EW83" s="3" t="s">
        <v>355</v>
      </c>
      <c r="EX83" s="3" t="s">
        <v>356</v>
      </c>
      <c r="EY83" s="3" t="s">
        <v>6</v>
      </c>
      <c r="EZ83" s="1">
        <v>0</v>
      </c>
      <c r="FA83" s="1">
        <v>0.25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0.25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</row>
    <row r="84" spans="5:183">
      <c r="J84" s="3" t="s">
        <v>233</v>
      </c>
      <c r="K84" s="3" t="str">
        <f t="shared" si="166"/>
        <v>***</v>
      </c>
      <c r="L84" s="3">
        <v>29.3</v>
      </c>
      <c r="N84" s="62" t="s">
        <v>381</v>
      </c>
      <c r="R84" s="6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V84" s="42">
        <v>84</v>
      </c>
      <c r="EW84" s="3" t="s">
        <v>357</v>
      </c>
      <c r="EX84" s="3" t="s">
        <v>111</v>
      </c>
      <c r="EY84" s="3" t="s">
        <v>6</v>
      </c>
      <c r="EZ84" s="1">
        <v>0</v>
      </c>
      <c r="FA84" s="1">
        <v>0.25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0.25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</row>
    <row r="85" spans="5:183">
      <c r="J85" s="3" t="s">
        <v>234</v>
      </c>
      <c r="K85" s="3" t="str">
        <f t="shared" si="166"/>
        <v>***</v>
      </c>
      <c r="L85" s="3">
        <v>57.6</v>
      </c>
      <c r="N85" s="6">
        <v>581131.56000000006</v>
      </c>
      <c r="O85" s="3" t="s">
        <v>382</v>
      </c>
      <c r="Q85" s="4" t="s">
        <v>398</v>
      </c>
      <c r="R85" s="6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V85" s="42">
        <v>85</v>
      </c>
      <c r="EW85" s="3" t="s">
        <v>110</v>
      </c>
      <c r="EX85" s="3" t="s">
        <v>111</v>
      </c>
      <c r="EY85" s="3" t="s">
        <v>6</v>
      </c>
      <c r="EZ85" s="1">
        <v>1.5</v>
      </c>
      <c r="FA85" s="1">
        <v>2.5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0.75</v>
      </c>
      <c r="FN85" s="1">
        <v>1</v>
      </c>
      <c r="FO85" s="1">
        <v>1</v>
      </c>
      <c r="FP85" s="1">
        <v>0.5</v>
      </c>
      <c r="FQ85" s="1">
        <v>0.5</v>
      </c>
      <c r="FR85" s="1">
        <v>0</v>
      </c>
      <c r="FS85" s="1">
        <v>0.25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</row>
    <row r="86" spans="5:183">
      <c r="J86" s="3" t="s">
        <v>235</v>
      </c>
      <c r="K86" s="3" t="str">
        <f t="shared" si="166"/>
        <v>***</v>
      </c>
      <c r="L86" s="3">
        <v>43.2</v>
      </c>
      <c r="N86" s="6">
        <v>1390088.99</v>
      </c>
      <c r="O86" s="3" t="s">
        <v>383</v>
      </c>
      <c r="Q86" s="4" t="s">
        <v>399</v>
      </c>
      <c r="R86" s="6">
        <v>453221</v>
      </c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V86" s="42">
        <v>86</v>
      </c>
      <c r="EW86" s="3" t="s">
        <v>112</v>
      </c>
      <c r="EX86" s="3" t="s">
        <v>113</v>
      </c>
      <c r="EY86" s="3" t="s">
        <v>6</v>
      </c>
      <c r="EZ86" s="1">
        <v>3.5</v>
      </c>
      <c r="FA86" s="1">
        <v>2.75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2</v>
      </c>
      <c r="FM86" s="1">
        <v>1.25</v>
      </c>
      <c r="FN86" s="1">
        <v>0.5</v>
      </c>
      <c r="FO86" s="1">
        <v>0.5</v>
      </c>
      <c r="FP86" s="1">
        <v>0.5</v>
      </c>
      <c r="FQ86" s="1">
        <v>0.5</v>
      </c>
      <c r="FR86" s="1">
        <v>0.5</v>
      </c>
      <c r="FS86" s="1">
        <v>0.5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</row>
    <row r="87" spans="5:183">
      <c r="J87" s="3" t="s">
        <v>236</v>
      </c>
      <c r="K87" s="3" t="str">
        <f t="shared" si="166"/>
        <v>***</v>
      </c>
      <c r="L87" s="3">
        <v>26.400000000000002</v>
      </c>
      <c r="N87" s="6">
        <v>51561.55</v>
      </c>
      <c r="O87" s="3" t="s">
        <v>384</v>
      </c>
      <c r="R87" s="6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V87" s="42">
        <v>87</v>
      </c>
      <c r="EW87" s="3" t="s">
        <v>104</v>
      </c>
      <c r="EX87" s="3" t="s">
        <v>105</v>
      </c>
      <c r="EY87" s="3" t="s">
        <v>6</v>
      </c>
      <c r="EZ87" s="1">
        <v>0.35</v>
      </c>
      <c r="FA87" s="1">
        <v>0.875</v>
      </c>
      <c r="FB87" s="1">
        <v>0</v>
      </c>
      <c r="FC87" s="1">
        <v>0</v>
      </c>
      <c r="FD87" s="1">
        <v>0.3</v>
      </c>
      <c r="FE87" s="1">
        <v>0.75</v>
      </c>
      <c r="FF87" s="1">
        <v>0</v>
      </c>
      <c r="FG87" s="1">
        <v>0</v>
      </c>
      <c r="FH87" s="1">
        <v>0.05</v>
      </c>
      <c r="FI87" s="1">
        <v>0.125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</row>
    <row r="88" spans="5:183">
      <c r="J88" s="3" t="s">
        <v>237</v>
      </c>
      <c r="K88" s="3" t="str">
        <f t="shared" si="166"/>
        <v>***</v>
      </c>
      <c r="L88" s="3">
        <v>20</v>
      </c>
      <c r="N88" s="6">
        <v>249156.06</v>
      </c>
      <c r="O88" s="3" t="s">
        <v>385</v>
      </c>
      <c r="R88" s="6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V88" s="42">
        <v>88</v>
      </c>
      <c r="EW88" s="3" t="s">
        <v>359</v>
      </c>
      <c r="EX88" s="3" t="s">
        <v>360</v>
      </c>
      <c r="EY88" s="3" t="s">
        <v>6</v>
      </c>
      <c r="EZ88" s="1">
        <v>0</v>
      </c>
      <c r="FA88" s="1">
        <v>0.125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0.125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</row>
    <row r="89" spans="5:183">
      <c r="J89" s="3" t="s">
        <v>238</v>
      </c>
      <c r="K89" s="3" t="str">
        <f t="shared" si="166"/>
        <v>***</v>
      </c>
      <c r="L89" s="3">
        <v>58.9</v>
      </c>
      <c r="N89" s="6">
        <v>4466100</v>
      </c>
      <c r="O89" s="3" t="s">
        <v>386</v>
      </c>
      <c r="P89" s="6">
        <f>SUM(O74:O80)</f>
        <v>4401834.5575221237</v>
      </c>
      <c r="R89" s="6">
        <f>SUM(R73:R87)</f>
        <v>30902779.97363494</v>
      </c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V89" s="42">
        <v>89</v>
      </c>
      <c r="EW89" s="3" t="s">
        <v>102</v>
      </c>
      <c r="EX89" s="3" t="s">
        <v>103</v>
      </c>
      <c r="EY89" s="3" t="s">
        <v>6</v>
      </c>
      <c r="EZ89" s="1">
        <v>2.5</v>
      </c>
      <c r="FA89" s="1">
        <v>4.875</v>
      </c>
      <c r="FB89" s="1">
        <v>0</v>
      </c>
      <c r="FC89" s="1">
        <v>0</v>
      </c>
      <c r="FD89" s="1">
        <v>0</v>
      </c>
      <c r="FE89" s="1">
        <v>0.125</v>
      </c>
      <c r="FF89" s="1">
        <v>0</v>
      </c>
      <c r="FG89" s="1">
        <v>0</v>
      </c>
      <c r="FH89" s="1">
        <v>0</v>
      </c>
      <c r="FI89" s="1">
        <v>1.125</v>
      </c>
      <c r="FJ89" s="1">
        <v>0</v>
      </c>
      <c r="FK89" s="1">
        <v>1</v>
      </c>
      <c r="FL89" s="1">
        <v>0</v>
      </c>
      <c r="FM89" s="1">
        <v>0.375</v>
      </c>
      <c r="FN89" s="1">
        <v>0</v>
      </c>
      <c r="FO89" s="1">
        <v>0.125</v>
      </c>
      <c r="FP89" s="1">
        <v>0</v>
      </c>
      <c r="FQ89" s="1">
        <v>0.125</v>
      </c>
      <c r="FR89" s="1">
        <v>2.5</v>
      </c>
      <c r="FS89" s="1">
        <v>2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</row>
    <row r="90" spans="5:183">
      <c r="J90" s="3" t="s">
        <v>239</v>
      </c>
      <c r="K90" s="3" t="str">
        <f t="shared" si="166"/>
        <v>***</v>
      </c>
      <c r="L90" s="3">
        <v>27.1</v>
      </c>
      <c r="N90" s="6">
        <v>222720.38</v>
      </c>
      <c r="O90" s="3" t="s">
        <v>387</v>
      </c>
      <c r="R90" s="6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V90" s="42">
        <v>90</v>
      </c>
      <c r="EW90" s="3" t="s">
        <v>361</v>
      </c>
      <c r="EX90" s="3" t="s">
        <v>101</v>
      </c>
      <c r="EY90" s="3" t="s">
        <v>6</v>
      </c>
      <c r="EZ90" s="1">
        <v>0</v>
      </c>
      <c r="FA90" s="1">
        <v>0.125</v>
      </c>
      <c r="FB90" s="1">
        <v>0</v>
      </c>
      <c r="FC90" s="1">
        <v>0.125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</row>
    <row r="91" spans="5:183">
      <c r="J91" s="3" t="s">
        <v>240</v>
      </c>
      <c r="K91" s="3" t="str">
        <f t="shared" si="166"/>
        <v>***</v>
      </c>
      <c r="L91" s="3">
        <v>27</v>
      </c>
      <c r="N91" s="6">
        <v>26245.38</v>
      </c>
      <c r="O91" s="3" t="s">
        <v>388</v>
      </c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V91" s="42">
        <v>91</v>
      </c>
      <c r="EW91" s="3" t="s">
        <v>121</v>
      </c>
      <c r="EX91" s="3" t="s">
        <v>122</v>
      </c>
      <c r="EY91" s="3" t="s">
        <v>6</v>
      </c>
      <c r="EZ91" s="1">
        <v>1</v>
      </c>
      <c r="FA91" s="1">
        <v>1.75</v>
      </c>
      <c r="FB91" s="1">
        <v>0</v>
      </c>
      <c r="FC91" s="1">
        <v>0</v>
      </c>
      <c r="FD91" s="1">
        <v>0.5</v>
      </c>
      <c r="FE91" s="1">
        <v>1.25</v>
      </c>
      <c r="FF91" s="1">
        <v>0.5</v>
      </c>
      <c r="FG91" s="1">
        <v>0.5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</row>
    <row r="92" spans="5:183">
      <c r="J92" s="3" t="s">
        <v>241</v>
      </c>
      <c r="K92" s="3" t="str">
        <f t="shared" si="166"/>
        <v>***</v>
      </c>
      <c r="L92" s="3">
        <v>21.000000000000004</v>
      </c>
      <c r="N92" s="6">
        <v>30649.08</v>
      </c>
      <c r="O92" s="3" t="s">
        <v>389</v>
      </c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V92" s="42">
        <v>92</v>
      </c>
      <c r="EW92" s="3" t="s">
        <v>362</v>
      </c>
      <c r="EX92" s="3" t="s">
        <v>363</v>
      </c>
      <c r="EY92" s="3" t="s">
        <v>6</v>
      </c>
      <c r="EZ92" s="1">
        <v>0</v>
      </c>
      <c r="FA92" s="1">
        <v>0.125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0.125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</row>
    <row r="93" spans="5:183">
      <c r="J93" s="3" t="s">
        <v>242</v>
      </c>
      <c r="K93" s="3" t="str">
        <f t="shared" si="166"/>
        <v>***</v>
      </c>
      <c r="L93" s="3">
        <v>6.6</v>
      </c>
      <c r="N93" s="6">
        <v>93286.5</v>
      </c>
      <c r="O93" s="3" t="s">
        <v>390</v>
      </c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V93" s="42">
        <v>93</v>
      </c>
      <c r="EW93" s="3" t="s">
        <v>123</v>
      </c>
      <c r="EX93" s="3" t="s">
        <v>124</v>
      </c>
      <c r="EY93" s="3" t="s">
        <v>6</v>
      </c>
      <c r="EZ93" s="1">
        <v>0</v>
      </c>
      <c r="FA93" s="1">
        <v>0.25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0.25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</row>
    <row r="94" spans="5:183">
      <c r="J94" s="3" t="s">
        <v>243</v>
      </c>
      <c r="K94" s="3" t="str">
        <f t="shared" si="166"/>
        <v>***</v>
      </c>
      <c r="L94" s="3">
        <v>21.1</v>
      </c>
      <c r="N94" s="6">
        <v>304911.3</v>
      </c>
      <c r="O94" s="3" t="s">
        <v>391</v>
      </c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V94" s="42">
        <v>94</v>
      </c>
      <c r="EW94" s="3" t="s">
        <v>125</v>
      </c>
      <c r="EX94" s="3" t="s">
        <v>126</v>
      </c>
      <c r="EY94" s="3" t="s">
        <v>6</v>
      </c>
      <c r="EZ94" s="1">
        <v>0.45</v>
      </c>
      <c r="FA94" s="1">
        <v>1.625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0.125</v>
      </c>
      <c r="FN94" s="1">
        <v>0</v>
      </c>
      <c r="FO94" s="1">
        <v>0.375</v>
      </c>
      <c r="FP94" s="1">
        <v>0</v>
      </c>
      <c r="FQ94" s="1">
        <v>0</v>
      </c>
      <c r="FR94" s="1">
        <v>0.45</v>
      </c>
      <c r="FS94" s="1">
        <v>1.125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</row>
    <row r="95" spans="5:183">
      <c r="J95" s="3" t="s">
        <v>244</v>
      </c>
      <c r="K95" s="3" t="str">
        <f t="shared" si="166"/>
        <v>***</v>
      </c>
      <c r="L95" s="3">
        <v>9.6</v>
      </c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V95" s="42">
        <v>95</v>
      </c>
      <c r="EW95" s="3" t="s">
        <v>364</v>
      </c>
      <c r="EX95" s="3" t="s">
        <v>128</v>
      </c>
      <c r="EY95" s="3" t="s">
        <v>6</v>
      </c>
      <c r="EZ95" s="1">
        <v>0</v>
      </c>
      <c r="FA95" s="1">
        <v>0.625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0.625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</row>
    <row r="96" spans="5:183">
      <c r="J96" s="3" t="s">
        <v>245</v>
      </c>
      <c r="K96" s="3" t="str">
        <f t="shared" si="166"/>
        <v>***</v>
      </c>
      <c r="L96" s="3">
        <v>22.2</v>
      </c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V96" s="42">
        <v>96</v>
      </c>
      <c r="EW96" s="3" t="s">
        <v>127</v>
      </c>
      <c r="EX96" s="3" t="s">
        <v>128</v>
      </c>
      <c r="EY96" s="3" t="s">
        <v>6</v>
      </c>
      <c r="EZ96" s="1">
        <v>5.0999999999999996</v>
      </c>
      <c r="FA96" s="1">
        <v>5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0.5</v>
      </c>
      <c r="FM96" s="1">
        <v>0.75</v>
      </c>
      <c r="FN96" s="1">
        <v>1</v>
      </c>
      <c r="FO96" s="1">
        <v>0.375</v>
      </c>
      <c r="FP96" s="1">
        <v>0</v>
      </c>
      <c r="FQ96" s="1">
        <v>0.125</v>
      </c>
      <c r="FR96" s="1">
        <v>3.6</v>
      </c>
      <c r="FS96" s="1">
        <v>3.75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</row>
    <row r="97" spans="10:183">
      <c r="J97" s="3" t="s">
        <v>246</v>
      </c>
      <c r="K97" s="3" t="str">
        <f t="shared" si="166"/>
        <v>***</v>
      </c>
      <c r="L97" s="3">
        <v>14.4</v>
      </c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V97" s="42">
        <v>97</v>
      </c>
      <c r="EW97" s="3" t="s">
        <v>129</v>
      </c>
      <c r="EX97" s="3" t="s">
        <v>130</v>
      </c>
      <c r="EY97" s="3" t="s">
        <v>6</v>
      </c>
      <c r="EZ97" s="1">
        <v>6</v>
      </c>
      <c r="FA97" s="1">
        <v>5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1</v>
      </c>
      <c r="FM97" s="1">
        <v>1</v>
      </c>
      <c r="FN97" s="1">
        <v>0</v>
      </c>
      <c r="FO97" s="1">
        <v>0</v>
      </c>
      <c r="FP97" s="1">
        <v>0</v>
      </c>
      <c r="FQ97" s="1">
        <v>0</v>
      </c>
      <c r="FR97" s="1">
        <v>5</v>
      </c>
      <c r="FS97" s="1">
        <v>4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</row>
    <row r="98" spans="10:183">
      <c r="J98" s="3" t="s">
        <v>247</v>
      </c>
      <c r="K98" s="3" t="str">
        <f t="shared" si="166"/>
        <v>***</v>
      </c>
      <c r="L98" s="3">
        <v>12</v>
      </c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V98" s="42">
        <v>98</v>
      </c>
      <c r="EW98" s="3" t="s">
        <v>134</v>
      </c>
      <c r="EX98" s="3" t="s">
        <v>135</v>
      </c>
      <c r="EY98" s="3" t="s">
        <v>6</v>
      </c>
      <c r="EZ98" s="1">
        <v>0</v>
      </c>
      <c r="FA98" s="1">
        <v>1.125</v>
      </c>
      <c r="FB98" s="1">
        <v>0</v>
      </c>
      <c r="FC98" s="1">
        <v>0</v>
      </c>
      <c r="FD98" s="1">
        <v>0</v>
      </c>
      <c r="FE98" s="1">
        <v>0.125</v>
      </c>
      <c r="FF98" s="1">
        <v>0</v>
      </c>
      <c r="FG98" s="1">
        <v>0</v>
      </c>
      <c r="FH98" s="1">
        <v>0</v>
      </c>
      <c r="FI98" s="1">
        <v>0.125</v>
      </c>
      <c r="FJ98" s="1">
        <v>0</v>
      </c>
      <c r="FK98" s="1">
        <v>0.875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</row>
    <row r="99" spans="10:183">
      <c r="J99" s="3" t="s">
        <v>248</v>
      </c>
      <c r="K99" s="3" t="str">
        <f t="shared" si="166"/>
        <v>***</v>
      </c>
      <c r="L99" s="3">
        <v>10.199999999999999</v>
      </c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V99" s="42">
        <v>99</v>
      </c>
      <c r="EW99" s="3" t="s">
        <v>365</v>
      </c>
      <c r="EX99" s="3" t="s">
        <v>366</v>
      </c>
      <c r="EY99" s="3" t="s">
        <v>6</v>
      </c>
      <c r="EZ99" s="1">
        <v>0</v>
      </c>
      <c r="FA99" s="1">
        <v>0.375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0.25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0.125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</row>
    <row r="100" spans="10:183">
      <c r="J100" s="3" t="s">
        <v>249</v>
      </c>
      <c r="K100" s="3" t="str">
        <f t="shared" si="166"/>
        <v>***</v>
      </c>
      <c r="L100" s="3">
        <v>13</v>
      </c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V100" s="42">
        <v>100</v>
      </c>
      <c r="EW100" s="3" t="s">
        <v>146</v>
      </c>
      <c r="EX100" s="3" t="s">
        <v>147</v>
      </c>
      <c r="EY100" s="3" t="s">
        <v>6</v>
      </c>
      <c r="EZ100" s="1">
        <v>0.5</v>
      </c>
      <c r="FA100" s="1">
        <v>1.25</v>
      </c>
      <c r="FB100" s="1">
        <v>0</v>
      </c>
      <c r="FC100" s="1">
        <v>0.25</v>
      </c>
      <c r="FD100" s="1">
        <v>0</v>
      </c>
      <c r="FE100" s="1">
        <v>0.25</v>
      </c>
      <c r="FF100" s="1">
        <v>0</v>
      </c>
      <c r="FG100" s="1">
        <v>0.25</v>
      </c>
      <c r="FH100" s="1">
        <v>0</v>
      </c>
      <c r="FI100" s="1">
        <v>0</v>
      </c>
      <c r="FJ100" s="1">
        <v>0.25</v>
      </c>
      <c r="FK100" s="1">
        <v>0.5</v>
      </c>
      <c r="FL100" s="1">
        <v>0.25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</row>
    <row r="101" spans="10:183">
      <c r="J101" s="3" t="s">
        <v>250</v>
      </c>
      <c r="K101" s="3" t="str">
        <f t="shared" si="166"/>
        <v>***</v>
      </c>
      <c r="L101" s="3">
        <v>18</v>
      </c>
    </row>
    <row r="102" spans="10:183">
      <c r="J102" s="3" t="s">
        <v>251</v>
      </c>
      <c r="K102" s="3" t="str">
        <f t="shared" si="166"/>
        <v>***</v>
      </c>
      <c r="L102" s="3">
        <v>22</v>
      </c>
    </row>
    <row r="103" spans="10:183">
      <c r="J103" s="3" t="s">
        <v>252</v>
      </c>
      <c r="K103" s="3" t="str">
        <f t="shared" si="166"/>
        <v>***</v>
      </c>
      <c r="L103" s="3">
        <v>18.2</v>
      </c>
    </row>
    <row r="104" spans="10:183">
      <c r="J104" s="3" t="s">
        <v>253</v>
      </c>
      <c r="K104" s="3" t="str">
        <f t="shared" si="166"/>
        <v>***</v>
      </c>
      <c r="L104" s="3">
        <v>25.2</v>
      </c>
    </row>
    <row r="105" spans="10:183">
      <c r="J105" s="3" t="s">
        <v>254</v>
      </c>
      <c r="K105" s="3" t="str">
        <f t="shared" si="166"/>
        <v>***</v>
      </c>
      <c r="L105" s="3">
        <v>43.3</v>
      </c>
    </row>
    <row r="106" spans="10:183">
      <c r="J106" s="3" t="s">
        <v>255</v>
      </c>
      <c r="K106" s="3" t="str">
        <f t="shared" si="166"/>
        <v>***</v>
      </c>
      <c r="L106" s="3">
        <v>64.400000000000006</v>
      </c>
    </row>
    <row r="107" spans="10:183">
      <c r="J107" s="3" t="s">
        <v>256</v>
      </c>
      <c r="K107" s="3" t="str">
        <f t="shared" si="166"/>
        <v>***</v>
      </c>
      <c r="L107" s="3">
        <v>57</v>
      </c>
    </row>
  </sheetData>
  <sortState ref="EW5:GA111">
    <sortCondition ref="EX5:EX111"/>
  </sortState>
  <mergeCells count="82">
    <mergeCell ref="ES2:ET2"/>
    <mergeCell ref="DU1:ET1"/>
    <mergeCell ref="EG2:EH2"/>
    <mergeCell ref="EI2:EJ2"/>
    <mergeCell ref="EK2:EL2"/>
    <mergeCell ref="EM2:EN2"/>
    <mergeCell ref="EO2:EP2"/>
    <mergeCell ref="EQ2:ER2"/>
    <mergeCell ref="DU2:DV2"/>
    <mergeCell ref="DW2:DX2"/>
    <mergeCell ref="DY2:DZ2"/>
    <mergeCell ref="EA2:EB2"/>
    <mergeCell ref="EC2:ED2"/>
    <mergeCell ref="EE2:EF2"/>
    <mergeCell ref="FJ2:FK2"/>
    <mergeCell ref="FH2:FI2"/>
    <mergeCell ref="FF2:FG2"/>
    <mergeCell ref="FD2:FE2"/>
    <mergeCell ref="FB2:FC2"/>
    <mergeCell ref="EZ1:GA1"/>
    <mergeCell ref="DN2:DO2"/>
    <mergeCell ref="DP2:DQ2"/>
    <mergeCell ref="FZ2:GA2"/>
    <mergeCell ref="FX2:FY2"/>
    <mergeCell ref="FV2:FW2"/>
    <mergeCell ref="FT2:FU2"/>
    <mergeCell ref="FR2:FS2"/>
    <mergeCell ref="FP2:FQ2"/>
    <mergeCell ref="FN2:FO2"/>
    <mergeCell ref="FL2:FM2"/>
    <mergeCell ref="CX1:DQ1"/>
    <mergeCell ref="CV2:CW2"/>
    <mergeCell ref="CX2:CY2"/>
    <mergeCell ref="CZ2:DA2"/>
    <mergeCell ref="DB2:DC2"/>
    <mergeCell ref="DD2:DE2"/>
    <mergeCell ref="R75:T75"/>
    <mergeCell ref="R77:T77"/>
    <mergeCell ref="DF2:DG2"/>
    <mergeCell ref="DH2:DI2"/>
    <mergeCell ref="DJ2:DK2"/>
    <mergeCell ref="DL2:DM2"/>
    <mergeCell ref="CA2:CB2"/>
    <mergeCell ref="CC2:CD2"/>
    <mergeCell ref="CE2:CF2"/>
    <mergeCell ref="CG2:CH2"/>
    <mergeCell ref="CI2:CJ2"/>
    <mergeCell ref="R74:T74"/>
    <mergeCell ref="BO2:BP2"/>
    <mergeCell ref="BQ2:BR2"/>
    <mergeCell ref="BS2:BT2"/>
    <mergeCell ref="BU2:BV2"/>
    <mergeCell ref="BW2:BX2"/>
    <mergeCell ref="BY2:BZ2"/>
    <mergeCell ref="BB2:BC2"/>
    <mergeCell ref="BD2:BE2"/>
    <mergeCell ref="BF2:BG2"/>
    <mergeCell ref="BH2:BI2"/>
    <mergeCell ref="BJ2:BK2"/>
    <mergeCell ref="BL2:BM2"/>
    <mergeCell ref="AO2:AP2"/>
    <mergeCell ref="AR2:AS2"/>
    <mergeCell ref="AT2:AU2"/>
    <mergeCell ref="AV2:AW2"/>
    <mergeCell ref="AX2:AY2"/>
    <mergeCell ref="AZ2:BA2"/>
    <mergeCell ref="AC2:AD2"/>
    <mergeCell ref="AE2:AF2"/>
    <mergeCell ref="AG2:AH2"/>
    <mergeCell ref="AI2:AJ2"/>
    <mergeCell ref="AK2:AL2"/>
    <mergeCell ref="AM2:AN2"/>
    <mergeCell ref="N1:R1"/>
    <mergeCell ref="W1:AP1"/>
    <mergeCell ref="AT1:BM1"/>
    <mergeCell ref="BQ1:CJ1"/>
    <mergeCell ref="CL1:CU1"/>
    <mergeCell ref="B2:C2"/>
    <mergeCell ref="U2:V2"/>
    <mergeCell ref="W2:X2"/>
    <mergeCell ref="Y2:Z2"/>
    <mergeCell ref="AA2:AB2"/>
  </mergeCells>
  <printOptions headings="1" gridLines="1"/>
  <pageMargins left="0.74803149606299213" right="0.74803149606299213" top="0.98425196850393704" bottom="0.98425196850393704" header="0.51181102362204722" footer="0.51181102362204722"/>
  <pageSetup paperSize="8" scale="55" fitToWidth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3"/>
  <sheetViews>
    <sheetView workbookViewId="0">
      <selection activeCell="D16" sqref="D16"/>
    </sheetView>
  </sheetViews>
  <sheetFormatPr defaultRowHeight="12.75"/>
  <cols>
    <col min="1" max="1" width="10.140625" bestFit="1" customWidth="1"/>
    <col min="2" max="2" width="16.28515625" style="3" bestFit="1" customWidth="1"/>
    <col min="3" max="4" width="10.140625" bestFit="1" customWidth="1"/>
    <col min="5" max="5" width="7.5703125" bestFit="1" customWidth="1"/>
    <col min="6" max="6" width="10.140625" bestFit="1" customWidth="1"/>
  </cols>
  <sheetData>
    <row r="1" spans="1:6" ht="25.5">
      <c r="C1" s="4" t="s">
        <v>280</v>
      </c>
      <c r="D1" s="4" t="s">
        <v>279</v>
      </c>
      <c r="E1" s="41" t="s">
        <v>296</v>
      </c>
      <c r="F1" s="41" t="s">
        <v>297</v>
      </c>
    </row>
    <row r="2" spans="1:6">
      <c r="A2" t="str">
        <f>'LW08 - bara LGLÄR'!X76</f>
        <v>ALLM</v>
      </c>
      <c r="B2" s="4" t="s">
        <v>286</v>
      </c>
      <c r="C2" s="6">
        <f>'LW08 - bara LGLÄR'!X75</f>
        <v>7581303.8945661318</v>
      </c>
      <c r="D2" s="6">
        <f>'LW08 - bara LGLÄR'!W75</f>
        <v>3478655.168933026</v>
      </c>
      <c r="E2" s="39">
        <f>C2/D2</f>
        <v>2.1793778130907615</v>
      </c>
      <c r="F2" s="6">
        <f>C2-D2</f>
        <v>4102648.7256331057</v>
      </c>
    </row>
    <row r="3" spans="1:6">
      <c r="A3" s="3" t="str">
        <f>'LW08 - bara LGLÄR'!Z76</f>
        <v>FRIT</v>
      </c>
      <c r="B3" s="4" t="s">
        <v>287</v>
      </c>
      <c r="C3" s="6">
        <f>'LW08 - bara LGLÄR'!Z75</f>
        <v>7492570.4624999994</v>
      </c>
      <c r="D3" s="6">
        <f>'LW08 - bara LGLÄR'!Y75</f>
        <v>3207310.1231820188</v>
      </c>
      <c r="E3" s="39">
        <f t="shared" ref="E3:E11" si="0">C3/D3</f>
        <v>2.3360916701957439</v>
      </c>
      <c r="F3" s="6">
        <f t="shared" ref="F3:F11" si="1">C3-D3</f>
        <v>4285260.3393179812</v>
      </c>
    </row>
    <row r="4" spans="1:6">
      <c r="A4" s="6" t="str">
        <f>'LW08 - bara LGLÄR'!AB76</f>
        <v>FÖFÖ</v>
      </c>
      <c r="B4" s="40" t="s">
        <v>288</v>
      </c>
      <c r="C4" s="6">
        <f>'LW08 - bara LGLÄR'!AB75</f>
        <v>18867532.479847867</v>
      </c>
      <c r="D4" s="6">
        <f>'LW08 - bara LGLÄR'!AA75</f>
        <v>6886839.5880291592</v>
      </c>
      <c r="E4" s="39">
        <f t="shared" si="0"/>
        <v>2.7396503488543256</v>
      </c>
      <c r="F4" s="6">
        <f t="shared" si="1"/>
        <v>11980692.891818708</v>
      </c>
    </row>
    <row r="5" spans="1:6">
      <c r="A5" s="3" t="str">
        <f>'LW08 - bara LGLÄR'!AD76</f>
        <v>SENG</v>
      </c>
      <c r="B5" s="4" t="s">
        <v>289</v>
      </c>
      <c r="C5" s="6">
        <f>'LW08 - bara LGLÄR'!AD75</f>
        <v>2517740.3875000007</v>
      </c>
      <c r="D5" s="6">
        <f>'LW08 - bara LGLÄR'!AC75</f>
        <v>1911740.3246216858</v>
      </c>
      <c r="E5" s="39">
        <f t="shared" si="0"/>
        <v>1.3169886909186979</v>
      </c>
      <c r="F5" s="6">
        <f t="shared" si="1"/>
        <v>606000.06287831487</v>
      </c>
    </row>
    <row r="6" spans="1:6">
      <c r="A6" s="3" t="str">
        <f>'LW08 - bara LGLÄR'!AF76</f>
        <v>SHIS</v>
      </c>
      <c r="B6" s="4" t="s">
        <v>290</v>
      </c>
      <c r="C6" s="6">
        <f>'LW08 - bara LGLÄR'!AF75</f>
        <v>3052769.4375</v>
      </c>
      <c r="D6" s="6">
        <f>'LW08 - bara LGLÄR'!AE75</f>
        <v>1822421.1132845171</v>
      </c>
      <c r="E6" s="39">
        <f t="shared" si="0"/>
        <v>1.6751174661261732</v>
      </c>
      <c r="F6" s="6">
        <f t="shared" si="1"/>
        <v>1230348.3242154829</v>
      </c>
    </row>
    <row r="7" spans="1:6">
      <c r="A7" s="3" t="str">
        <f>'LW08 - bara LGLÄR'!AH76</f>
        <v>SMAT</v>
      </c>
      <c r="B7" s="4" t="s">
        <v>291</v>
      </c>
      <c r="C7" s="6">
        <f>'LW08 - bara LGLÄR'!AH75</f>
        <v>2161523.0625</v>
      </c>
      <c r="D7" s="6">
        <f>'LW08 - bara LGLÄR'!AG75</f>
        <v>1105625.8439178285</v>
      </c>
      <c r="E7" s="39">
        <f t="shared" si="0"/>
        <v>1.9550221934398333</v>
      </c>
      <c r="F7" s="6">
        <f t="shared" si="1"/>
        <v>1055897.2185821715</v>
      </c>
    </row>
    <row r="8" spans="1:6">
      <c r="A8" s="3" t="str">
        <f>'LW08 - bara LGLÄR'!AJ76</f>
        <v>SREL</v>
      </c>
      <c r="B8" s="4" t="s">
        <v>292</v>
      </c>
      <c r="C8" s="6">
        <f>'LW08 - bara LGLÄR'!AJ75</f>
        <v>2638232.3000000003</v>
      </c>
      <c r="D8" s="6">
        <f>'LW08 - bara LGLÄR'!AI75</f>
        <v>1640335.4446097396</v>
      </c>
      <c r="E8" s="39">
        <f t="shared" si="0"/>
        <v>1.6083492609206378</v>
      </c>
      <c r="F8" s="6">
        <f t="shared" si="1"/>
        <v>997896.85539026069</v>
      </c>
    </row>
    <row r="9" spans="1:6">
      <c r="A9" s="3" t="str">
        <f>'LW08 - bara LGLÄR'!AL76</f>
        <v>SSAM</v>
      </c>
      <c r="B9" s="4" t="s">
        <v>293</v>
      </c>
      <c r="C9" s="6">
        <f>'LW08 - bara LGLÄR'!AL75</f>
        <v>1873202.625</v>
      </c>
      <c r="D9" s="6">
        <f>'LW08 - bara LGLÄR'!AK75</f>
        <v>1469895.7833291602</v>
      </c>
      <c r="E9" s="39">
        <f t="shared" si="0"/>
        <v>1.2743778479025172</v>
      </c>
      <c r="F9" s="6">
        <f t="shared" si="1"/>
        <v>403306.84167083981</v>
      </c>
    </row>
    <row r="10" spans="1:6">
      <c r="A10" s="3" t="str">
        <f>'LW08 - bara LGLÄR'!AN76</f>
        <v>SSVL</v>
      </c>
      <c r="B10" s="4" t="s">
        <v>294</v>
      </c>
      <c r="C10" s="6">
        <f>'LW08 - bara LGLÄR'!AN75</f>
        <v>2784792.6375000002</v>
      </c>
      <c r="D10" s="6">
        <f>'LW08 - bara LGLÄR'!AM75</f>
        <v>1866116.0639184527</v>
      </c>
      <c r="E10" s="39">
        <f t="shared" si="0"/>
        <v>1.492293374106924</v>
      </c>
      <c r="F10" s="6">
        <f t="shared" si="1"/>
        <v>918676.57358154748</v>
      </c>
    </row>
    <row r="11" spans="1:6">
      <c r="A11" s="3" t="str">
        <f>'LW08 - bara LGLÄR'!AP76</f>
        <v>TNAT</v>
      </c>
      <c r="B11" s="4" t="s">
        <v>295</v>
      </c>
      <c r="C11" s="6">
        <f>'LW08 - bara LGLÄR'!AP75</f>
        <v>2003634</v>
      </c>
      <c r="D11" s="6">
        <f>'LW08 - bara LGLÄR'!AO75</f>
        <v>981345.10369653325</v>
      </c>
      <c r="E11" s="39">
        <f t="shared" si="0"/>
        <v>2.0417221143231941</v>
      </c>
      <c r="F11" s="6">
        <f t="shared" si="1"/>
        <v>1022288.8963034668</v>
      </c>
    </row>
    <row r="12" spans="1:6">
      <c r="A12" s="3"/>
      <c r="C12" s="6"/>
      <c r="D12" s="6"/>
      <c r="E12" s="39"/>
      <c r="F12" s="6"/>
    </row>
    <row r="13" spans="1:6">
      <c r="A13" s="3"/>
      <c r="C13" s="6">
        <f t="shared" ref="C13:D13" si="2">SUM(C2:C12)</f>
        <v>50973301.286914006</v>
      </c>
      <c r="D13" s="6">
        <f t="shared" si="2"/>
        <v>24370284.557522118</v>
      </c>
      <c r="E13" s="39"/>
    </row>
    <row r="14" spans="1:6">
      <c r="A14" s="3"/>
      <c r="C14" s="6"/>
      <c r="D14" s="6"/>
      <c r="E14" s="39"/>
    </row>
    <row r="15" spans="1:6">
      <c r="A15" s="3"/>
      <c r="C15" s="6"/>
      <c r="D15" s="6"/>
      <c r="E15" s="39"/>
    </row>
    <row r="16" spans="1:6">
      <c r="A16" s="3"/>
      <c r="C16" s="6"/>
      <c r="D16" s="6"/>
      <c r="E16" s="39"/>
    </row>
    <row r="17" spans="1:5">
      <c r="A17" s="3"/>
      <c r="C17" s="6"/>
      <c r="D17" s="6"/>
      <c r="E17" s="39"/>
    </row>
    <row r="18" spans="1:5">
      <c r="A18" s="3"/>
      <c r="C18" s="6"/>
      <c r="D18" s="6"/>
      <c r="E18" s="39"/>
    </row>
    <row r="19" spans="1:5">
      <c r="A19" s="3"/>
      <c r="C19" s="6"/>
      <c r="D19" s="6"/>
      <c r="E19" s="39"/>
    </row>
    <row r="20" spans="1:5">
      <c r="A20" s="3"/>
      <c r="C20" s="6"/>
      <c r="D20" s="6"/>
      <c r="E20" s="39"/>
    </row>
    <row r="21" spans="1:5">
      <c r="A21" s="3"/>
      <c r="C21" s="6"/>
      <c r="D21" s="6"/>
      <c r="E21" s="39"/>
    </row>
    <row r="22" spans="1:5">
      <c r="A22" s="3"/>
      <c r="C22" s="6"/>
      <c r="D22" s="6"/>
      <c r="E22" s="39"/>
    </row>
    <row r="23" spans="1:5">
      <c r="A23" s="3"/>
      <c r="C23" s="6"/>
      <c r="D23" s="6"/>
      <c r="E23" s="39"/>
    </row>
    <row r="24" spans="1:5">
      <c r="A24" s="3"/>
      <c r="C24" s="6"/>
      <c r="D24" s="6"/>
      <c r="E24" s="39"/>
    </row>
    <row r="25" spans="1:5">
      <c r="A25" s="3"/>
      <c r="C25" s="6"/>
      <c r="D25" s="6"/>
      <c r="E25" s="39"/>
    </row>
    <row r="26" spans="1:5">
      <c r="A26" s="3"/>
      <c r="C26" s="6"/>
      <c r="D26" s="6"/>
      <c r="E26" s="39"/>
    </row>
    <row r="27" spans="1:5">
      <c r="A27" s="3"/>
      <c r="C27" s="6"/>
      <c r="D27" s="6"/>
      <c r="E27" s="39"/>
    </row>
    <row r="28" spans="1:5">
      <c r="A28" s="3"/>
      <c r="C28" s="6"/>
      <c r="D28" s="6"/>
      <c r="E28" s="39"/>
    </row>
    <row r="29" spans="1:5">
      <c r="A29" s="3"/>
      <c r="C29" s="6"/>
      <c r="D29" s="6"/>
      <c r="E29" s="39"/>
    </row>
    <row r="30" spans="1:5">
      <c r="A30" s="3"/>
      <c r="C30" s="6"/>
      <c r="D30" s="6"/>
      <c r="E30" s="39"/>
    </row>
    <row r="31" spans="1:5">
      <c r="A31" s="3"/>
      <c r="C31" s="6"/>
      <c r="D31" s="6"/>
      <c r="E31" s="39"/>
    </row>
    <row r="32" spans="1:5">
      <c r="A32" s="3"/>
      <c r="C32" s="6"/>
      <c r="D32" s="6"/>
      <c r="E32" s="39"/>
    </row>
    <row r="33" spans="1:5">
      <c r="A33" s="3"/>
      <c r="C33" s="6"/>
      <c r="D33" s="6"/>
      <c r="E33" s="39"/>
    </row>
  </sheetData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3"/>
  <sheetViews>
    <sheetView workbookViewId="0">
      <selection activeCell="B33" sqref="B33"/>
    </sheetView>
  </sheetViews>
  <sheetFormatPr defaultRowHeight="12.75"/>
  <cols>
    <col min="1" max="1" width="10.140625" style="3" bestFit="1" customWidth="1"/>
    <col min="2" max="2" width="16.28515625" style="3" bestFit="1" customWidth="1"/>
    <col min="3" max="4" width="10.140625" style="3" bestFit="1" customWidth="1"/>
    <col min="5" max="5" width="7.5703125" style="3" bestFit="1" customWidth="1"/>
    <col min="6" max="6" width="10.140625" style="3" bestFit="1" customWidth="1"/>
    <col min="7" max="16384" width="9.140625" style="3"/>
  </cols>
  <sheetData>
    <row r="1" spans="1:6" ht="25.5">
      <c r="C1" s="4" t="s">
        <v>280</v>
      </c>
      <c r="D1" s="4" t="s">
        <v>279</v>
      </c>
      <c r="E1" s="41" t="s">
        <v>296</v>
      </c>
      <c r="F1" s="41" t="s">
        <v>297</v>
      </c>
    </row>
    <row r="2" spans="1:6">
      <c r="A2" s="3" t="str">
        <f>'LW08 - bara LGLÄR'!X76</f>
        <v>ALLM</v>
      </c>
      <c r="B2" s="4" t="s">
        <v>286</v>
      </c>
      <c r="C2" s="6">
        <f>'LW08 - värden'!X75</f>
        <v>8266763.4973686198</v>
      </c>
      <c r="D2" s="6">
        <f>'LW08 - värden'!W75</f>
        <v>3479122.5633551977</v>
      </c>
      <c r="E2" s="39">
        <f>C2/D2</f>
        <v>2.3761058562410389</v>
      </c>
      <c r="F2" s="6">
        <f>C2-D2</f>
        <v>4787640.9340134226</v>
      </c>
    </row>
    <row r="3" spans="1:6">
      <c r="A3" s="3" t="str">
        <f>'LW08 - bara LGLÄR'!Z76</f>
        <v>FRIT</v>
      </c>
      <c r="B3" s="4" t="s">
        <v>287</v>
      </c>
      <c r="C3" s="6">
        <f>'LW08 - värden'!Z75</f>
        <v>8028491.0811209949</v>
      </c>
      <c r="D3" s="6">
        <f>'LW08 - värden'!Y75</f>
        <v>3197777.7666610419</v>
      </c>
      <c r="E3" s="39">
        <f t="shared" ref="E3:E11" si="0">C3/D3</f>
        <v>2.5106469764169823</v>
      </c>
      <c r="F3" s="6">
        <f t="shared" ref="F3:F11" si="1">C3-D3</f>
        <v>4830713.3144599535</v>
      </c>
    </row>
    <row r="4" spans="1:6">
      <c r="A4" s="6" t="str">
        <f>'LW08 - bara LGLÄR'!AB76</f>
        <v>FÖFÖ</v>
      </c>
      <c r="B4" s="40" t="s">
        <v>288</v>
      </c>
      <c r="C4" s="6">
        <f>'LW08 - värden'!AB75</f>
        <v>20273832.276658364</v>
      </c>
      <c r="D4" s="6">
        <f>'LW08 - värden'!AA75</f>
        <v>6792340.2319584573</v>
      </c>
      <c r="E4" s="39">
        <f t="shared" si="0"/>
        <v>2.9848081197800576</v>
      </c>
      <c r="F4" s="6">
        <f t="shared" si="1"/>
        <v>13481492.044699907</v>
      </c>
    </row>
    <row r="5" spans="1:6">
      <c r="A5" s="3" t="str">
        <f>'LW08 - bara LGLÄR'!AD76</f>
        <v>SENG</v>
      </c>
      <c r="B5" s="4" t="s">
        <v>289</v>
      </c>
      <c r="C5" s="6">
        <f>'LW08 - värden'!AD75</f>
        <v>3845959.6687500002</v>
      </c>
      <c r="D5" s="6">
        <f>'LW08 - värden'!AC75</f>
        <v>2171403.3519051606</v>
      </c>
      <c r="E5" s="39">
        <f t="shared" si="0"/>
        <v>1.7711862079312009</v>
      </c>
      <c r="F5" s="6">
        <f t="shared" si="1"/>
        <v>1674556.3168448396</v>
      </c>
    </row>
    <row r="6" spans="1:6">
      <c r="A6" s="3" t="str">
        <f>'LW08 - bara LGLÄR'!AF76</f>
        <v>SHIS</v>
      </c>
      <c r="B6" s="4" t="s">
        <v>290</v>
      </c>
      <c r="C6" s="6">
        <f>'LW08 - värden'!AF75</f>
        <v>3835675.5562500008</v>
      </c>
      <c r="D6" s="6">
        <f>'LW08 - värden'!AE75</f>
        <v>1878650.297815253</v>
      </c>
      <c r="E6" s="39">
        <f t="shared" si="0"/>
        <v>2.0417187598514954</v>
      </c>
      <c r="F6" s="6">
        <f t="shared" si="1"/>
        <v>1957025.2584347478</v>
      </c>
    </row>
    <row r="7" spans="1:6">
      <c r="A7" s="3" t="str">
        <f>'LW08 - bara LGLÄR'!AH76</f>
        <v>SMAT</v>
      </c>
      <c r="B7" s="4" t="s">
        <v>291</v>
      </c>
      <c r="C7" s="6">
        <f>'LW08 - värden'!AH75</f>
        <v>2840656.2875000001</v>
      </c>
      <c r="D7" s="6">
        <f>'LW08 - värden'!AG75</f>
        <v>1320451.1129158027</v>
      </c>
      <c r="E7" s="39">
        <f t="shared" si="0"/>
        <v>2.1512771353021169</v>
      </c>
      <c r="F7" s="6">
        <f t="shared" si="1"/>
        <v>1520205.1745841973</v>
      </c>
    </row>
    <row r="8" spans="1:6">
      <c r="A8" s="3" t="str">
        <f>'LW08 - bara LGLÄR'!AJ76</f>
        <v>SREL</v>
      </c>
      <c r="B8" s="4" t="s">
        <v>292</v>
      </c>
      <c r="C8" s="6">
        <f>'LW08 - värden'!AJ75</f>
        <v>2914440.3562499997</v>
      </c>
      <c r="D8" s="6">
        <f>'LW08 - värden'!AI75</f>
        <v>1336470.0165130671</v>
      </c>
      <c r="E8" s="39">
        <f t="shared" si="0"/>
        <v>2.180700143093337</v>
      </c>
      <c r="F8" s="6">
        <f t="shared" si="1"/>
        <v>1577970.3397369327</v>
      </c>
    </row>
    <row r="9" spans="1:6">
      <c r="A9" s="3" t="str">
        <f>'LW08 - bara LGLÄR'!AL76</f>
        <v>SSAM</v>
      </c>
      <c r="B9" s="4" t="s">
        <v>293</v>
      </c>
      <c r="C9" s="6">
        <f>'LW08 - värden'!AL75</f>
        <v>2656108.7437499994</v>
      </c>
      <c r="D9" s="6">
        <f>'LW08 - värden'!AK75</f>
        <v>1544242.1161962184</v>
      </c>
      <c r="E9" s="39">
        <f t="shared" si="0"/>
        <v>1.720007967592889</v>
      </c>
      <c r="F9" s="6">
        <f t="shared" si="1"/>
        <v>1111866.627553781</v>
      </c>
    </row>
    <row r="10" spans="1:6">
      <c r="A10" s="3" t="str">
        <f>'LW08 - bara LGLÄR'!AN76</f>
        <v>SSVL</v>
      </c>
      <c r="B10" s="4" t="s">
        <v>294</v>
      </c>
      <c r="C10" s="6">
        <f>'LW08 - värden'!AN75</f>
        <v>4113011.9187500007</v>
      </c>
      <c r="D10" s="6">
        <f>'LW08 - värden'!AM75</f>
        <v>2124432.2191998945</v>
      </c>
      <c r="E10" s="39">
        <f t="shared" si="0"/>
        <v>1.9360523162744381</v>
      </c>
      <c r="F10" s="6">
        <f t="shared" si="1"/>
        <v>1988579.6995501062</v>
      </c>
    </row>
    <row r="11" spans="1:6">
      <c r="A11" s="3" t="str">
        <f>'LW08 - bara LGLÄR'!AP76</f>
        <v>TNAT</v>
      </c>
      <c r="B11" s="4" t="s">
        <v>295</v>
      </c>
      <c r="C11" s="6">
        <f>'LW08 - värden'!AP75</f>
        <v>2363282.3875000002</v>
      </c>
      <c r="D11" s="6">
        <f>'LW08 - värden'!AO75</f>
        <v>1010822.417114847</v>
      </c>
      <c r="E11" s="39">
        <f t="shared" si="0"/>
        <v>2.3379797949529353</v>
      </c>
      <c r="F11" s="6">
        <f t="shared" si="1"/>
        <v>1352459.9703851533</v>
      </c>
    </row>
    <row r="12" spans="1:6">
      <c r="C12" s="6"/>
      <c r="D12" s="6"/>
      <c r="E12" s="39"/>
      <c r="F12" s="6"/>
    </row>
    <row r="13" spans="1:6">
      <c r="C13" s="6">
        <f t="shared" ref="C13:D13" si="2">SUM(C2:C12)</f>
        <v>59138221.773897991</v>
      </c>
      <c r="D13" s="6">
        <f t="shared" si="2"/>
        <v>24855712.093634941</v>
      </c>
      <c r="E13" s="39"/>
    </row>
    <row r="14" spans="1:6">
      <c r="C14" s="6"/>
      <c r="D14" s="6"/>
      <c r="E14" s="39"/>
    </row>
    <row r="15" spans="1:6">
      <c r="C15" s="6"/>
      <c r="D15" s="6"/>
      <c r="E15" s="39"/>
    </row>
    <row r="16" spans="1:6">
      <c r="C16" s="6"/>
      <c r="D16" s="6"/>
      <c r="E16" s="39"/>
    </row>
    <row r="17" spans="3:5">
      <c r="C17" s="6"/>
      <c r="D17" s="6"/>
      <c r="E17" s="39"/>
    </row>
    <row r="18" spans="3:5">
      <c r="C18" s="6"/>
      <c r="D18" s="6"/>
      <c r="E18" s="39"/>
    </row>
    <row r="19" spans="3:5">
      <c r="C19" s="6"/>
      <c r="D19" s="6"/>
      <c r="E19" s="39"/>
    </row>
    <row r="20" spans="3:5">
      <c r="C20" s="6"/>
      <c r="D20" s="6"/>
      <c r="E20" s="39"/>
    </row>
    <row r="21" spans="3:5">
      <c r="C21" s="6"/>
      <c r="D21" s="6"/>
      <c r="E21" s="39"/>
    </row>
    <row r="22" spans="3:5">
      <c r="C22" s="6"/>
      <c r="D22" s="6"/>
      <c r="E22" s="39"/>
    </row>
    <row r="23" spans="3:5">
      <c r="C23" s="6"/>
      <c r="D23" s="6"/>
      <c r="E23" s="39"/>
    </row>
    <row r="24" spans="3:5">
      <c r="C24" s="6"/>
      <c r="D24" s="6"/>
      <c r="E24" s="39"/>
    </row>
    <row r="25" spans="3:5">
      <c r="C25" s="6"/>
      <c r="D25" s="6"/>
      <c r="E25" s="39"/>
    </row>
    <row r="26" spans="3:5">
      <c r="C26" s="6"/>
      <c r="D26" s="6"/>
      <c r="E26" s="39"/>
    </row>
    <row r="27" spans="3:5">
      <c r="C27" s="6"/>
      <c r="D27" s="6"/>
      <c r="E27" s="39"/>
    </row>
    <row r="28" spans="3:5">
      <c r="C28" s="6"/>
      <c r="D28" s="6"/>
      <c r="E28" s="39"/>
    </row>
    <row r="29" spans="3:5">
      <c r="C29" s="6"/>
      <c r="D29" s="6"/>
      <c r="E29" s="39"/>
    </row>
    <row r="30" spans="3:5">
      <c r="C30" s="6"/>
      <c r="D30" s="6"/>
      <c r="E30" s="39"/>
    </row>
    <row r="31" spans="3:5">
      <c r="C31" s="6"/>
      <c r="D31" s="6"/>
      <c r="E31" s="39"/>
    </row>
    <row r="32" spans="3:5">
      <c r="C32" s="6"/>
      <c r="D32" s="6"/>
      <c r="E32" s="39"/>
    </row>
    <row r="33" spans="3:5">
      <c r="C33" s="6"/>
      <c r="D33" s="6"/>
      <c r="E33" s="39"/>
    </row>
  </sheetData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8"/>
  <sheetViews>
    <sheetView topLeftCell="N38" workbookViewId="0">
      <selection activeCell="AN1" sqref="U1:AN68"/>
    </sheetView>
  </sheetViews>
  <sheetFormatPr defaultRowHeight="12.75"/>
  <cols>
    <col min="1" max="7" width="5.5703125" bestFit="1" customWidth="1"/>
    <col min="8" max="8" width="4.5703125" bestFit="1" customWidth="1"/>
    <col min="9" max="10" width="5.5703125" bestFit="1" customWidth="1"/>
    <col min="11" max="12" width="4.5703125" bestFit="1" customWidth="1"/>
    <col min="13" max="14" width="5.5703125" bestFit="1" customWidth="1"/>
    <col min="15" max="19" width="4.5703125" bestFit="1" customWidth="1"/>
    <col min="20" max="20" width="7.5703125" bestFit="1" customWidth="1"/>
  </cols>
  <sheetData>
    <row r="1" spans="1:47">
      <c r="A1" s="15">
        <v>2.5</v>
      </c>
      <c r="B1" s="15">
        <v>1.75</v>
      </c>
      <c r="C1" s="15" t="s">
        <v>6</v>
      </c>
      <c r="D1" s="15" t="s">
        <v>6</v>
      </c>
      <c r="E1" s="15">
        <v>2</v>
      </c>
      <c r="F1" s="15">
        <v>0.75</v>
      </c>
      <c r="G1" s="15" t="s">
        <v>6</v>
      </c>
      <c r="H1" s="15" t="s">
        <v>6</v>
      </c>
      <c r="I1" s="15" t="s">
        <v>6</v>
      </c>
      <c r="J1" s="15" t="s">
        <v>6</v>
      </c>
      <c r="K1" s="15" t="s">
        <v>6</v>
      </c>
      <c r="L1" s="15" t="s">
        <v>6</v>
      </c>
      <c r="M1" s="15" t="s">
        <v>6</v>
      </c>
      <c r="N1" s="15" t="s">
        <v>6</v>
      </c>
      <c r="O1" s="15" t="s">
        <v>6</v>
      </c>
      <c r="P1" s="15" t="s">
        <v>6</v>
      </c>
      <c r="Q1" s="15" t="s">
        <v>6</v>
      </c>
      <c r="R1" s="15" t="s">
        <v>6</v>
      </c>
      <c r="S1" s="15" t="s">
        <v>6</v>
      </c>
      <c r="T1" s="15"/>
      <c r="U1">
        <f>IF(A1="",0,A1)</f>
        <v>2.5</v>
      </c>
      <c r="V1" s="3">
        <f t="shared" ref="V1:AU10" si="0">IF(B1="",0,B1)</f>
        <v>1.75</v>
      </c>
      <c r="W1" s="3">
        <f t="shared" si="0"/>
        <v>0</v>
      </c>
      <c r="X1" s="3">
        <f t="shared" si="0"/>
        <v>0</v>
      </c>
      <c r="Y1" s="3">
        <f t="shared" si="0"/>
        <v>2</v>
      </c>
      <c r="Z1" s="3">
        <f t="shared" si="0"/>
        <v>0.75</v>
      </c>
      <c r="AA1" s="3">
        <f t="shared" si="0"/>
        <v>0</v>
      </c>
      <c r="AB1" s="3">
        <f t="shared" si="0"/>
        <v>0</v>
      </c>
      <c r="AC1" s="3">
        <f t="shared" si="0"/>
        <v>0</v>
      </c>
      <c r="AD1" s="3">
        <f t="shared" si="0"/>
        <v>0</v>
      </c>
      <c r="AE1" s="3">
        <f t="shared" si="0"/>
        <v>0</v>
      </c>
      <c r="AF1" s="3">
        <f t="shared" si="0"/>
        <v>0</v>
      </c>
      <c r="AG1" s="3">
        <f t="shared" si="0"/>
        <v>0</v>
      </c>
      <c r="AH1" s="3">
        <f t="shared" si="0"/>
        <v>0</v>
      </c>
      <c r="AI1" s="3">
        <f t="shared" si="0"/>
        <v>0</v>
      </c>
      <c r="AJ1" s="3">
        <f t="shared" si="0"/>
        <v>0</v>
      </c>
      <c r="AK1" s="3">
        <f t="shared" si="0"/>
        <v>0</v>
      </c>
      <c r="AL1" s="3">
        <f t="shared" si="0"/>
        <v>0</v>
      </c>
      <c r="AM1" s="3">
        <f t="shared" si="0"/>
        <v>0</v>
      </c>
      <c r="AN1" s="3">
        <f t="shared" si="0"/>
        <v>0</v>
      </c>
      <c r="AO1" s="3"/>
      <c r="AP1" s="3"/>
      <c r="AQ1" s="3"/>
      <c r="AR1" s="3"/>
      <c r="AS1" s="3"/>
      <c r="AT1" s="3"/>
      <c r="AU1" s="3"/>
    </row>
    <row r="2" spans="1:47">
      <c r="A2" s="15">
        <v>1.25</v>
      </c>
      <c r="B2" s="15">
        <v>0.5</v>
      </c>
      <c r="C2" s="15">
        <v>2.75</v>
      </c>
      <c r="D2" s="15">
        <v>0.5</v>
      </c>
      <c r="E2" s="15">
        <v>4.5</v>
      </c>
      <c r="F2" s="15">
        <v>3.5</v>
      </c>
      <c r="G2" s="15" t="s">
        <v>6</v>
      </c>
      <c r="H2" s="15" t="s">
        <v>6</v>
      </c>
      <c r="I2" s="15" t="s">
        <v>6</v>
      </c>
      <c r="J2" s="15" t="s">
        <v>6</v>
      </c>
      <c r="K2" s="15" t="s">
        <v>6</v>
      </c>
      <c r="L2" s="15" t="s">
        <v>6</v>
      </c>
      <c r="M2" s="15" t="s">
        <v>6</v>
      </c>
      <c r="N2" s="15" t="s">
        <v>6</v>
      </c>
      <c r="O2" s="15" t="s">
        <v>6</v>
      </c>
      <c r="P2" s="15" t="s">
        <v>6</v>
      </c>
      <c r="Q2" s="15" t="s">
        <v>6</v>
      </c>
      <c r="R2" s="15" t="s">
        <v>6</v>
      </c>
      <c r="S2" s="15" t="s">
        <v>6</v>
      </c>
      <c r="T2" s="15" t="s">
        <v>6</v>
      </c>
      <c r="U2" s="3">
        <f t="shared" ref="U2:U65" si="1">IF(A2="",0,A2)</f>
        <v>1.25</v>
      </c>
      <c r="V2" s="3">
        <f t="shared" si="0"/>
        <v>0.5</v>
      </c>
      <c r="W2" s="3">
        <f t="shared" si="0"/>
        <v>2.75</v>
      </c>
      <c r="X2" s="3">
        <f t="shared" si="0"/>
        <v>0.5</v>
      </c>
      <c r="Y2" s="3">
        <f t="shared" si="0"/>
        <v>4.5</v>
      </c>
      <c r="Z2" s="3">
        <f t="shared" si="0"/>
        <v>3.5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/>
      <c r="AP2" s="3"/>
      <c r="AQ2" s="3"/>
      <c r="AR2" s="3"/>
      <c r="AS2" s="3"/>
      <c r="AT2" s="3"/>
      <c r="AU2" s="3"/>
    </row>
    <row r="3" spans="1:47">
      <c r="A3" s="15" t="s">
        <v>6</v>
      </c>
      <c r="B3" s="15" t="s">
        <v>6</v>
      </c>
      <c r="C3" s="15">
        <v>0.5</v>
      </c>
      <c r="D3" s="15">
        <v>0.25</v>
      </c>
      <c r="E3" s="15">
        <v>24.35</v>
      </c>
      <c r="F3" s="15">
        <v>26.375</v>
      </c>
      <c r="G3" s="15" t="s">
        <v>6</v>
      </c>
      <c r="H3" s="15" t="s">
        <v>6</v>
      </c>
      <c r="I3" s="15" t="s">
        <v>6</v>
      </c>
      <c r="J3" s="15" t="s">
        <v>6</v>
      </c>
      <c r="K3" s="15" t="s">
        <v>6</v>
      </c>
      <c r="L3" s="15" t="s">
        <v>6</v>
      </c>
      <c r="M3" s="15" t="s">
        <v>6</v>
      </c>
      <c r="N3" s="15" t="s">
        <v>6</v>
      </c>
      <c r="O3" s="15" t="s">
        <v>6</v>
      </c>
      <c r="P3" s="15" t="s">
        <v>6</v>
      </c>
      <c r="Q3" s="15" t="s">
        <v>6</v>
      </c>
      <c r="R3" s="15" t="s">
        <v>6</v>
      </c>
      <c r="S3" s="15" t="s">
        <v>6</v>
      </c>
      <c r="T3" s="15" t="s">
        <v>6</v>
      </c>
      <c r="U3" s="3">
        <f t="shared" si="1"/>
        <v>0</v>
      </c>
      <c r="V3" s="3">
        <f t="shared" si="0"/>
        <v>0</v>
      </c>
      <c r="W3" s="3">
        <f t="shared" si="0"/>
        <v>0.5</v>
      </c>
      <c r="X3" s="3">
        <f t="shared" si="0"/>
        <v>0.25</v>
      </c>
      <c r="Y3" s="3">
        <f t="shared" si="0"/>
        <v>24.35</v>
      </c>
      <c r="Z3" s="3">
        <f t="shared" si="0"/>
        <v>26.375</v>
      </c>
      <c r="AA3" s="3">
        <f t="shared" si="0"/>
        <v>0</v>
      </c>
      <c r="AB3" s="3">
        <f t="shared" si="0"/>
        <v>0</v>
      </c>
      <c r="AC3" s="3">
        <f t="shared" si="0"/>
        <v>0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  <c r="AL3" s="3">
        <f t="shared" si="0"/>
        <v>0</v>
      </c>
      <c r="AM3" s="3">
        <f t="shared" si="0"/>
        <v>0</v>
      </c>
      <c r="AN3" s="3">
        <f t="shared" si="0"/>
        <v>0</v>
      </c>
      <c r="AO3" s="3"/>
      <c r="AP3" s="3"/>
      <c r="AQ3" s="3"/>
      <c r="AR3" s="3"/>
      <c r="AS3" s="3"/>
      <c r="AT3" s="3"/>
      <c r="AU3" s="3"/>
    </row>
    <row r="4" spans="1:47">
      <c r="A4" s="15">
        <v>4.5</v>
      </c>
      <c r="B4" s="15">
        <v>3</v>
      </c>
      <c r="C4" s="15">
        <v>0.5</v>
      </c>
      <c r="D4" s="15">
        <v>0.5</v>
      </c>
      <c r="E4" s="15" t="s">
        <v>6</v>
      </c>
      <c r="F4" s="15" t="s">
        <v>6</v>
      </c>
      <c r="G4" s="15">
        <v>11.5</v>
      </c>
      <c r="H4" s="15">
        <v>6.5</v>
      </c>
      <c r="I4" s="15" t="s">
        <v>6</v>
      </c>
      <c r="J4" s="15" t="s">
        <v>6</v>
      </c>
      <c r="K4" s="15" t="s">
        <v>6</v>
      </c>
      <c r="L4" s="15" t="s">
        <v>6</v>
      </c>
      <c r="M4" s="15" t="s">
        <v>6</v>
      </c>
      <c r="N4" s="15" t="s">
        <v>6</v>
      </c>
      <c r="O4" s="15" t="s">
        <v>6</v>
      </c>
      <c r="P4" s="15" t="s">
        <v>6</v>
      </c>
      <c r="Q4" s="15">
        <v>1</v>
      </c>
      <c r="R4" s="15">
        <v>0.25</v>
      </c>
      <c r="S4" s="15">
        <v>0.5</v>
      </c>
      <c r="T4" s="15">
        <v>0.5</v>
      </c>
      <c r="U4" s="3">
        <f t="shared" si="1"/>
        <v>4.5</v>
      </c>
      <c r="V4" s="3">
        <f t="shared" si="0"/>
        <v>3</v>
      </c>
      <c r="W4" s="3">
        <f t="shared" si="0"/>
        <v>0.5</v>
      </c>
      <c r="X4" s="3">
        <f t="shared" si="0"/>
        <v>0.5</v>
      </c>
      <c r="Y4" s="3">
        <f t="shared" si="0"/>
        <v>0</v>
      </c>
      <c r="Z4" s="3">
        <f t="shared" si="0"/>
        <v>0</v>
      </c>
      <c r="AA4" s="3">
        <f t="shared" si="0"/>
        <v>11.5</v>
      </c>
      <c r="AB4" s="3">
        <f t="shared" si="0"/>
        <v>6.5</v>
      </c>
      <c r="AC4" s="3">
        <f t="shared" si="0"/>
        <v>0</v>
      </c>
      <c r="AD4" s="3">
        <f t="shared" si="0"/>
        <v>0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1</v>
      </c>
      <c r="AL4" s="3">
        <f t="shared" si="0"/>
        <v>0.25</v>
      </c>
      <c r="AM4" s="3">
        <f t="shared" si="0"/>
        <v>0.5</v>
      </c>
      <c r="AN4" s="3">
        <f t="shared" si="0"/>
        <v>0.5</v>
      </c>
      <c r="AO4" s="3"/>
      <c r="AP4" s="3"/>
      <c r="AQ4" s="3"/>
      <c r="AR4" s="3"/>
      <c r="AS4" s="3"/>
      <c r="AT4" s="3"/>
      <c r="AU4" s="3"/>
    </row>
    <row r="5" spans="1:47">
      <c r="A5" s="15" t="s">
        <v>6</v>
      </c>
      <c r="B5" s="15" t="s">
        <v>6</v>
      </c>
      <c r="C5" s="15" t="s">
        <v>6</v>
      </c>
      <c r="D5" s="15" t="s">
        <v>6</v>
      </c>
      <c r="E5" s="15" t="s">
        <v>6</v>
      </c>
      <c r="F5" s="15" t="s">
        <v>6</v>
      </c>
      <c r="G5" s="15">
        <v>7.4</v>
      </c>
      <c r="H5" s="15">
        <v>5.75</v>
      </c>
      <c r="I5" s="15" t="s">
        <v>6</v>
      </c>
      <c r="J5" s="15" t="s">
        <v>6</v>
      </c>
      <c r="K5" s="15" t="s">
        <v>6</v>
      </c>
      <c r="L5" s="15" t="s">
        <v>6</v>
      </c>
      <c r="M5" s="15" t="s">
        <v>6</v>
      </c>
      <c r="N5" s="15" t="s">
        <v>6</v>
      </c>
      <c r="O5" s="15" t="s">
        <v>6</v>
      </c>
      <c r="P5" s="15" t="s">
        <v>6</v>
      </c>
      <c r="Q5" s="15">
        <v>0</v>
      </c>
      <c r="R5" s="15">
        <v>0.5</v>
      </c>
      <c r="S5" s="15" t="s">
        <v>6</v>
      </c>
      <c r="T5" s="15" t="s">
        <v>6</v>
      </c>
      <c r="U5" s="3">
        <f t="shared" si="1"/>
        <v>0</v>
      </c>
      <c r="V5" s="3">
        <f t="shared" si="0"/>
        <v>0</v>
      </c>
      <c r="W5" s="3">
        <f t="shared" si="0"/>
        <v>0</v>
      </c>
      <c r="X5" s="3">
        <f t="shared" si="0"/>
        <v>0</v>
      </c>
      <c r="Y5" s="3">
        <f t="shared" si="0"/>
        <v>0</v>
      </c>
      <c r="Z5" s="3">
        <f t="shared" si="0"/>
        <v>0</v>
      </c>
      <c r="AA5" s="3">
        <f t="shared" si="0"/>
        <v>7.4</v>
      </c>
      <c r="AB5" s="3">
        <f t="shared" si="0"/>
        <v>5.75</v>
      </c>
      <c r="AC5" s="3">
        <f t="shared" si="0"/>
        <v>0</v>
      </c>
      <c r="AD5" s="3">
        <f t="shared" si="0"/>
        <v>0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  <c r="AL5" s="3">
        <f t="shared" si="0"/>
        <v>0.5</v>
      </c>
      <c r="AM5" s="3">
        <f t="shared" si="0"/>
        <v>0</v>
      </c>
      <c r="AN5" s="3">
        <f t="shared" si="0"/>
        <v>0</v>
      </c>
      <c r="AO5" s="3"/>
      <c r="AP5" s="3"/>
      <c r="AQ5" s="3"/>
      <c r="AR5" s="3"/>
      <c r="AS5" s="3"/>
      <c r="AT5" s="3"/>
      <c r="AU5" s="3"/>
    </row>
    <row r="6" spans="1:47">
      <c r="A6" s="15" t="s">
        <v>6</v>
      </c>
      <c r="B6" s="15" t="s">
        <v>6</v>
      </c>
      <c r="C6" s="15" t="s">
        <v>6</v>
      </c>
      <c r="D6" s="15" t="s">
        <v>6</v>
      </c>
      <c r="E6" s="15" t="s">
        <v>6</v>
      </c>
      <c r="F6" s="15" t="s">
        <v>6</v>
      </c>
      <c r="G6" s="15">
        <v>1</v>
      </c>
      <c r="H6" s="15">
        <v>0.375</v>
      </c>
      <c r="I6" s="15" t="s">
        <v>6</v>
      </c>
      <c r="J6" s="15" t="s">
        <v>6</v>
      </c>
      <c r="K6" s="15" t="s">
        <v>6</v>
      </c>
      <c r="L6" s="15" t="s">
        <v>6</v>
      </c>
      <c r="M6" s="15" t="s">
        <v>6</v>
      </c>
      <c r="N6" s="15" t="s">
        <v>6</v>
      </c>
      <c r="O6" s="15" t="s">
        <v>6</v>
      </c>
      <c r="P6" s="15" t="s">
        <v>6</v>
      </c>
      <c r="Q6" s="15" t="s">
        <v>6</v>
      </c>
      <c r="R6" s="15" t="s">
        <v>6</v>
      </c>
      <c r="S6" s="15" t="s">
        <v>6</v>
      </c>
      <c r="T6" s="15" t="s">
        <v>6</v>
      </c>
      <c r="U6" s="3">
        <f t="shared" si="1"/>
        <v>0</v>
      </c>
      <c r="V6" s="3">
        <f t="shared" si="0"/>
        <v>0</v>
      </c>
      <c r="W6" s="3">
        <f t="shared" si="0"/>
        <v>0</v>
      </c>
      <c r="X6" s="3">
        <f t="shared" si="0"/>
        <v>0</v>
      </c>
      <c r="Y6" s="3">
        <f t="shared" si="0"/>
        <v>0</v>
      </c>
      <c r="Z6" s="3">
        <f t="shared" si="0"/>
        <v>0</v>
      </c>
      <c r="AA6" s="3">
        <f t="shared" si="0"/>
        <v>1</v>
      </c>
      <c r="AB6" s="3">
        <f t="shared" si="0"/>
        <v>0.375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  <c r="AG6" s="3">
        <f t="shared" si="0"/>
        <v>0</v>
      </c>
      <c r="AH6" s="3">
        <f t="shared" si="0"/>
        <v>0</v>
      </c>
      <c r="AI6" s="3">
        <f t="shared" si="0"/>
        <v>0</v>
      </c>
      <c r="AJ6" s="3">
        <f t="shared" si="0"/>
        <v>0</v>
      </c>
      <c r="AK6" s="3">
        <f t="shared" si="0"/>
        <v>0</v>
      </c>
      <c r="AL6" s="3">
        <f t="shared" si="0"/>
        <v>0</v>
      </c>
      <c r="AM6" s="3">
        <f t="shared" si="0"/>
        <v>0</v>
      </c>
      <c r="AN6" s="3">
        <f t="shared" si="0"/>
        <v>0</v>
      </c>
      <c r="AO6" s="3"/>
      <c r="AP6" s="3"/>
      <c r="AQ6" s="3"/>
      <c r="AR6" s="3"/>
      <c r="AS6" s="3"/>
      <c r="AT6" s="3"/>
      <c r="AU6" s="3"/>
    </row>
    <row r="7" spans="1:47">
      <c r="A7" s="15" t="s">
        <v>6</v>
      </c>
      <c r="B7" s="15" t="s">
        <v>6</v>
      </c>
      <c r="C7" s="15">
        <v>11.5</v>
      </c>
      <c r="D7" s="15">
        <v>10.875</v>
      </c>
      <c r="E7" s="15" t="s">
        <v>6</v>
      </c>
      <c r="F7" s="15" t="s">
        <v>6</v>
      </c>
      <c r="G7" s="15" t="s">
        <v>6</v>
      </c>
      <c r="H7" s="15" t="s">
        <v>6</v>
      </c>
      <c r="I7" s="15" t="s">
        <v>6</v>
      </c>
      <c r="J7" s="15" t="s">
        <v>6</v>
      </c>
      <c r="K7" s="15" t="s">
        <v>6</v>
      </c>
      <c r="L7" s="15" t="s">
        <v>6</v>
      </c>
      <c r="M7" s="15" t="s">
        <v>6</v>
      </c>
      <c r="N7" s="15" t="s">
        <v>6</v>
      </c>
      <c r="O7" s="15" t="s">
        <v>6</v>
      </c>
      <c r="P7" s="15" t="s">
        <v>6</v>
      </c>
      <c r="Q7" s="15" t="s">
        <v>6</v>
      </c>
      <c r="R7" s="15" t="s">
        <v>6</v>
      </c>
      <c r="S7" s="15" t="s">
        <v>6</v>
      </c>
      <c r="T7" s="15" t="s">
        <v>6</v>
      </c>
      <c r="U7" s="3">
        <f t="shared" si="1"/>
        <v>0</v>
      </c>
      <c r="V7" s="3">
        <f t="shared" si="0"/>
        <v>0</v>
      </c>
      <c r="W7" s="3">
        <f t="shared" si="0"/>
        <v>11.5</v>
      </c>
      <c r="X7" s="3">
        <f t="shared" si="0"/>
        <v>10.875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  <c r="AG7" s="3">
        <f t="shared" si="0"/>
        <v>0</v>
      </c>
      <c r="AH7" s="3">
        <f t="shared" si="0"/>
        <v>0</v>
      </c>
      <c r="AI7" s="3">
        <f t="shared" si="0"/>
        <v>0</v>
      </c>
      <c r="AJ7" s="3">
        <f t="shared" si="0"/>
        <v>0</v>
      </c>
      <c r="AK7" s="3">
        <f t="shared" si="0"/>
        <v>0</v>
      </c>
      <c r="AL7" s="3">
        <f t="shared" si="0"/>
        <v>0</v>
      </c>
      <c r="AM7" s="3">
        <f t="shared" si="0"/>
        <v>0</v>
      </c>
      <c r="AN7" s="3">
        <f t="shared" si="0"/>
        <v>0</v>
      </c>
      <c r="AO7" s="3"/>
      <c r="AP7" s="3"/>
      <c r="AQ7" s="3"/>
      <c r="AR7" s="3"/>
      <c r="AS7" s="3"/>
      <c r="AT7" s="3"/>
      <c r="AU7" s="3"/>
    </row>
    <row r="8" spans="1:47">
      <c r="A8" s="15" t="s">
        <v>6</v>
      </c>
      <c r="B8" s="15" t="s">
        <v>6</v>
      </c>
      <c r="C8" s="15" t="s">
        <v>6</v>
      </c>
      <c r="D8" s="15" t="s">
        <v>6</v>
      </c>
      <c r="E8" s="15">
        <v>34.875</v>
      </c>
      <c r="F8" s="15">
        <v>33.325000000000003</v>
      </c>
      <c r="G8" s="15" t="s">
        <v>6</v>
      </c>
      <c r="H8" s="15" t="s">
        <v>6</v>
      </c>
      <c r="I8" s="15" t="s">
        <v>6</v>
      </c>
      <c r="J8" s="15" t="s">
        <v>6</v>
      </c>
      <c r="K8" s="15" t="s">
        <v>6</v>
      </c>
      <c r="L8" s="15" t="s">
        <v>6</v>
      </c>
      <c r="M8" s="15" t="s">
        <v>6</v>
      </c>
      <c r="N8" s="15" t="s">
        <v>6</v>
      </c>
      <c r="O8" s="15" t="s">
        <v>6</v>
      </c>
      <c r="P8" s="15" t="s">
        <v>6</v>
      </c>
      <c r="Q8" s="15" t="s">
        <v>6</v>
      </c>
      <c r="R8" s="15" t="s">
        <v>6</v>
      </c>
      <c r="S8" s="15" t="s">
        <v>6</v>
      </c>
      <c r="T8" s="15" t="s">
        <v>6</v>
      </c>
      <c r="U8" s="3">
        <f t="shared" si="1"/>
        <v>0</v>
      </c>
      <c r="V8" s="3">
        <f t="shared" si="0"/>
        <v>0</v>
      </c>
      <c r="W8" s="3">
        <f t="shared" si="0"/>
        <v>0</v>
      </c>
      <c r="X8" s="3">
        <f t="shared" si="0"/>
        <v>0</v>
      </c>
      <c r="Y8" s="3">
        <f t="shared" si="0"/>
        <v>34.875</v>
      </c>
      <c r="Z8" s="3">
        <f t="shared" si="0"/>
        <v>33.325000000000003</v>
      </c>
      <c r="AA8" s="3">
        <f t="shared" si="0"/>
        <v>0</v>
      </c>
      <c r="AB8" s="3">
        <f t="shared" si="0"/>
        <v>0</v>
      </c>
      <c r="AC8" s="3">
        <f t="shared" si="0"/>
        <v>0</v>
      </c>
      <c r="AD8" s="3">
        <f t="shared" si="0"/>
        <v>0</v>
      </c>
      <c r="AE8" s="3">
        <f t="shared" si="0"/>
        <v>0</v>
      </c>
      <c r="AF8" s="3">
        <f t="shared" si="0"/>
        <v>0</v>
      </c>
      <c r="AG8" s="3">
        <f t="shared" si="0"/>
        <v>0</v>
      </c>
      <c r="AH8" s="3">
        <f t="shared" si="0"/>
        <v>0</v>
      </c>
      <c r="AI8" s="3">
        <f t="shared" si="0"/>
        <v>0</v>
      </c>
      <c r="AJ8" s="3">
        <f t="shared" si="0"/>
        <v>0</v>
      </c>
      <c r="AK8" s="3">
        <f t="shared" si="0"/>
        <v>0</v>
      </c>
      <c r="AL8" s="3">
        <f t="shared" si="0"/>
        <v>0</v>
      </c>
      <c r="AM8" s="3">
        <f t="shared" si="0"/>
        <v>0</v>
      </c>
      <c r="AN8" s="3">
        <f t="shared" si="0"/>
        <v>0</v>
      </c>
      <c r="AO8" s="3"/>
      <c r="AP8" s="3"/>
      <c r="AQ8" s="3"/>
      <c r="AR8" s="3"/>
      <c r="AS8" s="3"/>
      <c r="AT8" s="3"/>
      <c r="AU8" s="3"/>
    </row>
    <row r="9" spans="1:47">
      <c r="A9" s="15">
        <v>0.375</v>
      </c>
      <c r="B9" s="15">
        <v>0.1</v>
      </c>
      <c r="C9" s="15" t="s">
        <v>6</v>
      </c>
      <c r="D9" s="15" t="s">
        <v>6</v>
      </c>
      <c r="E9" s="15">
        <v>32.200000000000003</v>
      </c>
      <c r="F9" s="15">
        <v>48.758358000000001</v>
      </c>
      <c r="G9" s="15" t="s">
        <v>6</v>
      </c>
      <c r="H9" s="15" t="s">
        <v>6</v>
      </c>
      <c r="I9" s="15" t="s">
        <v>6</v>
      </c>
      <c r="J9" s="15" t="s">
        <v>6</v>
      </c>
      <c r="K9" s="15" t="s">
        <v>6</v>
      </c>
      <c r="L9" s="15" t="s">
        <v>6</v>
      </c>
      <c r="M9" s="15" t="s">
        <v>6</v>
      </c>
      <c r="N9" s="15" t="s">
        <v>6</v>
      </c>
      <c r="O9" s="15" t="s">
        <v>6</v>
      </c>
      <c r="P9" s="15" t="s">
        <v>6</v>
      </c>
      <c r="Q9" s="15" t="s">
        <v>6</v>
      </c>
      <c r="R9" s="15" t="s">
        <v>6</v>
      </c>
      <c r="S9" s="15" t="s">
        <v>6</v>
      </c>
      <c r="T9" s="15" t="s">
        <v>6</v>
      </c>
      <c r="U9" s="3">
        <f t="shared" si="1"/>
        <v>0.375</v>
      </c>
      <c r="V9" s="3">
        <f t="shared" si="0"/>
        <v>0.1</v>
      </c>
      <c r="W9" s="3">
        <f t="shared" si="0"/>
        <v>0</v>
      </c>
      <c r="X9" s="3">
        <f t="shared" si="0"/>
        <v>0</v>
      </c>
      <c r="Y9" s="3">
        <f t="shared" si="0"/>
        <v>32.200000000000003</v>
      </c>
      <c r="Z9" s="3">
        <f t="shared" si="0"/>
        <v>48.758358000000001</v>
      </c>
      <c r="AA9" s="3">
        <f t="shared" si="0"/>
        <v>0</v>
      </c>
      <c r="AB9" s="3">
        <f t="shared" si="0"/>
        <v>0</v>
      </c>
      <c r="AC9" s="3">
        <f t="shared" si="0"/>
        <v>0</v>
      </c>
      <c r="AD9" s="3">
        <f t="shared" si="0"/>
        <v>0</v>
      </c>
      <c r="AE9" s="3">
        <f t="shared" si="0"/>
        <v>0</v>
      </c>
      <c r="AF9" s="3">
        <f t="shared" si="0"/>
        <v>0</v>
      </c>
      <c r="AG9" s="3">
        <f t="shared" si="0"/>
        <v>0</v>
      </c>
      <c r="AH9" s="3">
        <f t="shared" si="0"/>
        <v>0</v>
      </c>
      <c r="AI9" s="3">
        <f t="shared" si="0"/>
        <v>0</v>
      </c>
      <c r="AJ9" s="3">
        <f t="shared" si="0"/>
        <v>0</v>
      </c>
      <c r="AK9" s="3">
        <f t="shared" si="0"/>
        <v>0</v>
      </c>
      <c r="AL9" s="3">
        <f t="shared" si="0"/>
        <v>0</v>
      </c>
      <c r="AM9" s="3">
        <f t="shared" si="0"/>
        <v>0</v>
      </c>
      <c r="AN9" s="3">
        <f t="shared" si="0"/>
        <v>0</v>
      </c>
      <c r="AO9" s="3"/>
      <c r="AP9" s="3"/>
      <c r="AQ9" s="3"/>
      <c r="AR9" s="3"/>
      <c r="AS9" s="3"/>
      <c r="AT9" s="3"/>
      <c r="AU9" s="3"/>
    </row>
    <row r="10" spans="1:47">
      <c r="A10" s="15">
        <v>0.5</v>
      </c>
      <c r="B10" s="15">
        <v>0.5</v>
      </c>
      <c r="C10" s="15" t="s">
        <v>6</v>
      </c>
      <c r="D10" s="15" t="s">
        <v>6</v>
      </c>
      <c r="E10" s="15" t="s">
        <v>6</v>
      </c>
      <c r="F10" s="15" t="s">
        <v>6</v>
      </c>
      <c r="G10" s="15">
        <v>1</v>
      </c>
      <c r="H10" s="15">
        <v>1</v>
      </c>
      <c r="I10" s="15">
        <v>14</v>
      </c>
      <c r="J10" s="15">
        <v>10.275</v>
      </c>
      <c r="K10" s="15">
        <v>0.5</v>
      </c>
      <c r="L10" s="15">
        <v>0.3</v>
      </c>
      <c r="M10" s="15">
        <v>2</v>
      </c>
      <c r="N10" s="15">
        <v>1.925</v>
      </c>
      <c r="O10" s="15">
        <v>1</v>
      </c>
      <c r="P10" s="15">
        <v>0.92500000000000004</v>
      </c>
      <c r="Q10" s="15">
        <v>2</v>
      </c>
      <c r="R10" s="15">
        <v>2.1</v>
      </c>
      <c r="S10" s="15" t="s">
        <v>6</v>
      </c>
      <c r="T10" s="15" t="s">
        <v>6</v>
      </c>
      <c r="U10" s="3">
        <f t="shared" si="1"/>
        <v>0.5</v>
      </c>
      <c r="V10" s="3">
        <f t="shared" si="0"/>
        <v>0.5</v>
      </c>
      <c r="W10" s="3">
        <f t="shared" si="0"/>
        <v>0</v>
      </c>
      <c r="X10" s="3">
        <f t="shared" si="0"/>
        <v>0</v>
      </c>
      <c r="Y10" s="3">
        <f t="shared" si="0"/>
        <v>0</v>
      </c>
      <c r="Z10" s="3">
        <f t="shared" si="0"/>
        <v>0</v>
      </c>
      <c r="AA10" s="3">
        <f t="shared" si="0"/>
        <v>1</v>
      </c>
      <c r="AB10" s="3">
        <f t="shared" si="0"/>
        <v>1</v>
      </c>
      <c r="AC10" s="3">
        <f t="shared" si="0"/>
        <v>14</v>
      </c>
      <c r="AD10" s="3">
        <f t="shared" si="0"/>
        <v>10.275</v>
      </c>
      <c r="AE10" s="3">
        <f t="shared" si="0"/>
        <v>0.5</v>
      </c>
      <c r="AF10" s="3">
        <f t="shared" si="0"/>
        <v>0.3</v>
      </c>
      <c r="AG10" s="3">
        <f t="shared" si="0"/>
        <v>2</v>
      </c>
      <c r="AH10" s="3">
        <f t="shared" si="0"/>
        <v>1.925</v>
      </c>
      <c r="AI10" s="3">
        <f t="shared" si="0"/>
        <v>1</v>
      </c>
      <c r="AJ10" s="3">
        <f t="shared" si="0"/>
        <v>0.92500000000000004</v>
      </c>
      <c r="AK10" s="3">
        <f t="shared" si="0"/>
        <v>2</v>
      </c>
      <c r="AL10" s="3">
        <f t="shared" si="0"/>
        <v>2.1</v>
      </c>
      <c r="AM10" s="3">
        <f t="shared" si="0"/>
        <v>0</v>
      </c>
      <c r="AN10" s="3">
        <f t="shared" si="0"/>
        <v>0</v>
      </c>
      <c r="AO10" s="3"/>
      <c r="AP10" s="3"/>
      <c r="AQ10" s="3"/>
      <c r="AR10" s="3"/>
      <c r="AS10" s="3"/>
      <c r="AT10" s="3"/>
      <c r="AU10" s="3"/>
    </row>
    <row r="11" spans="1:47">
      <c r="A11" s="15" t="s">
        <v>6</v>
      </c>
      <c r="B11" s="15" t="s">
        <v>6</v>
      </c>
      <c r="C11" s="15" t="s">
        <v>6</v>
      </c>
      <c r="D11" s="15" t="s">
        <v>6</v>
      </c>
      <c r="E11" s="15" t="s">
        <v>6</v>
      </c>
      <c r="F11" s="15" t="s">
        <v>6</v>
      </c>
      <c r="G11" s="15">
        <v>0.5</v>
      </c>
      <c r="H11" s="15">
        <v>0.32500000000000001</v>
      </c>
      <c r="I11" s="15">
        <v>9.25</v>
      </c>
      <c r="J11" s="15">
        <v>6.5</v>
      </c>
      <c r="K11" s="15">
        <v>0.5</v>
      </c>
      <c r="L11" s="15">
        <v>0.32500000000000001</v>
      </c>
      <c r="M11" s="15">
        <v>1.5</v>
      </c>
      <c r="N11" s="15">
        <v>0.875</v>
      </c>
      <c r="O11" s="15">
        <v>1</v>
      </c>
      <c r="P11" s="15">
        <v>0.77500000000000002</v>
      </c>
      <c r="Q11" s="15">
        <v>2</v>
      </c>
      <c r="R11" s="15">
        <v>1.425</v>
      </c>
      <c r="S11" s="15" t="s">
        <v>6</v>
      </c>
      <c r="T11" s="15" t="s">
        <v>6</v>
      </c>
      <c r="U11" s="3">
        <f t="shared" si="1"/>
        <v>0</v>
      </c>
      <c r="V11" s="3">
        <f t="shared" ref="V11:V68" si="2">IF(B11="",0,B11)</f>
        <v>0</v>
      </c>
      <c r="W11" s="3">
        <f t="shared" ref="W11:W68" si="3">IF(C11="",0,C11)</f>
        <v>0</v>
      </c>
      <c r="X11" s="3">
        <f t="shared" ref="X11:X68" si="4">IF(D11="",0,D11)</f>
        <v>0</v>
      </c>
      <c r="Y11" s="3">
        <f t="shared" ref="Y11:Y68" si="5">IF(E11="",0,E11)</f>
        <v>0</v>
      </c>
      <c r="Z11" s="3">
        <f t="shared" ref="Z11:Z68" si="6">IF(F11="",0,F11)</f>
        <v>0</v>
      </c>
      <c r="AA11" s="3">
        <f t="shared" ref="AA11:AA68" si="7">IF(G11="",0,G11)</f>
        <v>0.5</v>
      </c>
      <c r="AB11" s="3">
        <f t="shared" ref="AB11:AB68" si="8">IF(H11="",0,H11)</f>
        <v>0.32500000000000001</v>
      </c>
      <c r="AC11" s="3">
        <f t="shared" ref="AC11:AC68" si="9">IF(I11="",0,I11)</f>
        <v>9.25</v>
      </c>
      <c r="AD11" s="3">
        <f t="shared" ref="AD11:AD68" si="10">IF(J11="",0,J11)</f>
        <v>6.5</v>
      </c>
      <c r="AE11" s="3">
        <f t="shared" ref="AE11:AE68" si="11">IF(K11="",0,K11)</f>
        <v>0.5</v>
      </c>
      <c r="AF11" s="3">
        <f t="shared" ref="AF11:AF68" si="12">IF(L11="",0,L11)</f>
        <v>0.32500000000000001</v>
      </c>
      <c r="AG11" s="3">
        <f t="shared" ref="AG11:AG68" si="13">IF(M11="",0,M11)</f>
        <v>1.5</v>
      </c>
      <c r="AH11" s="3">
        <f t="shared" ref="AH11:AH68" si="14">IF(N11="",0,N11)</f>
        <v>0.875</v>
      </c>
      <c r="AI11" s="3">
        <f t="shared" ref="AI11:AI68" si="15">IF(O11="",0,O11)</f>
        <v>1</v>
      </c>
      <c r="AJ11" s="3">
        <f t="shared" ref="AJ11:AJ68" si="16">IF(P11="",0,P11)</f>
        <v>0.77500000000000002</v>
      </c>
      <c r="AK11" s="3">
        <f t="shared" ref="AK11:AK68" si="17">IF(Q11="",0,Q11)</f>
        <v>2</v>
      </c>
      <c r="AL11" s="3">
        <f t="shared" ref="AL11:AL68" si="18">IF(R11="",0,R11)</f>
        <v>1.425</v>
      </c>
      <c r="AM11" s="3">
        <f t="shared" ref="AM11:AM68" si="19">IF(S11="",0,S11)</f>
        <v>0</v>
      </c>
      <c r="AN11" s="3">
        <f t="shared" ref="AN11:AN68" si="20">IF(T11="",0,T11)</f>
        <v>0</v>
      </c>
      <c r="AO11" s="3"/>
      <c r="AP11" s="3"/>
      <c r="AQ11" s="3"/>
      <c r="AR11" s="3"/>
      <c r="AS11" s="3"/>
      <c r="AT11" s="3"/>
      <c r="AU11" s="3"/>
    </row>
    <row r="12" spans="1:47">
      <c r="A12" s="15" t="s">
        <v>6</v>
      </c>
      <c r="B12" s="15" t="s">
        <v>6</v>
      </c>
      <c r="C12" s="15" t="s">
        <v>6</v>
      </c>
      <c r="D12" s="15" t="s">
        <v>6</v>
      </c>
      <c r="E12" s="15" t="s">
        <v>6</v>
      </c>
      <c r="F12" s="15" t="s">
        <v>6</v>
      </c>
      <c r="G12" s="15" t="s">
        <v>6</v>
      </c>
      <c r="H12" s="15" t="s">
        <v>6</v>
      </c>
      <c r="I12" s="15">
        <v>4.5</v>
      </c>
      <c r="J12" s="15">
        <v>3.125</v>
      </c>
      <c r="K12" s="15" t="s">
        <v>6</v>
      </c>
      <c r="L12" s="15" t="s">
        <v>6</v>
      </c>
      <c r="M12" s="15">
        <v>1</v>
      </c>
      <c r="N12" s="15">
        <v>0.25</v>
      </c>
      <c r="O12" s="15" t="s">
        <v>6</v>
      </c>
      <c r="P12" s="15" t="s">
        <v>6</v>
      </c>
      <c r="Q12" s="15" t="s">
        <v>6</v>
      </c>
      <c r="R12" s="15" t="s">
        <v>6</v>
      </c>
      <c r="S12" s="15" t="s">
        <v>6</v>
      </c>
      <c r="T12" s="15" t="s">
        <v>6</v>
      </c>
      <c r="U12" s="3">
        <f t="shared" si="1"/>
        <v>0</v>
      </c>
      <c r="V12" s="3">
        <f t="shared" si="2"/>
        <v>0</v>
      </c>
      <c r="W12" s="3">
        <f t="shared" si="3"/>
        <v>0</v>
      </c>
      <c r="X12" s="3">
        <f t="shared" si="4"/>
        <v>0</v>
      </c>
      <c r="Y12" s="3">
        <f t="shared" si="5"/>
        <v>0</v>
      </c>
      <c r="Z12" s="3">
        <f t="shared" si="6"/>
        <v>0</v>
      </c>
      <c r="AA12" s="3">
        <f t="shared" si="7"/>
        <v>0</v>
      </c>
      <c r="AB12" s="3">
        <f t="shared" si="8"/>
        <v>0</v>
      </c>
      <c r="AC12" s="3">
        <f t="shared" si="9"/>
        <v>4.5</v>
      </c>
      <c r="AD12" s="3">
        <f t="shared" si="10"/>
        <v>3.125</v>
      </c>
      <c r="AE12" s="3">
        <f t="shared" si="11"/>
        <v>0</v>
      </c>
      <c r="AF12" s="3">
        <f t="shared" si="12"/>
        <v>0</v>
      </c>
      <c r="AG12" s="3">
        <f t="shared" si="13"/>
        <v>1</v>
      </c>
      <c r="AH12" s="3">
        <f t="shared" si="14"/>
        <v>0.25</v>
      </c>
      <c r="AI12" s="3">
        <f t="shared" si="15"/>
        <v>0</v>
      </c>
      <c r="AJ12" s="3">
        <f t="shared" si="16"/>
        <v>0</v>
      </c>
      <c r="AK12" s="3">
        <f t="shared" si="17"/>
        <v>0</v>
      </c>
      <c r="AL12" s="3">
        <f t="shared" si="18"/>
        <v>0</v>
      </c>
      <c r="AM12" s="3">
        <f t="shared" si="19"/>
        <v>0</v>
      </c>
      <c r="AN12" s="3">
        <f t="shared" si="20"/>
        <v>0</v>
      </c>
      <c r="AO12" s="3"/>
      <c r="AP12" s="3"/>
      <c r="AQ12" s="3"/>
      <c r="AR12" s="3"/>
      <c r="AS12" s="3"/>
      <c r="AT12" s="3"/>
      <c r="AU12" s="3"/>
    </row>
    <row r="13" spans="1:47">
      <c r="A13" s="15">
        <v>3.05</v>
      </c>
      <c r="B13" s="15">
        <v>2.875</v>
      </c>
      <c r="C13" s="15">
        <v>6.55</v>
      </c>
      <c r="D13" s="15">
        <v>6.25</v>
      </c>
      <c r="E13" s="15">
        <v>13.65</v>
      </c>
      <c r="F13" s="15">
        <v>11.375</v>
      </c>
      <c r="G13" s="15">
        <v>0.5</v>
      </c>
      <c r="H13" s="15">
        <v>0.5</v>
      </c>
      <c r="I13" s="15" t="s">
        <v>6</v>
      </c>
      <c r="J13" s="15" t="s">
        <v>6</v>
      </c>
      <c r="K13" s="15" t="s">
        <v>6</v>
      </c>
      <c r="L13" s="15" t="s">
        <v>6</v>
      </c>
      <c r="M13" s="15" t="s">
        <v>6</v>
      </c>
      <c r="N13" s="15" t="s">
        <v>6</v>
      </c>
      <c r="O13" s="15" t="s">
        <v>6</v>
      </c>
      <c r="P13" s="15" t="s">
        <v>6</v>
      </c>
      <c r="Q13" s="15" t="s">
        <v>6</v>
      </c>
      <c r="R13" s="15" t="s">
        <v>6</v>
      </c>
      <c r="S13" s="15" t="s">
        <v>6</v>
      </c>
      <c r="T13" s="15" t="s">
        <v>6</v>
      </c>
      <c r="U13" s="3">
        <f t="shared" si="1"/>
        <v>3.05</v>
      </c>
      <c r="V13" s="3">
        <f t="shared" si="2"/>
        <v>2.875</v>
      </c>
      <c r="W13" s="3">
        <f t="shared" si="3"/>
        <v>6.55</v>
      </c>
      <c r="X13" s="3">
        <f t="shared" si="4"/>
        <v>6.25</v>
      </c>
      <c r="Y13" s="3">
        <f t="shared" si="5"/>
        <v>13.65</v>
      </c>
      <c r="Z13" s="3">
        <f t="shared" si="6"/>
        <v>11.375</v>
      </c>
      <c r="AA13" s="3">
        <f t="shared" si="7"/>
        <v>0.5</v>
      </c>
      <c r="AB13" s="3">
        <f t="shared" si="8"/>
        <v>0.5</v>
      </c>
      <c r="AC13" s="3">
        <f t="shared" si="9"/>
        <v>0</v>
      </c>
      <c r="AD13" s="3">
        <f t="shared" si="10"/>
        <v>0</v>
      </c>
      <c r="AE13" s="3">
        <f t="shared" si="11"/>
        <v>0</v>
      </c>
      <c r="AF13" s="3">
        <f t="shared" si="12"/>
        <v>0</v>
      </c>
      <c r="AG13" s="3">
        <f t="shared" si="13"/>
        <v>0</v>
      </c>
      <c r="AH13" s="3">
        <f t="shared" si="14"/>
        <v>0</v>
      </c>
      <c r="AI13" s="3">
        <f t="shared" si="15"/>
        <v>0</v>
      </c>
      <c r="AJ13" s="3">
        <f t="shared" si="16"/>
        <v>0</v>
      </c>
      <c r="AK13" s="3">
        <f t="shared" si="17"/>
        <v>0</v>
      </c>
      <c r="AL13" s="3">
        <f t="shared" si="18"/>
        <v>0</v>
      </c>
      <c r="AM13" s="3">
        <f t="shared" si="19"/>
        <v>0</v>
      </c>
      <c r="AN13" s="3">
        <f t="shared" si="20"/>
        <v>0</v>
      </c>
      <c r="AO13" s="3"/>
      <c r="AP13" s="3"/>
      <c r="AQ13" s="3"/>
      <c r="AR13" s="3"/>
      <c r="AS13" s="3"/>
      <c r="AT13" s="3"/>
      <c r="AU13" s="3"/>
    </row>
    <row r="14" spans="1:47">
      <c r="A14" s="15" t="s">
        <v>6</v>
      </c>
      <c r="B14" s="15" t="s">
        <v>6</v>
      </c>
      <c r="C14" s="15">
        <v>5.75</v>
      </c>
      <c r="D14" s="15">
        <v>5.875</v>
      </c>
      <c r="E14" s="15" t="s">
        <v>6</v>
      </c>
      <c r="F14" s="15" t="s">
        <v>6</v>
      </c>
      <c r="G14" s="15" t="s">
        <v>6</v>
      </c>
      <c r="H14" s="15" t="s">
        <v>6</v>
      </c>
      <c r="I14" s="15" t="s">
        <v>6</v>
      </c>
      <c r="J14" s="15" t="s">
        <v>6</v>
      </c>
      <c r="K14" s="15" t="s">
        <v>6</v>
      </c>
      <c r="L14" s="15" t="s">
        <v>6</v>
      </c>
      <c r="M14" s="15" t="s">
        <v>6</v>
      </c>
      <c r="N14" s="15" t="s">
        <v>6</v>
      </c>
      <c r="O14" s="15" t="s">
        <v>6</v>
      </c>
      <c r="P14" s="15" t="s">
        <v>6</v>
      </c>
      <c r="Q14" s="15" t="s">
        <v>6</v>
      </c>
      <c r="R14" s="15" t="s">
        <v>6</v>
      </c>
      <c r="S14" s="15" t="s">
        <v>6</v>
      </c>
      <c r="T14" s="15" t="s">
        <v>6</v>
      </c>
      <c r="U14" s="3">
        <f t="shared" si="1"/>
        <v>0</v>
      </c>
      <c r="V14" s="3">
        <f t="shared" si="2"/>
        <v>0</v>
      </c>
      <c r="W14" s="3">
        <f t="shared" si="3"/>
        <v>5.75</v>
      </c>
      <c r="X14" s="3">
        <f t="shared" si="4"/>
        <v>5.875</v>
      </c>
      <c r="Y14" s="3">
        <f t="shared" si="5"/>
        <v>0</v>
      </c>
      <c r="Z14" s="3">
        <f t="shared" si="6"/>
        <v>0</v>
      </c>
      <c r="AA14" s="3">
        <f t="shared" si="7"/>
        <v>0</v>
      </c>
      <c r="AB14" s="3">
        <f t="shared" si="8"/>
        <v>0</v>
      </c>
      <c r="AC14" s="3">
        <f t="shared" si="9"/>
        <v>0</v>
      </c>
      <c r="AD14" s="3">
        <f t="shared" si="10"/>
        <v>0</v>
      </c>
      <c r="AE14" s="3">
        <f t="shared" si="11"/>
        <v>0</v>
      </c>
      <c r="AF14" s="3">
        <f t="shared" si="12"/>
        <v>0</v>
      </c>
      <c r="AG14" s="3">
        <f t="shared" si="13"/>
        <v>0</v>
      </c>
      <c r="AH14" s="3">
        <f t="shared" si="14"/>
        <v>0</v>
      </c>
      <c r="AI14" s="3">
        <f t="shared" si="15"/>
        <v>0</v>
      </c>
      <c r="AJ14" s="3">
        <f t="shared" si="16"/>
        <v>0</v>
      </c>
      <c r="AK14" s="3">
        <f t="shared" si="17"/>
        <v>0</v>
      </c>
      <c r="AL14" s="3">
        <f t="shared" si="18"/>
        <v>0</v>
      </c>
      <c r="AM14" s="3">
        <f t="shared" si="19"/>
        <v>0</v>
      </c>
      <c r="AN14" s="3">
        <f t="shared" si="20"/>
        <v>0</v>
      </c>
      <c r="AO14" s="3"/>
      <c r="AP14" s="3"/>
      <c r="AQ14" s="3"/>
      <c r="AR14" s="3"/>
      <c r="AS14" s="3"/>
      <c r="AT14" s="3"/>
      <c r="AU14" s="3"/>
    </row>
    <row r="15" spans="1:47">
      <c r="A15" s="15" t="s">
        <v>6</v>
      </c>
      <c r="B15" s="15" t="s">
        <v>6</v>
      </c>
      <c r="C15" s="15">
        <v>5.5</v>
      </c>
      <c r="D15" s="15">
        <v>3.625</v>
      </c>
      <c r="E15" s="15" t="s">
        <v>6</v>
      </c>
      <c r="F15" s="15" t="s">
        <v>6</v>
      </c>
      <c r="G15" s="15" t="s">
        <v>6</v>
      </c>
      <c r="H15" s="15" t="s">
        <v>6</v>
      </c>
      <c r="I15" s="15" t="s">
        <v>6</v>
      </c>
      <c r="J15" s="15" t="s">
        <v>6</v>
      </c>
      <c r="K15" s="15" t="s">
        <v>6</v>
      </c>
      <c r="L15" s="15" t="s">
        <v>6</v>
      </c>
      <c r="M15" s="15" t="s">
        <v>6</v>
      </c>
      <c r="N15" s="15" t="s">
        <v>6</v>
      </c>
      <c r="O15" s="15" t="s">
        <v>6</v>
      </c>
      <c r="P15" s="15" t="s">
        <v>6</v>
      </c>
      <c r="Q15" s="15" t="s">
        <v>6</v>
      </c>
      <c r="R15" s="15" t="s">
        <v>6</v>
      </c>
      <c r="S15" s="15" t="s">
        <v>6</v>
      </c>
      <c r="T15" s="15" t="s">
        <v>6</v>
      </c>
      <c r="U15" s="3">
        <f t="shared" si="1"/>
        <v>0</v>
      </c>
      <c r="V15" s="3">
        <f t="shared" si="2"/>
        <v>0</v>
      </c>
      <c r="W15" s="3">
        <f t="shared" si="3"/>
        <v>5.5</v>
      </c>
      <c r="X15" s="3">
        <f t="shared" si="4"/>
        <v>3.625</v>
      </c>
      <c r="Y15" s="3">
        <f t="shared" si="5"/>
        <v>0</v>
      </c>
      <c r="Z15" s="3">
        <f t="shared" si="6"/>
        <v>0</v>
      </c>
      <c r="AA15" s="3">
        <f t="shared" si="7"/>
        <v>0</v>
      </c>
      <c r="AB15" s="3">
        <f t="shared" si="8"/>
        <v>0</v>
      </c>
      <c r="AC15" s="3">
        <f t="shared" si="9"/>
        <v>0</v>
      </c>
      <c r="AD15" s="3">
        <f t="shared" si="10"/>
        <v>0</v>
      </c>
      <c r="AE15" s="3">
        <f t="shared" si="11"/>
        <v>0</v>
      </c>
      <c r="AF15" s="3">
        <f t="shared" si="12"/>
        <v>0</v>
      </c>
      <c r="AG15" s="3">
        <f t="shared" si="13"/>
        <v>0</v>
      </c>
      <c r="AH15" s="3">
        <f t="shared" si="14"/>
        <v>0</v>
      </c>
      <c r="AI15" s="3">
        <f t="shared" si="15"/>
        <v>0</v>
      </c>
      <c r="AJ15" s="3">
        <f t="shared" si="16"/>
        <v>0</v>
      </c>
      <c r="AK15" s="3">
        <f t="shared" si="17"/>
        <v>0</v>
      </c>
      <c r="AL15" s="3">
        <f t="shared" si="18"/>
        <v>0</v>
      </c>
      <c r="AM15" s="3">
        <f t="shared" si="19"/>
        <v>0</v>
      </c>
      <c r="AN15" s="3">
        <f t="shared" si="20"/>
        <v>0</v>
      </c>
      <c r="AO15" s="3"/>
      <c r="AP15" s="3"/>
      <c r="AQ15" s="3"/>
      <c r="AR15" s="3"/>
      <c r="AS15" s="3"/>
      <c r="AT15" s="3"/>
      <c r="AU15" s="3"/>
    </row>
    <row r="16" spans="1:47">
      <c r="A16" s="15" t="s">
        <v>6</v>
      </c>
      <c r="B16" s="15" t="s">
        <v>6</v>
      </c>
      <c r="C16" s="15" t="s">
        <v>6</v>
      </c>
      <c r="D16" s="15" t="s">
        <v>6</v>
      </c>
      <c r="E16" s="15" t="s">
        <v>6</v>
      </c>
      <c r="F16" s="15" t="s">
        <v>6</v>
      </c>
      <c r="G16" s="15">
        <v>0.25</v>
      </c>
      <c r="H16" s="15">
        <v>0.25</v>
      </c>
      <c r="I16" s="15" t="s">
        <v>6</v>
      </c>
      <c r="J16" s="15" t="s">
        <v>6</v>
      </c>
      <c r="K16" s="15" t="s">
        <v>6</v>
      </c>
      <c r="L16" s="15" t="s">
        <v>6</v>
      </c>
      <c r="M16" s="15">
        <v>0.25</v>
      </c>
      <c r="N16" s="15">
        <v>0.125</v>
      </c>
      <c r="O16" s="15" t="s">
        <v>6</v>
      </c>
      <c r="P16" s="15" t="s">
        <v>6</v>
      </c>
      <c r="Q16" s="15" t="s">
        <v>6</v>
      </c>
      <c r="R16" s="15" t="s">
        <v>6</v>
      </c>
      <c r="S16" s="15" t="s">
        <v>6</v>
      </c>
      <c r="T16" s="15" t="s">
        <v>6</v>
      </c>
      <c r="U16" s="3">
        <f t="shared" si="1"/>
        <v>0</v>
      </c>
      <c r="V16" s="3">
        <f t="shared" si="2"/>
        <v>0</v>
      </c>
      <c r="W16" s="3">
        <f t="shared" si="3"/>
        <v>0</v>
      </c>
      <c r="X16" s="3">
        <f t="shared" si="4"/>
        <v>0</v>
      </c>
      <c r="Y16" s="3">
        <f t="shared" si="5"/>
        <v>0</v>
      </c>
      <c r="Z16" s="3">
        <f t="shared" si="6"/>
        <v>0</v>
      </c>
      <c r="AA16" s="3">
        <f t="shared" si="7"/>
        <v>0.25</v>
      </c>
      <c r="AB16" s="3">
        <f t="shared" si="8"/>
        <v>0.25</v>
      </c>
      <c r="AC16" s="3">
        <f t="shared" si="9"/>
        <v>0</v>
      </c>
      <c r="AD16" s="3">
        <f t="shared" si="10"/>
        <v>0</v>
      </c>
      <c r="AE16" s="3">
        <f t="shared" si="11"/>
        <v>0</v>
      </c>
      <c r="AF16" s="3">
        <f t="shared" si="12"/>
        <v>0</v>
      </c>
      <c r="AG16" s="3">
        <f t="shared" si="13"/>
        <v>0.25</v>
      </c>
      <c r="AH16" s="3">
        <f t="shared" si="14"/>
        <v>0.125</v>
      </c>
      <c r="AI16" s="3">
        <f t="shared" si="15"/>
        <v>0</v>
      </c>
      <c r="AJ16" s="3">
        <f t="shared" si="16"/>
        <v>0</v>
      </c>
      <c r="AK16" s="3">
        <f t="shared" si="17"/>
        <v>0</v>
      </c>
      <c r="AL16" s="3">
        <f t="shared" si="18"/>
        <v>0</v>
      </c>
      <c r="AM16" s="3">
        <f t="shared" si="19"/>
        <v>0</v>
      </c>
      <c r="AN16" s="3">
        <f t="shared" si="20"/>
        <v>0</v>
      </c>
      <c r="AO16" s="3"/>
      <c r="AP16" s="3"/>
      <c r="AQ16" s="3"/>
      <c r="AR16" s="3"/>
      <c r="AS16" s="3"/>
      <c r="AT16" s="3"/>
      <c r="AU16" s="3"/>
    </row>
    <row r="17" spans="1:47">
      <c r="A17" s="15" t="s">
        <v>6</v>
      </c>
      <c r="B17" s="15" t="s">
        <v>6</v>
      </c>
      <c r="C17" s="15" t="s">
        <v>6</v>
      </c>
      <c r="D17" s="15" t="s">
        <v>6</v>
      </c>
      <c r="E17" s="15" t="s">
        <v>6</v>
      </c>
      <c r="F17" s="15" t="s">
        <v>6</v>
      </c>
      <c r="G17" s="15">
        <v>0.25</v>
      </c>
      <c r="H17" s="15">
        <v>0.125</v>
      </c>
      <c r="I17" s="15" t="s">
        <v>6</v>
      </c>
      <c r="J17" s="15" t="s">
        <v>6</v>
      </c>
      <c r="K17" s="15" t="s">
        <v>6</v>
      </c>
      <c r="L17" s="15" t="s">
        <v>6</v>
      </c>
      <c r="M17" s="15">
        <v>0.25</v>
      </c>
      <c r="N17" s="15">
        <v>0.125</v>
      </c>
      <c r="O17" s="15" t="s">
        <v>6</v>
      </c>
      <c r="P17" s="15" t="s">
        <v>6</v>
      </c>
      <c r="Q17" s="15" t="s">
        <v>6</v>
      </c>
      <c r="R17" s="15" t="s">
        <v>6</v>
      </c>
      <c r="S17" s="15" t="s">
        <v>6</v>
      </c>
      <c r="T17" s="15" t="s">
        <v>6</v>
      </c>
      <c r="U17" s="3">
        <f t="shared" si="1"/>
        <v>0</v>
      </c>
      <c r="V17" s="3">
        <f t="shared" si="2"/>
        <v>0</v>
      </c>
      <c r="W17" s="3">
        <f t="shared" si="3"/>
        <v>0</v>
      </c>
      <c r="X17" s="3">
        <f t="shared" si="4"/>
        <v>0</v>
      </c>
      <c r="Y17" s="3">
        <f t="shared" si="5"/>
        <v>0</v>
      </c>
      <c r="Z17" s="3">
        <f t="shared" si="6"/>
        <v>0</v>
      </c>
      <c r="AA17" s="3">
        <f t="shared" si="7"/>
        <v>0.25</v>
      </c>
      <c r="AB17" s="3">
        <f t="shared" si="8"/>
        <v>0.125</v>
      </c>
      <c r="AC17" s="3">
        <f t="shared" si="9"/>
        <v>0</v>
      </c>
      <c r="AD17" s="3">
        <f t="shared" si="10"/>
        <v>0</v>
      </c>
      <c r="AE17" s="3">
        <f t="shared" si="11"/>
        <v>0</v>
      </c>
      <c r="AF17" s="3">
        <f t="shared" si="12"/>
        <v>0</v>
      </c>
      <c r="AG17" s="3">
        <f t="shared" si="13"/>
        <v>0.25</v>
      </c>
      <c r="AH17" s="3">
        <f t="shared" si="14"/>
        <v>0.125</v>
      </c>
      <c r="AI17" s="3">
        <f t="shared" si="15"/>
        <v>0</v>
      </c>
      <c r="AJ17" s="3">
        <f t="shared" si="16"/>
        <v>0</v>
      </c>
      <c r="AK17" s="3">
        <f t="shared" si="17"/>
        <v>0</v>
      </c>
      <c r="AL17" s="3">
        <f t="shared" si="18"/>
        <v>0</v>
      </c>
      <c r="AM17" s="3">
        <f t="shared" si="19"/>
        <v>0</v>
      </c>
      <c r="AN17" s="3">
        <f t="shared" si="20"/>
        <v>0</v>
      </c>
      <c r="AO17" s="3"/>
      <c r="AP17" s="3"/>
      <c r="AQ17" s="3"/>
      <c r="AR17" s="3"/>
      <c r="AS17" s="3"/>
      <c r="AT17" s="3"/>
      <c r="AU17" s="3"/>
    </row>
    <row r="18" spans="1:47">
      <c r="A18" s="15" t="s">
        <v>6</v>
      </c>
      <c r="B18" s="15" t="s">
        <v>6</v>
      </c>
      <c r="C18" s="15">
        <v>0.125</v>
      </c>
      <c r="D18" s="15">
        <v>0.125</v>
      </c>
      <c r="E18" s="15" t="s">
        <v>6</v>
      </c>
      <c r="F18" s="15" t="s">
        <v>6</v>
      </c>
      <c r="G18" s="15">
        <v>0.375</v>
      </c>
      <c r="H18" s="15">
        <v>0.375</v>
      </c>
      <c r="I18" s="15">
        <v>0.125</v>
      </c>
      <c r="J18" s="15">
        <v>0.125</v>
      </c>
      <c r="K18" s="15" t="s">
        <v>6</v>
      </c>
      <c r="L18" s="15" t="s">
        <v>6</v>
      </c>
      <c r="M18" s="15" t="s">
        <v>6</v>
      </c>
      <c r="N18" s="15" t="s">
        <v>6</v>
      </c>
      <c r="O18" s="15">
        <v>0.25</v>
      </c>
      <c r="P18" s="15">
        <v>0.25</v>
      </c>
      <c r="Q18" s="15">
        <v>0.125</v>
      </c>
      <c r="R18" s="15">
        <v>0.125</v>
      </c>
      <c r="S18" s="15" t="s">
        <v>6</v>
      </c>
      <c r="T18" s="15" t="s">
        <v>6</v>
      </c>
      <c r="U18" s="3">
        <f t="shared" si="1"/>
        <v>0</v>
      </c>
      <c r="V18" s="3">
        <f t="shared" si="2"/>
        <v>0</v>
      </c>
      <c r="W18" s="3">
        <f t="shared" si="3"/>
        <v>0.125</v>
      </c>
      <c r="X18" s="3">
        <f t="shared" si="4"/>
        <v>0.125</v>
      </c>
      <c r="Y18" s="3">
        <f t="shared" si="5"/>
        <v>0</v>
      </c>
      <c r="Z18" s="3">
        <f t="shared" si="6"/>
        <v>0</v>
      </c>
      <c r="AA18" s="3">
        <f t="shared" si="7"/>
        <v>0.375</v>
      </c>
      <c r="AB18" s="3">
        <f t="shared" si="8"/>
        <v>0.375</v>
      </c>
      <c r="AC18" s="3">
        <f t="shared" si="9"/>
        <v>0.125</v>
      </c>
      <c r="AD18" s="3">
        <f t="shared" si="10"/>
        <v>0.125</v>
      </c>
      <c r="AE18" s="3">
        <f t="shared" si="11"/>
        <v>0</v>
      </c>
      <c r="AF18" s="3">
        <f t="shared" si="12"/>
        <v>0</v>
      </c>
      <c r="AG18" s="3">
        <f t="shared" si="13"/>
        <v>0</v>
      </c>
      <c r="AH18" s="3">
        <f t="shared" si="14"/>
        <v>0</v>
      </c>
      <c r="AI18" s="3">
        <f t="shared" si="15"/>
        <v>0.25</v>
      </c>
      <c r="AJ18" s="3">
        <f t="shared" si="16"/>
        <v>0.25</v>
      </c>
      <c r="AK18" s="3">
        <f t="shared" si="17"/>
        <v>0.125</v>
      </c>
      <c r="AL18" s="3">
        <f t="shared" si="18"/>
        <v>0.125</v>
      </c>
      <c r="AM18" s="3">
        <f t="shared" si="19"/>
        <v>0</v>
      </c>
      <c r="AN18" s="3">
        <f t="shared" si="20"/>
        <v>0</v>
      </c>
      <c r="AO18" s="3"/>
      <c r="AP18" s="3"/>
      <c r="AQ18" s="3"/>
      <c r="AR18" s="3"/>
      <c r="AS18" s="3"/>
      <c r="AT18" s="3"/>
      <c r="AU18" s="3"/>
    </row>
    <row r="19" spans="1:47">
      <c r="A19" s="15" t="s">
        <v>6</v>
      </c>
      <c r="B19" s="15" t="s">
        <v>6</v>
      </c>
      <c r="C19" s="15">
        <v>0.125</v>
      </c>
      <c r="D19" s="15">
        <v>0.125</v>
      </c>
      <c r="E19" s="15" t="s">
        <v>6</v>
      </c>
      <c r="F19" s="15" t="s">
        <v>6</v>
      </c>
      <c r="G19" s="15">
        <v>0.375</v>
      </c>
      <c r="H19" s="15">
        <v>0.25</v>
      </c>
      <c r="I19" s="15">
        <v>0.125</v>
      </c>
      <c r="J19" s="15">
        <v>0.125</v>
      </c>
      <c r="K19" s="15" t="s">
        <v>6</v>
      </c>
      <c r="L19" s="15" t="s">
        <v>6</v>
      </c>
      <c r="M19" s="15">
        <v>0</v>
      </c>
      <c r="N19" s="15">
        <v>0.125</v>
      </c>
      <c r="O19" s="15">
        <v>0.25</v>
      </c>
      <c r="P19" s="15">
        <v>0.25</v>
      </c>
      <c r="Q19" s="15">
        <v>0.125</v>
      </c>
      <c r="R19" s="15">
        <v>0.125</v>
      </c>
      <c r="S19" s="15" t="s">
        <v>6</v>
      </c>
      <c r="T19" s="15" t="s">
        <v>6</v>
      </c>
      <c r="U19" s="3">
        <f t="shared" si="1"/>
        <v>0</v>
      </c>
      <c r="V19" s="3">
        <f t="shared" si="2"/>
        <v>0</v>
      </c>
      <c r="W19" s="3">
        <f t="shared" si="3"/>
        <v>0.125</v>
      </c>
      <c r="X19" s="3">
        <f t="shared" si="4"/>
        <v>0.125</v>
      </c>
      <c r="Y19" s="3">
        <f t="shared" si="5"/>
        <v>0</v>
      </c>
      <c r="Z19" s="3">
        <f t="shared" si="6"/>
        <v>0</v>
      </c>
      <c r="AA19" s="3">
        <f t="shared" si="7"/>
        <v>0.375</v>
      </c>
      <c r="AB19" s="3">
        <f t="shared" si="8"/>
        <v>0.25</v>
      </c>
      <c r="AC19" s="3">
        <f t="shared" si="9"/>
        <v>0.125</v>
      </c>
      <c r="AD19" s="3">
        <f t="shared" si="10"/>
        <v>0.125</v>
      </c>
      <c r="AE19" s="3">
        <f t="shared" si="11"/>
        <v>0</v>
      </c>
      <c r="AF19" s="3">
        <f t="shared" si="12"/>
        <v>0</v>
      </c>
      <c r="AG19" s="3">
        <f t="shared" si="13"/>
        <v>0</v>
      </c>
      <c r="AH19" s="3">
        <f t="shared" si="14"/>
        <v>0.125</v>
      </c>
      <c r="AI19" s="3">
        <f t="shared" si="15"/>
        <v>0.25</v>
      </c>
      <c r="AJ19" s="3">
        <f t="shared" si="16"/>
        <v>0.25</v>
      </c>
      <c r="AK19" s="3">
        <f t="shared" si="17"/>
        <v>0.125</v>
      </c>
      <c r="AL19" s="3">
        <f t="shared" si="18"/>
        <v>0.125</v>
      </c>
      <c r="AM19" s="3">
        <f t="shared" si="19"/>
        <v>0</v>
      </c>
      <c r="AN19" s="3">
        <f t="shared" si="20"/>
        <v>0</v>
      </c>
      <c r="AO19" s="3"/>
      <c r="AP19" s="3"/>
      <c r="AQ19" s="3"/>
      <c r="AR19" s="3"/>
      <c r="AS19" s="3"/>
      <c r="AT19" s="3"/>
      <c r="AU19" s="3"/>
    </row>
    <row r="20" spans="1:47">
      <c r="A20" s="15" t="s">
        <v>6</v>
      </c>
      <c r="B20" s="15" t="s">
        <v>6</v>
      </c>
      <c r="C20" s="15">
        <v>0.25</v>
      </c>
      <c r="D20" s="15">
        <v>0.25</v>
      </c>
      <c r="E20" s="15" t="s">
        <v>6</v>
      </c>
      <c r="F20" s="15" t="s">
        <v>6</v>
      </c>
      <c r="G20" s="15">
        <v>0.75</v>
      </c>
      <c r="H20" s="15">
        <v>0.6</v>
      </c>
      <c r="I20" s="15">
        <v>0.25</v>
      </c>
      <c r="J20" s="15">
        <v>0.25</v>
      </c>
      <c r="K20" s="15" t="s">
        <v>6</v>
      </c>
      <c r="L20" s="15" t="s">
        <v>6</v>
      </c>
      <c r="M20" s="15" t="s">
        <v>6</v>
      </c>
      <c r="N20" s="15" t="s">
        <v>6</v>
      </c>
      <c r="O20" s="15">
        <v>0.5</v>
      </c>
      <c r="P20" s="15">
        <v>0.5</v>
      </c>
      <c r="Q20" s="15">
        <v>0.25</v>
      </c>
      <c r="R20" s="15">
        <v>0.25</v>
      </c>
      <c r="S20" s="15" t="s">
        <v>6</v>
      </c>
      <c r="T20" s="15" t="s">
        <v>6</v>
      </c>
      <c r="U20" s="3">
        <f t="shared" si="1"/>
        <v>0</v>
      </c>
      <c r="V20" s="3">
        <f t="shared" si="2"/>
        <v>0</v>
      </c>
      <c r="W20" s="3">
        <f t="shared" si="3"/>
        <v>0.25</v>
      </c>
      <c r="X20" s="3">
        <f t="shared" si="4"/>
        <v>0.25</v>
      </c>
      <c r="Y20" s="3">
        <f t="shared" si="5"/>
        <v>0</v>
      </c>
      <c r="Z20" s="3">
        <f t="shared" si="6"/>
        <v>0</v>
      </c>
      <c r="AA20" s="3">
        <f t="shared" si="7"/>
        <v>0.75</v>
      </c>
      <c r="AB20" s="3">
        <f t="shared" si="8"/>
        <v>0.6</v>
      </c>
      <c r="AC20" s="3">
        <f t="shared" si="9"/>
        <v>0.25</v>
      </c>
      <c r="AD20" s="3">
        <f t="shared" si="10"/>
        <v>0.25</v>
      </c>
      <c r="AE20" s="3">
        <f t="shared" si="11"/>
        <v>0</v>
      </c>
      <c r="AF20" s="3">
        <f t="shared" si="12"/>
        <v>0</v>
      </c>
      <c r="AG20" s="3">
        <f t="shared" si="13"/>
        <v>0</v>
      </c>
      <c r="AH20" s="3">
        <f t="shared" si="14"/>
        <v>0</v>
      </c>
      <c r="AI20" s="3">
        <f t="shared" si="15"/>
        <v>0.5</v>
      </c>
      <c r="AJ20" s="3">
        <f t="shared" si="16"/>
        <v>0.5</v>
      </c>
      <c r="AK20" s="3">
        <f t="shared" si="17"/>
        <v>0.25</v>
      </c>
      <c r="AL20" s="3">
        <f t="shared" si="18"/>
        <v>0.25</v>
      </c>
      <c r="AM20" s="3">
        <f t="shared" si="19"/>
        <v>0</v>
      </c>
      <c r="AN20" s="3">
        <f t="shared" si="20"/>
        <v>0</v>
      </c>
      <c r="AO20" s="3"/>
      <c r="AP20" s="3"/>
      <c r="AQ20" s="3"/>
      <c r="AR20" s="3"/>
      <c r="AS20" s="3"/>
      <c r="AT20" s="3"/>
      <c r="AU20" s="3"/>
    </row>
    <row r="21" spans="1:47">
      <c r="A21" s="15" t="s">
        <v>6</v>
      </c>
      <c r="B21" s="15" t="s">
        <v>6</v>
      </c>
      <c r="C21" s="15">
        <v>5</v>
      </c>
      <c r="D21" s="15">
        <v>4.125</v>
      </c>
      <c r="E21" s="15">
        <v>1</v>
      </c>
      <c r="F21" s="15">
        <v>1</v>
      </c>
      <c r="G21" s="15">
        <v>0.5</v>
      </c>
      <c r="H21" s="15">
        <v>0.5</v>
      </c>
      <c r="I21" s="15" t="s">
        <v>6</v>
      </c>
      <c r="J21" s="15" t="s">
        <v>6</v>
      </c>
      <c r="K21" s="15" t="s">
        <v>6</v>
      </c>
      <c r="L21" s="15" t="s">
        <v>6</v>
      </c>
      <c r="M21" s="15">
        <v>0.5</v>
      </c>
      <c r="N21" s="15">
        <v>0.5</v>
      </c>
      <c r="O21" s="15" t="s">
        <v>6</v>
      </c>
      <c r="P21" s="15" t="s">
        <v>6</v>
      </c>
      <c r="Q21" s="15" t="s">
        <v>6</v>
      </c>
      <c r="R21" s="15" t="s">
        <v>6</v>
      </c>
      <c r="S21" s="15">
        <v>0.5</v>
      </c>
      <c r="T21" s="15">
        <v>0.5</v>
      </c>
      <c r="U21" s="3">
        <f t="shared" si="1"/>
        <v>0</v>
      </c>
      <c r="V21" s="3">
        <f t="shared" si="2"/>
        <v>0</v>
      </c>
      <c r="W21" s="3">
        <f t="shared" si="3"/>
        <v>5</v>
      </c>
      <c r="X21" s="3">
        <f t="shared" si="4"/>
        <v>4.125</v>
      </c>
      <c r="Y21" s="3">
        <f t="shared" si="5"/>
        <v>1</v>
      </c>
      <c r="Z21" s="3">
        <f t="shared" si="6"/>
        <v>1</v>
      </c>
      <c r="AA21" s="3">
        <f t="shared" si="7"/>
        <v>0.5</v>
      </c>
      <c r="AB21" s="3">
        <f t="shared" si="8"/>
        <v>0.5</v>
      </c>
      <c r="AC21" s="3">
        <f t="shared" si="9"/>
        <v>0</v>
      </c>
      <c r="AD21" s="3">
        <f t="shared" si="10"/>
        <v>0</v>
      </c>
      <c r="AE21" s="3">
        <f t="shared" si="11"/>
        <v>0</v>
      </c>
      <c r="AF21" s="3">
        <f t="shared" si="12"/>
        <v>0</v>
      </c>
      <c r="AG21" s="3">
        <f t="shared" si="13"/>
        <v>0.5</v>
      </c>
      <c r="AH21" s="3">
        <f t="shared" si="14"/>
        <v>0.5</v>
      </c>
      <c r="AI21" s="3">
        <f t="shared" si="15"/>
        <v>0</v>
      </c>
      <c r="AJ21" s="3">
        <f t="shared" si="16"/>
        <v>0</v>
      </c>
      <c r="AK21" s="3">
        <f t="shared" si="17"/>
        <v>0</v>
      </c>
      <c r="AL21" s="3">
        <f t="shared" si="18"/>
        <v>0</v>
      </c>
      <c r="AM21" s="3">
        <f t="shared" si="19"/>
        <v>0.5</v>
      </c>
      <c r="AN21" s="3">
        <f t="shared" si="20"/>
        <v>0.5</v>
      </c>
      <c r="AO21" s="3"/>
      <c r="AP21" s="3"/>
      <c r="AQ21" s="3"/>
      <c r="AR21" s="3"/>
      <c r="AS21" s="3"/>
      <c r="AT21" s="3"/>
      <c r="AU21" s="3"/>
    </row>
    <row r="22" spans="1:47">
      <c r="A22" s="15">
        <v>1.9</v>
      </c>
      <c r="B22" s="15">
        <v>2.375</v>
      </c>
      <c r="C22" s="15">
        <v>0.9</v>
      </c>
      <c r="D22" s="15">
        <v>0.75</v>
      </c>
      <c r="E22" s="15">
        <v>1</v>
      </c>
      <c r="F22" s="15">
        <v>1</v>
      </c>
      <c r="G22" s="15" t="s">
        <v>6</v>
      </c>
      <c r="H22" s="15" t="s">
        <v>6</v>
      </c>
      <c r="I22" s="15">
        <v>0.125</v>
      </c>
      <c r="J22" s="15">
        <v>0.125</v>
      </c>
      <c r="K22" s="15">
        <v>0.125</v>
      </c>
      <c r="L22" s="15">
        <v>0.125</v>
      </c>
      <c r="M22" s="15" t="s">
        <v>6</v>
      </c>
      <c r="N22" s="15" t="s">
        <v>6</v>
      </c>
      <c r="O22" s="15" t="s">
        <v>6</v>
      </c>
      <c r="P22" s="15" t="s">
        <v>6</v>
      </c>
      <c r="Q22" s="15">
        <v>0.5</v>
      </c>
      <c r="R22" s="15">
        <v>0.375</v>
      </c>
      <c r="S22" s="15">
        <v>0.2</v>
      </c>
      <c r="T22" s="15">
        <v>0.25</v>
      </c>
      <c r="U22" s="3">
        <f t="shared" si="1"/>
        <v>1.9</v>
      </c>
      <c r="V22" s="3">
        <f t="shared" si="2"/>
        <v>2.375</v>
      </c>
      <c r="W22" s="3">
        <f t="shared" si="3"/>
        <v>0.9</v>
      </c>
      <c r="X22" s="3">
        <f t="shared" si="4"/>
        <v>0.75</v>
      </c>
      <c r="Y22" s="3">
        <f t="shared" si="5"/>
        <v>1</v>
      </c>
      <c r="Z22" s="3">
        <f t="shared" si="6"/>
        <v>1</v>
      </c>
      <c r="AA22" s="3">
        <f t="shared" si="7"/>
        <v>0</v>
      </c>
      <c r="AB22" s="3">
        <f t="shared" si="8"/>
        <v>0</v>
      </c>
      <c r="AC22" s="3">
        <f t="shared" si="9"/>
        <v>0.125</v>
      </c>
      <c r="AD22" s="3">
        <f t="shared" si="10"/>
        <v>0.125</v>
      </c>
      <c r="AE22" s="3">
        <f t="shared" si="11"/>
        <v>0.125</v>
      </c>
      <c r="AF22" s="3">
        <f t="shared" si="12"/>
        <v>0.125</v>
      </c>
      <c r="AG22" s="3">
        <f t="shared" si="13"/>
        <v>0</v>
      </c>
      <c r="AH22" s="3">
        <f t="shared" si="14"/>
        <v>0</v>
      </c>
      <c r="AI22" s="3">
        <f t="shared" si="15"/>
        <v>0</v>
      </c>
      <c r="AJ22" s="3">
        <f t="shared" si="16"/>
        <v>0</v>
      </c>
      <c r="AK22" s="3">
        <f t="shared" si="17"/>
        <v>0.5</v>
      </c>
      <c r="AL22" s="3">
        <f t="shared" si="18"/>
        <v>0.375</v>
      </c>
      <c r="AM22" s="3">
        <f t="shared" si="19"/>
        <v>0.2</v>
      </c>
      <c r="AN22" s="3">
        <f t="shared" si="20"/>
        <v>0.25</v>
      </c>
      <c r="AO22" s="3"/>
      <c r="AP22" s="3"/>
      <c r="AQ22" s="3"/>
      <c r="AR22" s="3"/>
      <c r="AS22" s="3"/>
      <c r="AT22" s="3"/>
      <c r="AU22" s="3"/>
    </row>
    <row r="23" spans="1:47">
      <c r="A23" s="15">
        <v>2.15</v>
      </c>
      <c r="B23" s="15">
        <v>1.625</v>
      </c>
      <c r="C23" s="15">
        <v>1.5</v>
      </c>
      <c r="D23" s="15">
        <v>1.625</v>
      </c>
      <c r="E23" s="15">
        <v>9.25</v>
      </c>
      <c r="F23" s="15">
        <v>8.875</v>
      </c>
      <c r="G23" s="15">
        <v>0.375</v>
      </c>
      <c r="H23" s="15">
        <v>0.375</v>
      </c>
      <c r="I23" s="15">
        <v>1.75</v>
      </c>
      <c r="J23" s="15">
        <v>1.625</v>
      </c>
      <c r="K23" s="15">
        <v>1</v>
      </c>
      <c r="L23" s="15">
        <v>1</v>
      </c>
      <c r="M23" s="15">
        <v>1.25</v>
      </c>
      <c r="N23" s="15">
        <v>1.125</v>
      </c>
      <c r="O23" s="15">
        <v>0.5</v>
      </c>
      <c r="P23" s="15">
        <v>0.5</v>
      </c>
      <c r="Q23" s="15">
        <v>1.875</v>
      </c>
      <c r="R23" s="15">
        <v>1.875</v>
      </c>
      <c r="S23" s="15">
        <v>0.5</v>
      </c>
      <c r="T23" s="15">
        <v>0.25</v>
      </c>
      <c r="U23" s="3">
        <f t="shared" si="1"/>
        <v>2.15</v>
      </c>
      <c r="V23" s="3">
        <f t="shared" si="2"/>
        <v>1.625</v>
      </c>
      <c r="W23" s="3">
        <f t="shared" si="3"/>
        <v>1.5</v>
      </c>
      <c r="X23" s="3">
        <f t="shared" si="4"/>
        <v>1.625</v>
      </c>
      <c r="Y23" s="3">
        <f t="shared" si="5"/>
        <v>9.25</v>
      </c>
      <c r="Z23" s="3">
        <f t="shared" si="6"/>
        <v>8.875</v>
      </c>
      <c r="AA23" s="3">
        <f t="shared" si="7"/>
        <v>0.375</v>
      </c>
      <c r="AB23" s="3">
        <f t="shared" si="8"/>
        <v>0.375</v>
      </c>
      <c r="AC23" s="3">
        <f t="shared" si="9"/>
        <v>1.75</v>
      </c>
      <c r="AD23" s="3">
        <f t="shared" si="10"/>
        <v>1.625</v>
      </c>
      <c r="AE23" s="3">
        <f t="shared" si="11"/>
        <v>1</v>
      </c>
      <c r="AF23" s="3">
        <f t="shared" si="12"/>
        <v>1</v>
      </c>
      <c r="AG23" s="3">
        <f t="shared" si="13"/>
        <v>1.25</v>
      </c>
      <c r="AH23" s="3">
        <f t="shared" si="14"/>
        <v>1.125</v>
      </c>
      <c r="AI23" s="3">
        <f t="shared" si="15"/>
        <v>0.5</v>
      </c>
      <c r="AJ23" s="3">
        <f t="shared" si="16"/>
        <v>0.5</v>
      </c>
      <c r="AK23" s="3">
        <f t="shared" si="17"/>
        <v>1.875</v>
      </c>
      <c r="AL23" s="3">
        <f t="shared" si="18"/>
        <v>1.875</v>
      </c>
      <c r="AM23" s="3">
        <f t="shared" si="19"/>
        <v>0.5</v>
      </c>
      <c r="AN23" s="3">
        <f t="shared" si="20"/>
        <v>0.25</v>
      </c>
      <c r="AO23" s="3"/>
      <c r="AP23" s="3"/>
      <c r="AQ23" s="3"/>
      <c r="AR23" s="3"/>
      <c r="AS23" s="3"/>
      <c r="AT23" s="3"/>
      <c r="AU23" s="3"/>
    </row>
    <row r="24" spans="1:47">
      <c r="A24" s="15">
        <v>2.5</v>
      </c>
      <c r="B24" s="15">
        <v>1.875</v>
      </c>
      <c r="C24" s="15">
        <v>1.125</v>
      </c>
      <c r="D24" s="15">
        <v>1</v>
      </c>
      <c r="E24" s="15">
        <v>1</v>
      </c>
      <c r="F24" s="15">
        <v>0.875</v>
      </c>
      <c r="G24" s="15" t="s">
        <v>6</v>
      </c>
      <c r="H24" s="15" t="s">
        <v>6</v>
      </c>
      <c r="I24" s="15">
        <v>0.125</v>
      </c>
      <c r="J24" s="15">
        <v>0.125</v>
      </c>
      <c r="K24" s="15">
        <v>0.125</v>
      </c>
      <c r="L24" s="15">
        <v>0.125</v>
      </c>
      <c r="M24" s="15" t="s">
        <v>6</v>
      </c>
      <c r="N24" s="15" t="s">
        <v>6</v>
      </c>
      <c r="O24" s="15" t="s">
        <v>6</v>
      </c>
      <c r="P24" s="15" t="s">
        <v>6</v>
      </c>
      <c r="Q24" s="15">
        <v>0.5</v>
      </c>
      <c r="R24" s="15">
        <v>0.5</v>
      </c>
      <c r="S24" s="15">
        <v>0.25</v>
      </c>
      <c r="T24" s="15">
        <v>0.25</v>
      </c>
      <c r="U24" s="3">
        <f t="shared" si="1"/>
        <v>2.5</v>
      </c>
      <c r="V24" s="3">
        <f t="shared" si="2"/>
        <v>1.875</v>
      </c>
      <c r="W24" s="3">
        <f t="shared" si="3"/>
        <v>1.125</v>
      </c>
      <c r="X24" s="3">
        <f t="shared" si="4"/>
        <v>1</v>
      </c>
      <c r="Y24" s="3">
        <f t="shared" si="5"/>
        <v>1</v>
      </c>
      <c r="Z24" s="3">
        <f t="shared" si="6"/>
        <v>0.875</v>
      </c>
      <c r="AA24" s="3">
        <f t="shared" si="7"/>
        <v>0</v>
      </c>
      <c r="AB24" s="3">
        <f t="shared" si="8"/>
        <v>0</v>
      </c>
      <c r="AC24" s="3">
        <f t="shared" si="9"/>
        <v>0.125</v>
      </c>
      <c r="AD24" s="3">
        <f t="shared" si="10"/>
        <v>0.125</v>
      </c>
      <c r="AE24" s="3">
        <f t="shared" si="11"/>
        <v>0.125</v>
      </c>
      <c r="AF24" s="3">
        <f t="shared" si="12"/>
        <v>0.125</v>
      </c>
      <c r="AG24" s="3">
        <f t="shared" si="13"/>
        <v>0</v>
      </c>
      <c r="AH24" s="3">
        <f t="shared" si="14"/>
        <v>0</v>
      </c>
      <c r="AI24" s="3">
        <f t="shared" si="15"/>
        <v>0</v>
      </c>
      <c r="AJ24" s="3">
        <f t="shared" si="16"/>
        <v>0</v>
      </c>
      <c r="AK24" s="3">
        <f t="shared" si="17"/>
        <v>0.5</v>
      </c>
      <c r="AL24" s="3">
        <f t="shared" si="18"/>
        <v>0.5</v>
      </c>
      <c r="AM24" s="3">
        <f t="shared" si="19"/>
        <v>0.25</v>
      </c>
      <c r="AN24" s="3">
        <f t="shared" si="20"/>
        <v>0.25</v>
      </c>
      <c r="AO24" s="3"/>
      <c r="AP24" s="3"/>
      <c r="AQ24" s="3"/>
      <c r="AR24" s="3"/>
      <c r="AS24" s="3"/>
      <c r="AT24" s="3"/>
      <c r="AU24" s="3"/>
    </row>
    <row r="25" spans="1:47">
      <c r="A25" s="15">
        <v>1.625</v>
      </c>
      <c r="B25" s="15">
        <v>1.625</v>
      </c>
      <c r="C25" s="15">
        <v>1.5</v>
      </c>
      <c r="D25" s="15">
        <v>1.5</v>
      </c>
      <c r="E25" s="15">
        <v>9.125</v>
      </c>
      <c r="F25" s="15">
        <v>9</v>
      </c>
      <c r="G25" s="15">
        <v>0.375</v>
      </c>
      <c r="H25" s="15">
        <v>0.375</v>
      </c>
      <c r="I25" s="15">
        <v>1.75</v>
      </c>
      <c r="J25" s="15">
        <v>1.75</v>
      </c>
      <c r="K25" s="15">
        <v>1</v>
      </c>
      <c r="L25" s="15">
        <v>1</v>
      </c>
      <c r="M25" s="15">
        <v>1.25</v>
      </c>
      <c r="N25" s="15">
        <v>1.25</v>
      </c>
      <c r="O25" s="15">
        <v>0.5</v>
      </c>
      <c r="P25" s="15">
        <v>0.5</v>
      </c>
      <c r="Q25" s="15">
        <v>1.875</v>
      </c>
      <c r="R25" s="15">
        <v>1.875</v>
      </c>
      <c r="S25" s="15">
        <v>0.25</v>
      </c>
      <c r="T25" s="15">
        <v>0.25</v>
      </c>
      <c r="U25" s="3">
        <f t="shared" si="1"/>
        <v>1.625</v>
      </c>
      <c r="V25" s="3">
        <f t="shared" si="2"/>
        <v>1.625</v>
      </c>
      <c r="W25" s="3">
        <f t="shared" si="3"/>
        <v>1.5</v>
      </c>
      <c r="X25" s="3">
        <f t="shared" si="4"/>
        <v>1.5</v>
      </c>
      <c r="Y25" s="3">
        <f t="shared" si="5"/>
        <v>9.125</v>
      </c>
      <c r="Z25" s="3">
        <f t="shared" si="6"/>
        <v>9</v>
      </c>
      <c r="AA25" s="3">
        <f t="shared" si="7"/>
        <v>0.375</v>
      </c>
      <c r="AB25" s="3">
        <f t="shared" si="8"/>
        <v>0.375</v>
      </c>
      <c r="AC25" s="3">
        <f t="shared" si="9"/>
        <v>1.75</v>
      </c>
      <c r="AD25" s="3">
        <f t="shared" si="10"/>
        <v>1.75</v>
      </c>
      <c r="AE25" s="3">
        <f t="shared" si="11"/>
        <v>1</v>
      </c>
      <c r="AF25" s="3">
        <f t="shared" si="12"/>
        <v>1</v>
      </c>
      <c r="AG25" s="3">
        <f t="shared" si="13"/>
        <v>1.25</v>
      </c>
      <c r="AH25" s="3">
        <f t="shared" si="14"/>
        <v>1.25</v>
      </c>
      <c r="AI25" s="3">
        <f t="shared" si="15"/>
        <v>0.5</v>
      </c>
      <c r="AJ25" s="3">
        <f t="shared" si="16"/>
        <v>0.5</v>
      </c>
      <c r="AK25" s="3">
        <f t="shared" si="17"/>
        <v>1.875</v>
      </c>
      <c r="AL25" s="3">
        <f t="shared" si="18"/>
        <v>1.875</v>
      </c>
      <c r="AM25" s="3">
        <f t="shared" si="19"/>
        <v>0.25</v>
      </c>
      <c r="AN25" s="3">
        <f t="shared" si="20"/>
        <v>0.25</v>
      </c>
      <c r="AO25" s="3"/>
      <c r="AP25" s="3"/>
      <c r="AQ25" s="3"/>
      <c r="AR25" s="3"/>
      <c r="AS25" s="3"/>
      <c r="AT25" s="3"/>
      <c r="AU25" s="3"/>
    </row>
    <row r="26" spans="1:47">
      <c r="A26" s="15">
        <v>4.75</v>
      </c>
      <c r="B26" s="15">
        <v>1.6</v>
      </c>
      <c r="C26" s="15">
        <v>2</v>
      </c>
      <c r="D26" s="15">
        <v>0.4</v>
      </c>
      <c r="E26" s="15">
        <v>2</v>
      </c>
      <c r="F26" s="15">
        <v>0.8</v>
      </c>
      <c r="G26" s="15" t="s">
        <v>6</v>
      </c>
      <c r="H26" s="15" t="s">
        <v>6</v>
      </c>
      <c r="I26" s="15">
        <v>0.25</v>
      </c>
      <c r="J26" s="15">
        <v>0.1</v>
      </c>
      <c r="K26" s="15">
        <v>0.25</v>
      </c>
      <c r="L26" s="15">
        <v>0.1</v>
      </c>
      <c r="M26" s="15" t="s">
        <v>6</v>
      </c>
      <c r="N26" s="15" t="s">
        <v>6</v>
      </c>
      <c r="O26" s="15" t="s">
        <v>6</v>
      </c>
      <c r="P26" s="15" t="s">
        <v>6</v>
      </c>
      <c r="Q26" s="15">
        <v>1</v>
      </c>
      <c r="R26" s="15">
        <v>0.3</v>
      </c>
      <c r="S26" s="15">
        <v>0.5</v>
      </c>
      <c r="T26" s="15">
        <v>0.2</v>
      </c>
      <c r="U26" s="3">
        <f t="shared" si="1"/>
        <v>4.75</v>
      </c>
      <c r="V26" s="3">
        <f t="shared" si="2"/>
        <v>1.6</v>
      </c>
      <c r="W26" s="3">
        <f t="shared" si="3"/>
        <v>2</v>
      </c>
      <c r="X26" s="3">
        <f t="shared" si="4"/>
        <v>0.4</v>
      </c>
      <c r="Y26" s="3">
        <f t="shared" si="5"/>
        <v>2</v>
      </c>
      <c r="Z26" s="3">
        <f t="shared" si="6"/>
        <v>0.8</v>
      </c>
      <c r="AA26" s="3">
        <f t="shared" si="7"/>
        <v>0</v>
      </c>
      <c r="AB26" s="3">
        <f t="shared" si="8"/>
        <v>0</v>
      </c>
      <c r="AC26" s="3">
        <f t="shared" si="9"/>
        <v>0.25</v>
      </c>
      <c r="AD26" s="3">
        <f t="shared" si="10"/>
        <v>0.1</v>
      </c>
      <c r="AE26" s="3">
        <f t="shared" si="11"/>
        <v>0.25</v>
      </c>
      <c r="AF26" s="3">
        <f t="shared" si="12"/>
        <v>0.1</v>
      </c>
      <c r="AG26" s="3">
        <f t="shared" si="13"/>
        <v>0</v>
      </c>
      <c r="AH26" s="3">
        <f t="shared" si="14"/>
        <v>0</v>
      </c>
      <c r="AI26" s="3">
        <f t="shared" si="15"/>
        <v>0</v>
      </c>
      <c r="AJ26" s="3">
        <f t="shared" si="16"/>
        <v>0</v>
      </c>
      <c r="AK26" s="3">
        <f t="shared" si="17"/>
        <v>1</v>
      </c>
      <c r="AL26" s="3">
        <f t="shared" si="18"/>
        <v>0.3</v>
      </c>
      <c r="AM26" s="3">
        <f t="shared" si="19"/>
        <v>0.5</v>
      </c>
      <c r="AN26" s="3">
        <f t="shared" si="20"/>
        <v>0.2</v>
      </c>
      <c r="AO26" s="3"/>
      <c r="AP26" s="3"/>
      <c r="AQ26" s="3"/>
      <c r="AR26" s="3"/>
      <c r="AS26" s="3"/>
      <c r="AT26" s="3"/>
      <c r="AU26" s="3"/>
    </row>
    <row r="27" spans="1:47">
      <c r="A27" s="15">
        <v>3.5</v>
      </c>
      <c r="B27" s="15">
        <v>7.1</v>
      </c>
      <c r="C27" s="15">
        <v>3</v>
      </c>
      <c r="D27" s="15">
        <v>3.9</v>
      </c>
      <c r="E27" s="15">
        <v>18.25</v>
      </c>
      <c r="F27" s="15">
        <v>20</v>
      </c>
      <c r="G27" s="15">
        <v>0.75</v>
      </c>
      <c r="H27" s="15">
        <v>0.75</v>
      </c>
      <c r="I27" s="15">
        <v>3.25</v>
      </c>
      <c r="J27" s="15">
        <v>2.7</v>
      </c>
      <c r="K27" s="15">
        <v>2</v>
      </c>
      <c r="L27" s="15">
        <v>2</v>
      </c>
      <c r="M27" s="15">
        <v>2.5</v>
      </c>
      <c r="N27" s="15">
        <v>2.4</v>
      </c>
      <c r="O27" s="15">
        <v>1</v>
      </c>
      <c r="P27" s="15">
        <v>1</v>
      </c>
      <c r="Q27" s="15">
        <v>4</v>
      </c>
      <c r="R27" s="15">
        <v>3.8</v>
      </c>
      <c r="S27" s="15">
        <v>0.5</v>
      </c>
      <c r="T27" s="15">
        <v>3</v>
      </c>
      <c r="U27" s="3">
        <f t="shared" si="1"/>
        <v>3.5</v>
      </c>
      <c r="V27" s="3">
        <f t="shared" si="2"/>
        <v>7.1</v>
      </c>
      <c r="W27" s="3">
        <f t="shared" si="3"/>
        <v>3</v>
      </c>
      <c r="X27" s="3">
        <f t="shared" si="4"/>
        <v>3.9</v>
      </c>
      <c r="Y27" s="3">
        <f t="shared" si="5"/>
        <v>18.25</v>
      </c>
      <c r="Z27" s="3">
        <f t="shared" si="6"/>
        <v>20</v>
      </c>
      <c r="AA27" s="3">
        <f t="shared" si="7"/>
        <v>0.75</v>
      </c>
      <c r="AB27" s="3">
        <f t="shared" si="8"/>
        <v>0.75</v>
      </c>
      <c r="AC27" s="3">
        <f t="shared" si="9"/>
        <v>3.25</v>
      </c>
      <c r="AD27" s="3">
        <f t="shared" si="10"/>
        <v>2.7</v>
      </c>
      <c r="AE27" s="3">
        <f t="shared" si="11"/>
        <v>2</v>
      </c>
      <c r="AF27" s="3">
        <f t="shared" si="12"/>
        <v>2</v>
      </c>
      <c r="AG27" s="3">
        <f t="shared" si="13"/>
        <v>2.5</v>
      </c>
      <c r="AH27" s="3">
        <f t="shared" si="14"/>
        <v>2.4</v>
      </c>
      <c r="AI27" s="3">
        <f t="shared" si="15"/>
        <v>1</v>
      </c>
      <c r="AJ27" s="3">
        <f t="shared" si="16"/>
        <v>1</v>
      </c>
      <c r="AK27" s="3">
        <f t="shared" si="17"/>
        <v>4</v>
      </c>
      <c r="AL27" s="3">
        <f t="shared" si="18"/>
        <v>3.8</v>
      </c>
      <c r="AM27" s="3">
        <f t="shared" si="19"/>
        <v>0.5</v>
      </c>
      <c r="AN27" s="3">
        <f t="shared" si="20"/>
        <v>3</v>
      </c>
      <c r="AO27" s="3"/>
      <c r="AP27" s="3"/>
      <c r="AQ27" s="3"/>
      <c r="AR27" s="3"/>
      <c r="AS27" s="3"/>
      <c r="AT27" s="3"/>
      <c r="AU27" s="3"/>
    </row>
    <row r="28" spans="1:47">
      <c r="A28" s="15" t="s">
        <v>6</v>
      </c>
      <c r="B28" s="15" t="s">
        <v>6</v>
      </c>
      <c r="C28" s="15" t="s">
        <v>6</v>
      </c>
      <c r="D28" s="15" t="s">
        <v>6</v>
      </c>
      <c r="E28" s="15" t="s">
        <v>6</v>
      </c>
      <c r="F28" s="15" t="s">
        <v>6</v>
      </c>
      <c r="G28" s="15">
        <v>0.25</v>
      </c>
      <c r="H28" s="15">
        <v>0.25</v>
      </c>
      <c r="I28" s="15">
        <v>0.5</v>
      </c>
      <c r="J28" s="15">
        <v>0.5</v>
      </c>
      <c r="K28" s="15" t="s">
        <v>6</v>
      </c>
      <c r="L28" s="15" t="s">
        <v>6</v>
      </c>
      <c r="M28" s="15">
        <v>0.5</v>
      </c>
      <c r="N28" s="15">
        <v>0.5</v>
      </c>
      <c r="O28" s="15">
        <v>0.25</v>
      </c>
      <c r="P28" s="15">
        <v>0.25</v>
      </c>
      <c r="Q28" s="15">
        <v>0.5</v>
      </c>
      <c r="R28" s="15">
        <v>0.5</v>
      </c>
      <c r="S28" s="15" t="s">
        <v>6</v>
      </c>
      <c r="T28" s="15" t="s">
        <v>6</v>
      </c>
      <c r="U28" s="3">
        <f t="shared" si="1"/>
        <v>0</v>
      </c>
      <c r="V28" s="3">
        <f t="shared" si="2"/>
        <v>0</v>
      </c>
      <c r="W28" s="3">
        <f t="shared" si="3"/>
        <v>0</v>
      </c>
      <c r="X28" s="3">
        <f t="shared" si="4"/>
        <v>0</v>
      </c>
      <c r="Y28" s="3">
        <f t="shared" si="5"/>
        <v>0</v>
      </c>
      <c r="Z28" s="3">
        <f t="shared" si="6"/>
        <v>0</v>
      </c>
      <c r="AA28" s="3">
        <f t="shared" si="7"/>
        <v>0.25</v>
      </c>
      <c r="AB28" s="3">
        <f t="shared" si="8"/>
        <v>0.25</v>
      </c>
      <c r="AC28" s="3">
        <f t="shared" si="9"/>
        <v>0.5</v>
      </c>
      <c r="AD28" s="3">
        <f t="shared" si="10"/>
        <v>0.5</v>
      </c>
      <c r="AE28" s="3">
        <f t="shared" si="11"/>
        <v>0</v>
      </c>
      <c r="AF28" s="3">
        <f t="shared" si="12"/>
        <v>0</v>
      </c>
      <c r="AG28" s="3">
        <f t="shared" si="13"/>
        <v>0.5</v>
      </c>
      <c r="AH28" s="3">
        <f t="shared" si="14"/>
        <v>0.5</v>
      </c>
      <c r="AI28" s="3">
        <f t="shared" si="15"/>
        <v>0.25</v>
      </c>
      <c r="AJ28" s="3">
        <f t="shared" si="16"/>
        <v>0.25</v>
      </c>
      <c r="AK28" s="3">
        <f t="shared" si="17"/>
        <v>0.5</v>
      </c>
      <c r="AL28" s="3">
        <f t="shared" si="18"/>
        <v>0.5</v>
      </c>
      <c r="AM28" s="3">
        <f t="shared" si="19"/>
        <v>0</v>
      </c>
      <c r="AN28" s="3">
        <f t="shared" si="20"/>
        <v>0</v>
      </c>
      <c r="AO28" s="3"/>
      <c r="AP28" s="3"/>
      <c r="AQ28" s="3"/>
      <c r="AR28" s="3"/>
      <c r="AS28" s="3"/>
      <c r="AT28" s="3"/>
      <c r="AU28" s="3"/>
    </row>
    <row r="29" spans="1:47">
      <c r="A29" s="15">
        <v>10.5</v>
      </c>
      <c r="B29" s="15">
        <v>3</v>
      </c>
      <c r="C29" s="15">
        <v>6</v>
      </c>
      <c r="D29" s="15">
        <v>2.25</v>
      </c>
      <c r="E29" s="15">
        <v>19</v>
      </c>
      <c r="F29" s="15">
        <v>13.75</v>
      </c>
      <c r="G29" s="15" t="s">
        <v>6</v>
      </c>
      <c r="H29" s="15" t="s">
        <v>6</v>
      </c>
      <c r="I29" s="15">
        <v>0.25</v>
      </c>
      <c r="J29" s="15">
        <v>0</v>
      </c>
      <c r="K29" s="15">
        <v>0.25</v>
      </c>
      <c r="L29" s="15">
        <v>0</v>
      </c>
      <c r="M29" s="15">
        <v>0.25</v>
      </c>
      <c r="N29" s="15">
        <v>0.25</v>
      </c>
      <c r="O29" s="15" t="s">
        <v>6</v>
      </c>
      <c r="P29" s="15" t="s">
        <v>6</v>
      </c>
      <c r="Q29" s="15" t="s">
        <v>6</v>
      </c>
      <c r="R29" s="15" t="s">
        <v>6</v>
      </c>
      <c r="S29" s="15">
        <v>2.75</v>
      </c>
      <c r="T29" s="15">
        <v>1</v>
      </c>
      <c r="U29" s="3">
        <f t="shared" si="1"/>
        <v>10.5</v>
      </c>
      <c r="V29" s="3">
        <f t="shared" si="2"/>
        <v>3</v>
      </c>
      <c r="W29" s="3">
        <f t="shared" si="3"/>
        <v>6</v>
      </c>
      <c r="X29" s="3">
        <f t="shared" si="4"/>
        <v>2.25</v>
      </c>
      <c r="Y29" s="3">
        <f t="shared" si="5"/>
        <v>19</v>
      </c>
      <c r="Z29" s="3">
        <f t="shared" si="6"/>
        <v>13.75</v>
      </c>
      <c r="AA29" s="3">
        <f t="shared" si="7"/>
        <v>0</v>
      </c>
      <c r="AB29" s="3">
        <f t="shared" si="8"/>
        <v>0</v>
      </c>
      <c r="AC29" s="3">
        <f t="shared" si="9"/>
        <v>0.25</v>
      </c>
      <c r="AD29" s="3">
        <f t="shared" si="10"/>
        <v>0</v>
      </c>
      <c r="AE29" s="3">
        <f t="shared" si="11"/>
        <v>0.25</v>
      </c>
      <c r="AF29" s="3">
        <f t="shared" si="12"/>
        <v>0</v>
      </c>
      <c r="AG29" s="3">
        <f t="shared" si="13"/>
        <v>0.25</v>
      </c>
      <c r="AH29" s="3">
        <f t="shared" si="14"/>
        <v>0.25</v>
      </c>
      <c r="AI29" s="3">
        <f t="shared" si="15"/>
        <v>0</v>
      </c>
      <c r="AJ29" s="3">
        <f t="shared" si="16"/>
        <v>0</v>
      </c>
      <c r="AK29" s="3">
        <f t="shared" si="17"/>
        <v>0</v>
      </c>
      <c r="AL29" s="3">
        <f t="shared" si="18"/>
        <v>0</v>
      </c>
      <c r="AM29" s="3">
        <f t="shared" si="19"/>
        <v>2.75</v>
      </c>
      <c r="AN29" s="3">
        <f t="shared" si="20"/>
        <v>1</v>
      </c>
      <c r="AO29" s="3"/>
      <c r="AP29" s="3"/>
      <c r="AQ29" s="3"/>
      <c r="AR29" s="3"/>
      <c r="AS29" s="3"/>
      <c r="AT29" s="3"/>
      <c r="AU29" s="3"/>
    </row>
    <row r="30" spans="1:47">
      <c r="A30" s="15" t="s">
        <v>6</v>
      </c>
      <c r="B30" s="15" t="s">
        <v>6</v>
      </c>
      <c r="C30" s="15" t="s">
        <v>6</v>
      </c>
      <c r="D30" s="15" t="s">
        <v>6</v>
      </c>
      <c r="E30" s="15" t="s">
        <v>6</v>
      </c>
      <c r="F30" s="15" t="s">
        <v>6</v>
      </c>
      <c r="G30" s="15">
        <v>0.125</v>
      </c>
      <c r="H30" s="15">
        <v>0</v>
      </c>
      <c r="I30" s="15">
        <v>0.25</v>
      </c>
      <c r="J30" s="15">
        <v>0.25</v>
      </c>
      <c r="K30" s="15" t="s">
        <v>6</v>
      </c>
      <c r="L30" s="15" t="s">
        <v>6</v>
      </c>
      <c r="M30" s="15">
        <v>0.25</v>
      </c>
      <c r="N30" s="15">
        <v>0</v>
      </c>
      <c r="O30" s="15">
        <v>0.125</v>
      </c>
      <c r="P30" s="15">
        <v>0</v>
      </c>
      <c r="Q30" s="15">
        <v>0.25</v>
      </c>
      <c r="R30" s="15">
        <v>0.125</v>
      </c>
      <c r="S30" s="15" t="s">
        <v>6</v>
      </c>
      <c r="T30" s="15" t="s">
        <v>6</v>
      </c>
      <c r="U30" s="3">
        <f t="shared" si="1"/>
        <v>0</v>
      </c>
      <c r="V30" s="3">
        <f t="shared" si="2"/>
        <v>0</v>
      </c>
      <c r="W30" s="3">
        <f t="shared" si="3"/>
        <v>0</v>
      </c>
      <c r="X30" s="3">
        <f t="shared" si="4"/>
        <v>0</v>
      </c>
      <c r="Y30" s="3">
        <f t="shared" si="5"/>
        <v>0</v>
      </c>
      <c r="Z30" s="3">
        <f t="shared" si="6"/>
        <v>0</v>
      </c>
      <c r="AA30" s="3">
        <f t="shared" si="7"/>
        <v>0.125</v>
      </c>
      <c r="AB30" s="3">
        <f t="shared" si="8"/>
        <v>0</v>
      </c>
      <c r="AC30" s="3">
        <f t="shared" si="9"/>
        <v>0.25</v>
      </c>
      <c r="AD30" s="3">
        <f t="shared" si="10"/>
        <v>0.25</v>
      </c>
      <c r="AE30" s="3">
        <f t="shared" si="11"/>
        <v>0</v>
      </c>
      <c r="AF30" s="3">
        <f t="shared" si="12"/>
        <v>0</v>
      </c>
      <c r="AG30" s="3">
        <f t="shared" si="13"/>
        <v>0.25</v>
      </c>
      <c r="AH30" s="3">
        <f t="shared" si="14"/>
        <v>0</v>
      </c>
      <c r="AI30" s="3">
        <f t="shared" si="15"/>
        <v>0.125</v>
      </c>
      <c r="AJ30" s="3">
        <f t="shared" si="16"/>
        <v>0</v>
      </c>
      <c r="AK30" s="3">
        <f t="shared" si="17"/>
        <v>0.25</v>
      </c>
      <c r="AL30" s="3">
        <f t="shared" si="18"/>
        <v>0.125</v>
      </c>
      <c r="AM30" s="3">
        <f t="shared" si="19"/>
        <v>0</v>
      </c>
      <c r="AN30" s="3">
        <f t="shared" si="20"/>
        <v>0</v>
      </c>
      <c r="AO30" s="3"/>
      <c r="AP30" s="3"/>
      <c r="AQ30" s="3"/>
      <c r="AR30" s="3"/>
      <c r="AS30" s="3"/>
      <c r="AT30" s="3"/>
      <c r="AU30" s="3"/>
    </row>
    <row r="31" spans="1:47">
      <c r="A31" s="15" t="s">
        <v>6</v>
      </c>
      <c r="B31" s="15" t="s">
        <v>6</v>
      </c>
      <c r="C31" s="15" t="s">
        <v>6</v>
      </c>
      <c r="D31" s="15" t="s">
        <v>6</v>
      </c>
      <c r="E31" s="15" t="s">
        <v>6</v>
      </c>
      <c r="F31" s="15" t="s">
        <v>6</v>
      </c>
      <c r="G31" s="15">
        <v>0.125</v>
      </c>
      <c r="H31" s="15">
        <v>0</v>
      </c>
      <c r="I31" s="15">
        <v>0.25</v>
      </c>
      <c r="J31" s="15">
        <v>0.25</v>
      </c>
      <c r="K31" s="15" t="s">
        <v>6</v>
      </c>
      <c r="L31" s="15" t="s">
        <v>6</v>
      </c>
      <c r="M31" s="15">
        <v>0.25</v>
      </c>
      <c r="N31" s="15">
        <v>0.25</v>
      </c>
      <c r="O31" s="15">
        <v>0.125</v>
      </c>
      <c r="P31" s="15">
        <v>0.125</v>
      </c>
      <c r="Q31" s="15">
        <v>0.25</v>
      </c>
      <c r="R31" s="15">
        <v>0.25</v>
      </c>
      <c r="S31" s="15" t="s">
        <v>6</v>
      </c>
      <c r="T31" s="15" t="s">
        <v>6</v>
      </c>
      <c r="U31" s="3">
        <f t="shared" si="1"/>
        <v>0</v>
      </c>
      <c r="V31" s="3">
        <f t="shared" si="2"/>
        <v>0</v>
      </c>
      <c r="W31" s="3">
        <f t="shared" si="3"/>
        <v>0</v>
      </c>
      <c r="X31" s="3">
        <f t="shared" si="4"/>
        <v>0</v>
      </c>
      <c r="Y31" s="3">
        <f t="shared" si="5"/>
        <v>0</v>
      </c>
      <c r="Z31" s="3">
        <f t="shared" si="6"/>
        <v>0</v>
      </c>
      <c r="AA31" s="3">
        <f t="shared" si="7"/>
        <v>0.125</v>
      </c>
      <c r="AB31" s="3">
        <f t="shared" si="8"/>
        <v>0</v>
      </c>
      <c r="AC31" s="3">
        <f t="shared" si="9"/>
        <v>0.25</v>
      </c>
      <c r="AD31" s="3">
        <f t="shared" si="10"/>
        <v>0.25</v>
      </c>
      <c r="AE31" s="3">
        <f t="shared" si="11"/>
        <v>0</v>
      </c>
      <c r="AF31" s="3">
        <f t="shared" si="12"/>
        <v>0</v>
      </c>
      <c r="AG31" s="3">
        <f t="shared" si="13"/>
        <v>0.25</v>
      </c>
      <c r="AH31" s="3">
        <f t="shared" si="14"/>
        <v>0.25</v>
      </c>
      <c r="AI31" s="3">
        <f t="shared" si="15"/>
        <v>0.125</v>
      </c>
      <c r="AJ31" s="3">
        <f t="shared" si="16"/>
        <v>0.125</v>
      </c>
      <c r="AK31" s="3">
        <f t="shared" si="17"/>
        <v>0.25</v>
      </c>
      <c r="AL31" s="3">
        <f t="shared" si="18"/>
        <v>0.25</v>
      </c>
      <c r="AM31" s="3">
        <f t="shared" si="19"/>
        <v>0</v>
      </c>
      <c r="AN31" s="3">
        <f t="shared" si="20"/>
        <v>0</v>
      </c>
      <c r="AO31" s="3"/>
      <c r="AP31" s="3"/>
      <c r="AQ31" s="3"/>
      <c r="AR31" s="3"/>
      <c r="AS31" s="3"/>
      <c r="AT31" s="3"/>
      <c r="AU31" s="3"/>
    </row>
    <row r="32" spans="1:47">
      <c r="A32" s="15">
        <v>5.25</v>
      </c>
      <c r="B32" s="15">
        <v>5.25</v>
      </c>
      <c r="C32" s="15">
        <v>3</v>
      </c>
      <c r="D32" s="15">
        <v>2.875</v>
      </c>
      <c r="E32" s="15">
        <v>9.5</v>
      </c>
      <c r="F32" s="15">
        <v>9.5</v>
      </c>
      <c r="G32" s="15" t="s">
        <v>6</v>
      </c>
      <c r="H32" s="15" t="s">
        <v>6</v>
      </c>
      <c r="I32" s="15">
        <v>0.125</v>
      </c>
      <c r="J32" s="15">
        <v>0.125</v>
      </c>
      <c r="K32" s="15">
        <v>0.125</v>
      </c>
      <c r="L32" s="15">
        <v>0.125</v>
      </c>
      <c r="M32" s="15">
        <v>0.125</v>
      </c>
      <c r="N32" s="15">
        <v>0.125</v>
      </c>
      <c r="O32" s="15" t="s">
        <v>6</v>
      </c>
      <c r="P32" s="15" t="s">
        <v>6</v>
      </c>
      <c r="Q32" s="15" t="s">
        <v>6</v>
      </c>
      <c r="R32" s="15" t="s">
        <v>6</v>
      </c>
      <c r="S32" s="15">
        <v>1.375</v>
      </c>
      <c r="T32" s="15">
        <v>1.375</v>
      </c>
      <c r="U32" s="3">
        <f t="shared" si="1"/>
        <v>5.25</v>
      </c>
      <c r="V32" s="3">
        <f t="shared" si="2"/>
        <v>5.25</v>
      </c>
      <c r="W32" s="3">
        <f t="shared" si="3"/>
        <v>3</v>
      </c>
      <c r="X32" s="3">
        <f t="shared" si="4"/>
        <v>2.875</v>
      </c>
      <c r="Y32" s="3">
        <f t="shared" si="5"/>
        <v>9.5</v>
      </c>
      <c r="Z32" s="3">
        <f t="shared" si="6"/>
        <v>9.5</v>
      </c>
      <c r="AA32" s="3">
        <f t="shared" si="7"/>
        <v>0</v>
      </c>
      <c r="AB32" s="3">
        <f t="shared" si="8"/>
        <v>0</v>
      </c>
      <c r="AC32" s="3">
        <f t="shared" si="9"/>
        <v>0.125</v>
      </c>
      <c r="AD32" s="3">
        <f t="shared" si="10"/>
        <v>0.125</v>
      </c>
      <c r="AE32" s="3">
        <f t="shared" si="11"/>
        <v>0.125</v>
      </c>
      <c r="AF32" s="3">
        <f t="shared" si="12"/>
        <v>0.125</v>
      </c>
      <c r="AG32" s="3">
        <f t="shared" si="13"/>
        <v>0.125</v>
      </c>
      <c r="AH32" s="3">
        <f t="shared" si="14"/>
        <v>0.125</v>
      </c>
      <c r="AI32" s="3">
        <f t="shared" si="15"/>
        <v>0</v>
      </c>
      <c r="AJ32" s="3">
        <f t="shared" si="16"/>
        <v>0</v>
      </c>
      <c r="AK32" s="3">
        <f t="shared" si="17"/>
        <v>0</v>
      </c>
      <c r="AL32" s="3">
        <f t="shared" si="18"/>
        <v>0</v>
      </c>
      <c r="AM32" s="3">
        <f t="shared" si="19"/>
        <v>1.375</v>
      </c>
      <c r="AN32" s="3">
        <f t="shared" si="20"/>
        <v>1.375</v>
      </c>
      <c r="AO32" s="3"/>
      <c r="AP32" s="3"/>
      <c r="AQ32" s="3"/>
      <c r="AR32" s="3"/>
      <c r="AS32" s="3"/>
      <c r="AT32" s="3"/>
      <c r="AU32" s="3"/>
    </row>
    <row r="33" spans="1:47">
      <c r="A33" s="15">
        <v>5.125</v>
      </c>
      <c r="B33" s="15">
        <v>5</v>
      </c>
      <c r="C33" s="15">
        <v>3</v>
      </c>
      <c r="D33" s="15">
        <v>2.75</v>
      </c>
      <c r="E33" s="15">
        <v>9.5</v>
      </c>
      <c r="F33" s="15">
        <v>8.875</v>
      </c>
      <c r="G33" s="15" t="s">
        <v>6</v>
      </c>
      <c r="H33" s="15" t="s">
        <v>6</v>
      </c>
      <c r="I33" s="15">
        <v>0.125</v>
      </c>
      <c r="J33" s="15">
        <v>0.125</v>
      </c>
      <c r="K33" s="15" t="s">
        <v>6</v>
      </c>
      <c r="L33" s="15" t="s">
        <v>6</v>
      </c>
      <c r="M33" s="15">
        <v>0.125</v>
      </c>
      <c r="N33" s="15">
        <v>0.125</v>
      </c>
      <c r="O33" s="15" t="s">
        <v>6</v>
      </c>
      <c r="P33" s="15" t="s">
        <v>6</v>
      </c>
      <c r="Q33" s="15" t="s">
        <v>6</v>
      </c>
      <c r="R33" s="15" t="s">
        <v>6</v>
      </c>
      <c r="S33" s="15">
        <v>1.375</v>
      </c>
      <c r="T33" s="15">
        <v>1.25</v>
      </c>
      <c r="U33" s="3">
        <f t="shared" si="1"/>
        <v>5.125</v>
      </c>
      <c r="V33" s="3">
        <f t="shared" si="2"/>
        <v>5</v>
      </c>
      <c r="W33" s="3">
        <f t="shared" si="3"/>
        <v>3</v>
      </c>
      <c r="X33" s="3">
        <f t="shared" si="4"/>
        <v>2.75</v>
      </c>
      <c r="Y33" s="3">
        <f t="shared" si="5"/>
        <v>9.5</v>
      </c>
      <c r="Z33" s="3">
        <f t="shared" si="6"/>
        <v>8.875</v>
      </c>
      <c r="AA33" s="3">
        <f t="shared" si="7"/>
        <v>0</v>
      </c>
      <c r="AB33" s="3">
        <f t="shared" si="8"/>
        <v>0</v>
      </c>
      <c r="AC33" s="3">
        <f t="shared" si="9"/>
        <v>0.125</v>
      </c>
      <c r="AD33" s="3">
        <f t="shared" si="10"/>
        <v>0.125</v>
      </c>
      <c r="AE33" s="3">
        <f t="shared" si="11"/>
        <v>0</v>
      </c>
      <c r="AF33" s="3">
        <f t="shared" si="12"/>
        <v>0</v>
      </c>
      <c r="AG33" s="3">
        <f t="shared" si="13"/>
        <v>0.125</v>
      </c>
      <c r="AH33" s="3">
        <f t="shared" si="14"/>
        <v>0.125</v>
      </c>
      <c r="AI33" s="3">
        <f t="shared" si="15"/>
        <v>0</v>
      </c>
      <c r="AJ33" s="3">
        <f t="shared" si="16"/>
        <v>0</v>
      </c>
      <c r="AK33" s="3">
        <f t="shared" si="17"/>
        <v>0</v>
      </c>
      <c r="AL33" s="3">
        <f t="shared" si="18"/>
        <v>0</v>
      </c>
      <c r="AM33" s="3">
        <f t="shared" si="19"/>
        <v>1.375</v>
      </c>
      <c r="AN33" s="3">
        <f t="shared" si="20"/>
        <v>1.25</v>
      </c>
      <c r="AO33" s="3"/>
      <c r="AP33" s="3"/>
      <c r="AQ33" s="3"/>
      <c r="AR33" s="3"/>
      <c r="AS33" s="3"/>
      <c r="AT33" s="3"/>
      <c r="AU33" s="3"/>
    </row>
    <row r="34" spans="1:47">
      <c r="A34" s="15">
        <v>8.5500000000000007</v>
      </c>
      <c r="B34" s="15">
        <v>9.125</v>
      </c>
      <c r="C34" s="15">
        <v>13.8</v>
      </c>
      <c r="D34" s="15">
        <v>10.75</v>
      </c>
      <c r="E34" s="15">
        <v>23.15</v>
      </c>
      <c r="F34" s="15">
        <v>23.75</v>
      </c>
      <c r="G34" s="15">
        <v>6.15</v>
      </c>
      <c r="H34" s="15">
        <v>5.625</v>
      </c>
      <c r="I34" s="15">
        <v>6.05</v>
      </c>
      <c r="J34" s="15">
        <v>5</v>
      </c>
      <c r="K34" s="15">
        <v>3.8</v>
      </c>
      <c r="L34" s="15">
        <v>2.5</v>
      </c>
      <c r="M34" s="15">
        <v>4.6500000000000004</v>
      </c>
      <c r="N34" s="15">
        <v>4.125</v>
      </c>
      <c r="O34" s="15">
        <v>4.55</v>
      </c>
      <c r="P34" s="15">
        <v>3.875</v>
      </c>
      <c r="Q34" s="15">
        <v>4.6500000000000004</v>
      </c>
      <c r="R34" s="15">
        <v>4.625</v>
      </c>
      <c r="S34" s="15">
        <v>2.5499999999999998</v>
      </c>
      <c r="T34" s="15">
        <v>2.5</v>
      </c>
      <c r="U34" s="3">
        <f t="shared" si="1"/>
        <v>8.5500000000000007</v>
      </c>
      <c r="V34" s="3">
        <f t="shared" si="2"/>
        <v>9.125</v>
      </c>
      <c r="W34" s="3">
        <f t="shared" si="3"/>
        <v>13.8</v>
      </c>
      <c r="X34" s="3">
        <f t="shared" si="4"/>
        <v>10.75</v>
      </c>
      <c r="Y34" s="3">
        <f t="shared" si="5"/>
        <v>23.15</v>
      </c>
      <c r="Z34" s="3">
        <f t="shared" si="6"/>
        <v>23.75</v>
      </c>
      <c r="AA34" s="3">
        <f t="shared" si="7"/>
        <v>6.15</v>
      </c>
      <c r="AB34" s="3">
        <f t="shared" si="8"/>
        <v>5.625</v>
      </c>
      <c r="AC34" s="3">
        <f t="shared" si="9"/>
        <v>6.05</v>
      </c>
      <c r="AD34" s="3">
        <f t="shared" si="10"/>
        <v>5</v>
      </c>
      <c r="AE34" s="3">
        <f t="shared" si="11"/>
        <v>3.8</v>
      </c>
      <c r="AF34" s="3">
        <f t="shared" si="12"/>
        <v>2.5</v>
      </c>
      <c r="AG34" s="3">
        <f t="shared" si="13"/>
        <v>4.6500000000000004</v>
      </c>
      <c r="AH34" s="3">
        <f t="shared" si="14"/>
        <v>4.125</v>
      </c>
      <c r="AI34" s="3">
        <f t="shared" si="15"/>
        <v>4.55</v>
      </c>
      <c r="AJ34" s="3">
        <f t="shared" si="16"/>
        <v>3.875</v>
      </c>
      <c r="AK34" s="3">
        <f t="shared" si="17"/>
        <v>4.6500000000000004</v>
      </c>
      <c r="AL34" s="3">
        <f t="shared" si="18"/>
        <v>4.625</v>
      </c>
      <c r="AM34" s="3">
        <f t="shared" si="19"/>
        <v>2.5499999999999998</v>
      </c>
      <c r="AN34" s="3">
        <f t="shared" si="20"/>
        <v>2.5</v>
      </c>
      <c r="AO34" s="3"/>
      <c r="AP34" s="3"/>
      <c r="AQ34" s="3"/>
      <c r="AR34" s="3"/>
      <c r="AS34" s="3"/>
      <c r="AT34" s="3"/>
      <c r="AU34" s="3"/>
    </row>
    <row r="35" spans="1:47">
      <c r="A35" s="15">
        <v>8</v>
      </c>
      <c r="B35" s="15">
        <v>8.1</v>
      </c>
      <c r="C35" s="15">
        <v>14.25</v>
      </c>
      <c r="D35" s="15">
        <v>11.7</v>
      </c>
      <c r="E35" s="15">
        <v>22.5</v>
      </c>
      <c r="F35" s="15">
        <v>20.8</v>
      </c>
      <c r="G35" s="15">
        <v>5.75</v>
      </c>
      <c r="H35" s="15">
        <v>4.625</v>
      </c>
      <c r="I35" s="15">
        <v>5.5</v>
      </c>
      <c r="J35" s="15">
        <v>4.125</v>
      </c>
      <c r="K35" s="15">
        <v>4</v>
      </c>
      <c r="L35" s="15">
        <v>3.4750000000000001</v>
      </c>
      <c r="M35" s="15">
        <v>4.25</v>
      </c>
      <c r="N35" s="15">
        <v>2.2999999999999998</v>
      </c>
      <c r="O35" s="15">
        <v>4.75</v>
      </c>
      <c r="P35" s="15">
        <v>4.05</v>
      </c>
      <c r="Q35" s="15">
        <v>4.5</v>
      </c>
      <c r="R35" s="15">
        <v>3.7250000000000001</v>
      </c>
      <c r="S35" s="15">
        <v>2.25</v>
      </c>
      <c r="T35" s="15">
        <v>1.5</v>
      </c>
      <c r="U35" s="3">
        <f t="shared" si="1"/>
        <v>8</v>
      </c>
      <c r="V35" s="3">
        <f t="shared" si="2"/>
        <v>8.1</v>
      </c>
      <c r="W35" s="3">
        <f t="shared" si="3"/>
        <v>14.25</v>
      </c>
      <c r="X35" s="3">
        <f t="shared" si="4"/>
        <v>11.7</v>
      </c>
      <c r="Y35" s="3">
        <f t="shared" si="5"/>
        <v>22.5</v>
      </c>
      <c r="Z35" s="3">
        <f t="shared" si="6"/>
        <v>20.8</v>
      </c>
      <c r="AA35" s="3">
        <f t="shared" si="7"/>
        <v>5.75</v>
      </c>
      <c r="AB35" s="3">
        <f t="shared" si="8"/>
        <v>4.625</v>
      </c>
      <c r="AC35" s="3">
        <f t="shared" si="9"/>
        <v>5.5</v>
      </c>
      <c r="AD35" s="3">
        <f t="shared" si="10"/>
        <v>4.125</v>
      </c>
      <c r="AE35" s="3">
        <f t="shared" si="11"/>
        <v>4</v>
      </c>
      <c r="AF35" s="3">
        <f t="shared" si="12"/>
        <v>3.4750000000000001</v>
      </c>
      <c r="AG35" s="3">
        <f t="shared" si="13"/>
        <v>4.25</v>
      </c>
      <c r="AH35" s="3">
        <f t="shared" si="14"/>
        <v>2.2999999999999998</v>
      </c>
      <c r="AI35" s="3">
        <f t="shared" si="15"/>
        <v>4.75</v>
      </c>
      <c r="AJ35" s="3">
        <f t="shared" si="16"/>
        <v>4.05</v>
      </c>
      <c r="AK35" s="3">
        <f t="shared" si="17"/>
        <v>4.5</v>
      </c>
      <c r="AL35" s="3">
        <f t="shared" si="18"/>
        <v>3.7250000000000001</v>
      </c>
      <c r="AM35" s="3">
        <f t="shared" si="19"/>
        <v>2.25</v>
      </c>
      <c r="AN35" s="3">
        <f t="shared" si="20"/>
        <v>1.5</v>
      </c>
      <c r="AO35" s="3"/>
      <c r="AP35" s="3"/>
      <c r="AQ35" s="3"/>
      <c r="AR35" s="3"/>
      <c r="AS35" s="3"/>
      <c r="AT35" s="3"/>
      <c r="AU35" s="3"/>
    </row>
    <row r="36" spans="1:47">
      <c r="A36" s="15">
        <v>15.75</v>
      </c>
      <c r="B36" s="15">
        <v>17</v>
      </c>
      <c r="C36" s="15" t="s">
        <v>6</v>
      </c>
      <c r="D36" s="15" t="s">
        <v>6</v>
      </c>
      <c r="E36" s="15" t="s">
        <v>6</v>
      </c>
      <c r="F36" s="15" t="s">
        <v>6</v>
      </c>
      <c r="G36" s="15" t="s">
        <v>6</v>
      </c>
      <c r="H36" s="15" t="s">
        <v>6</v>
      </c>
      <c r="I36" s="15" t="s">
        <v>6</v>
      </c>
      <c r="J36" s="15" t="s">
        <v>6</v>
      </c>
      <c r="K36" s="15" t="s">
        <v>6</v>
      </c>
      <c r="L36" s="15" t="s">
        <v>6</v>
      </c>
      <c r="M36" s="15" t="s">
        <v>6</v>
      </c>
      <c r="N36" s="15" t="s">
        <v>6</v>
      </c>
      <c r="O36" s="15" t="s">
        <v>6</v>
      </c>
      <c r="P36" s="15" t="s">
        <v>6</v>
      </c>
      <c r="Q36" s="15" t="s">
        <v>6</v>
      </c>
      <c r="R36" s="15" t="s">
        <v>6</v>
      </c>
      <c r="S36" s="15">
        <v>5.0999999999999996</v>
      </c>
      <c r="T36" s="15">
        <v>2.95</v>
      </c>
      <c r="U36" s="3">
        <f t="shared" si="1"/>
        <v>15.75</v>
      </c>
      <c r="V36" s="3">
        <f t="shared" si="2"/>
        <v>17</v>
      </c>
      <c r="W36" s="3">
        <f t="shared" si="3"/>
        <v>0</v>
      </c>
      <c r="X36" s="3">
        <f t="shared" si="4"/>
        <v>0</v>
      </c>
      <c r="Y36" s="3">
        <f t="shared" si="5"/>
        <v>0</v>
      </c>
      <c r="Z36" s="3">
        <f t="shared" si="6"/>
        <v>0</v>
      </c>
      <c r="AA36" s="3">
        <f t="shared" si="7"/>
        <v>0</v>
      </c>
      <c r="AB36" s="3">
        <f t="shared" si="8"/>
        <v>0</v>
      </c>
      <c r="AC36" s="3">
        <f t="shared" si="9"/>
        <v>0</v>
      </c>
      <c r="AD36" s="3">
        <f t="shared" si="10"/>
        <v>0</v>
      </c>
      <c r="AE36" s="3">
        <f t="shared" si="11"/>
        <v>0</v>
      </c>
      <c r="AF36" s="3">
        <f t="shared" si="12"/>
        <v>0</v>
      </c>
      <c r="AG36" s="3">
        <f t="shared" si="13"/>
        <v>0</v>
      </c>
      <c r="AH36" s="3">
        <f t="shared" si="14"/>
        <v>0</v>
      </c>
      <c r="AI36" s="3">
        <f t="shared" si="15"/>
        <v>0</v>
      </c>
      <c r="AJ36" s="3">
        <f t="shared" si="16"/>
        <v>0</v>
      </c>
      <c r="AK36" s="3">
        <f t="shared" si="17"/>
        <v>0</v>
      </c>
      <c r="AL36" s="3">
        <f t="shared" si="18"/>
        <v>0</v>
      </c>
      <c r="AM36" s="3">
        <f t="shared" si="19"/>
        <v>5.0999999999999996</v>
      </c>
      <c r="AN36" s="3">
        <f t="shared" si="20"/>
        <v>2.95</v>
      </c>
      <c r="AO36" s="3"/>
      <c r="AP36" s="3"/>
      <c r="AQ36" s="3"/>
      <c r="AR36" s="3"/>
      <c r="AS36" s="3"/>
      <c r="AT36" s="3"/>
      <c r="AU36" s="3"/>
    </row>
    <row r="37" spans="1:47">
      <c r="A37" s="15" t="s">
        <v>6</v>
      </c>
      <c r="B37" s="15" t="s">
        <v>6</v>
      </c>
      <c r="C37" s="15">
        <v>1</v>
      </c>
      <c r="D37" s="15">
        <v>1</v>
      </c>
      <c r="E37" s="15">
        <v>8.5</v>
      </c>
      <c r="F37" s="15">
        <v>7.5</v>
      </c>
      <c r="G37" s="15" t="s">
        <v>6</v>
      </c>
      <c r="H37" s="15" t="s">
        <v>6</v>
      </c>
      <c r="I37" s="15" t="s">
        <v>6</v>
      </c>
      <c r="J37" s="15" t="s">
        <v>6</v>
      </c>
      <c r="K37" s="15" t="s">
        <v>6</v>
      </c>
      <c r="L37" s="15" t="s">
        <v>6</v>
      </c>
      <c r="M37" s="15" t="s">
        <v>6</v>
      </c>
      <c r="N37" s="15" t="s">
        <v>6</v>
      </c>
      <c r="O37" s="15" t="s">
        <v>6</v>
      </c>
      <c r="P37" s="15" t="s">
        <v>6</v>
      </c>
      <c r="Q37" s="15">
        <v>1</v>
      </c>
      <c r="R37" s="15">
        <v>1</v>
      </c>
      <c r="S37" s="15" t="s">
        <v>6</v>
      </c>
      <c r="T37" s="15" t="s">
        <v>6</v>
      </c>
      <c r="U37" s="3">
        <f t="shared" si="1"/>
        <v>0</v>
      </c>
      <c r="V37" s="3">
        <f t="shared" si="2"/>
        <v>0</v>
      </c>
      <c r="W37" s="3">
        <f t="shared" si="3"/>
        <v>1</v>
      </c>
      <c r="X37" s="3">
        <f t="shared" si="4"/>
        <v>1</v>
      </c>
      <c r="Y37" s="3">
        <f t="shared" si="5"/>
        <v>8.5</v>
      </c>
      <c r="Z37" s="3">
        <f t="shared" si="6"/>
        <v>7.5</v>
      </c>
      <c r="AA37" s="3">
        <f t="shared" si="7"/>
        <v>0</v>
      </c>
      <c r="AB37" s="3">
        <f t="shared" si="8"/>
        <v>0</v>
      </c>
      <c r="AC37" s="3">
        <f t="shared" si="9"/>
        <v>0</v>
      </c>
      <c r="AD37" s="3">
        <f t="shared" si="10"/>
        <v>0</v>
      </c>
      <c r="AE37" s="3">
        <f t="shared" si="11"/>
        <v>0</v>
      </c>
      <c r="AF37" s="3">
        <f t="shared" si="12"/>
        <v>0</v>
      </c>
      <c r="AG37" s="3">
        <f t="shared" si="13"/>
        <v>0</v>
      </c>
      <c r="AH37" s="3">
        <f t="shared" si="14"/>
        <v>0</v>
      </c>
      <c r="AI37" s="3">
        <f t="shared" si="15"/>
        <v>0</v>
      </c>
      <c r="AJ37" s="3">
        <f t="shared" si="16"/>
        <v>0</v>
      </c>
      <c r="AK37" s="3">
        <f t="shared" si="17"/>
        <v>1</v>
      </c>
      <c r="AL37" s="3">
        <f t="shared" si="18"/>
        <v>1</v>
      </c>
      <c r="AM37" s="3">
        <f t="shared" si="19"/>
        <v>0</v>
      </c>
      <c r="AN37" s="3">
        <f t="shared" si="20"/>
        <v>0</v>
      </c>
      <c r="AO37" s="3"/>
      <c r="AP37" s="3"/>
      <c r="AQ37" s="3"/>
      <c r="AR37" s="3"/>
      <c r="AS37" s="3"/>
      <c r="AT37" s="3"/>
      <c r="AU37" s="3"/>
    </row>
    <row r="38" spans="1:47">
      <c r="A38" s="15" t="s">
        <v>6</v>
      </c>
      <c r="B38" s="15" t="s">
        <v>6</v>
      </c>
      <c r="C38" s="15" t="s">
        <v>6</v>
      </c>
      <c r="D38" s="15" t="s">
        <v>6</v>
      </c>
      <c r="E38" s="15" t="s">
        <v>6</v>
      </c>
      <c r="F38" s="15" t="s">
        <v>6</v>
      </c>
      <c r="G38" s="15" t="s">
        <v>6</v>
      </c>
      <c r="H38" s="15" t="s">
        <v>6</v>
      </c>
      <c r="I38" s="15">
        <v>0</v>
      </c>
      <c r="J38" s="15">
        <v>0.27500000000000002</v>
      </c>
      <c r="K38" s="15">
        <v>4.45</v>
      </c>
      <c r="L38" s="15">
        <v>4.25</v>
      </c>
      <c r="M38" s="15">
        <v>0.5</v>
      </c>
      <c r="N38" s="15">
        <v>0.1</v>
      </c>
      <c r="O38" s="15">
        <v>0.5</v>
      </c>
      <c r="P38" s="15">
        <v>7.4999999999999997E-2</v>
      </c>
      <c r="Q38" s="15" t="s">
        <v>6</v>
      </c>
      <c r="R38" s="15" t="s">
        <v>6</v>
      </c>
      <c r="S38" s="15" t="s">
        <v>6</v>
      </c>
      <c r="T38" s="15" t="s">
        <v>6</v>
      </c>
      <c r="U38" s="3">
        <f t="shared" si="1"/>
        <v>0</v>
      </c>
      <c r="V38" s="3">
        <f t="shared" si="2"/>
        <v>0</v>
      </c>
      <c r="W38" s="3">
        <f t="shared" si="3"/>
        <v>0</v>
      </c>
      <c r="X38" s="3">
        <f t="shared" si="4"/>
        <v>0</v>
      </c>
      <c r="Y38" s="3">
        <f t="shared" si="5"/>
        <v>0</v>
      </c>
      <c r="Z38" s="3">
        <f t="shared" si="6"/>
        <v>0</v>
      </c>
      <c r="AA38" s="3">
        <f t="shared" si="7"/>
        <v>0</v>
      </c>
      <c r="AB38" s="3">
        <f t="shared" si="8"/>
        <v>0</v>
      </c>
      <c r="AC38" s="3">
        <f t="shared" si="9"/>
        <v>0</v>
      </c>
      <c r="AD38" s="3">
        <f t="shared" si="10"/>
        <v>0.27500000000000002</v>
      </c>
      <c r="AE38" s="3">
        <f t="shared" si="11"/>
        <v>4.45</v>
      </c>
      <c r="AF38" s="3">
        <f t="shared" si="12"/>
        <v>4.25</v>
      </c>
      <c r="AG38" s="3">
        <f t="shared" si="13"/>
        <v>0.5</v>
      </c>
      <c r="AH38" s="3">
        <f t="shared" si="14"/>
        <v>0.1</v>
      </c>
      <c r="AI38" s="3">
        <f t="shared" si="15"/>
        <v>0.5</v>
      </c>
      <c r="AJ38" s="3">
        <f t="shared" si="16"/>
        <v>7.4999999999999997E-2</v>
      </c>
      <c r="AK38" s="3">
        <f t="shared" si="17"/>
        <v>0</v>
      </c>
      <c r="AL38" s="3">
        <f t="shared" si="18"/>
        <v>0</v>
      </c>
      <c r="AM38" s="3">
        <f t="shared" si="19"/>
        <v>0</v>
      </c>
      <c r="AN38" s="3">
        <f t="shared" si="20"/>
        <v>0</v>
      </c>
      <c r="AO38" s="3"/>
      <c r="AP38" s="3"/>
      <c r="AQ38" s="3"/>
      <c r="AR38" s="3"/>
      <c r="AS38" s="3"/>
      <c r="AT38" s="3"/>
      <c r="AU38" s="3"/>
    </row>
    <row r="39" spans="1:47">
      <c r="A39" s="15" t="s">
        <v>6</v>
      </c>
      <c r="B39" s="15" t="s">
        <v>6</v>
      </c>
      <c r="C39" s="15" t="s">
        <v>6</v>
      </c>
      <c r="D39" s="15" t="s">
        <v>6</v>
      </c>
      <c r="E39" s="15" t="s">
        <v>6</v>
      </c>
      <c r="F39" s="15" t="s">
        <v>6</v>
      </c>
      <c r="G39" s="15" t="s">
        <v>6</v>
      </c>
      <c r="H39" s="15" t="s">
        <v>6</v>
      </c>
      <c r="I39" s="15" t="s">
        <v>6</v>
      </c>
      <c r="J39" s="15" t="s">
        <v>6</v>
      </c>
      <c r="K39" s="15">
        <v>5</v>
      </c>
      <c r="L39" s="15">
        <v>3.75</v>
      </c>
      <c r="M39" s="15" t="s">
        <v>6</v>
      </c>
      <c r="N39" s="15" t="s">
        <v>6</v>
      </c>
      <c r="O39" s="15" t="s">
        <v>6</v>
      </c>
      <c r="P39" s="15" t="s">
        <v>6</v>
      </c>
      <c r="Q39" s="15" t="s">
        <v>6</v>
      </c>
      <c r="R39" s="15" t="s">
        <v>6</v>
      </c>
      <c r="S39" s="15" t="s">
        <v>6</v>
      </c>
      <c r="T39" s="15" t="s">
        <v>6</v>
      </c>
      <c r="U39" s="3">
        <f t="shared" si="1"/>
        <v>0</v>
      </c>
      <c r="V39" s="3">
        <f t="shared" si="2"/>
        <v>0</v>
      </c>
      <c r="W39" s="3">
        <f t="shared" si="3"/>
        <v>0</v>
      </c>
      <c r="X39" s="3">
        <f t="shared" si="4"/>
        <v>0</v>
      </c>
      <c r="Y39" s="3">
        <f t="shared" si="5"/>
        <v>0</v>
      </c>
      <c r="Z39" s="3">
        <f t="shared" si="6"/>
        <v>0</v>
      </c>
      <c r="AA39" s="3">
        <f t="shared" si="7"/>
        <v>0</v>
      </c>
      <c r="AB39" s="3">
        <f t="shared" si="8"/>
        <v>0</v>
      </c>
      <c r="AC39" s="3">
        <f t="shared" si="9"/>
        <v>0</v>
      </c>
      <c r="AD39" s="3">
        <f t="shared" si="10"/>
        <v>0</v>
      </c>
      <c r="AE39" s="3">
        <f t="shared" si="11"/>
        <v>5</v>
      </c>
      <c r="AF39" s="3">
        <f t="shared" si="12"/>
        <v>3.75</v>
      </c>
      <c r="AG39" s="3">
        <f t="shared" si="13"/>
        <v>0</v>
      </c>
      <c r="AH39" s="3">
        <f t="shared" si="14"/>
        <v>0</v>
      </c>
      <c r="AI39" s="3">
        <f t="shared" si="15"/>
        <v>0</v>
      </c>
      <c r="AJ39" s="3">
        <f t="shared" si="16"/>
        <v>0</v>
      </c>
      <c r="AK39" s="3">
        <f t="shared" si="17"/>
        <v>0</v>
      </c>
      <c r="AL39" s="3">
        <f t="shared" si="18"/>
        <v>0</v>
      </c>
      <c r="AM39" s="3">
        <f t="shared" si="19"/>
        <v>0</v>
      </c>
      <c r="AN39" s="3">
        <f t="shared" si="20"/>
        <v>0</v>
      </c>
      <c r="AO39" s="3"/>
      <c r="AP39" s="3"/>
      <c r="AQ39" s="3"/>
      <c r="AR39" s="3"/>
      <c r="AS39" s="3"/>
      <c r="AT39" s="3"/>
      <c r="AU39" s="3"/>
    </row>
    <row r="40" spans="1:47">
      <c r="A40" s="15" t="s">
        <v>6</v>
      </c>
      <c r="B40" s="15" t="s">
        <v>6</v>
      </c>
      <c r="C40" s="15" t="s">
        <v>6</v>
      </c>
      <c r="D40" s="15" t="s">
        <v>6</v>
      </c>
      <c r="E40" s="15" t="s">
        <v>6</v>
      </c>
      <c r="F40" s="15" t="s">
        <v>6</v>
      </c>
      <c r="G40" s="15" t="s">
        <v>6</v>
      </c>
      <c r="H40" s="15" t="s">
        <v>6</v>
      </c>
      <c r="I40" s="15">
        <v>0.5</v>
      </c>
      <c r="J40" s="15">
        <v>0.125</v>
      </c>
      <c r="K40" s="15">
        <v>5.5</v>
      </c>
      <c r="L40" s="15">
        <v>4.45</v>
      </c>
      <c r="M40" s="15">
        <v>0.5</v>
      </c>
      <c r="N40" s="15">
        <v>0.4</v>
      </c>
      <c r="O40" s="15">
        <v>0.5</v>
      </c>
      <c r="P40" s="15">
        <v>0.2</v>
      </c>
      <c r="Q40" s="15" t="s">
        <v>6</v>
      </c>
      <c r="R40" s="15" t="s">
        <v>6</v>
      </c>
      <c r="S40" s="15" t="s">
        <v>6</v>
      </c>
      <c r="T40" s="15" t="s">
        <v>6</v>
      </c>
      <c r="U40" s="3">
        <f t="shared" si="1"/>
        <v>0</v>
      </c>
      <c r="V40" s="3">
        <f t="shared" si="2"/>
        <v>0</v>
      </c>
      <c r="W40" s="3">
        <f t="shared" si="3"/>
        <v>0</v>
      </c>
      <c r="X40" s="3">
        <f t="shared" si="4"/>
        <v>0</v>
      </c>
      <c r="Y40" s="3">
        <f t="shared" si="5"/>
        <v>0</v>
      </c>
      <c r="Z40" s="3">
        <f t="shared" si="6"/>
        <v>0</v>
      </c>
      <c r="AA40" s="3">
        <f t="shared" si="7"/>
        <v>0</v>
      </c>
      <c r="AB40" s="3">
        <f t="shared" si="8"/>
        <v>0</v>
      </c>
      <c r="AC40" s="3">
        <f t="shared" si="9"/>
        <v>0.5</v>
      </c>
      <c r="AD40" s="3">
        <f t="shared" si="10"/>
        <v>0.125</v>
      </c>
      <c r="AE40" s="3">
        <f t="shared" si="11"/>
        <v>5.5</v>
      </c>
      <c r="AF40" s="3">
        <f t="shared" si="12"/>
        <v>4.45</v>
      </c>
      <c r="AG40" s="3">
        <f t="shared" si="13"/>
        <v>0.5</v>
      </c>
      <c r="AH40" s="3">
        <f t="shared" si="14"/>
        <v>0.4</v>
      </c>
      <c r="AI40" s="3">
        <f t="shared" si="15"/>
        <v>0.5</v>
      </c>
      <c r="AJ40" s="3">
        <f t="shared" si="16"/>
        <v>0.2</v>
      </c>
      <c r="AK40" s="3">
        <f t="shared" si="17"/>
        <v>0</v>
      </c>
      <c r="AL40" s="3">
        <f t="shared" si="18"/>
        <v>0</v>
      </c>
      <c r="AM40" s="3">
        <f t="shared" si="19"/>
        <v>0</v>
      </c>
      <c r="AN40" s="3">
        <f t="shared" si="20"/>
        <v>0</v>
      </c>
      <c r="AO40" s="3"/>
      <c r="AP40" s="3"/>
      <c r="AQ40" s="3"/>
      <c r="AR40" s="3"/>
      <c r="AS40" s="3"/>
      <c r="AT40" s="3"/>
      <c r="AU40" s="3"/>
    </row>
    <row r="41" spans="1:47">
      <c r="A41" s="15">
        <v>5</v>
      </c>
      <c r="B41" s="15">
        <v>4.1500000000000004</v>
      </c>
      <c r="C41" s="15" t="s">
        <v>6</v>
      </c>
      <c r="D41" s="15" t="s">
        <v>6</v>
      </c>
      <c r="E41" s="15" t="s">
        <v>6</v>
      </c>
      <c r="F41" s="15" t="s">
        <v>6</v>
      </c>
      <c r="G41" s="15" t="s">
        <v>6</v>
      </c>
      <c r="H41" s="15" t="s">
        <v>6</v>
      </c>
      <c r="I41" s="15" t="s">
        <v>6</v>
      </c>
      <c r="J41" s="15" t="s">
        <v>6</v>
      </c>
      <c r="K41" s="15" t="s">
        <v>6</v>
      </c>
      <c r="L41" s="15" t="s">
        <v>6</v>
      </c>
      <c r="M41" s="15" t="s">
        <v>6</v>
      </c>
      <c r="N41" s="15" t="s">
        <v>6</v>
      </c>
      <c r="O41" s="15" t="s">
        <v>6</v>
      </c>
      <c r="P41" s="15" t="s">
        <v>6</v>
      </c>
      <c r="Q41" s="15" t="s">
        <v>6</v>
      </c>
      <c r="R41" s="15" t="s">
        <v>6</v>
      </c>
      <c r="S41" s="15">
        <v>2.5</v>
      </c>
      <c r="T41" s="15">
        <v>2.35</v>
      </c>
      <c r="U41" s="3">
        <f t="shared" si="1"/>
        <v>5</v>
      </c>
      <c r="V41" s="3">
        <f t="shared" si="2"/>
        <v>4.1500000000000004</v>
      </c>
      <c r="W41" s="3">
        <f t="shared" si="3"/>
        <v>0</v>
      </c>
      <c r="X41" s="3">
        <f t="shared" si="4"/>
        <v>0</v>
      </c>
      <c r="Y41" s="3">
        <f t="shared" si="5"/>
        <v>0</v>
      </c>
      <c r="Z41" s="3">
        <f t="shared" si="6"/>
        <v>0</v>
      </c>
      <c r="AA41" s="3">
        <f t="shared" si="7"/>
        <v>0</v>
      </c>
      <c r="AB41" s="3">
        <f t="shared" si="8"/>
        <v>0</v>
      </c>
      <c r="AC41" s="3">
        <f t="shared" si="9"/>
        <v>0</v>
      </c>
      <c r="AD41" s="3">
        <f t="shared" si="10"/>
        <v>0</v>
      </c>
      <c r="AE41" s="3">
        <f t="shared" si="11"/>
        <v>0</v>
      </c>
      <c r="AF41" s="3">
        <f t="shared" si="12"/>
        <v>0</v>
      </c>
      <c r="AG41" s="3">
        <f t="shared" si="13"/>
        <v>0</v>
      </c>
      <c r="AH41" s="3">
        <f t="shared" si="14"/>
        <v>0</v>
      </c>
      <c r="AI41" s="3">
        <f t="shared" si="15"/>
        <v>0</v>
      </c>
      <c r="AJ41" s="3">
        <f t="shared" si="16"/>
        <v>0</v>
      </c>
      <c r="AK41" s="3">
        <f t="shared" si="17"/>
        <v>0</v>
      </c>
      <c r="AL41" s="3">
        <f t="shared" si="18"/>
        <v>0</v>
      </c>
      <c r="AM41" s="3">
        <f t="shared" si="19"/>
        <v>2.5</v>
      </c>
      <c r="AN41" s="3">
        <f t="shared" si="20"/>
        <v>2.35</v>
      </c>
      <c r="AO41" s="3"/>
      <c r="AP41" s="3"/>
      <c r="AQ41" s="3"/>
      <c r="AR41" s="3"/>
      <c r="AS41" s="3"/>
      <c r="AT41" s="3"/>
      <c r="AU41" s="3"/>
    </row>
    <row r="42" spans="1:47">
      <c r="A42" s="15">
        <v>1</v>
      </c>
      <c r="B42" s="15">
        <v>0.5</v>
      </c>
      <c r="C42" s="15">
        <v>1.25</v>
      </c>
      <c r="D42" s="15">
        <v>0.25</v>
      </c>
      <c r="E42" s="15">
        <v>4.75</v>
      </c>
      <c r="F42" s="15">
        <v>2.75</v>
      </c>
      <c r="G42" s="15">
        <v>0.25</v>
      </c>
      <c r="H42" s="15">
        <v>0</v>
      </c>
      <c r="I42" s="15" t="s">
        <v>6</v>
      </c>
      <c r="J42" s="15" t="s">
        <v>6</v>
      </c>
      <c r="K42" s="15" t="s">
        <v>6</v>
      </c>
      <c r="L42" s="15" t="s">
        <v>6</v>
      </c>
      <c r="M42" s="15" t="s">
        <v>6</v>
      </c>
      <c r="N42" s="15" t="s">
        <v>6</v>
      </c>
      <c r="O42" s="15" t="s">
        <v>6</v>
      </c>
      <c r="P42" s="15" t="s">
        <v>6</v>
      </c>
      <c r="Q42" s="15" t="s">
        <v>6</v>
      </c>
      <c r="R42" s="15" t="s">
        <v>6</v>
      </c>
      <c r="S42" s="15">
        <v>0.25</v>
      </c>
      <c r="T42" s="15">
        <v>0</v>
      </c>
      <c r="U42" s="3">
        <f t="shared" si="1"/>
        <v>1</v>
      </c>
      <c r="V42" s="3">
        <f t="shared" si="2"/>
        <v>0.5</v>
      </c>
      <c r="W42" s="3">
        <f t="shared" si="3"/>
        <v>1.25</v>
      </c>
      <c r="X42" s="3">
        <f t="shared" si="4"/>
        <v>0.25</v>
      </c>
      <c r="Y42" s="3">
        <f t="shared" si="5"/>
        <v>4.75</v>
      </c>
      <c r="Z42" s="3">
        <f t="shared" si="6"/>
        <v>2.75</v>
      </c>
      <c r="AA42" s="3">
        <f t="shared" si="7"/>
        <v>0.25</v>
      </c>
      <c r="AB42" s="3">
        <f t="shared" si="8"/>
        <v>0</v>
      </c>
      <c r="AC42" s="3">
        <f t="shared" si="9"/>
        <v>0</v>
      </c>
      <c r="AD42" s="3">
        <f t="shared" si="10"/>
        <v>0</v>
      </c>
      <c r="AE42" s="3">
        <f t="shared" si="11"/>
        <v>0</v>
      </c>
      <c r="AF42" s="3">
        <f t="shared" si="12"/>
        <v>0</v>
      </c>
      <c r="AG42" s="3">
        <f t="shared" si="13"/>
        <v>0</v>
      </c>
      <c r="AH42" s="3">
        <f t="shared" si="14"/>
        <v>0</v>
      </c>
      <c r="AI42" s="3">
        <f t="shared" si="15"/>
        <v>0</v>
      </c>
      <c r="AJ42" s="3">
        <f t="shared" si="16"/>
        <v>0</v>
      </c>
      <c r="AK42" s="3">
        <f t="shared" si="17"/>
        <v>0</v>
      </c>
      <c r="AL42" s="3">
        <f t="shared" si="18"/>
        <v>0</v>
      </c>
      <c r="AM42" s="3">
        <f t="shared" si="19"/>
        <v>0.25</v>
      </c>
      <c r="AN42" s="3">
        <f t="shared" si="20"/>
        <v>0</v>
      </c>
      <c r="AO42" s="3"/>
      <c r="AP42" s="3"/>
      <c r="AQ42" s="3"/>
      <c r="AR42" s="3"/>
      <c r="AS42" s="3"/>
      <c r="AT42" s="3"/>
      <c r="AU42" s="3"/>
    </row>
    <row r="43" spans="1:47">
      <c r="A43" s="15">
        <v>12.375</v>
      </c>
      <c r="B43" s="15">
        <v>11.5</v>
      </c>
      <c r="C43" s="15" t="s">
        <v>6</v>
      </c>
      <c r="D43" s="15" t="s">
        <v>6</v>
      </c>
      <c r="E43" s="15" t="s">
        <v>6</v>
      </c>
      <c r="F43" s="15" t="s">
        <v>6</v>
      </c>
      <c r="G43" s="15" t="s">
        <v>6</v>
      </c>
      <c r="H43" s="15" t="s">
        <v>6</v>
      </c>
      <c r="I43" s="15" t="s">
        <v>6</v>
      </c>
      <c r="J43" s="15" t="s">
        <v>6</v>
      </c>
      <c r="K43" s="15" t="s">
        <v>6</v>
      </c>
      <c r="L43" s="15" t="s">
        <v>6</v>
      </c>
      <c r="M43" s="15" t="s">
        <v>6</v>
      </c>
      <c r="N43" s="15" t="s">
        <v>6</v>
      </c>
      <c r="O43" s="15" t="s">
        <v>6</v>
      </c>
      <c r="P43" s="15" t="s">
        <v>6</v>
      </c>
      <c r="Q43" s="15" t="s">
        <v>6</v>
      </c>
      <c r="R43" s="15" t="s">
        <v>6</v>
      </c>
      <c r="S43" s="15" t="s">
        <v>6</v>
      </c>
      <c r="T43" s="15" t="s">
        <v>6</v>
      </c>
      <c r="U43" s="3">
        <f t="shared" si="1"/>
        <v>12.375</v>
      </c>
      <c r="V43" s="3">
        <f t="shared" si="2"/>
        <v>11.5</v>
      </c>
      <c r="W43" s="3">
        <f t="shared" si="3"/>
        <v>0</v>
      </c>
      <c r="X43" s="3">
        <f t="shared" si="4"/>
        <v>0</v>
      </c>
      <c r="Y43" s="3">
        <f t="shared" si="5"/>
        <v>0</v>
      </c>
      <c r="Z43" s="3">
        <f t="shared" si="6"/>
        <v>0</v>
      </c>
      <c r="AA43" s="3">
        <f t="shared" si="7"/>
        <v>0</v>
      </c>
      <c r="AB43" s="3">
        <f t="shared" si="8"/>
        <v>0</v>
      </c>
      <c r="AC43" s="3">
        <f t="shared" si="9"/>
        <v>0</v>
      </c>
      <c r="AD43" s="3">
        <f t="shared" si="10"/>
        <v>0</v>
      </c>
      <c r="AE43" s="3">
        <f t="shared" si="11"/>
        <v>0</v>
      </c>
      <c r="AF43" s="3">
        <f t="shared" si="12"/>
        <v>0</v>
      </c>
      <c r="AG43" s="3">
        <f t="shared" si="13"/>
        <v>0</v>
      </c>
      <c r="AH43" s="3">
        <f t="shared" si="14"/>
        <v>0</v>
      </c>
      <c r="AI43" s="3">
        <f t="shared" si="15"/>
        <v>0</v>
      </c>
      <c r="AJ43" s="3">
        <f t="shared" si="16"/>
        <v>0</v>
      </c>
      <c r="AK43" s="3">
        <f t="shared" si="17"/>
        <v>0</v>
      </c>
      <c r="AL43" s="3">
        <f t="shared" si="18"/>
        <v>0</v>
      </c>
      <c r="AM43" s="3">
        <f t="shared" si="19"/>
        <v>0</v>
      </c>
      <c r="AN43" s="3">
        <f t="shared" si="20"/>
        <v>0</v>
      </c>
      <c r="AO43" s="3"/>
      <c r="AP43" s="3"/>
      <c r="AQ43" s="3"/>
      <c r="AR43" s="3"/>
      <c r="AS43" s="3"/>
      <c r="AT43" s="3"/>
      <c r="AU43" s="3"/>
    </row>
    <row r="44" spans="1:47">
      <c r="A44" s="15">
        <v>0</v>
      </c>
      <c r="B44" s="15">
        <v>0.125</v>
      </c>
      <c r="C44" s="15" t="s">
        <v>6</v>
      </c>
      <c r="D44" s="15" t="s">
        <v>6</v>
      </c>
      <c r="E44" s="15" t="s">
        <v>6</v>
      </c>
      <c r="F44" s="15" t="s">
        <v>6</v>
      </c>
      <c r="G44" s="15" t="s">
        <v>6</v>
      </c>
      <c r="H44" s="15" t="s">
        <v>6</v>
      </c>
      <c r="I44" s="15" t="s">
        <v>6</v>
      </c>
      <c r="J44" s="15" t="s">
        <v>6</v>
      </c>
      <c r="K44" s="15" t="s">
        <v>6</v>
      </c>
      <c r="L44" s="15" t="s">
        <v>6</v>
      </c>
      <c r="M44" s="15" t="s">
        <v>6</v>
      </c>
      <c r="N44" s="15" t="s">
        <v>6</v>
      </c>
      <c r="O44" s="15" t="s">
        <v>6</v>
      </c>
      <c r="P44" s="15" t="s">
        <v>6</v>
      </c>
      <c r="Q44" s="15" t="s">
        <v>6</v>
      </c>
      <c r="R44" s="15" t="s">
        <v>6</v>
      </c>
      <c r="S44" s="15" t="s">
        <v>6</v>
      </c>
      <c r="T44" s="15" t="s">
        <v>6</v>
      </c>
      <c r="U44" s="3">
        <f t="shared" si="1"/>
        <v>0</v>
      </c>
      <c r="V44" s="3">
        <f t="shared" si="2"/>
        <v>0.125</v>
      </c>
      <c r="W44" s="3">
        <f t="shared" si="3"/>
        <v>0</v>
      </c>
      <c r="X44" s="3">
        <f t="shared" si="4"/>
        <v>0</v>
      </c>
      <c r="Y44" s="3">
        <f t="shared" si="5"/>
        <v>0</v>
      </c>
      <c r="Z44" s="3">
        <f t="shared" si="6"/>
        <v>0</v>
      </c>
      <c r="AA44" s="3">
        <f t="shared" si="7"/>
        <v>0</v>
      </c>
      <c r="AB44" s="3">
        <f t="shared" si="8"/>
        <v>0</v>
      </c>
      <c r="AC44" s="3">
        <f t="shared" si="9"/>
        <v>0</v>
      </c>
      <c r="AD44" s="3">
        <f t="shared" si="10"/>
        <v>0</v>
      </c>
      <c r="AE44" s="3">
        <f t="shared" si="11"/>
        <v>0</v>
      </c>
      <c r="AF44" s="3">
        <f t="shared" si="12"/>
        <v>0</v>
      </c>
      <c r="AG44" s="3">
        <f t="shared" si="13"/>
        <v>0</v>
      </c>
      <c r="AH44" s="3">
        <f t="shared" si="14"/>
        <v>0</v>
      </c>
      <c r="AI44" s="3">
        <f t="shared" si="15"/>
        <v>0</v>
      </c>
      <c r="AJ44" s="3">
        <f t="shared" si="16"/>
        <v>0</v>
      </c>
      <c r="AK44" s="3">
        <f t="shared" si="17"/>
        <v>0</v>
      </c>
      <c r="AL44" s="3">
        <f t="shared" si="18"/>
        <v>0</v>
      </c>
      <c r="AM44" s="3">
        <f t="shared" si="19"/>
        <v>0</v>
      </c>
      <c r="AN44" s="3">
        <f t="shared" si="20"/>
        <v>0</v>
      </c>
      <c r="AO44" s="3"/>
      <c r="AP44" s="3"/>
      <c r="AQ44" s="3"/>
      <c r="AR44" s="3"/>
      <c r="AS44" s="3"/>
      <c r="AT44" s="3"/>
      <c r="AU44" s="3"/>
    </row>
    <row r="45" spans="1:47">
      <c r="A45" s="15">
        <v>0.125</v>
      </c>
      <c r="B45" s="15">
        <v>0</v>
      </c>
      <c r="C45" s="15" t="s">
        <v>6</v>
      </c>
      <c r="D45" s="15" t="s">
        <v>6</v>
      </c>
      <c r="E45" s="15">
        <v>10.875</v>
      </c>
      <c r="F45" s="15">
        <v>11</v>
      </c>
      <c r="G45" s="15" t="s">
        <v>6</v>
      </c>
      <c r="H45" s="15" t="s">
        <v>6</v>
      </c>
      <c r="I45" s="15" t="s">
        <v>6</v>
      </c>
      <c r="J45" s="15" t="s">
        <v>6</v>
      </c>
      <c r="K45" s="15" t="s">
        <v>6</v>
      </c>
      <c r="L45" s="15" t="s">
        <v>6</v>
      </c>
      <c r="M45" s="15" t="s">
        <v>6</v>
      </c>
      <c r="N45" s="15" t="s">
        <v>6</v>
      </c>
      <c r="O45" s="15" t="s">
        <v>6</v>
      </c>
      <c r="P45" s="15" t="s">
        <v>6</v>
      </c>
      <c r="Q45" s="15" t="s">
        <v>6</v>
      </c>
      <c r="R45" s="15" t="s">
        <v>6</v>
      </c>
      <c r="S45" s="15" t="s">
        <v>6</v>
      </c>
      <c r="T45" s="15" t="s">
        <v>6</v>
      </c>
      <c r="U45" s="3">
        <f t="shared" si="1"/>
        <v>0.125</v>
      </c>
      <c r="V45" s="3">
        <f t="shared" si="2"/>
        <v>0</v>
      </c>
      <c r="W45" s="3">
        <f t="shared" si="3"/>
        <v>0</v>
      </c>
      <c r="X45" s="3">
        <f t="shared" si="4"/>
        <v>0</v>
      </c>
      <c r="Y45" s="3">
        <f t="shared" si="5"/>
        <v>10.875</v>
      </c>
      <c r="Z45" s="3">
        <f t="shared" si="6"/>
        <v>11</v>
      </c>
      <c r="AA45" s="3">
        <f t="shared" si="7"/>
        <v>0</v>
      </c>
      <c r="AB45" s="3">
        <f t="shared" si="8"/>
        <v>0</v>
      </c>
      <c r="AC45" s="3">
        <f t="shared" si="9"/>
        <v>0</v>
      </c>
      <c r="AD45" s="3">
        <f t="shared" si="10"/>
        <v>0</v>
      </c>
      <c r="AE45" s="3">
        <f t="shared" si="11"/>
        <v>0</v>
      </c>
      <c r="AF45" s="3">
        <f t="shared" si="12"/>
        <v>0</v>
      </c>
      <c r="AG45" s="3">
        <f t="shared" si="13"/>
        <v>0</v>
      </c>
      <c r="AH45" s="3">
        <f t="shared" si="14"/>
        <v>0</v>
      </c>
      <c r="AI45" s="3">
        <f t="shared" si="15"/>
        <v>0</v>
      </c>
      <c r="AJ45" s="3">
        <f t="shared" si="16"/>
        <v>0</v>
      </c>
      <c r="AK45" s="3">
        <f t="shared" si="17"/>
        <v>0</v>
      </c>
      <c r="AL45" s="3">
        <f t="shared" si="18"/>
        <v>0</v>
      </c>
      <c r="AM45" s="3">
        <f t="shared" si="19"/>
        <v>0</v>
      </c>
      <c r="AN45" s="3">
        <f t="shared" si="20"/>
        <v>0</v>
      </c>
      <c r="AO45" s="3"/>
      <c r="AP45" s="3"/>
      <c r="AQ45" s="3"/>
      <c r="AR45" s="3"/>
      <c r="AS45" s="3"/>
      <c r="AT45" s="3"/>
      <c r="AU45" s="3"/>
    </row>
    <row r="46" spans="1:47">
      <c r="A46" s="15" t="s">
        <v>6</v>
      </c>
      <c r="B46" s="15" t="s">
        <v>6</v>
      </c>
      <c r="C46" s="15">
        <v>5.5</v>
      </c>
      <c r="D46" s="15">
        <v>5.375</v>
      </c>
      <c r="E46" s="15" t="s">
        <v>6</v>
      </c>
      <c r="F46" s="15" t="s">
        <v>6</v>
      </c>
      <c r="G46" s="15" t="s">
        <v>6</v>
      </c>
      <c r="H46" s="15" t="s">
        <v>6</v>
      </c>
      <c r="I46" s="15" t="s">
        <v>6</v>
      </c>
      <c r="J46" s="15" t="s">
        <v>6</v>
      </c>
      <c r="K46" s="15" t="s">
        <v>6</v>
      </c>
      <c r="L46" s="15" t="s">
        <v>6</v>
      </c>
      <c r="M46" s="15" t="s">
        <v>6</v>
      </c>
      <c r="N46" s="15" t="s">
        <v>6</v>
      </c>
      <c r="O46" s="15" t="s">
        <v>6</v>
      </c>
      <c r="P46" s="15" t="s">
        <v>6</v>
      </c>
      <c r="Q46" s="15" t="s">
        <v>6</v>
      </c>
      <c r="R46" s="15" t="s">
        <v>6</v>
      </c>
      <c r="S46" s="15" t="s">
        <v>6</v>
      </c>
      <c r="T46" s="15" t="s">
        <v>6</v>
      </c>
      <c r="U46" s="3">
        <f t="shared" si="1"/>
        <v>0</v>
      </c>
      <c r="V46" s="3">
        <f t="shared" si="2"/>
        <v>0</v>
      </c>
      <c r="W46" s="3">
        <f t="shared" si="3"/>
        <v>5.5</v>
      </c>
      <c r="X46" s="3">
        <f t="shared" si="4"/>
        <v>5.375</v>
      </c>
      <c r="Y46" s="3">
        <f t="shared" si="5"/>
        <v>0</v>
      </c>
      <c r="Z46" s="3">
        <f t="shared" si="6"/>
        <v>0</v>
      </c>
      <c r="AA46" s="3">
        <f t="shared" si="7"/>
        <v>0</v>
      </c>
      <c r="AB46" s="3">
        <f t="shared" si="8"/>
        <v>0</v>
      </c>
      <c r="AC46" s="3">
        <f t="shared" si="9"/>
        <v>0</v>
      </c>
      <c r="AD46" s="3">
        <f t="shared" si="10"/>
        <v>0</v>
      </c>
      <c r="AE46" s="3">
        <f t="shared" si="11"/>
        <v>0</v>
      </c>
      <c r="AF46" s="3">
        <f t="shared" si="12"/>
        <v>0</v>
      </c>
      <c r="AG46" s="3">
        <f t="shared" si="13"/>
        <v>0</v>
      </c>
      <c r="AH46" s="3">
        <f t="shared" si="14"/>
        <v>0</v>
      </c>
      <c r="AI46" s="3">
        <f t="shared" si="15"/>
        <v>0</v>
      </c>
      <c r="AJ46" s="3">
        <f t="shared" si="16"/>
        <v>0</v>
      </c>
      <c r="AK46" s="3">
        <f t="shared" si="17"/>
        <v>0</v>
      </c>
      <c r="AL46" s="3">
        <f t="shared" si="18"/>
        <v>0</v>
      </c>
      <c r="AM46" s="3">
        <f t="shared" si="19"/>
        <v>0</v>
      </c>
      <c r="AN46" s="3">
        <f t="shared" si="20"/>
        <v>0</v>
      </c>
      <c r="AO46" s="3"/>
      <c r="AP46" s="3"/>
      <c r="AQ46" s="3"/>
      <c r="AR46" s="3"/>
      <c r="AS46" s="3"/>
      <c r="AT46" s="3"/>
      <c r="AU46" s="3"/>
    </row>
    <row r="47" spans="1:47">
      <c r="A47" s="15" t="s">
        <v>6</v>
      </c>
      <c r="B47" s="15" t="s">
        <v>6</v>
      </c>
      <c r="C47" s="15" t="s">
        <v>6</v>
      </c>
      <c r="D47" s="15" t="s">
        <v>6</v>
      </c>
      <c r="E47" s="15">
        <v>11.5</v>
      </c>
      <c r="F47" s="15">
        <v>10.5</v>
      </c>
      <c r="G47" s="15" t="s">
        <v>6</v>
      </c>
      <c r="H47" s="15" t="s">
        <v>6</v>
      </c>
      <c r="I47" s="15" t="s">
        <v>6</v>
      </c>
      <c r="J47" s="15" t="s">
        <v>6</v>
      </c>
      <c r="K47" s="15" t="s">
        <v>6</v>
      </c>
      <c r="L47" s="15" t="s">
        <v>6</v>
      </c>
      <c r="M47" s="15" t="s">
        <v>6</v>
      </c>
      <c r="N47" s="15" t="s">
        <v>6</v>
      </c>
      <c r="O47" s="15" t="s">
        <v>6</v>
      </c>
      <c r="P47" s="15" t="s">
        <v>6</v>
      </c>
      <c r="Q47" s="15" t="s">
        <v>6</v>
      </c>
      <c r="R47" s="15" t="s">
        <v>6</v>
      </c>
      <c r="S47" s="15" t="s">
        <v>6</v>
      </c>
      <c r="T47" s="15" t="s">
        <v>6</v>
      </c>
      <c r="U47" s="3">
        <f t="shared" si="1"/>
        <v>0</v>
      </c>
      <c r="V47" s="3">
        <f t="shared" si="2"/>
        <v>0</v>
      </c>
      <c r="W47" s="3">
        <f t="shared" si="3"/>
        <v>0</v>
      </c>
      <c r="X47" s="3">
        <f t="shared" si="4"/>
        <v>0</v>
      </c>
      <c r="Y47" s="3">
        <f t="shared" si="5"/>
        <v>11.5</v>
      </c>
      <c r="Z47" s="3">
        <f t="shared" si="6"/>
        <v>10.5</v>
      </c>
      <c r="AA47" s="3">
        <f t="shared" si="7"/>
        <v>0</v>
      </c>
      <c r="AB47" s="3">
        <f t="shared" si="8"/>
        <v>0</v>
      </c>
      <c r="AC47" s="3">
        <f t="shared" si="9"/>
        <v>0</v>
      </c>
      <c r="AD47" s="3">
        <f t="shared" si="10"/>
        <v>0</v>
      </c>
      <c r="AE47" s="3">
        <f t="shared" si="11"/>
        <v>0</v>
      </c>
      <c r="AF47" s="3">
        <f t="shared" si="12"/>
        <v>0</v>
      </c>
      <c r="AG47" s="3">
        <f t="shared" si="13"/>
        <v>0</v>
      </c>
      <c r="AH47" s="3">
        <f t="shared" si="14"/>
        <v>0</v>
      </c>
      <c r="AI47" s="3">
        <f t="shared" si="15"/>
        <v>0</v>
      </c>
      <c r="AJ47" s="3">
        <f t="shared" si="16"/>
        <v>0</v>
      </c>
      <c r="AK47" s="3">
        <f t="shared" si="17"/>
        <v>0</v>
      </c>
      <c r="AL47" s="3">
        <f t="shared" si="18"/>
        <v>0</v>
      </c>
      <c r="AM47" s="3">
        <f t="shared" si="19"/>
        <v>0</v>
      </c>
      <c r="AN47" s="3">
        <f t="shared" si="20"/>
        <v>0</v>
      </c>
      <c r="AO47" s="3"/>
      <c r="AP47" s="3"/>
      <c r="AQ47" s="3"/>
      <c r="AR47" s="3"/>
      <c r="AS47" s="3"/>
      <c r="AT47" s="3"/>
      <c r="AU47" s="3"/>
    </row>
    <row r="48" spans="1:47">
      <c r="A48" s="15" t="s">
        <v>6</v>
      </c>
      <c r="B48" s="15" t="s">
        <v>6</v>
      </c>
      <c r="C48" s="15">
        <v>5.75</v>
      </c>
      <c r="D48" s="15">
        <v>5.375</v>
      </c>
      <c r="E48" s="15" t="s">
        <v>6</v>
      </c>
      <c r="F48" s="15" t="s">
        <v>6</v>
      </c>
      <c r="G48" s="15" t="s">
        <v>6</v>
      </c>
      <c r="H48" s="15" t="s">
        <v>6</v>
      </c>
      <c r="I48" s="15" t="s">
        <v>6</v>
      </c>
      <c r="J48" s="15" t="s">
        <v>6</v>
      </c>
      <c r="K48" s="15" t="s">
        <v>6</v>
      </c>
      <c r="L48" s="15" t="s">
        <v>6</v>
      </c>
      <c r="M48" s="15" t="s">
        <v>6</v>
      </c>
      <c r="N48" s="15" t="s">
        <v>6</v>
      </c>
      <c r="O48" s="15" t="s">
        <v>6</v>
      </c>
      <c r="P48" s="15" t="s">
        <v>6</v>
      </c>
      <c r="Q48" s="15" t="s">
        <v>6</v>
      </c>
      <c r="R48" s="15" t="s">
        <v>6</v>
      </c>
      <c r="S48" s="15" t="s">
        <v>6</v>
      </c>
      <c r="T48" s="15" t="s">
        <v>6</v>
      </c>
      <c r="U48" s="3">
        <f t="shared" si="1"/>
        <v>0</v>
      </c>
      <c r="V48" s="3">
        <f t="shared" si="2"/>
        <v>0</v>
      </c>
      <c r="W48" s="3">
        <f t="shared" si="3"/>
        <v>5.75</v>
      </c>
      <c r="X48" s="3">
        <f t="shared" si="4"/>
        <v>5.375</v>
      </c>
      <c r="Y48" s="3">
        <f t="shared" si="5"/>
        <v>0</v>
      </c>
      <c r="Z48" s="3">
        <f t="shared" si="6"/>
        <v>0</v>
      </c>
      <c r="AA48" s="3">
        <f t="shared" si="7"/>
        <v>0</v>
      </c>
      <c r="AB48" s="3">
        <f t="shared" si="8"/>
        <v>0</v>
      </c>
      <c r="AC48" s="3">
        <f t="shared" si="9"/>
        <v>0</v>
      </c>
      <c r="AD48" s="3">
        <f t="shared" si="10"/>
        <v>0</v>
      </c>
      <c r="AE48" s="3">
        <f t="shared" si="11"/>
        <v>0</v>
      </c>
      <c r="AF48" s="3">
        <f t="shared" si="12"/>
        <v>0</v>
      </c>
      <c r="AG48" s="3">
        <f t="shared" si="13"/>
        <v>0</v>
      </c>
      <c r="AH48" s="3">
        <f t="shared" si="14"/>
        <v>0</v>
      </c>
      <c r="AI48" s="3">
        <f t="shared" si="15"/>
        <v>0</v>
      </c>
      <c r="AJ48" s="3">
        <f t="shared" si="16"/>
        <v>0</v>
      </c>
      <c r="AK48" s="3">
        <f t="shared" si="17"/>
        <v>0</v>
      </c>
      <c r="AL48" s="3">
        <f t="shared" si="18"/>
        <v>0</v>
      </c>
      <c r="AM48" s="3">
        <f t="shared" si="19"/>
        <v>0</v>
      </c>
      <c r="AN48" s="3">
        <f t="shared" si="20"/>
        <v>0</v>
      </c>
      <c r="AO48" s="3"/>
      <c r="AP48" s="3"/>
      <c r="AQ48" s="3"/>
      <c r="AR48" s="3"/>
      <c r="AS48" s="3"/>
      <c r="AT48" s="3"/>
      <c r="AU48" s="3"/>
    </row>
    <row r="49" spans="1:47">
      <c r="A49" s="15" t="s">
        <v>6</v>
      </c>
      <c r="B49" s="15" t="s">
        <v>6</v>
      </c>
      <c r="C49" s="15">
        <v>0</v>
      </c>
      <c r="D49" s="15">
        <v>0.125</v>
      </c>
      <c r="E49" s="15" t="s">
        <v>6</v>
      </c>
      <c r="F49" s="15" t="s">
        <v>6</v>
      </c>
      <c r="G49" s="15" t="s">
        <v>6</v>
      </c>
      <c r="H49" s="15" t="s">
        <v>6</v>
      </c>
      <c r="I49" s="15" t="s">
        <v>6</v>
      </c>
      <c r="J49" s="15" t="s">
        <v>6</v>
      </c>
      <c r="K49" s="15" t="s">
        <v>6</v>
      </c>
      <c r="L49" s="15" t="s">
        <v>6</v>
      </c>
      <c r="M49" s="15" t="s">
        <v>6</v>
      </c>
      <c r="N49" s="15" t="s">
        <v>6</v>
      </c>
      <c r="O49" s="15" t="s">
        <v>6</v>
      </c>
      <c r="P49" s="15" t="s">
        <v>6</v>
      </c>
      <c r="Q49" s="15" t="s">
        <v>6</v>
      </c>
      <c r="R49" s="15" t="s">
        <v>6</v>
      </c>
      <c r="S49" s="15" t="s">
        <v>6</v>
      </c>
      <c r="T49" s="15" t="s">
        <v>6</v>
      </c>
      <c r="U49" s="3">
        <f t="shared" si="1"/>
        <v>0</v>
      </c>
      <c r="V49" s="3">
        <f t="shared" si="2"/>
        <v>0</v>
      </c>
      <c r="W49" s="3">
        <f t="shared" si="3"/>
        <v>0</v>
      </c>
      <c r="X49" s="3">
        <f t="shared" si="4"/>
        <v>0.125</v>
      </c>
      <c r="Y49" s="3">
        <f t="shared" si="5"/>
        <v>0</v>
      </c>
      <c r="Z49" s="3">
        <f t="shared" si="6"/>
        <v>0</v>
      </c>
      <c r="AA49" s="3">
        <f t="shared" si="7"/>
        <v>0</v>
      </c>
      <c r="AB49" s="3">
        <f t="shared" si="8"/>
        <v>0</v>
      </c>
      <c r="AC49" s="3">
        <f t="shared" si="9"/>
        <v>0</v>
      </c>
      <c r="AD49" s="3">
        <f t="shared" si="10"/>
        <v>0</v>
      </c>
      <c r="AE49" s="3">
        <f t="shared" si="11"/>
        <v>0</v>
      </c>
      <c r="AF49" s="3">
        <f t="shared" si="12"/>
        <v>0</v>
      </c>
      <c r="AG49" s="3">
        <f t="shared" si="13"/>
        <v>0</v>
      </c>
      <c r="AH49" s="3">
        <f t="shared" si="14"/>
        <v>0</v>
      </c>
      <c r="AI49" s="3">
        <f t="shared" si="15"/>
        <v>0</v>
      </c>
      <c r="AJ49" s="3">
        <f t="shared" si="16"/>
        <v>0</v>
      </c>
      <c r="AK49" s="3">
        <f t="shared" si="17"/>
        <v>0</v>
      </c>
      <c r="AL49" s="3">
        <f t="shared" si="18"/>
        <v>0</v>
      </c>
      <c r="AM49" s="3">
        <f t="shared" si="19"/>
        <v>0</v>
      </c>
      <c r="AN49" s="3">
        <f t="shared" si="20"/>
        <v>0</v>
      </c>
      <c r="AO49" s="3"/>
      <c r="AP49" s="3"/>
      <c r="AQ49" s="3"/>
      <c r="AR49" s="3"/>
      <c r="AS49" s="3"/>
      <c r="AT49" s="3"/>
      <c r="AU49" s="3"/>
    </row>
    <row r="50" spans="1:47">
      <c r="A50" s="15">
        <v>0</v>
      </c>
      <c r="B50" s="15">
        <v>0.125</v>
      </c>
      <c r="C50" s="15" t="s">
        <v>6</v>
      </c>
      <c r="D50" s="15" t="s">
        <v>6</v>
      </c>
      <c r="E50" s="15" t="s">
        <v>6</v>
      </c>
      <c r="F50" s="15" t="s">
        <v>6</v>
      </c>
      <c r="G50" s="15" t="s">
        <v>6</v>
      </c>
      <c r="H50" s="15" t="s">
        <v>6</v>
      </c>
      <c r="I50" s="15" t="s">
        <v>6</v>
      </c>
      <c r="J50" s="15" t="s">
        <v>6</v>
      </c>
      <c r="K50" s="15" t="s">
        <v>6</v>
      </c>
      <c r="L50" s="15" t="s">
        <v>6</v>
      </c>
      <c r="M50" s="15" t="s">
        <v>6</v>
      </c>
      <c r="N50" s="15" t="s">
        <v>6</v>
      </c>
      <c r="O50" s="15" t="s">
        <v>6</v>
      </c>
      <c r="P50" s="15" t="s">
        <v>6</v>
      </c>
      <c r="Q50" s="15" t="s">
        <v>6</v>
      </c>
      <c r="R50" s="15" t="s">
        <v>6</v>
      </c>
      <c r="S50" s="15">
        <v>6</v>
      </c>
      <c r="T50" s="15">
        <v>5.25</v>
      </c>
      <c r="U50" s="3">
        <f t="shared" si="1"/>
        <v>0</v>
      </c>
      <c r="V50" s="3">
        <f t="shared" si="2"/>
        <v>0.125</v>
      </c>
      <c r="W50" s="3">
        <f t="shared" si="3"/>
        <v>0</v>
      </c>
      <c r="X50" s="3">
        <f t="shared" si="4"/>
        <v>0</v>
      </c>
      <c r="Y50" s="3">
        <f t="shared" si="5"/>
        <v>0</v>
      </c>
      <c r="Z50" s="3">
        <f t="shared" si="6"/>
        <v>0</v>
      </c>
      <c r="AA50" s="3">
        <f t="shared" si="7"/>
        <v>0</v>
      </c>
      <c r="AB50" s="3">
        <f t="shared" si="8"/>
        <v>0</v>
      </c>
      <c r="AC50" s="3">
        <f t="shared" si="9"/>
        <v>0</v>
      </c>
      <c r="AD50" s="3">
        <f t="shared" si="10"/>
        <v>0</v>
      </c>
      <c r="AE50" s="3">
        <f t="shared" si="11"/>
        <v>0</v>
      </c>
      <c r="AF50" s="3">
        <f t="shared" si="12"/>
        <v>0</v>
      </c>
      <c r="AG50" s="3">
        <f t="shared" si="13"/>
        <v>0</v>
      </c>
      <c r="AH50" s="3">
        <f t="shared" si="14"/>
        <v>0</v>
      </c>
      <c r="AI50" s="3">
        <f t="shared" si="15"/>
        <v>0</v>
      </c>
      <c r="AJ50" s="3">
        <f t="shared" si="16"/>
        <v>0</v>
      </c>
      <c r="AK50" s="3">
        <f t="shared" si="17"/>
        <v>0</v>
      </c>
      <c r="AL50" s="3">
        <f t="shared" si="18"/>
        <v>0</v>
      </c>
      <c r="AM50" s="3">
        <f t="shared" si="19"/>
        <v>6</v>
      </c>
      <c r="AN50" s="3">
        <f t="shared" si="20"/>
        <v>5.25</v>
      </c>
      <c r="AO50" s="3"/>
      <c r="AP50" s="3"/>
      <c r="AQ50" s="3"/>
      <c r="AR50" s="3"/>
      <c r="AS50" s="3"/>
      <c r="AT50" s="3"/>
      <c r="AU50" s="3"/>
    </row>
    <row r="51" spans="1:47">
      <c r="A51" s="15">
        <v>0.25</v>
      </c>
      <c r="B51" s="15">
        <v>0.625</v>
      </c>
      <c r="C51" s="15">
        <v>1.75</v>
      </c>
      <c r="D51" s="15">
        <v>1.5</v>
      </c>
      <c r="E51" s="15">
        <v>2.5</v>
      </c>
      <c r="F51" s="15">
        <v>3.375</v>
      </c>
      <c r="G51" s="15">
        <v>0.25</v>
      </c>
      <c r="H51" s="15">
        <v>0.125</v>
      </c>
      <c r="I51" s="15" t="s">
        <v>6</v>
      </c>
      <c r="J51" s="15" t="s">
        <v>6</v>
      </c>
      <c r="K51" s="15" t="s">
        <v>6</v>
      </c>
      <c r="L51" s="15" t="s">
        <v>6</v>
      </c>
      <c r="M51" s="15" t="s">
        <v>6</v>
      </c>
      <c r="N51" s="15" t="s">
        <v>6</v>
      </c>
      <c r="O51" s="15" t="s">
        <v>6</v>
      </c>
      <c r="P51" s="15" t="s">
        <v>6</v>
      </c>
      <c r="Q51" s="15" t="s">
        <v>6</v>
      </c>
      <c r="R51" s="15" t="s">
        <v>6</v>
      </c>
      <c r="S51" s="15" t="s">
        <v>6</v>
      </c>
      <c r="T51" s="15" t="s">
        <v>6</v>
      </c>
      <c r="U51" s="3">
        <f t="shared" si="1"/>
        <v>0.25</v>
      </c>
      <c r="V51" s="3">
        <f t="shared" si="2"/>
        <v>0.625</v>
      </c>
      <c r="W51" s="3">
        <f t="shared" si="3"/>
        <v>1.75</v>
      </c>
      <c r="X51" s="3">
        <f t="shared" si="4"/>
        <v>1.5</v>
      </c>
      <c r="Y51" s="3">
        <f t="shared" si="5"/>
        <v>2.5</v>
      </c>
      <c r="Z51" s="3">
        <f t="shared" si="6"/>
        <v>3.375</v>
      </c>
      <c r="AA51" s="3">
        <f t="shared" si="7"/>
        <v>0.25</v>
      </c>
      <c r="AB51" s="3">
        <f t="shared" si="8"/>
        <v>0.125</v>
      </c>
      <c r="AC51" s="3">
        <f t="shared" si="9"/>
        <v>0</v>
      </c>
      <c r="AD51" s="3">
        <f t="shared" si="10"/>
        <v>0</v>
      </c>
      <c r="AE51" s="3">
        <f t="shared" si="11"/>
        <v>0</v>
      </c>
      <c r="AF51" s="3">
        <f t="shared" si="12"/>
        <v>0</v>
      </c>
      <c r="AG51" s="3">
        <f t="shared" si="13"/>
        <v>0</v>
      </c>
      <c r="AH51" s="3">
        <f t="shared" si="14"/>
        <v>0</v>
      </c>
      <c r="AI51" s="3">
        <f t="shared" si="15"/>
        <v>0</v>
      </c>
      <c r="AJ51" s="3">
        <f t="shared" si="16"/>
        <v>0</v>
      </c>
      <c r="AK51" s="3">
        <f t="shared" si="17"/>
        <v>0</v>
      </c>
      <c r="AL51" s="3">
        <f t="shared" si="18"/>
        <v>0</v>
      </c>
      <c r="AM51" s="3">
        <f t="shared" si="19"/>
        <v>0</v>
      </c>
      <c r="AN51" s="3">
        <f t="shared" si="20"/>
        <v>0</v>
      </c>
      <c r="AO51" s="3"/>
      <c r="AP51" s="3"/>
      <c r="AQ51" s="3"/>
      <c r="AR51" s="3"/>
      <c r="AS51" s="3"/>
      <c r="AT51" s="3"/>
      <c r="AU51" s="3"/>
    </row>
    <row r="52" spans="1:47">
      <c r="A52" s="15" t="s">
        <v>6</v>
      </c>
      <c r="B52" s="15" t="s">
        <v>6</v>
      </c>
      <c r="C52" s="15" t="s">
        <v>6</v>
      </c>
      <c r="D52" s="15" t="s">
        <v>6</v>
      </c>
      <c r="E52" s="15" t="s">
        <v>6</v>
      </c>
      <c r="F52" s="15" t="s">
        <v>6</v>
      </c>
      <c r="G52" s="15">
        <v>0.5</v>
      </c>
      <c r="H52" s="15">
        <v>0.5</v>
      </c>
      <c r="I52" s="15">
        <v>2.5</v>
      </c>
      <c r="J52" s="15">
        <v>2.6749999999999998</v>
      </c>
      <c r="K52" s="15" t="s">
        <v>6</v>
      </c>
      <c r="L52" s="15" t="s">
        <v>6</v>
      </c>
      <c r="M52" s="15">
        <v>12</v>
      </c>
      <c r="N52" s="15">
        <v>10.15</v>
      </c>
      <c r="O52" s="15">
        <v>0.5</v>
      </c>
      <c r="P52" s="15">
        <v>0.47499999999999998</v>
      </c>
      <c r="Q52" s="15" t="s">
        <v>6</v>
      </c>
      <c r="R52" s="15" t="s">
        <v>6</v>
      </c>
      <c r="S52" s="15" t="s">
        <v>6</v>
      </c>
      <c r="T52" s="15" t="s">
        <v>6</v>
      </c>
      <c r="U52" s="3">
        <f t="shared" si="1"/>
        <v>0</v>
      </c>
      <c r="V52" s="3">
        <f t="shared" si="2"/>
        <v>0</v>
      </c>
      <c r="W52" s="3">
        <f t="shared" si="3"/>
        <v>0</v>
      </c>
      <c r="X52" s="3">
        <f t="shared" si="4"/>
        <v>0</v>
      </c>
      <c r="Y52" s="3">
        <f t="shared" si="5"/>
        <v>0</v>
      </c>
      <c r="Z52" s="3">
        <f t="shared" si="6"/>
        <v>0</v>
      </c>
      <c r="AA52" s="3">
        <f t="shared" si="7"/>
        <v>0.5</v>
      </c>
      <c r="AB52" s="3">
        <f t="shared" si="8"/>
        <v>0.5</v>
      </c>
      <c r="AC52" s="3">
        <f t="shared" si="9"/>
        <v>2.5</v>
      </c>
      <c r="AD52" s="3">
        <f t="shared" si="10"/>
        <v>2.6749999999999998</v>
      </c>
      <c r="AE52" s="3">
        <f t="shared" si="11"/>
        <v>0</v>
      </c>
      <c r="AF52" s="3">
        <f t="shared" si="12"/>
        <v>0</v>
      </c>
      <c r="AG52" s="3">
        <f t="shared" si="13"/>
        <v>12</v>
      </c>
      <c r="AH52" s="3">
        <f t="shared" si="14"/>
        <v>10.15</v>
      </c>
      <c r="AI52" s="3">
        <f t="shared" si="15"/>
        <v>0.5</v>
      </c>
      <c r="AJ52" s="3">
        <f t="shared" si="16"/>
        <v>0.47499999999999998</v>
      </c>
      <c r="AK52" s="3">
        <f t="shared" si="17"/>
        <v>0</v>
      </c>
      <c r="AL52" s="3">
        <f t="shared" si="18"/>
        <v>0</v>
      </c>
      <c r="AM52" s="3">
        <f t="shared" si="19"/>
        <v>0</v>
      </c>
      <c r="AN52" s="3">
        <f t="shared" si="20"/>
        <v>0</v>
      </c>
      <c r="AO52" s="3"/>
      <c r="AP52" s="3"/>
      <c r="AQ52" s="3"/>
      <c r="AR52" s="3"/>
      <c r="AS52" s="3"/>
      <c r="AT52" s="3"/>
      <c r="AU52" s="3"/>
    </row>
    <row r="53" spans="1:47">
      <c r="A53" s="15" t="s">
        <v>6</v>
      </c>
      <c r="B53" s="15" t="s">
        <v>6</v>
      </c>
      <c r="C53" s="15" t="s">
        <v>6</v>
      </c>
      <c r="D53" s="15" t="s">
        <v>6</v>
      </c>
      <c r="E53" s="15" t="s">
        <v>6</v>
      </c>
      <c r="F53" s="15" t="s">
        <v>6</v>
      </c>
      <c r="G53" s="15">
        <v>1.2</v>
      </c>
      <c r="H53" s="15">
        <v>2.2999999999999998</v>
      </c>
      <c r="I53" s="15">
        <v>2.5</v>
      </c>
      <c r="J53" s="15">
        <v>2.4</v>
      </c>
      <c r="K53" s="15" t="s">
        <v>6</v>
      </c>
      <c r="L53" s="15" t="s">
        <v>6</v>
      </c>
      <c r="M53" s="15">
        <v>9.15</v>
      </c>
      <c r="N53" s="15">
        <v>8.6</v>
      </c>
      <c r="O53" s="15" t="s">
        <v>6</v>
      </c>
      <c r="P53" s="15" t="s">
        <v>6</v>
      </c>
      <c r="Q53" s="15">
        <v>0</v>
      </c>
      <c r="R53" s="15">
        <v>0.7</v>
      </c>
      <c r="S53" s="15" t="s">
        <v>6</v>
      </c>
      <c r="T53" s="15" t="s">
        <v>6</v>
      </c>
      <c r="U53" s="3">
        <f t="shared" si="1"/>
        <v>0</v>
      </c>
      <c r="V53" s="3">
        <f t="shared" si="2"/>
        <v>0</v>
      </c>
      <c r="W53" s="3">
        <f t="shared" si="3"/>
        <v>0</v>
      </c>
      <c r="X53" s="3">
        <f t="shared" si="4"/>
        <v>0</v>
      </c>
      <c r="Y53" s="3">
        <f t="shared" si="5"/>
        <v>0</v>
      </c>
      <c r="Z53" s="3">
        <f t="shared" si="6"/>
        <v>0</v>
      </c>
      <c r="AA53" s="3">
        <f t="shared" si="7"/>
        <v>1.2</v>
      </c>
      <c r="AB53" s="3">
        <f t="shared" si="8"/>
        <v>2.2999999999999998</v>
      </c>
      <c r="AC53" s="3">
        <f t="shared" si="9"/>
        <v>2.5</v>
      </c>
      <c r="AD53" s="3">
        <f t="shared" si="10"/>
        <v>2.4</v>
      </c>
      <c r="AE53" s="3">
        <f t="shared" si="11"/>
        <v>0</v>
      </c>
      <c r="AF53" s="3">
        <f t="shared" si="12"/>
        <v>0</v>
      </c>
      <c r="AG53" s="3">
        <f t="shared" si="13"/>
        <v>9.15</v>
      </c>
      <c r="AH53" s="3">
        <f t="shared" si="14"/>
        <v>8.6</v>
      </c>
      <c r="AI53" s="3">
        <f t="shared" si="15"/>
        <v>0</v>
      </c>
      <c r="AJ53" s="3">
        <f t="shared" si="16"/>
        <v>0</v>
      </c>
      <c r="AK53" s="3">
        <f t="shared" si="17"/>
        <v>0</v>
      </c>
      <c r="AL53" s="3">
        <f t="shared" si="18"/>
        <v>0.7</v>
      </c>
      <c r="AM53" s="3">
        <f t="shared" si="19"/>
        <v>0</v>
      </c>
      <c r="AN53" s="3">
        <f t="shared" si="20"/>
        <v>0</v>
      </c>
      <c r="AO53" s="3"/>
      <c r="AP53" s="3"/>
      <c r="AQ53" s="3"/>
      <c r="AR53" s="3"/>
      <c r="AS53" s="3"/>
      <c r="AT53" s="3"/>
      <c r="AU53" s="3"/>
    </row>
    <row r="54" spans="1:47">
      <c r="A54" s="15" t="s">
        <v>6</v>
      </c>
      <c r="B54" s="15" t="s">
        <v>6</v>
      </c>
      <c r="C54" s="15" t="s">
        <v>6</v>
      </c>
      <c r="D54" s="15" t="s">
        <v>6</v>
      </c>
      <c r="E54" s="15" t="s">
        <v>6</v>
      </c>
      <c r="F54" s="15" t="s">
        <v>6</v>
      </c>
      <c r="G54" s="15">
        <v>0.9</v>
      </c>
      <c r="H54" s="15">
        <v>0.25</v>
      </c>
      <c r="I54" s="15" t="s">
        <v>6</v>
      </c>
      <c r="J54" s="15" t="s">
        <v>6</v>
      </c>
      <c r="K54" s="15" t="s">
        <v>6</v>
      </c>
      <c r="L54" s="15" t="s">
        <v>6</v>
      </c>
      <c r="M54" s="15">
        <v>3.9</v>
      </c>
      <c r="N54" s="15">
        <v>2.5</v>
      </c>
      <c r="O54" s="15" t="s">
        <v>6</v>
      </c>
      <c r="P54" s="15" t="s">
        <v>6</v>
      </c>
      <c r="Q54" s="15" t="s">
        <v>6</v>
      </c>
      <c r="R54" s="15" t="s">
        <v>6</v>
      </c>
      <c r="S54" s="15" t="s">
        <v>6</v>
      </c>
      <c r="T54" s="15" t="s">
        <v>6</v>
      </c>
      <c r="U54" s="3">
        <f t="shared" si="1"/>
        <v>0</v>
      </c>
      <c r="V54" s="3">
        <f t="shared" si="2"/>
        <v>0</v>
      </c>
      <c r="W54" s="3">
        <f t="shared" si="3"/>
        <v>0</v>
      </c>
      <c r="X54" s="3">
        <f t="shared" si="4"/>
        <v>0</v>
      </c>
      <c r="Y54" s="3">
        <f t="shared" si="5"/>
        <v>0</v>
      </c>
      <c r="Z54" s="3">
        <f t="shared" si="6"/>
        <v>0</v>
      </c>
      <c r="AA54" s="3">
        <f t="shared" si="7"/>
        <v>0.9</v>
      </c>
      <c r="AB54" s="3">
        <f t="shared" si="8"/>
        <v>0.25</v>
      </c>
      <c r="AC54" s="3">
        <f t="shared" si="9"/>
        <v>0</v>
      </c>
      <c r="AD54" s="3">
        <f t="shared" si="10"/>
        <v>0</v>
      </c>
      <c r="AE54" s="3">
        <f t="shared" si="11"/>
        <v>0</v>
      </c>
      <c r="AF54" s="3">
        <f t="shared" si="12"/>
        <v>0</v>
      </c>
      <c r="AG54" s="3">
        <f t="shared" si="13"/>
        <v>3.9</v>
      </c>
      <c r="AH54" s="3">
        <f t="shared" si="14"/>
        <v>2.5</v>
      </c>
      <c r="AI54" s="3">
        <f t="shared" si="15"/>
        <v>0</v>
      </c>
      <c r="AJ54" s="3">
        <f t="shared" si="16"/>
        <v>0</v>
      </c>
      <c r="AK54" s="3">
        <f t="shared" si="17"/>
        <v>0</v>
      </c>
      <c r="AL54" s="3">
        <f t="shared" si="18"/>
        <v>0</v>
      </c>
      <c r="AM54" s="3">
        <f t="shared" si="19"/>
        <v>0</v>
      </c>
      <c r="AN54" s="3">
        <f t="shared" si="20"/>
        <v>0</v>
      </c>
      <c r="AO54" s="3"/>
      <c r="AP54" s="3"/>
      <c r="AQ54" s="3"/>
      <c r="AR54" s="3"/>
      <c r="AS54" s="3"/>
      <c r="AT54" s="3"/>
      <c r="AU54" s="3"/>
    </row>
    <row r="55" spans="1:47">
      <c r="A55" s="15" t="s">
        <v>6</v>
      </c>
      <c r="B55" s="15" t="s">
        <v>6</v>
      </c>
      <c r="C55" s="15" t="s">
        <v>6</v>
      </c>
      <c r="D55" s="15" t="s">
        <v>6</v>
      </c>
      <c r="E55" s="15" t="s">
        <v>6</v>
      </c>
      <c r="F55" s="15" t="s">
        <v>6</v>
      </c>
      <c r="G55" s="15">
        <v>0.5</v>
      </c>
      <c r="H55" s="15">
        <v>0.25</v>
      </c>
      <c r="I55" s="15">
        <v>1</v>
      </c>
      <c r="J55" s="15">
        <v>1.125</v>
      </c>
      <c r="K55" s="15" t="s">
        <v>6</v>
      </c>
      <c r="L55" s="15" t="s">
        <v>6</v>
      </c>
      <c r="M55" s="15">
        <v>0.5</v>
      </c>
      <c r="N55" s="15">
        <v>0.25</v>
      </c>
      <c r="O55" s="15">
        <v>7.5</v>
      </c>
      <c r="P55" s="15">
        <v>7</v>
      </c>
      <c r="Q55" s="15" t="s">
        <v>6</v>
      </c>
      <c r="R55" s="15" t="s">
        <v>6</v>
      </c>
      <c r="S55" s="15" t="s">
        <v>6</v>
      </c>
      <c r="T55" s="15" t="s">
        <v>6</v>
      </c>
      <c r="U55" s="3">
        <f t="shared" si="1"/>
        <v>0</v>
      </c>
      <c r="V55" s="3">
        <f t="shared" si="2"/>
        <v>0</v>
      </c>
      <c r="W55" s="3">
        <f t="shared" si="3"/>
        <v>0</v>
      </c>
      <c r="X55" s="3">
        <f t="shared" si="4"/>
        <v>0</v>
      </c>
      <c r="Y55" s="3">
        <f t="shared" si="5"/>
        <v>0</v>
      </c>
      <c r="Z55" s="3">
        <f t="shared" si="6"/>
        <v>0</v>
      </c>
      <c r="AA55" s="3">
        <f t="shared" si="7"/>
        <v>0.5</v>
      </c>
      <c r="AB55" s="3">
        <f t="shared" si="8"/>
        <v>0.25</v>
      </c>
      <c r="AC55" s="3">
        <f t="shared" si="9"/>
        <v>1</v>
      </c>
      <c r="AD55" s="3">
        <f t="shared" si="10"/>
        <v>1.125</v>
      </c>
      <c r="AE55" s="3">
        <f t="shared" si="11"/>
        <v>0</v>
      </c>
      <c r="AF55" s="3">
        <f t="shared" si="12"/>
        <v>0</v>
      </c>
      <c r="AG55" s="3">
        <f t="shared" si="13"/>
        <v>0.5</v>
      </c>
      <c r="AH55" s="3">
        <f t="shared" si="14"/>
        <v>0.25</v>
      </c>
      <c r="AI55" s="3">
        <f t="shared" si="15"/>
        <v>7.5</v>
      </c>
      <c r="AJ55" s="3">
        <f t="shared" si="16"/>
        <v>7</v>
      </c>
      <c r="AK55" s="3">
        <f t="shared" si="17"/>
        <v>0</v>
      </c>
      <c r="AL55" s="3">
        <f t="shared" si="18"/>
        <v>0</v>
      </c>
      <c r="AM55" s="3">
        <f t="shared" si="19"/>
        <v>0</v>
      </c>
      <c r="AN55" s="3">
        <f t="shared" si="20"/>
        <v>0</v>
      </c>
      <c r="AO55" s="3"/>
      <c r="AP55" s="3"/>
      <c r="AQ55" s="3"/>
      <c r="AR55" s="3"/>
      <c r="AS55" s="3"/>
      <c r="AT55" s="3"/>
      <c r="AU55" s="3"/>
    </row>
    <row r="56" spans="1:47">
      <c r="A56" s="15" t="s">
        <v>6</v>
      </c>
      <c r="B56" s="15" t="s">
        <v>6</v>
      </c>
      <c r="C56" s="15" t="s">
        <v>6</v>
      </c>
      <c r="D56" s="15" t="s">
        <v>6</v>
      </c>
      <c r="E56" s="15" t="s">
        <v>6</v>
      </c>
      <c r="F56" s="15" t="s">
        <v>6</v>
      </c>
      <c r="G56" s="15">
        <v>0.5</v>
      </c>
      <c r="H56" s="15">
        <v>0</v>
      </c>
      <c r="I56" s="15">
        <v>1</v>
      </c>
      <c r="J56" s="15">
        <v>0.875</v>
      </c>
      <c r="K56" s="15" t="s">
        <v>6</v>
      </c>
      <c r="L56" s="15" t="s">
        <v>6</v>
      </c>
      <c r="M56" s="15">
        <v>0</v>
      </c>
      <c r="N56" s="15">
        <v>0.125</v>
      </c>
      <c r="O56" s="15">
        <v>6.15</v>
      </c>
      <c r="P56" s="15">
        <v>4.875</v>
      </c>
      <c r="Q56" s="15" t="s">
        <v>6</v>
      </c>
      <c r="R56" s="15" t="s">
        <v>6</v>
      </c>
      <c r="S56" s="15" t="s">
        <v>6</v>
      </c>
      <c r="T56" s="15" t="s">
        <v>6</v>
      </c>
      <c r="U56" s="3">
        <f t="shared" si="1"/>
        <v>0</v>
      </c>
      <c r="V56" s="3">
        <f t="shared" si="2"/>
        <v>0</v>
      </c>
      <c r="W56" s="3">
        <f t="shared" si="3"/>
        <v>0</v>
      </c>
      <c r="X56" s="3">
        <f t="shared" si="4"/>
        <v>0</v>
      </c>
      <c r="Y56" s="3">
        <f t="shared" si="5"/>
        <v>0</v>
      </c>
      <c r="Z56" s="3">
        <f t="shared" si="6"/>
        <v>0</v>
      </c>
      <c r="AA56" s="3">
        <f t="shared" si="7"/>
        <v>0.5</v>
      </c>
      <c r="AB56" s="3">
        <f t="shared" si="8"/>
        <v>0</v>
      </c>
      <c r="AC56" s="3">
        <f t="shared" si="9"/>
        <v>1</v>
      </c>
      <c r="AD56" s="3">
        <f t="shared" si="10"/>
        <v>0.875</v>
      </c>
      <c r="AE56" s="3">
        <f t="shared" si="11"/>
        <v>0</v>
      </c>
      <c r="AF56" s="3">
        <f t="shared" si="12"/>
        <v>0</v>
      </c>
      <c r="AG56" s="3">
        <f t="shared" si="13"/>
        <v>0</v>
      </c>
      <c r="AH56" s="3">
        <f t="shared" si="14"/>
        <v>0.125</v>
      </c>
      <c r="AI56" s="3">
        <f t="shared" si="15"/>
        <v>6.15</v>
      </c>
      <c r="AJ56" s="3">
        <f t="shared" si="16"/>
        <v>4.875</v>
      </c>
      <c r="AK56" s="3">
        <f t="shared" si="17"/>
        <v>0</v>
      </c>
      <c r="AL56" s="3">
        <f t="shared" si="18"/>
        <v>0</v>
      </c>
      <c r="AM56" s="3">
        <f t="shared" si="19"/>
        <v>0</v>
      </c>
      <c r="AN56" s="3">
        <f t="shared" si="20"/>
        <v>0</v>
      </c>
      <c r="AO56" s="3"/>
      <c r="AP56" s="3"/>
      <c r="AQ56" s="3"/>
      <c r="AR56" s="3"/>
      <c r="AS56" s="3"/>
      <c r="AT56" s="3"/>
      <c r="AU56" s="3"/>
    </row>
    <row r="57" spans="1:47">
      <c r="A57" s="15" t="s">
        <v>6</v>
      </c>
      <c r="B57" s="15" t="s">
        <v>6</v>
      </c>
      <c r="C57" s="15" t="s">
        <v>6</v>
      </c>
      <c r="D57" s="15" t="s">
        <v>6</v>
      </c>
      <c r="E57" s="15" t="s">
        <v>6</v>
      </c>
      <c r="F57" s="15" t="s">
        <v>6</v>
      </c>
      <c r="G57" s="15" t="s">
        <v>6</v>
      </c>
      <c r="H57" s="15" t="s">
        <v>6</v>
      </c>
      <c r="I57" s="15">
        <v>0.9</v>
      </c>
      <c r="J57" s="15">
        <v>0.375</v>
      </c>
      <c r="K57" s="15" t="s">
        <v>6</v>
      </c>
      <c r="L57" s="15" t="s">
        <v>6</v>
      </c>
      <c r="M57" s="15">
        <v>0.45</v>
      </c>
      <c r="N57" s="15">
        <v>0.25</v>
      </c>
      <c r="O57" s="15">
        <v>3.35</v>
      </c>
      <c r="P57" s="15">
        <v>2.25</v>
      </c>
      <c r="Q57" s="15" t="s">
        <v>6</v>
      </c>
      <c r="R57" s="15" t="s">
        <v>6</v>
      </c>
      <c r="S57" s="15" t="s">
        <v>6</v>
      </c>
      <c r="T57" s="15" t="s">
        <v>6</v>
      </c>
      <c r="U57" s="3">
        <f t="shared" si="1"/>
        <v>0</v>
      </c>
      <c r="V57" s="3">
        <f t="shared" si="2"/>
        <v>0</v>
      </c>
      <c r="W57" s="3">
        <f t="shared" si="3"/>
        <v>0</v>
      </c>
      <c r="X57" s="3">
        <f t="shared" si="4"/>
        <v>0</v>
      </c>
      <c r="Y57" s="3">
        <f t="shared" si="5"/>
        <v>0</v>
      </c>
      <c r="Z57" s="3">
        <f t="shared" si="6"/>
        <v>0</v>
      </c>
      <c r="AA57" s="3">
        <f t="shared" si="7"/>
        <v>0</v>
      </c>
      <c r="AB57" s="3">
        <f t="shared" si="8"/>
        <v>0</v>
      </c>
      <c r="AC57" s="3">
        <f t="shared" si="9"/>
        <v>0.9</v>
      </c>
      <c r="AD57" s="3">
        <f t="shared" si="10"/>
        <v>0.375</v>
      </c>
      <c r="AE57" s="3">
        <f t="shared" si="11"/>
        <v>0</v>
      </c>
      <c r="AF57" s="3">
        <f t="shared" si="12"/>
        <v>0</v>
      </c>
      <c r="AG57" s="3">
        <f t="shared" si="13"/>
        <v>0.45</v>
      </c>
      <c r="AH57" s="3">
        <f t="shared" si="14"/>
        <v>0.25</v>
      </c>
      <c r="AI57" s="3">
        <f t="shared" si="15"/>
        <v>3.35</v>
      </c>
      <c r="AJ57" s="3">
        <f t="shared" si="16"/>
        <v>2.25</v>
      </c>
      <c r="AK57" s="3">
        <f t="shared" si="17"/>
        <v>0</v>
      </c>
      <c r="AL57" s="3">
        <f t="shared" si="18"/>
        <v>0</v>
      </c>
      <c r="AM57" s="3">
        <f t="shared" si="19"/>
        <v>0</v>
      </c>
      <c r="AN57" s="3">
        <f t="shared" si="20"/>
        <v>0</v>
      </c>
      <c r="AO57" s="3"/>
      <c r="AP57" s="3"/>
      <c r="AQ57" s="3"/>
      <c r="AR57" s="3"/>
      <c r="AS57" s="3"/>
      <c r="AT57" s="3"/>
      <c r="AU57" s="3"/>
    </row>
    <row r="58" spans="1:47">
      <c r="A58" s="15" t="s">
        <v>6</v>
      </c>
      <c r="B58" s="15" t="s">
        <v>6</v>
      </c>
      <c r="C58" s="15" t="s">
        <v>6</v>
      </c>
      <c r="D58" s="15" t="s">
        <v>6</v>
      </c>
      <c r="E58" s="15" t="s">
        <v>6</v>
      </c>
      <c r="F58" s="15" t="s">
        <v>6</v>
      </c>
      <c r="G58" s="15" t="s">
        <v>6</v>
      </c>
      <c r="H58" s="15" t="s">
        <v>6</v>
      </c>
      <c r="I58" s="15" t="s">
        <v>6</v>
      </c>
      <c r="J58" s="15" t="s">
        <v>6</v>
      </c>
      <c r="K58" s="15" t="s">
        <v>6</v>
      </c>
      <c r="L58" s="15" t="s">
        <v>6</v>
      </c>
      <c r="M58" s="15" t="s">
        <v>6</v>
      </c>
      <c r="N58" s="15" t="s">
        <v>6</v>
      </c>
      <c r="O58" s="15">
        <v>0.5</v>
      </c>
      <c r="P58" s="15">
        <v>0.5</v>
      </c>
      <c r="Q58" s="15" t="s">
        <v>6</v>
      </c>
      <c r="R58" s="15" t="s">
        <v>6</v>
      </c>
      <c r="S58" s="15" t="s">
        <v>6</v>
      </c>
      <c r="T58" s="15" t="s">
        <v>6</v>
      </c>
      <c r="U58" s="3">
        <f t="shared" si="1"/>
        <v>0</v>
      </c>
      <c r="V58" s="3">
        <f t="shared" si="2"/>
        <v>0</v>
      </c>
      <c r="W58" s="3">
        <f t="shared" si="3"/>
        <v>0</v>
      </c>
      <c r="X58" s="3">
        <f t="shared" si="4"/>
        <v>0</v>
      </c>
      <c r="Y58" s="3">
        <f t="shared" si="5"/>
        <v>0</v>
      </c>
      <c r="Z58" s="3">
        <f t="shared" si="6"/>
        <v>0</v>
      </c>
      <c r="AA58" s="3">
        <f t="shared" si="7"/>
        <v>0</v>
      </c>
      <c r="AB58" s="3">
        <f t="shared" si="8"/>
        <v>0</v>
      </c>
      <c r="AC58" s="3">
        <f t="shared" si="9"/>
        <v>0</v>
      </c>
      <c r="AD58" s="3">
        <f t="shared" si="10"/>
        <v>0</v>
      </c>
      <c r="AE58" s="3">
        <f t="shared" si="11"/>
        <v>0</v>
      </c>
      <c r="AF58" s="3">
        <f t="shared" si="12"/>
        <v>0</v>
      </c>
      <c r="AG58" s="3">
        <f t="shared" si="13"/>
        <v>0</v>
      </c>
      <c r="AH58" s="3">
        <f t="shared" si="14"/>
        <v>0</v>
      </c>
      <c r="AI58" s="3">
        <f t="shared" si="15"/>
        <v>0.5</v>
      </c>
      <c r="AJ58" s="3">
        <f t="shared" si="16"/>
        <v>0.5</v>
      </c>
      <c r="AK58" s="3">
        <f t="shared" si="17"/>
        <v>0</v>
      </c>
      <c r="AL58" s="3">
        <f t="shared" si="18"/>
        <v>0</v>
      </c>
      <c r="AM58" s="3">
        <f t="shared" si="19"/>
        <v>0</v>
      </c>
      <c r="AN58" s="3">
        <f t="shared" si="20"/>
        <v>0</v>
      </c>
      <c r="AO58" s="3"/>
      <c r="AP58" s="3"/>
      <c r="AQ58" s="3"/>
      <c r="AR58" s="3"/>
      <c r="AS58" s="3"/>
      <c r="AT58" s="3"/>
      <c r="AU58" s="3"/>
    </row>
    <row r="59" spans="1:47">
      <c r="A59" s="15">
        <v>0.4</v>
      </c>
      <c r="B59" s="15">
        <v>1.25</v>
      </c>
      <c r="C59" s="15" t="s">
        <v>6</v>
      </c>
      <c r="D59" s="15" t="s">
        <v>6</v>
      </c>
      <c r="E59" s="15" t="s">
        <v>6</v>
      </c>
      <c r="F59" s="15" t="s">
        <v>6</v>
      </c>
      <c r="G59" s="15" t="s">
        <v>6</v>
      </c>
      <c r="H59" s="15" t="s">
        <v>6</v>
      </c>
      <c r="I59" s="15" t="s">
        <v>6</v>
      </c>
      <c r="J59" s="15" t="s">
        <v>6</v>
      </c>
      <c r="K59" s="15" t="s">
        <v>6</v>
      </c>
      <c r="L59" s="15" t="s">
        <v>6</v>
      </c>
      <c r="M59" s="15" t="s">
        <v>6</v>
      </c>
      <c r="N59" s="15" t="s">
        <v>6</v>
      </c>
      <c r="O59" s="15" t="s">
        <v>6</v>
      </c>
      <c r="P59" s="15" t="s">
        <v>6</v>
      </c>
      <c r="Q59" s="15" t="s">
        <v>6</v>
      </c>
      <c r="R59" s="15" t="s">
        <v>6</v>
      </c>
      <c r="S59" s="15">
        <v>0.1</v>
      </c>
      <c r="T59" s="15">
        <v>0.25</v>
      </c>
      <c r="U59" s="3">
        <f t="shared" si="1"/>
        <v>0.4</v>
      </c>
      <c r="V59" s="3">
        <f t="shared" si="2"/>
        <v>1.25</v>
      </c>
      <c r="W59" s="3">
        <f t="shared" si="3"/>
        <v>0</v>
      </c>
      <c r="X59" s="3">
        <f t="shared" si="4"/>
        <v>0</v>
      </c>
      <c r="Y59" s="3">
        <f t="shared" si="5"/>
        <v>0</v>
      </c>
      <c r="Z59" s="3">
        <f t="shared" si="6"/>
        <v>0</v>
      </c>
      <c r="AA59" s="3">
        <f t="shared" si="7"/>
        <v>0</v>
      </c>
      <c r="AB59" s="3">
        <f t="shared" si="8"/>
        <v>0</v>
      </c>
      <c r="AC59" s="3">
        <f t="shared" si="9"/>
        <v>0</v>
      </c>
      <c r="AD59" s="3">
        <f t="shared" si="10"/>
        <v>0</v>
      </c>
      <c r="AE59" s="3">
        <f t="shared" si="11"/>
        <v>0</v>
      </c>
      <c r="AF59" s="3">
        <f t="shared" si="12"/>
        <v>0</v>
      </c>
      <c r="AG59" s="3">
        <f t="shared" si="13"/>
        <v>0</v>
      </c>
      <c r="AH59" s="3">
        <f t="shared" si="14"/>
        <v>0</v>
      </c>
      <c r="AI59" s="3">
        <f t="shared" si="15"/>
        <v>0</v>
      </c>
      <c r="AJ59" s="3">
        <f t="shared" si="16"/>
        <v>0</v>
      </c>
      <c r="AK59" s="3">
        <f t="shared" si="17"/>
        <v>0</v>
      </c>
      <c r="AL59" s="3">
        <f t="shared" si="18"/>
        <v>0</v>
      </c>
      <c r="AM59" s="3">
        <f t="shared" si="19"/>
        <v>0.1</v>
      </c>
      <c r="AN59" s="3">
        <f t="shared" si="20"/>
        <v>0.25</v>
      </c>
      <c r="AO59" s="3"/>
      <c r="AP59" s="3"/>
      <c r="AQ59" s="3"/>
      <c r="AR59" s="3"/>
      <c r="AS59" s="3"/>
      <c r="AT59" s="3"/>
      <c r="AU59" s="3"/>
    </row>
    <row r="60" spans="1:47">
      <c r="A60" s="15">
        <v>1</v>
      </c>
      <c r="B60" s="15">
        <v>1</v>
      </c>
      <c r="C60" s="15">
        <v>1</v>
      </c>
      <c r="D60" s="15">
        <v>1.25</v>
      </c>
      <c r="E60" s="15">
        <v>9.5</v>
      </c>
      <c r="F60" s="15">
        <v>7.375</v>
      </c>
      <c r="G60" s="15" t="s">
        <v>6</v>
      </c>
      <c r="H60" s="15" t="s">
        <v>6</v>
      </c>
      <c r="I60" s="15" t="s">
        <v>6</v>
      </c>
      <c r="J60" s="15" t="s">
        <v>6</v>
      </c>
      <c r="K60" s="15" t="s">
        <v>6</v>
      </c>
      <c r="L60" s="15" t="s">
        <v>6</v>
      </c>
      <c r="M60" s="15" t="s">
        <v>6</v>
      </c>
      <c r="N60" s="15" t="s">
        <v>6</v>
      </c>
      <c r="O60" s="15" t="s">
        <v>6</v>
      </c>
      <c r="P60" s="15" t="s">
        <v>6</v>
      </c>
      <c r="Q60" s="15" t="s">
        <v>6</v>
      </c>
      <c r="R60" s="15" t="s">
        <v>6</v>
      </c>
      <c r="S60" s="15">
        <v>0.5</v>
      </c>
      <c r="T60" s="15">
        <v>0.375</v>
      </c>
      <c r="U60" s="3">
        <f t="shared" si="1"/>
        <v>1</v>
      </c>
      <c r="V60" s="3">
        <f t="shared" si="2"/>
        <v>1</v>
      </c>
      <c r="W60" s="3">
        <f t="shared" si="3"/>
        <v>1</v>
      </c>
      <c r="X60" s="3">
        <f t="shared" si="4"/>
        <v>1.25</v>
      </c>
      <c r="Y60" s="3">
        <f t="shared" si="5"/>
        <v>9.5</v>
      </c>
      <c r="Z60" s="3">
        <f t="shared" si="6"/>
        <v>7.375</v>
      </c>
      <c r="AA60" s="3">
        <f t="shared" si="7"/>
        <v>0</v>
      </c>
      <c r="AB60" s="3">
        <f t="shared" si="8"/>
        <v>0</v>
      </c>
      <c r="AC60" s="3">
        <f t="shared" si="9"/>
        <v>0</v>
      </c>
      <c r="AD60" s="3">
        <f t="shared" si="10"/>
        <v>0</v>
      </c>
      <c r="AE60" s="3">
        <f t="shared" si="11"/>
        <v>0</v>
      </c>
      <c r="AF60" s="3">
        <f t="shared" si="12"/>
        <v>0</v>
      </c>
      <c r="AG60" s="3">
        <f t="shared" si="13"/>
        <v>0</v>
      </c>
      <c r="AH60" s="3">
        <f t="shared" si="14"/>
        <v>0</v>
      </c>
      <c r="AI60" s="3">
        <f t="shared" si="15"/>
        <v>0</v>
      </c>
      <c r="AJ60" s="3">
        <f t="shared" si="16"/>
        <v>0</v>
      </c>
      <c r="AK60" s="3">
        <f t="shared" si="17"/>
        <v>0</v>
      </c>
      <c r="AL60" s="3">
        <f t="shared" si="18"/>
        <v>0</v>
      </c>
      <c r="AM60" s="3">
        <f t="shared" si="19"/>
        <v>0.5</v>
      </c>
      <c r="AN60" s="3">
        <f t="shared" si="20"/>
        <v>0.375</v>
      </c>
      <c r="AO60" s="3"/>
      <c r="AP60" s="3"/>
      <c r="AQ60" s="3"/>
      <c r="AR60" s="3"/>
      <c r="AS60" s="3"/>
      <c r="AT60" s="3"/>
      <c r="AU60" s="3"/>
    </row>
    <row r="61" spans="1:47">
      <c r="A61" s="15">
        <v>4.125</v>
      </c>
      <c r="B61" s="15">
        <v>4.5</v>
      </c>
      <c r="C61" s="15" t="s">
        <v>6</v>
      </c>
      <c r="D61" s="15" t="s">
        <v>6</v>
      </c>
      <c r="E61" s="15" t="s">
        <v>6</v>
      </c>
      <c r="F61" s="15" t="s">
        <v>6</v>
      </c>
      <c r="G61" s="15" t="s">
        <v>6</v>
      </c>
      <c r="H61" s="15" t="s">
        <v>6</v>
      </c>
      <c r="I61" s="15" t="s">
        <v>6</v>
      </c>
      <c r="J61" s="15" t="s">
        <v>6</v>
      </c>
      <c r="K61" s="15" t="s">
        <v>6</v>
      </c>
      <c r="L61" s="15" t="s">
        <v>6</v>
      </c>
      <c r="M61" s="15" t="s">
        <v>6</v>
      </c>
      <c r="N61" s="15" t="s">
        <v>6</v>
      </c>
      <c r="O61" s="15" t="s">
        <v>6</v>
      </c>
      <c r="P61" s="15" t="s">
        <v>6</v>
      </c>
      <c r="Q61" s="15" t="s">
        <v>6</v>
      </c>
      <c r="R61" s="15" t="s">
        <v>6</v>
      </c>
      <c r="S61" s="15" t="s">
        <v>6</v>
      </c>
      <c r="T61" s="15" t="s">
        <v>6</v>
      </c>
      <c r="U61" s="3">
        <f t="shared" si="1"/>
        <v>4.125</v>
      </c>
      <c r="V61" s="3">
        <f t="shared" si="2"/>
        <v>4.5</v>
      </c>
      <c r="W61" s="3">
        <f t="shared" si="3"/>
        <v>0</v>
      </c>
      <c r="X61" s="3">
        <f t="shared" si="4"/>
        <v>0</v>
      </c>
      <c r="Y61" s="3">
        <f t="shared" si="5"/>
        <v>0</v>
      </c>
      <c r="Z61" s="3">
        <f t="shared" si="6"/>
        <v>0</v>
      </c>
      <c r="AA61" s="3">
        <f t="shared" si="7"/>
        <v>0</v>
      </c>
      <c r="AB61" s="3">
        <f t="shared" si="8"/>
        <v>0</v>
      </c>
      <c r="AC61" s="3">
        <f t="shared" si="9"/>
        <v>0</v>
      </c>
      <c r="AD61" s="3">
        <f t="shared" si="10"/>
        <v>0</v>
      </c>
      <c r="AE61" s="3">
        <f t="shared" si="11"/>
        <v>0</v>
      </c>
      <c r="AF61" s="3">
        <f t="shared" si="12"/>
        <v>0</v>
      </c>
      <c r="AG61" s="3">
        <f t="shared" si="13"/>
        <v>0</v>
      </c>
      <c r="AH61" s="3">
        <f t="shared" si="14"/>
        <v>0</v>
      </c>
      <c r="AI61" s="3">
        <f t="shared" si="15"/>
        <v>0</v>
      </c>
      <c r="AJ61" s="3">
        <f t="shared" si="16"/>
        <v>0</v>
      </c>
      <c r="AK61" s="3">
        <f t="shared" si="17"/>
        <v>0</v>
      </c>
      <c r="AL61" s="3">
        <f t="shared" si="18"/>
        <v>0</v>
      </c>
      <c r="AM61" s="3">
        <f t="shared" si="19"/>
        <v>0</v>
      </c>
      <c r="AN61" s="3">
        <f t="shared" si="20"/>
        <v>0</v>
      </c>
      <c r="AO61" s="3"/>
      <c r="AP61" s="3"/>
      <c r="AQ61" s="3"/>
      <c r="AR61" s="3"/>
      <c r="AS61" s="3"/>
      <c r="AT61" s="3"/>
      <c r="AU61" s="3"/>
    </row>
    <row r="62" spans="1:47">
      <c r="A62" s="15">
        <v>9</v>
      </c>
      <c r="B62" s="15">
        <v>9.125</v>
      </c>
      <c r="C62" s="15" t="s">
        <v>6</v>
      </c>
      <c r="D62" s="15" t="s">
        <v>6</v>
      </c>
      <c r="E62" s="15" t="s">
        <v>6</v>
      </c>
      <c r="F62" s="15" t="s">
        <v>6</v>
      </c>
      <c r="G62" s="15" t="s">
        <v>6</v>
      </c>
      <c r="H62" s="15" t="s">
        <v>6</v>
      </c>
      <c r="I62" s="15" t="s">
        <v>6</v>
      </c>
      <c r="J62" s="15" t="s">
        <v>6</v>
      </c>
      <c r="K62" s="15" t="s">
        <v>6</v>
      </c>
      <c r="L62" s="15" t="s">
        <v>6</v>
      </c>
      <c r="M62" s="15" t="s">
        <v>6</v>
      </c>
      <c r="N62" s="15" t="s">
        <v>6</v>
      </c>
      <c r="O62" s="15" t="s">
        <v>6</v>
      </c>
      <c r="P62" s="15" t="s">
        <v>6</v>
      </c>
      <c r="Q62" s="15" t="s">
        <v>6</v>
      </c>
      <c r="R62" s="15" t="s">
        <v>6</v>
      </c>
      <c r="S62" s="15">
        <v>0.5</v>
      </c>
      <c r="T62" s="15">
        <v>0.5</v>
      </c>
      <c r="U62" s="3">
        <f t="shared" si="1"/>
        <v>9</v>
      </c>
      <c r="V62" s="3">
        <f t="shared" si="2"/>
        <v>9.125</v>
      </c>
      <c r="W62" s="3">
        <f t="shared" si="3"/>
        <v>0</v>
      </c>
      <c r="X62" s="3">
        <f t="shared" si="4"/>
        <v>0</v>
      </c>
      <c r="Y62" s="3">
        <f t="shared" si="5"/>
        <v>0</v>
      </c>
      <c r="Z62" s="3">
        <f t="shared" si="6"/>
        <v>0</v>
      </c>
      <c r="AA62" s="3">
        <f t="shared" si="7"/>
        <v>0</v>
      </c>
      <c r="AB62" s="3">
        <f t="shared" si="8"/>
        <v>0</v>
      </c>
      <c r="AC62" s="3">
        <f t="shared" si="9"/>
        <v>0</v>
      </c>
      <c r="AD62" s="3">
        <f t="shared" si="10"/>
        <v>0</v>
      </c>
      <c r="AE62" s="3">
        <f t="shared" si="11"/>
        <v>0</v>
      </c>
      <c r="AF62" s="3">
        <f t="shared" si="12"/>
        <v>0</v>
      </c>
      <c r="AG62" s="3">
        <f t="shared" si="13"/>
        <v>0</v>
      </c>
      <c r="AH62" s="3">
        <f t="shared" si="14"/>
        <v>0</v>
      </c>
      <c r="AI62" s="3">
        <f t="shared" si="15"/>
        <v>0</v>
      </c>
      <c r="AJ62" s="3">
        <f t="shared" si="16"/>
        <v>0</v>
      </c>
      <c r="AK62" s="3">
        <f t="shared" si="17"/>
        <v>0</v>
      </c>
      <c r="AL62" s="3">
        <f t="shared" si="18"/>
        <v>0</v>
      </c>
      <c r="AM62" s="3">
        <f t="shared" si="19"/>
        <v>0.5</v>
      </c>
      <c r="AN62" s="3">
        <f t="shared" si="20"/>
        <v>0.5</v>
      </c>
      <c r="AO62" s="3"/>
      <c r="AP62" s="3"/>
      <c r="AQ62" s="3"/>
      <c r="AR62" s="3"/>
      <c r="AS62" s="3"/>
      <c r="AT62" s="3"/>
      <c r="AU62" s="3"/>
    </row>
    <row r="63" spans="1:47">
      <c r="A63" s="15" t="s">
        <v>6</v>
      </c>
      <c r="B63" s="15" t="s">
        <v>6</v>
      </c>
      <c r="C63" s="15" t="s">
        <v>6</v>
      </c>
      <c r="D63" s="15" t="s">
        <v>6</v>
      </c>
      <c r="E63" s="15" t="s">
        <v>6</v>
      </c>
      <c r="F63" s="15" t="s">
        <v>6</v>
      </c>
      <c r="G63" s="15">
        <v>3.5</v>
      </c>
      <c r="H63" s="15">
        <v>2.75</v>
      </c>
      <c r="I63" s="15">
        <v>1</v>
      </c>
      <c r="J63" s="15">
        <v>1</v>
      </c>
      <c r="K63" s="15">
        <v>0.5</v>
      </c>
      <c r="L63" s="15">
        <v>0.5</v>
      </c>
      <c r="M63" s="15">
        <v>2</v>
      </c>
      <c r="N63" s="15">
        <v>1.5</v>
      </c>
      <c r="O63" s="15">
        <v>0.5</v>
      </c>
      <c r="P63" s="15">
        <v>0.375</v>
      </c>
      <c r="Q63" s="15">
        <v>8.5</v>
      </c>
      <c r="R63" s="15">
        <v>5.625</v>
      </c>
      <c r="S63" s="15" t="s">
        <v>6</v>
      </c>
      <c r="T63" s="15" t="s">
        <v>6</v>
      </c>
      <c r="U63" s="3">
        <f t="shared" si="1"/>
        <v>0</v>
      </c>
      <c r="V63" s="3">
        <f t="shared" si="2"/>
        <v>0</v>
      </c>
      <c r="W63" s="3">
        <f t="shared" si="3"/>
        <v>0</v>
      </c>
      <c r="X63" s="3">
        <f t="shared" si="4"/>
        <v>0</v>
      </c>
      <c r="Y63" s="3">
        <f t="shared" si="5"/>
        <v>0</v>
      </c>
      <c r="Z63" s="3">
        <f t="shared" si="6"/>
        <v>0</v>
      </c>
      <c r="AA63" s="3">
        <f t="shared" si="7"/>
        <v>3.5</v>
      </c>
      <c r="AB63" s="3">
        <f t="shared" si="8"/>
        <v>2.75</v>
      </c>
      <c r="AC63" s="3">
        <f t="shared" si="9"/>
        <v>1</v>
      </c>
      <c r="AD63" s="3">
        <f t="shared" si="10"/>
        <v>1</v>
      </c>
      <c r="AE63" s="3">
        <f t="shared" si="11"/>
        <v>0.5</v>
      </c>
      <c r="AF63" s="3">
        <f t="shared" si="12"/>
        <v>0.5</v>
      </c>
      <c r="AG63" s="3">
        <f t="shared" si="13"/>
        <v>2</v>
      </c>
      <c r="AH63" s="3">
        <f t="shared" si="14"/>
        <v>1.5</v>
      </c>
      <c r="AI63" s="3">
        <f t="shared" si="15"/>
        <v>0.5</v>
      </c>
      <c r="AJ63" s="3">
        <f t="shared" si="16"/>
        <v>0.375</v>
      </c>
      <c r="AK63" s="3">
        <f t="shared" si="17"/>
        <v>8.5</v>
      </c>
      <c r="AL63" s="3">
        <f t="shared" si="18"/>
        <v>5.625</v>
      </c>
      <c r="AM63" s="3">
        <f t="shared" si="19"/>
        <v>0</v>
      </c>
      <c r="AN63" s="3">
        <f t="shared" si="20"/>
        <v>0</v>
      </c>
      <c r="AO63" s="3"/>
      <c r="AP63" s="3"/>
      <c r="AQ63" s="3"/>
      <c r="AR63" s="3"/>
      <c r="AS63" s="3"/>
      <c r="AT63" s="3"/>
      <c r="AU63" s="3"/>
    </row>
    <row r="64" spans="1:47">
      <c r="A64" s="15" t="s">
        <v>6</v>
      </c>
      <c r="B64" s="15" t="s">
        <v>6</v>
      </c>
      <c r="C64" s="15" t="s">
        <v>6</v>
      </c>
      <c r="D64" s="15" t="s">
        <v>6</v>
      </c>
      <c r="E64" s="15" t="s">
        <v>6</v>
      </c>
      <c r="F64" s="15" t="s">
        <v>6</v>
      </c>
      <c r="G64" s="15">
        <v>2.7</v>
      </c>
      <c r="H64" s="15">
        <v>1.75</v>
      </c>
      <c r="I64" s="15">
        <v>1</v>
      </c>
      <c r="J64" s="15">
        <v>0.5</v>
      </c>
      <c r="K64" s="15" t="s">
        <v>6</v>
      </c>
      <c r="L64" s="15" t="s">
        <v>6</v>
      </c>
      <c r="M64" s="15">
        <v>1</v>
      </c>
      <c r="N64" s="15">
        <v>0.5</v>
      </c>
      <c r="O64" s="15">
        <v>0.5</v>
      </c>
      <c r="P64" s="15">
        <v>0.25</v>
      </c>
      <c r="Q64" s="15">
        <v>7.25</v>
      </c>
      <c r="R64" s="15">
        <v>4.5</v>
      </c>
      <c r="S64" s="15" t="s">
        <v>6</v>
      </c>
      <c r="T64" s="15" t="s">
        <v>6</v>
      </c>
      <c r="U64" s="3">
        <f t="shared" si="1"/>
        <v>0</v>
      </c>
      <c r="V64" s="3">
        <f t="shared" si="2"/>
        <v>0</v>
      </c>
      <c r="W64" s="3">
        <f t="shared" si="3"/>
        <v>0</v>
      </c>
      <c r="X64" s="3">
        <f t="shared" si="4"/>
        <v>0</v>
      </c>
      <c r="Y64" s="3">
        <f t="shared" si="5"/>
        <v>0</v>
      </c>
      <c r="Z64" s="3">
        <f t="shared" si="6"/>
        <v>0</v>
      </c>
      <c r="AA64" s="3">
        <f t="shared" si="7"/>
        <v>2.7</v>
      </c>
      <c r="AB64" s="3">
        <f t="shared" si="8"/>
        <v>1.75</v>
      </c>
      <c r="AC64" s="3">
        <f t="shared" si="9"/>
        <v>1</v>
      </c>
      <c r="AD64" s="3">
        <f t="shared" si="10"/>
        <v>0.5</v>
      </c>
      <c r="AE64" s="3">
        <f t="shared" si="11"/>
        <v>0</v>
      </c>
      <c r="AF64" s="3">
        <f t="shared" si="12"/>
        <v>0</v>
      </c>
      <c r="AG64" s="3">
        <f t="shared" si="13"/>
        <v>1</v>
      </c>
      <c r="AH64" s="3">
        <f t="shared" si="14"/>
        <v>0.5</v>
      </c>
      <c r="AI64" s="3">
        <f t="shared" si="15"/>
        <v>0.5</v>
      </c>
      <c r="AJ64" s="3">
        <f t="shared" si="16"/>
        <v>0.25</v>
      </c>
      <c r="AK64" s="3">
        <f t="shared" si="17"/>
        <v>7.25</v>
      </c>
      <c r="AL64" s="3">
        <f t="shared" si="18"/>
        <v>4.5</v>
      </c>
      <c r="AM64" s="3">
        <f t="shared" si="19"/>
        <v>0</v>
      </c>
      <c r="AN64" s="3">
        <f t="shared" si="20"/>
        <v>0</v>
      </c>
      <c r="AO64" s="3"/>
      <c r="AP64" s="3"/>
      <c r="AQ64" s="3"/>
      <c r="AR64" s="3"/>
      <c r="AS64" s="3"/>
      <c r="AT64" s="3"/>
      <c r="AU64" s="3"/>
    </row>
    <row r="65" spans="1:47">
      <c r="A65" s="15" t="s">
        <v>6</v>
      </c>
      <c r="B65" s="15" t="s">
        <v>6</v>
      </c>
      <c r="C65" s="15" t="s">
        <v>6</v>
      </c>
      <c r="D65" s="15" t="s">
        <v>6</v>
      </c>
      <c r="E65" s="15" t="s">
        <v>6</v>
      </c>
      <c r="F65" s="15" t="s">
        <v>6</v>
      </c>
      <c r="G65" s="15">
        <v>1</v>
      </c>
      <c r="H65" s="15">
        <v>0.5</v>
      </c>
      <c r="I65" s="15" t="s">
        <v>6</v>
      </c>
      <c r="J65" s="15" t="s">
        <v>6</v>
      </c>
      <c r="K65" s="15" t="s">
        <v>6</v>
      </c>
      <c r="L65" s="15" t="s">
        <v>6</v>
      </c>
      <c r="M65" s="15">
        <v>0.5</v>
      </c>
      <c r="N65" s="15">
        <v>0.25</v>
      </c>
      <c r="O65" s="15" t="s">
        <v>6</v>
      </c>
      <c r="P65" s="15" t="s">
        <v>6</v>
      </c>
      <c r="Q65" s="15">
        <v>9.35</v>
      </c>
      <c r="R65" s="15">
        <v>6.375</v>
      </c>
      <c r="S65" s="15" t="s">
        <v>6</v>
      </c>
      <c r="T65" s="15" t="s">
        <v>6</v>
      </c>
      <c r="U65" s="3">
        <f t="shared" si="1"/>
        <v>0</v>
      </c>
      <c r="V65" s="3">
        <f t="shared" si="2"/>
        <v>0</v>
      </c>
      <c r="W65" s="3">
        <f t="shared" si="3"/>
        <v>0</v>
      </c>
      <c r="X65" s="3">
        <f t="shared" si="4"/>
        <v>0</v>
      </c>
      <c r="Y65" s="3">
        <f t="shared" si="5"/>
        <v>0</v>
      </c>
      <c r="Z65" s="3">
        <f t="shared" si="6"/>
        <v>0</v>
      </c>
      <c r="AA65" s="3">
        <f t="shared" si="7"/>
        <v>1</v>
      </c>
      <c r="AB65" s="3">
        <f t="shared" si="8"/>
        <v>0.5</v>
      </c>
      <c r="AC65" s="3">
        <f t="shared" si="9"/>
        <v>0</v>
      </c>
      <c r="AD65" s="3">
        <f t="shared" si="10"/>
        <v>0</v>
      </c>
      <c r="AE65" s="3">
        <f t="shared" si="11"/>
        <v>0</v>
      </c>
      <c r="AF65" s="3">
        <f t="shared" si="12"/>
        <v>0</v>
      </c>
      <c r="AG65" s="3">
        <f t="shared" si="13"/>
        <v>0.5</v>
      </c>
      <c r="AH65" s="3">
        <f t="shared" si="14"/>
        <v>0.25</v>
      </c>
      <c r="AI65" s="3">
        <f t="shared" si="15"/>
        <v>0</v>
      </c>
      <c r="AJ65" s="3">
        <f t="shared" si="16"/>
        <v>0</v>
      </c>
      <c r="AK65" s="3">
        <f t="shared" si="17"/>
        <v>9.35</v>
      </c>
      <c r="AL65" s="3">
        <f t="shared" si="18"/>
        <v>6.375</v>
      </c>
      <c r="AM65" s="3">
        <f t="shared" si="19"/>
        <v>0</v>
      </c>
      <c r="AN65" s="3">
        <f t="shared" si="20"/>
        <v>0</v>
      </c>
      <c r="AO65" s="3"/>
      <c r="AP65" s="3"/>
      <c r="AQ65" s="3"/>
      <c r="AR65" s="3"/>
      <c r="AS65" s="3"/>
      <c r="AT65" s="3"/>
      <c r="AU65" s="3"/>
    </row>
    <row r="66" spans="1:47">
      <c r="A66" s="15" t="s">
        <v>6</v>
      </c>
      <c r="B66" s="15" t="s">
        <v>6</v>
      </c>
      <c r="C66" s="15" t="s">
        <v>6</v>
      </c>
      <c r="D66" s="15" t="s">
        <v>6</v>
      </c>
      <c r="E66" s="15" t="s">
        <v>6</v>
      </c>
      <c r="F66" s="15" t="s">
        <v>6</v>
      </c>
      <c r="G66" s="15" t="s">
        <v>6</v>
      </c>
      <c r="H66" s="15" t="s">
        <v>6</v>
      </c>
      <c r="I66" s="15" t="s">
        <v>6</v>
      </c>
      <c r="J66" s="15" t="s">
        <v>6</v>
      </c>
      <c r="K66" s="15" t="s">
        <v>6</v>
      </c>
      <c r="L66" s="15" t="s">
        <v>6</v>
      </c>
      <c r="M66" s="15" t="s">
        <v>6</v>
      </c>
      <c r="N66" s="15" t="s">
        <v>6</v>
      </c>
      <c r="O66" s="15" t="s">
        <v>6</v>
      </c>
      <c r="P66" s="15" t="s">
        <v>6</v>
      </c>
      <c r="Q66" s="15">
        <v>1.5</v>
      </c>
      <c r="R66" s="15">
        <v>1.375</v>
      </c>
      <c r="S66" s="15" t="s">
        <v>6</v>
      </c>
      <c r="T66" s="15" t="s">
        <v>6</v>
      </c>
      <c r="U66" s="3">
        <f t="shared" ref="U66:U68" si="21">IF(A66="",0,A66)</f>
        <v>0</v>
      </c>
      <c r="V66" s="3">
        <f t="shared" si="2"/>
        <v>0</v>
      </c>
      <c r="W66" s="3">
        <f t="shared" si="3"/>
        <v>0</v>
      </c>
      <c r="X66" s="3">
        <f t="shared" si="4"/>
        <v>0</v>
      </c>
      <c r="Y66" s="3">
        <f t="shared" si="5"/>
        <v>0</v>
      </c>
      <c r="Z66" s="3">
        <f t="shared" si="6"/>
        <v>0</v>
      </c>
      <c r="AA66" s="3">
        <f t="shared" si="7"/>
        <v>0</v>
      </c>
      <c r="AB66" s="3">
        <f t="shared" si="8"/>
        <v>0</v>
      </c>
      <c r="AC66" s="3">
        <f t="shared" si="9"/>
        <v>0</v>
      </c>
      <c r="AD66" s="3">
        <f t="shared" si="10"/>
        <v>0</v>
      </c>
      <c r="AE66" s="3">
        <f t="shared" si="11"/>
        <v>0</v>
      </c>
      <c r="AF66" s="3">
        <f t="shared" si="12"/>
        <v>0</v>
      </c>
      <c r="AG66" s="3">
        <f t="shared" si="13"/>
        <v>0</v>
      </c>
      <c r="AH66" s="3">
        <f t="shared" si="14"/>
        <v>0</v>
      </c>
      <c r="AI66" s="3">
        <f t="shared" si="15"/>
        <v>0</v>
      </c>
      <c r="AJ66" s="3">
        <f t="shared" si="16"/>
        <v>0</v>
      </c>
      <c r="AK66" s="3">
        <f t="shared" si="17"/>
        <v>1.5</v>
      </c>
      <c r="AL66" s="3">
        <f t="shared" si="18"/>
        <v>1.375</v>
      </c>
      <c r="AM66" s="3">
        <f t="shared" si="19"/>
        <v>0</v>
      </c>
      <c r="AN66" s="3">
        <f t="shared" si="20"/>
        <v>0</v>
      </c>
      <c r="AO66" s="3"/>
      <c r="AP66" s="3"/>
      <c r="AQ66" s="3"/>
      <c r="AR66" s="3"/>
      <c r="AS66" s="3"/>
      <c r="AT66" s="3"/>
      <c r="AU66" s="3"/>
    </row>
    <row r="67" spans="1:47">
      <c r="A67" s="15">
        <v>0.75</v>
      </c>
      <c r="B67" s="15">
        <v>0.625</v>
      </c>
      <c r="C67" s="15">
        <v>1.75</v>
      </c>
      <c r="D67" s="15">
        <v>1</v>
      </c>
      <c r="E67" s="15">
        <v>1.25</v>
      </c>
      <c r="F67" s="15">
        <v>0.875</v>
      </c>
      <c r="G67" s="15" t="s">
        <v>6</v>
      </c>
      <c r="H67" s="15" t="s">
        <v>6</v>
      </c>
      <c r="I67" s="15" t="s">
        <v>6</v>
      </c>
      <c r="J67" s="15" t="s">
        <v>6</v>
      </c>
      <c r="K67" s="15" t="s">
        <v>6</v>
      </c>
      <c r="L67" s="15" t="s">
        <v>6</v>
      </c>
      <c r="M67" s="15" t="s">
        <v>6</v>
      </c>
      <c r="N67" s="15" t="s">
        <v>6</v>
      </c>
      <c r="O67" s="15" t="s">
        <v>6</v>
      </c>
      <c r="P67" s="15" t="s">
        <v>6</v>
      </c>
      <c r="Q67" s="15" t="s">
        <v>6</v>
      </c>
      <c r="R67" s="15" t="s">
        <v>6</v>
      </c>
      <c r="S67" s="15">
        <v>0.25</v>
      </c>
      <c r="T67" s="15">
        <v>0.125</v>
      </c>
      <c r="U67" s="3">
        <f t="shared" si="21"/>
        <v>0.75</v>
      </c>
      <c r="V67" s="3">
        <f t="shared" si="2"/>
        <v>0.625</v>
      </c>
      <c r="W67" s="3">
        <f t="shared" si="3"/>
        <v>1.75</v>
      </c>
      <c r="X67" s="3">
        <f t="shared" si="4"/>
        <v>1</v>
      </c>
      <c r="Y67" s="3">
        <f t="shared" si="5"/>
        <v>1.25</v>
      </c>
      <c r="Z67" s="3">
        <f t="shared" si="6"/>
        <v>0.875</v>
      </c>
      <c r="AA67" s="3">
        <f t="shared" si="7"/>
        <v>0</v>
      </c>
      <c r="AB67" s="3">
        <f t="shared" si="8"/>
        <v>0</v>
      </c>
      <c r="AC67" s="3">
        <f t="shared" si="9"/>
        <v>0</v>
      </c>
      <c r="AD67" s="3">
        <f t="shared" si="10"/>
        <v>0</v>
      </c>
      <c r="AE67" s="3">
        <f t="shared" si="11"/>
        <v>0</v>
      </c>
      <c r="AF67" s="3">
        <f t="shared" si="12"/>
        <v>0</v>
      </c>
      <c r="AG67" s="3">
        <f t="shared" si="13"/>
        <v>0</v>
      </c>
      <c r="AH67" s="3">
        <f t="shared" si="14"/>
        <v>0</v>
      </c>
      <c r="AI67" s="3">
        <f t="shared" si="15"/>
        <v>0</v>
      </c>
      <c r="AJ67" s="3">
        <f t="shared" si="16"/>
        <v>0</v>
      </c>
      <c r="AK67" s="3">
        <f t="shared" si="17"/>
        <v>0</v>
      </c>
      <c r="AL67" s="3">
        <f t="shared" si="18"/>
        <v>0</v>
      </c>
      <c r="AM67" s="3">
        <f t="shared" si="19"/>
        <v>0.25</v>
      </c>
      <c r="AN67" s="3">
        <f t="shared" si="20"/>
        <v>0.125</v>
      </c>
      <c r="AO67" s="3"/>
      <c r="AP67" s="3"/>
      <c r="AQ67" s="3"/>
      <c r="AR67" s="3"/>
      <c r="AS67" s="3"/>
      <c r="AT67" s="3"/>
      <c r="AU67" s="3"/>
    </row>
    <row r="68" spans="1:47">
      <c r="A68" s="15" t="s">
        <v>6</v>
      </c>
      <c r="B68" s="15" t="s">
        <v>6</v>
      </c>
      <c r="C68" s="15">
        <v>10</v>
      </c>
      <c r="D68" s="15">
        <v>5.125</v>
      </c>
      <c r="E68" s="15" t="s">
        <v>6</v>
      </c>
      <c r="F68" s="15" t="s">
        <v>6</v>
      </c>
      <c r="G68" s="15" t="s">
        <v>6</v>
      </c>
      <c r="H68" s="15" t="s">
        <v>6</v>
      </c>
      <c r="I68" s="15" t="s">
        <v>6</v>
      </c>
      <c r="J68" s="15" t="s">
        <v>6</v>
      </c>
      <c r="K68" s="15" t="s">
        <v>6</v>
      </c>
      <c r="L68" s="15" t="s">
        <v>6</v>
      </c>
      <c r="M68" s="15" t="s">
        <v>6</v>
      </c>
      <c r="N68" s="15" t="s">
        <v>6</v>
      </c>
      <c r="O68" s="15" t="s">
        <v>6</v>
      </c>
      <c r="P68" s="15" t="s">
        <v>6</v>
      </c>
      <c r="Q68" s="15" t="s">
        <v>6</v>
      </c>
      <c r="R68" s="15" t="s">
        <v>6</v>
      </c>
      <c r="S68" s="15" t="s">
        <v>6</v>
      </c>
      <c r="T68" s="15" t="s">
        <v>6</v>
      </c>
      <c r="U68" s="3">
        <f t="shared" si="21"/>
        <v>0</v>
      </c>
      <c r="V68" s="3">
        <f t="shared" si="2"/>
        <v>0</v>
      </c>
      <c r="W68" s="3">
        <f t="shared" si="3"/>
        <v>10</v>
      </c>
      <c r="X68" s="3">
        <f t="shared" si="4"/>
        <v>5.125</v>
      </c>
      <c r="Y68" s="3">
        <f t="shared" si="5"/>
        <v>0</v>
      </c>
      <c r="Z68" s="3">
        <f t="shared" si="6"/>
        <v>0</v>
      </c>
      <c r="AA68" s="3">
        <f t="shared" si="7"/>
        <v>0</v>
      </c>
      <c r="AB68" s="3">
        <f t="shared" si="8"/>
        <v>0</v>
      </c>
      <c r="AC68" s="3">
        <f t="shared" si="9"/>
        <v>0</v>
      </c>
      <c r="AD68" s="3">
        <f t="shared" si="10"/>
        <v>0</v>
      </c>
      <c r="AE68" s="3">
        <f t="shared" si="11"/>
        <v>0</v>
      </c>
      <c r="AF68" s="3">
        <f t="shared" si="12"/>
        <v>0</v>
      </c>
      <c r="AG68" s="3">
        <f t="shared" si="13"/>
        <v>0</v>
      </c>
      <c r="AH68" s="3">
        <f t="shared" si="14"/>
        <v>0</v>
      </c>
      <c r="AI68" s="3">
        <f t="shared" si="15"/>
        <v>0</v>
      </c>
      <c r="AJ68" s="3">
        <f t="shared" si="16"/>
        <v>0</v>
      </c>
      <c r="AK68" s="3">
        <f t="shared" si="17"/>
        <v>0</v>
      </c>
      <c r="AL68" s="3">
        <f t="shared" si="18"/>
        <v>0</v>
      </c>
      <c r="AM68" s="3">
        <f t="shared" si="19"/>
        <v>0</v>
      </c>
      <c r="AN68" s="3">
        <f t="shared" si="20"/>
        <v>0</v>
      </c>
      <c r="AO68" s="3"/>
      <c r="AP68" s="3"/>
      <c r="AQ68" s="3"/>
      <c r="AR68" s="3"/>
      <c r="AS68" s="3"/>
      <c r="AT68" s="3"/>
      <c r="AU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LW08 - formler</vt:lpstr>
      <vt:lpstr>LW08 - bara LGLÄR</vt:lpstr>
      <vt:lpstr>LW08 - värden</vt:lpstr>
      <vt:lpstr>Inriktningar - bara LGLÄR</vt:lpstr>
      <vt:lpstr>Inriktningar (2)</vt:lpstr>
      <vt:lpstr>Sheet2</vt:lpstr>
      <vt:lpstr>'Inriktningar - bara LGLÄR'!Print_Area</vt:lpstr>
      <vt:lpstr>'Inriktningar (2)'!Print_Area</vt:lpstr>
      <vt:lpstr>'LW08 - bara LGLÄR'!Print_Area</vt:lpstr>
      <vt:lpstr>'LW08 - värden'!Print_Area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Johansson</dc:creator>
  <cp:lastModifiedBy>LSJ</cp:lastModifiedBy>
  <cp:lastPrinted>2011-10-03T09:15:23Z</cp:lastPrinted>
  <dcterms:created xsi:type="dcterms:W3CDTF">2011-09-23T07:18:09Z</dcterms:created>
  <dcterms:modified xsi:type="dcterms:W3CDTF">2011-10-03T10:23:00Z</dcterms:modified>
</cp:coreProperties>
</file>