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00145\Desktop\"/>
    </mc:Choice>
  </mc:AlternateContent>
  <xr:revisionPtr revIDLastSave="0" documentId="13_ncr:1_{EFEAFF00-D2B9-457E-B576-7B52151EE60C}" xr6:coauthVersionLast="47" xr6:coauthVersionMax="47" xr10:uidLastSave="{00000000-0000-0000-0000-000000000000}"/>
  <bookViews>
    <workbookView xWindow="-120" yWindow="-120" windowWidth="38640" windowHeight="21240" activeTab="2" xr2:uid="{5270E983-BFB8-4820-B4B6-2F94E14E67EC}"/>
  </bookViews>
  <sheets>
    <sheet name="Summary" sheetId="20" r:id="rId1"/>
    <sheet name="Unit 计算+sealring" sheetId="22" r:id="rId2"/>
    <sheet name="300V 系列" sheetId="27" r:id="rId3"/>
    <sheet name="Separate Sheet" sheetId="24" r:id="rId4"/>
    <sheet name="0.2x0.2 250V" sheetId="26" r:id="rId5"/>
    <sheet name="0.25x0.25 250V" sheetId="25" r:id="rId6"/>
    <sheet name="0.5x05 430pF+sealring" sheetId="23" r:id="rId7"/>
    <sheet name="0.25x0.25 30V" sheetId="21" r:id="rId8"/>
    <sheet name="0.38x0.38 330pF" sheetId="16" r:id="rId9"/>
    <sheet name="0.5x05 430pF" sheetId="19" r:id="rId10"/>
    <sheet name="Unit 计算+scrline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27" l="1"/>
  <c r="M37" i="27"/>
  <c r="H37" i="27"/>
  <c r="N36" i="27"/>
  <c r="M36" i="27"/>
  <c r="H36" i="27"/>
  <c r="Q36" i="27" s="1"/>
  <c r="S36" i="27" s="1"/>
  <c r="N35" i="27"/>
  <c r="M35" i="27"/>
  <c r="H35" i="27"/>
  <c r="Q35" i="27" s="1"/>
  <c r="S35" i="27" s="1"/>
  <c r="N34" i="27"/>
  <c r="M34" i="27"/>
  <c r="H34" i="27"/>
  <c r="Q34" i="27" s="1"/>
  <c r="S34" i="27" s="1"/>
  <c r="N33" i="27"/>
  <c r="M33" i="27"/>
  <c r="H33" i="27"/>
  <c r="Q33" i="27" s="1"/>
  <c r="S33" i="27" s="1"/>
  <c r="N28" i="27"/>
  <c r="M28" i="27"/>
  <c r="H28" i="27"/>
  <c r="Q28" i="27" s="1"/>
  <c r="S28" i="27" s="1"/>
  <c r="N27" i="27"/>
  <c r="M27" i="27"/>
  <c r="H27" i="27"/>
  <c r="Q27" i="27" s="1"/>
  <c r="S27" i="27" s="1"/>
  <c r="N23" i="27"/>
  <c r="M23" i="27"/>
  <c r="H23" i="27"/>
  <c r="Q23" i="27" s="1"/>
  <c r="S23" i="27" s="1"/>
  <c r="N22" i="27"/>
  <c r="M22" i="27"/>
  <c r="H22" i="27"/>
  <c r="N18" i="27"/>
  <c r="M18" i="27"/>
  <c r="H18" i="27"/>
  <c r="Q18" i="27" s="1"/>
  <c r="S18" i="27" s="1"/>
  <c r="N17" i="27"/>
  <c r="M17" i="27"/>
  <c r="H17" i="27"/>
  <c r="Q17" i="27" s="1"/>
  <c r="S17" i="27" s="1"/>
  <c r="N13" i="27"/>
  <c r="M13" i="27"/>
  <c r="H13" i="27"/>
  <c r="Q13" i="27" s="1"/>
  <c r="S13" i="27" s="1"/>
  <c r="N12" i="27"/>
  <c r="M12" i="27"/>
  <c r="H12" i="27"/>
  <c r="Q12" i="27" s="1"/>
  <c r="S12" i="27" s="1"/>
  <c r="N8" i="27"/>
  <c r="M8" i="27"/>
  <c r="H8" i="27"/>
  <c r="Q8" i="27" s="1"/>
  <c r="S8" i="27" s="1"/>
  <c r="N7" i="27"/>
  <c r="M7" i="27"/>
  <c r="H7" i="27"/>
  <c r="Q7" i="27" s="1"/>
  <c r="S7" i="27" s="1"/>
  <c r="E29" i="22"/>
  <c r="F29" i="22"/>
  <c r="E30" i="22"/>
  <c r="F30" i="22"/>
  <c r="N26" i="27"/>
  <c r="M26" i="27"/>
  <c r="H26" i="27"/>
  <c r="Q26" i="27" s="1"/>
  <c r="S26" i="27" s="1"/>
  <c r="N25" i="27"/>
  <c r="M25" i="27"/>
  <c r="H25" i="27"/>
  <c r="Q25" i="27" s="1"/>
  <c r="S25" i="27" s="1"/>
  <c r="N24" i="27"/>
  <c r="M24" i="27"/>
  <c r="H24" i="27"/>
  <c r="Q24" i="27" s="1"/>
  <c r="S24" i="27" s="1"/>
  <c r="N21" i="27"/>
  <c r="M21" i="27"/>
  <c r="H21" i="27"/>
  <c r="Q21" i="27" s="1"/>
  <c r="S21" i="27" s="1"/>
  <c r="N20" i="27"/>
  <c r="M20" i="27"/>
  <c r="H20" i="27"/>
  <c r="Q20" i="27" s="1"/>
  <c r="S20" i="27" s="1"/>
  <c r="N19" i="27"/>
  <c r="M19" i="27"/>
  <c r="H19" i="27"/>
  <c r="Q19" i="27" s="1"/>
  <c r="S19" i="27" s="1"/>
  <c r="N16" i="27"/>
  <c r="M16" i="27"/>
  <c r="H16" i="27"/>
  <c r="Q16" i="27" s="1"/>
  <c r="S16" i="27" s="1"/>
  <c r="N15" i="27"/>
  <c r="M15" i="27"/>
  <c r="H15" i="27"/>
  <c r="Q15" i="27" s="1"/>
  <c r="S15" i="27" s="1"/>
  <c r="N14" i="27"/>
  <c r="M14" i="27"/>
  <c r="H14" i="27"/>
  <c r="Q14" i="27" s="1"/>
  <c r="S14" i="27" s="1"/>
  <c r="N11" i="27"/>
  <c r="M11" i="27"/>
  <c r="H11" i="27"/>
  <c r="N10" i="27"/>
  <c r="M10" i="27"/>
  <c r="H10" i="27"/>
  <c r="Q10" i="27" s="1"/>
  <c r="S10" i="27" s="1"/>
  <c r="N9" i="27"/>
  <c r="M9" i="27"/>
  <c r="H9" i="27"/>
  <c r="Q9" i="27" s="1"/>
  <c r="S9" i="27" s="1"/>
  <c r="N6" i="27"/>
  <c r="M6" i="27"/>
  <c r="H6" i="27"/>
  <c r="Q6" i="27" s="1"/>
  <c r="S6" i="27" s="1"/>
  <c r="N5" i="27"/>
  <c r="M5" i="27"/>
  <c r="H5" i="27"/>
  <c r="Q5" i="27" s="1"/>
  <c r="S5" i="27" s="1"/>
  <c r="N4" i="27"/>
  <c r="M4" i="27"/>
  <c r="H4" i="27"/>
  <c r="Q4" i="27" s="1"/>
  <c r="S4" i="27" s="1"/>
  <c r="J47" i="27"/>
  <c r="J46" i="27"/>
  <c r="J42" i="27"/>
  <c r="H40" i="27"/>
  <c r="Q40" i="27" s="1"/>
  <c r="H39" i="27"/>
  <c r="Q39" i="27" s="1"/>
  <c r="R37" i="27" l="1"/>
  <c r="T37" i="27" s="1"/>
  <c r="Q37" i="27"/>
  <c r="S37" i="27" s="1"/>
  <c r="R33" i="27"/>
  <c r="T33" i="27" s="1"/>
  <c r="U33" i="27" s="1"/>
  <c r="V33" i="27" s="1"/>
  <c r="F33" i="27" s="1"/>
  <c r="R36" i="27"/>
  <c r="T36" i="27" s="1"/>
  <c r="U36" i="27" s="1"/>
  <c r="V36" i="27" s="1"/>
  <c r="F36" i="27" s="1"/>
  <c r="R34" i="27"/>
  <c r="T34" i="27" s="1"/>
  <c r="U34" i="27" s="1"/>
  <c r="V34" i="27" s="1"/>
  <c r="F34" i="27" s="1"/>
  <c r="R35" i="27"/>
  <c r="T35" i="27" s="1"/>
  <c r="U35" i="27" s="1"/>
  <c r="V35" i="27" s="1"/>
  <c r="F35" i="27" s="1"/>
  <c r="R28" i="27"/>
  <c r="T28" i="27" s="1"/>
  <c r="U28" i="27" s="1"/>
  <c r="V28" i="27" s="1"/>
  <c r="F28" i="27" s="1"/>
  <c r="R22" i="27"/>
  <c r="T22" i="27" s="1"/>
  <c r="Q22" i="27"/>
  <c r="S22" i="27" s="1"/>
  <c r="R27" i="27"/>
  <c r="T27" i="27" s="1"/>
  <c r="U27" i="27" s="1"/>
  <c r="V27" i="27" s="1"/>
  <c r="F27" i="27" s="1"/>
  <c r="R13" i="27"/>
  <c r="T13" i="27" s="1"/>
  <c r="U13" i="27" s="1"/>
  <c r="V13" i="27" s="1"/>
  <c r="F13" i="27" s="1"/>
  <c r="R23" i="27"/>
  <c r="T23" i="27" s="1"/>
  <c r="U23" i="27" s="1"/>
  <c r="V23" i="27" s="1"/>
  <c r="F23" i="27" s="1"/>
  <c r="R18" i="27"/>
  <c r="T18" i="27" s="1"/>
  <c r="U18" i="27" s="1"/>
  <c r="V18" i="27" s="1"/>
  <c r="F18" i="27" s="1"/>
  <c r="R17" i="27"/>
  <c r="T17" i="27" s="1"/>
  <c r="U17" i="27" s="1"/>
  <c r="V17" i="27" s="1"/>
  <c r="F17" i="27" s="1"/>
  <c r="R12" i="27"/>
  <c r="T12" i="27" s="1"/>
  <c r="U12" i="27" s="1"/>
  <c r="V12" i="27" s="1"/>
  <c r="F12" i="27" s="1"/>
  <c r="R8" i="27"/>
  <c r="T8" i="27" s="1"/>
  <c r="U8" i="27" s="1"/>
  <c r="V8" i="27" s="1"/>
  <c r="F8" i="27" s="1"/>
  <c r="R7" i="27"/>
  <c r="T7" i="27" s="1"/>
  <c r="U7" i="27" s="1"/>
  <c r="V7" i="27" s="1"/>
  <c r="F7" i="27" s="1"/>
  <c r="R25" i="27"/>
  <c r="T25" i="27" s="1"/>
  <c r="U25" i="27" s="1"/>
  <c r="V25" i="27" s="1"/>
  <c r="F25" i="27" s="1"/>
  <c r="R26" i="27"/>
  <c r="T26" i="27" s="1"/>
  <c r="U26" i="27" s="1"/>
  <c r="V26" i="27" s="1"/>
  <c r="F26" i="27" s="1"/>
  <c r="R6" i="27"/>
  <c r="T6" i="27" s="1"/>
  <c r="U6" i="27" s="1"/>
  <c r="V6" i="27" s="1"/>
  <c r="F6" i="27" s="1"/>
  <c r="R20" i="27"/>
  <c r="T20" i="27" s="1"/>
  <c r="U20" i="27" s="1"/>
  <c r="V20" i="27" s="1"/>
  <c r="F20" i="27" s="1"/>
  <c r="R11" i="27"/>
  <c r="T11" i="27" s="1"/>
  <c r="R19" i="27"/>
  <c r="T19" i="27" s="1"/>
  <c r="U19" i="27" s="1"/>
  <c r="V19" i="27" s="1"/>
  <c r="F19" i="27" s="1"/>
  <c r="R24" i="27"/>
  <c r="T24" i="27" s="1"/>
  <c r="U24" i="27" s="1"/>
  <c r="V24" i="27" s="1"/>
  <c r="F24" i="27" s="1"/>
  <c r="R4" i="27"/>
  <c r="T4" i="27" s="1"/>
  <c r="U4" i="27" s="1"/>
  <c r="V4" i="27" s="1"/>
  <c r="F4" i="27" s="1"/>
  <c r="R14" i="27"/>
  <c r="T14" i="27" s="1"/>
  <c r="U14" i="27" s="1"/>
  <c r="V14" i="27" s="1"/>
  <c r="F14" i="27" s="1"/>
  <c r="R5" i="27"/>
  <c r="T5" i="27" s="1"/>
  <c r="U5" i="27" s="1"/>
  <c r="V5" i="27" s="1"/>
  <c r="F5" i="27" s="1"/>
  <c r="R9" i="27"/>
  <c r="T9" i="27" s="1"/>
  <c r="U9" i="27" s="1"/>
  <c r="V9" i="27" s="1"/>
  <c r="F9" i="27" s="1"/>
  <c r="Q11" i="27"/>
  <c r="S11" i="27" s="1"/>
  <c r="R15" i="27"/>
  <c r="T15" i="27" s="1"/>
  <c r="U15" i="27" s="1"/>
  <c r="V15" i="27" s="1"/>
  <c r="F15" i="27" s="1"/>
  <c r="R16" i="27"/>
  <c r="T16" i="27" s="1"/>
  <c r="U16" i="27" s="1"/>
  <c r="V16" i="27" s="1"/>
  <c r="F16" i="27" s="1"/>
  <c r="R21" i="27"/>
  <c r="T21" i="27" s="1"/>
  <c r="U21" i="27" s="1"/>
  <c r="V21" i="27" s="1"/>
  <c r="F21" i="27" s="1"/>
  <c r="R10" i="27"/>
  <c r="T10" i="27" s="1"/>
  <c r="U10" i="27" s="1"/>
  <c r="V10" i="27" s="1"/>
  <c r="F10" i="27" s="1"/>
  <c r="U37" i="27" l="1"/>
  <c r="V37" i="27" s="1"/>
  <c r="F37" i="27" s="1"/>
  <c r="U22" i="27"/>
  <c r="V22" i="27" s="1"/>
  <c r="F22" i="27" s="1"/>
  <c r="U11" i="27"/>
  <c r="V11" i="27" s="1"/>
  <c r="F11" i="27" s="1"/>
  <c r="N14" i="25" l="1"/>
  <c r="M14" i="25"/>
  <c r="R14" i="25" s="1"/>
  <c r="T14" i="25" s="1"/>
  <c r="H14" i="25"/>
  <c r="Q14" i="25" s="1"/>
  <c r="S14" i="25" s="1"/>
  <c r="Q13" i="25"/>
  <c r="S13" i="25" s="1"/>
  <c r="N13" i="25"/>
  <c r="M13" i="25"/>
  <c r="R13" i="25" s="1"/>
  <c r="T13" i="25" s="1"/>
  <c r="H13" i="25"/>
  <c r="Q12" i="25"/>
  <c r="S12" i="25" s="1"/>
  <c r="N12" i="25"/>
  <c r="M12" i="25"/>
  <c r="H12" i="25"/>
  <c r="R12" i="25" s="1"/>
  <c r="T12" i="25" s="1"/>
  <c r="H12" i="26"/>
  <c r="M12" i="26"/>
  <c r="N12" i="26"/>
  <c r="Q12" i="26"/>
  <c r="R12" i="26"/>
  <c r="T12" i="26" s="1"/>
  <c r="U12" i="26" s="1"/>
  <c r="V12" i="26" s="1"/>
  <c r="S12" i="26"/>
  <c r="H13" i="26"/>
  <c r="M13" i="26"/>
  <c r="N13" i="26"/>
  <c r="Q13" i="26"/>
  <c r="S13" i="26" s="1"/>
  <c r="R13" i="26"/>
  <c r="T13" i="26"/>
  <c r="U13" i="26" s="1"/>
  <c r="V13" i="26" s="1"/>
  <c r="H14" i="26"/>
  <c r="M14" i="26"/>
  <c r="N14" i="26"/>
  <c r="Q14" i="26"/>
  <c r="R14" i="26"/>
  <c r="S14" i="26"/>
  <c r="T14" i="26"/>
  <c r="U14" i="26" s="1"/>
  <c r="V14" i="26" s="1"/>
  <c r="H16" i="26"/>
  <c r="Q16" i="26" s="1"/>
  <c r="H17" i="26"/>
  <c r="Q17" i="26"/>
  <c r="O44" i="22"/>
  <c r="O45" i="22"/>
  <c r="O43" i="22"/>
  <c r="N44" i="22"/>
  <c r="N45" i="22"/>
  <c r="N43" i="22"/>
  <c r="O27" i="22"/>
  <c r="O28" i="22"/>
  <c r="O26" i="22"/>
  <c r="N27" i="22"/>
  <c r="N28" i="22"/>
  <c r="N26" i="22"/>
  <c r="M40" i="22"/>
  <c r="L40" i="22"/>
  <c r="J24" i="26"/>
  <c r="J23" i="26"/>
  <c r="J19" i="26"/>
  <c r="N11" i="26"/>
  <c r="M11" i="26"/>
  <c r="H11" i="26"/>
  <c r="Q11" i="26" s="1"/>
  <c r="S11" i="26" s="1"/>
  <c r="N10" i="26"/>
  <c r="M10" i="26"/>
  <c r="H10" i="26"/>
  <c r="Q10" i="26" s="1"/>
  <c r="S10" i="26" s="1"/>
  <c r="N9" i="26"/>
  <c r="M9" i="26"/>
  <c r="H9" i="26"/>
  <c r="N8" i="26"/>
  <c r="M8" i="26"/>
  <c r="H8" i="26"/>
  <c r="Q8" i="26" s="1"/>
  <c r="S8" i="26" s="1"/>
  <c r="N7" i="26"/>
  <c r="M7" i="26"/>
  <c r="H7" i="26"/>
  <c r="Q7" i="26" s="1"/>
  <c r="S7" i="26" s="1"/>
  <c r="N6" i="26"/>
  <c r="M6" i="26"/>
  <c r="H6" i="26"/>
  <c r="Q6" i="26" s="1"/>
  <c r="S6" i="26" s="1"/>
  <c r="N5" i="26"/>
  <c r="M5" i="26"/>
  <c r="H5" i="26"/>
  <c r="N4" i="26"/>
  <c r="M4" i="26"/>
  <c r="H4" i="26"/>
  <c r="Q4" i="26" s="1"/>
  <c r="S4" i="26" s="1"/>
  <c r="N3" i="26"/>
  <c r="M3" i="26"/>
  <c r="H3" i="26"/>
  <c r="Q3" i="26" s="1"/>
  <c r="S3" i="26" s="1"/>
  <c r="N11" i="25"/>
  <c r="M11" i="25"/>
  <c r="H11" i="25"/>
  <c r="Q11" i="25" s="1"/>
  <c r="S11" i="25" s="1"/>
  <c r="N10" i="25"/>
  <c r="M10" i="25"/>
  <c r="H10" i="25"/>
  <c r="Q10" i="25" s="1"/>
  <c r="S10" i="25" s="1"/>
  <c r="N9" i="25"/>
  <c r="M9" i="25"/>
  <c r="H9" i="25"/>
  <c r="N8" i="25"/>
  <c r="M8" i="25"/>
  <c r="H8" i="25"/>
  <c r="Q8" i="25" s="1"/>
  <c r="S8" i="25" s="1"/>
  <c r="N7" i="25"/>
  <c r="M7" i="25"/>
  <c r="H7" i="25"/>
  <c r="Q7" i="25" s="1"/>
  <c r="S7" i="25" s="1"/>
  <c r="N6" i="25"/>
  <c r="M6" i="25"/>
  <c r="H6" i="25"/>
  <c r="Q6" i="25" s="1"/>
  <c r="S6" i="25" s="1"/>
  <c r="J24" i="25"/>
  <c r="J23" i="25"/>
  <c r="J19" i="25"/>
  <c r="H17" i="25"/>
  <c r="Q17" i="25" s="1"/>
  <c r="H16" i="25"/>
  <c r="Q16" i="25" s="1"/>
  <c r="N5" i="25"/>
  <c r="M5" i="25"/>
  <c r="H5" i="25"/>
  <c r="Q5" i="25" s="1"/>
  <c r="S5" i="25" s="1"/>
  <c r="N4" i="25"/>
  <c r="M4" i="25"/>
  <c r="H4" i="25"/>
  <c r="Q4" i="25" s="1"/>
  <c r="S4" i="25" s="1"/>
  <c r="N3" i="25"/>
  <c r="M3" i="25"/>
  <c r="H3" i="25"/>
  <c r="Q3" i="25" s="1"/>
  <c r="S3" i="25" s="1"/>
  <c r="M23" i="22"/>
  <c r="Q27" i="22" s="1"/>
  <c r="L23" i="22"/>
  <c r="P27" i="22" s="1"/>
  <c r="R27" i="22" s="1"/>
  <c r="Q68" i="23"/>
  <c r="P68" i="23"/>
  <c r="O68" i="23"/>
  <c r="N61" i="23"/>
  <c r="M61" i="23"/>
  <c r="H61" i="23"/>
  <c r="O61" i="23" s="1"/>
  <c r="Q61" i="23" s="1"/>
  <c r="N59" i="23"/>
  <c r="M59" i="23"/>
  <c r="H59" i="23"/>
  <c r="O59" i="23" s="1"/>
  <c r="Q59" i="23" s="1"/>
  <c r="U37" i="20"/>
  <c r="S37" i="20"/>
  <c r="O30" i="20"/>
  <c r="O29" i="20"/>
  <c r="M31" i="20"/>
  <c r="L31" i="20"/>
  <c r="O31" i="20" s="1"/>
  <c r="Q31" i="20" s="1"/>
  <c r="R31" i="20" s="1"/>
  <c r="T31" i="20" s="1"/>
  <c r="G31" i="20"/>
  <c r="N31" i="20" s="1"/>
  <c r="P31" i="20" s="1"/>
  <c r="N30" i="20"/>
  <c r="P30" i="20" s="1"/>
  <c r="M30" i="20"/>
  <c r="L30" i="20"/>
  <c r="G30" i="20"/>
  <c r="N29" i="20"/>
  <c r="P29" i="20" s="1"/>
  <c r="M29" i="20"/>
  <c r="L29" i="20"/>
  <c r="G29" i="20"/>
  <c r="Q29" i="20" s="1"/>
  <c r="P28" i="22" l="1"/>
  <c r="P26" i="22"/>
  <c r="Q26" i="22"/>
  <c r="Q28" i="22"/>
  <c r="R28" i="22" s="1"/>
  <c r="U12" i="25"/>
  <c r="V12" i="25" s="1"/>
  <c r="U14" i="25"/>
  <c r="V14" i="25" s="1"/>
  <c r="U13" i="25"/>
  <c r="V13" i="25" s="1"/>
  <c r="Q45" i="22"/>
  <c r="Q44" i="22"/>
  <c r="Q43" i="22"/>
  <c r="P43" i="22"/>
  <c r="R43" i="22" s="1"/>
  <c r="P45" i="22"/>
  <c r="R45" i="22" s="1"/>
  <c r="P44" i="22"/>
  <c r="R44" i="22" s="1"/>
  <c r="R9" i="26"/>
  <c r="T9" i="26" s="1"/>
  <c r="R10" i="26"/>
  <c r="T10" i="26" s="1"/>
  <c r="U10" i="26" s="1"/>
  <c r="V10" i="26" s="1"/>
  <c r="R4" i="26"/>
  <c r="T4" i="26" s="1"/>
  <c r="U4" i="26" s="1"/>
  <c r="V4" i="26" s="1"/>
  <c r="R8" i="26"/>
  <c r="T8" i="26" s="1"/>
  <c r="U8" i="26" s="1"/>
  <c r="V8" i="26" s="1"/>
  <c r="R6" i="26"/>
  <c r="T6" i="26" s="1"/>
  <c r="U6" i="26" s="1"/>
  <c r="V6" i="26" s="1"/>
  <c r="R5" i="26"/>
  <c r="T5" i="26" s="1"/>
  <c r="R3" i="26"/>
  <c r="T3" i="26" s="1"/>
  <c r="U3" i="26" s="1"/>
  <c r="V3" i="26" s="1"/>
  <c r="Q5" i="26"/>
  <c r="S5" i="26" s="1"/>
  <c r="Q9" i="26"/>
  <c r="S9" i="26" s="1"/>
  <c r="U9" i="26" s="1"/>
  <c r="V9" i="26" s="1"/>
  <c r="R7" i="26"/>
  <c r="T7" i="26" s="1"/>
  <c r="U7" i="26" s="1"/>
  <c r="V7" i="26" s="1"/>
  <c r="R11" i="26"/>
  <c r="T11" i="26" s="1"/>
  <c r="U11" i="26" s="1"/>
  <c r="V11" i="26" s="1"/>
  <c r="R9" i="25"/>
  <c r="T9" i="25" s="1"/>
  <c r="U9" i="25" s="1"/>
  <c r="V9" i="25" s="1"/>
  <c r="R11" i="25"/>
  <c r="T11" i="25" s="1"/>
  <c r="U11" i="25" s="1"/>
  <c r="V11" i="25" s="1"/>
  <c r="R10" i="25"/>
  <c r="T10" i="25" s="1"/>
  <c r="U10" i="25" s="1"/>
  <c r="V10" i="25" s="1"/>
  <c r="Q9" i="25"/>
  <c r="S9" i="25" s="1"/>
  <c r="R7" i="25"/>
  <c r="T7" i="25" s="1"/>
  <c r="U7" i="25" s="1"/>
  <c r="V7" i="25" s="1"/>
  <c r="R8" i="25"/>
  <c r="T8" i="25" s="1"/>
  <c r="U8" i="25" s="1"/>
  <c r="V8" i="25" s="1"/>
  <c r="R6" i="25"/>
  <c r="T6" i="25" s="1"/>
  <c r="U6" i="25" s="1"/>
  <c r="V6" i="25" s="1"/>
  <c r="R4" i="25"/>
  <c r="T4" i="25" s="1"/>
  <c r="U4" i="25" s="1"/>
  <c r="V4" i="25" s="1"/>
  <c r="R3" i="25"/>
  <c r="T3" i="25" s="1"/>
  <c r="U3" i="25" s="1"/>
  <c r="V3" i="25" s="1"/>
  <c r="R5" i="25"/>
  <c r="T5" i="25" s="1"/>
  <c r="U5" i="25" s="1"/>
  <c r="V5" i="25" s="1"/>
  <c r="P61" i="23"/>
  <c r="R61" i="23" s="1"/>
  <c r="S61" i="23" s="1"/>
  <c r="U61" i="23" s="1"/>
  <c r="P59" i="23"/>
  <c r="R59" i="23" s="1"/>
  <c r="S59" i="23" s="1"/>
  <c r="U59" i="23" s="1"/>
  <c r="Q30" i="20"/>
  <c r="R29" i="20"/>
  <c r="T29" i="20" s="1"/>
  <c r="R30" i="20"/>
  <c r="T30" i="20" s="1"/>
  <c r="N51" i="23"/>
  <c r="M51" i="23"/>
  <c r="N50" i="23"/>
  <c r="M50" i="23"/>
  <c r="N49" i="23"/>
  <c r="M49" i="23"/>
  <c r="H51" i="23"/>
  <c r="O51" i="23" s="1"/>
  <c r="Q51" i="23" s="1"/>
  <c r="H50" i="23"/>
  <c r="O50" i="23" s="1"/>
  <c r="Q50" i="23" s="1"/>
  <c r="H49" i="23"/>
  <c r="O49" i="23" s="1"/>
  <c r="Q49" i="23" s="1"/>
  <c r="M38" i="23"/>
  <c r="N47" i="23"/>
  <c r="M47" i="23"/>
  <c r="H47" i="23"/>
  <c r="O47" i="23" s="1"/>
  <c r="Q47" i="23" s="1"/>
  <c r="N46" i="23"/>
  <c r="M46" i="23"/>
  <c r="H46" i="23"/>
  <c r="O46" i="23" s="1"/>
  <c r="Q46" i="23" s="1"/>
  <c r="N45" i="23"/>
  <c r="M45" i="23"/>
  <c r="H45" i="23"/>
  <c r="O45" i="23" s="1"/>
  <c r="Q45" i="23" s="1"/>
  <c r="N39" i="23"/>
  <c r="M39" i="23"/>
  <c r="H39" i="23"/>
  <c r="O39" i="23" s="1"/>
  <c r="Q39" i="23" s="1"/>
  <c r="N38" i="23"/>
  <c r="H38" i="23"/>
  <c r="O38" i="23" s="1"/>
  <c r="Q38" i="23" s="1"/>
  <c r="N37" i="23"/>
  <c r="M37" i="23"/>
  <c r="H37" i="23"/>
  <c r="O37" i="23" s="1"/>
  <c r="Q37" i="23" s="1"/>
  <c r="H30" i="23"/>
  <c r="O30" i="23" s="1"/>
  <c r="Q30" i="23" s="1"/>
  <c r="M30" i="23"/>
  <c r="N30" i="23"/>
  <c r="N32" i="23"/>
  <c r="M32" i="23"/>
  <c r="H32" i="23"/>
  <c r="N31" i="23"/>
  <c r="M31" i="23"/>
  <c r="H31" i="23"/>
  <c r="O31" i="23" s="1"/>
  <c r="Q31" i="23" s="1"/>
  <c r="N24" i="23"/>
  <c r="M24" i="23"/>
  <c r="H24" i="23"/>
  <c r="O24" i="23" s="1"/>
  <c r="Q24" i="23" s="1"/>
  <c r="N23" i="23"/>
  <c r="M23" i="23"/>
  <c r="H23" i="23"/>
  <c r="O23" i="23" s="1"/>
  <c r="Q23" i="23" s="1"/>
  <c r="N22" i="23"/>
  <c r="M22" i="23"/>
  <c r="H22" i="23"/>
  <c r="N21" i="23"/>
  <c r="M21" i="23"/>
  <c r="H21" i="23"/>
  <c r="O21" i="23" s="1"/>
  <c r="Q21" i="23" s="1"/>
  <c r="N20" i="23"/>
  <c r="M20" i="23"/>
  <c r="H20" i="23"/>
  <c r="O20" i="23" s="1"/>
  <c r="Q20" i="23" s="1"/>
  <c r="N19" i="23"/>
  <c r="M19" i="23"/>
  <c r="H19" i="23"/>
  <c r="O19" i="23" s="1"/>
  <c r="Q19" i="23" s="1"/>
  <c r="N18" i="23"/>
  <c r="M18" i="23"/>
  <c r="H18" i="23"/>
  <c r="N17" i="23"/>
  <c r="M17" i="23"/>
  <c r="H17" i="23"/>
  <c r="O17" i="23" s="1"/>
  <c r="Q17" i="23" s="1"/>
  <c r="N16" i="23"/>
  <c r="M16" i="23"/>
  <c r="H16" i="23"/>
  <c r="O16" i="23" s="1"/>
  <c r="Q16" i="23" s="1"/>
  <c r="N11" i="23"/>
  <c r="M11" i="23"/>
  <c r="H11" i="23"/>
  <c r="O11" i="23" s="1"/>
  <c r="Q11" i="23" s="1"/>
  <c r="N10" i="23"/>
  <c r="M10" i="23"/>
  <c r="H10" i="23"/>
  <c r="O10" i="23" s="1"/>
  <c r="Q10" i="23" s="1"/>
  <c r="N9" i="23"/>
  <c r="M9" i="23"/>
  <c r="H9" i="23"/>
  <c r="O9" i="23" s="1"/>
  <c r="Q9" i="23" s="1"/>
  <c r="N8" i="23"/>
  <c r="M8" i="23"/>
  <c r="H8" i="23"/>
  <c r="O8" i="23" s="1"/>
  <c r="Q8" i="23" s="1"/>
  <c r="N7" i="23"/>
  <c r="M7" i="23"/>
  <c r="H7" i="23"/>
  <c r="O7" i="23" s="1"/>
  <c r="Q7" i="23" s="1"/>
  <c r="N6" i="23"/>
  <c r="M6" i="23"/>
  <c r="H6" i="23"/>
  <c r="O6" i="23" s="1"/>
  <c r="Q6" i="23" s="1"/>
  <c r="N5" i="23"/>
  <c r="M5" i="23"/>
  <c r="H5" i="23"/>
  <c r="O5" i="23" s="1"/>
  <c r="Q5" i="23" s="1"/>
  <c r="N4" i="23"/>
  <c r="M4" i="23"/>
  <c r="H4" i="23"/>
  <c r="O4" i="23" s="1"/>
  <c r="Q4" i="23" s="1"/>
  <c r="N3" i="23"/>
  <c r="M3" i="23"/>
  <c r="H3" i="23"/>
  <c r="O3" i="23" s="1"/>
  <c r="Q3" i="23" s="1"/>
  <c r="F28" i="22"/>
  <c r="E28" i="22"/>
  <c r="F27" i="22"/>
  <c r="E27" i="22"/>
  <c r="F26" i="22"/>
  <c r="E26" i="22"/>
  <c r="D23" i="22"/>
  <c r="C23" i="22"/>
  <c r="O14" i="22"/>
  <c r="N14" i="22"/>
  <c r="F14" i="22"/>
  <c r="E14" i="22"/>
  <c r="O13" i="22"/>
  <c r="N13" i="22"/>
  <c r="F13" i="22"/>
  <c r="E13" i="22"/>
  <c r="O12" i="22"/>
  <c r="N12" i="22"/>
  <c r="F12" i="22"/>
  <c r="E12" i="22"/>
  <c r="M9" i="22"/>
  <c r="Q14" i="22" s="1"/>
  <c r="L9" i="22"/>
  <c r="D9" i="22"/>
  <c r="C9" i="22"/>
  <c r="G13" i="22" s="1"/>
  <c r="J13" i="21"/>
  <c r="J14" i="21"/>
  <c r="H7" i="21"/>
  <c r="P7" i="21" s="1"/>
  <c r="H6" i="21"/>
  <c r="P6" i="21" s="1"/>
  <c r="J9" i="21"/>
  <c r="N5" i="21"/>
  <c r="M5" i="21"/>
  <c r="H5" i="21"/>
  <c r="P5" i="21" s="1"/>
  <c r="R5" i="21" s="1"/>
  <c r="N4" i="21"/>
  <c r="M4" i="21"/>
  <c r="H4" i="21"/>
  <c r="P4" i="21" s="1"/>
  <c r="R4" i="21" s="1"/>
  <c r="N3" i="21"/>
  <c r="M3" i="21"/>
  <c r="H3" i="21"/>
  <c r="P3" i="21" s="1"/>
  <c r="R3" i="21" s="1"/>
  <c r="H27" i="14"/>
  <c r="H28" i="14"/>
  <c r="H26" i="14"/>
  <c r="G27" i="14"/>
  <c r="G28" i="14"/>
  <c r="G26" i="14"/>
  <c r="F27" i="14"/>
  <c r="F28" i="14"/>
  <c r="F26" i="14"/>
  <c r="E27" i="14"/>
  <c r="E28" i="14"/>
  <c r="E26" i="14"/>
  <c r="O13" i="14"/>
  <c r="O14" i="14"/>
  <c r="O12" i="14"/>
  <c r="N13" i="14"/>
  <c r="N14" i="14"/>
  <c r="N12" i="14"/>
  <c r="I27" i="14"/>
  <c r="D23" i="14"/>
  <c r="C23" i="14"/>
  <c r="V7" i="20"/>
  <c r="N7" i="20"/>
  <c r="H7" i="20"/>
  <c r="V6" i="20"/>
  <c r="N6" i="20"/>
  <c r="H6" i="20"/>
  <c r="P6" i="20" s="1"/>
  <c r="R6" i="20" s="1"/>
  <c r="V5" i="20"/>
  <c r="N5" i="20"/>
  <c r="H5" i="20"/>
  <c r="P5" i="20" s="1"/>
  <c r="R5" i="20" s="1"/>
  <c r="V4" i="20"/>
  <c r="N4" i="20"/>
  <c r="H4" i="20"/>
  <c r="V3" i="20"/>
  <c r="N3" i="20"/>
  <c r="H3" i="20"/>
  <c r="P3" i="20" s="1"/>
  <c r="R3" i="20" s="1"/>
  <c r="V24" i="20"/>
  <c r="N24" i="20"/>
  <c r="H24" i="20"/>
  <c r="V23" i="20"/>
  <c r="N23" i="20"/>
  <c r="H23" i="20"/>
  <c r="P23" i="20" s="1"/>
  <c r="R23" i="20" s="1"/>
  <c r="V22" i="20"/>
  <c r="N22" i="20"/>
  <c r="H22" i="20"/>
  <c r="P22" i="20" s="1"/>
  <c r="R22" i="20" s="1"/>
  <c r="V21" i="20"/>
  <c r="N21" i="20"/>
  <c r="H21" i="20"/>
  <c r="V20" i="20"/>
  <c r="N20" i="20"/>
  <c r="H20" i="20"/>
  <c r="V12" i="20"/>
  <c r="V13" i="20"/>
  <c r="V14" i="20"/>
  <c r="V15" i="20"/>
  <c r="N15" i="20"/>
  <c r="H15" i="20"/>
  <c r="P15" i="20" s="1"/>
  <c r="R15" i="20" s="1"/>
  <c r="N14" i="20"/>
  <c r="H14" i="20"/>
  <c r="P14" i="20" s="1"/>
  <c r="R14" i="20" s="1"/>
  <c r="N13" i="20"/>
  <c r="H13" i="20"/>
  <c r="P13" i="20" s="1"/>
  <c r="R13" i="20" s="1"/>
  <c r="N12" i="20"/>
  <c r="H12" i="20"/>
  <c r="V11" i="20"/>
  <c r="N11" i="20"/>
  <c r="H11" i="20"/>
  <c r="P11" i="20" s="1"/>
  <c r="R11" i="20" s="1"/>
  <c r="N11" i="19"/>
  <c r="M11" i="19"/>
  <c r="H11" i="19"/>
  <c r="O11" i="19" s="1"/>
  <c r="Q11" i="19" s="1"/>
  <c r="Q10" i="19"/>
  <c r="O10" i="19"/>
  <c r="N10" i="19"/>
  <c r="M10" i="19"/>
  <c r="H10" i="19"/>
  <c r="O9" i="19"/>
  <c r="Q9" i="19" s="1"/>
  <c r="N9" i="19"/>
  <c r="M9" i="19"/>
  <c r="H9" i="19"/>
  <c r="P9" i="19" s="1"/>
  <c r="R9" i="19" s="1"/>
  <c r="S9" i="19" s="1"/>
  <c r="U9" i="19" s="1"/>
  <c r="N8" i="19"/>
  <c r="M8" i="19"/>
  <c r="H8" i="19"/>
  <c r="O8" i="19" s="1"/>
  <c r="Q8" i="19" s="1"/>
  <c r="N7" i="19"/>
  <c r="M7" i="19"/>
  <c r="H7" i="19"/>
  <c r="O7" i="19" s="1"/>
  <c r="Q7" i="19" s="1"/>
  <c r="O6" i="19"/>
  <c r="Q6" i="19" s="1"/>
  <c r="N6" i="19"/>
  <c r="M6" i="19"/>
  <c r="H6" i="19"/>
  <c r="N4" i="19"/>
  <c r="M4" i="19"/>
  <c r="H4" i="19"/>
  <c r="O4" i="19" s="1"/>
  <c r="Q4" i="19" s="1"/>
  <c r="N3" i="19"/>
  <c r="M3" i="19"/>
  <c r="H3" i="19"/>
  <c r="O3" i="19" s="1"/>
  <c r="Q3" i="19" s="1"/>
  <c r="N5" i="19"/>
  <c r="M5" i="19"/>
  <c r="H5" i="19"/>
  <c r="O5" i="19" s="1"/>
  <c r="Q5" i="19" s="1"/>
  <c r="N11" i="16"/>
  <c r="M11" i="16"/>
  <c r="H11" i="16"/>
  <c r="P11" i="16" s="1"/>
  <c r="R11" i="16" s="1"/>
  <c r="N10" i="16"/>
  <c r="M10" i="16"/>
  <c r="H10" i="16"/>
  <c r="P10" i="16" s="1"/>
  <c r="R10" i="16" s="1"/>
  <c r="N9" i="16"/>
  <c r="M9" i="16"/>
  <c r="H9" i="16"/>
  <c r="P9" i="16" s="1"/>
  <c r="R9" i="16" s="1"/>
  <c r="N8" i="16"/>
  <c r="M8" i="16"/>
  <c r="H8" i="16"/>
  <c r="P8" i="16" s="1"/>
  <c r="R8" i="16" s="1"/>
  <c r="P7" i="16"/>
  <c r="R7" i="16" s="1"/>
  <c r="N7" i="16"/>
  <c r="M7" i="16"/>
  <c r="H7" i="16"/>
  <c r="N6" i="16"/>
  <c r="M6" i="16"/>
  <c r="H6" i="16"/>
  <c r="N3" i="16"/>
  <c r="M3" i="16"/>
  <c r="H3" i="16"/>
  <c r="P3" i="16" s="1"/>
  <c r="R3" i="16" s="1"/>
  <c r="M5" i="16"/>
  <c r="M4" i="16"/>
  <c r="N5" i="16"/>
  <c r="H5" i="16"/>
  <c r="P5" i="16" s="1"/>
  <c r="R5" i="16" s="1"/>
  <c r="P13" i="14"/>
  <c r="Q13" i="14"/>
  <c r="P14" i="14"/>
  <c r="R14" i="14" s="1"/>
  <c r="Q14" i="14"/>
  <c r="P12" i="14"/>
  <c r="Q12" i="14"/>
  <c r="M9" i="14"/>
  <c r="L9" i="14"/>
  <c r="N4" i="16"/>
  <c r="H4" i="16"/>
  <c r="P4" i="16" s="1"/>
  <c r="R4" i="16" s="1"/>
  <c r="E14" i="14"/>
  <c r="F14" i="14"/>
  <c r="E13" i="14"/>
  <c r="F13" i="14"/>
  <c r="F12" i="14"/>
  <c r="E12" i="14"/>
  <c r="C9" i="14"/>
  <c r="D9" i="14"/>
  <c r="H29" i="22" l="1"/>
  <c r="H30" i="22"/>
  <c r="G30" i="22"/>
  <c r="G29" i="22"/>
  <c r="G28" i="22"/>
  <c r="H28" i="22"/>
  <c r="I28" i="22" s="1"/>
  <c r="R26" i="22"/>
  <c r="U5" i="26"/>
  <c r="V5" i="26" s="1"/>
  <c r="U63" i="23"/>
  <c r="P39" i="23"/>
  <c r="R39" i="23" s="1"/>
  <c r="P49" i="23"/>
  <c r="R49" i="23" s="1"/>
  <c r="Q5" i="20"/>
  <c r="S5" i="20" s="1"/>
  <c r="Q3" i="20"/>
  <c r="S3" i="20" s="1"/>
  <c r="P50" i="23"/>
  <c r="R50" i="23" s="1"/>
  <c r="S50" i="23" s="1"/>
  <c r="U50" i="23" s="1"/>
  <c r="P51" i="23"/>
  <c r="R51" i="23" s="1"/>
  <c r="S51" i="23" s="1"/>
  <c r="U51" i="23" s="1"/>
  <c r="S49" i="23"/>
  <c r="U49" i="23" s="1"/>
  <c r="P7" i="23"/>
  <c r="R7" i="23" s="1"/>
  <c r="S7" i="23" s="1"/>
  <c r="U7" i="23" s="1"/>
  <c r="P38" i="23"/>
  <c r="R38" i="23" s="1"/>
  <c r="S38" i="23" s="1"/>
  <c r="U38" i="23" s="1"/>
  <c r="P32" i="23"/>
  <c r="R32" i="23" s="1"/>
  <c r="P3" i="23"/>
  <c r="R3" i="23" s="1"/>
  <c r="S3" i="23" s="1"/>
  <c r="U3" i="23" s="1"/>
  <c r="P21" i="23"/>
  <c r="R21" i="23" s="1"/>
  <c r="S21" i="23" s="1"/>
  <c r="U21" i="23" s="1"/>
  <c r="P11" i="23"/>
  <c r="R11" i="23" s="1"/>
  <c r="S11" i="23" s="1"/>
  <c r="U11" i="23" s="1"/>
  <c r="P45" i="23"/>
  <c r="R45" i="23" s="1"/>
  <c r="S45" i="23" s="1"/>
  <c r="U45" i="23" s="1"/>
  <c r="P46" i="23"/>
  <c r="R46" i="23" s="1"/>
  <c r="S46" i="23" s="1"/>
  <c r="U46" i="23" s="1"/>
  <c r="P23" i="23"/>
  <c r="R23" i="23" s="1"/>
  <c r="S23" i="23" s="1"/>
  <c r="U23" i="23" s="1"/>
  <c r="O32" i="23"/>
  <c r="Q32" i="23" s="1"/>
  <c r="P47" i="23"/>
  <c r="R47" i="23" s="1"/>
  <c r="S47" i="23" s="1"/>
  <c r="U47" i="23" s="1"/>
  <c r="P37" i="23"/>
  <c r="R37" i="23" s="1"/>
  <c r="S37" i="23" s="1"/>
  <c r="U37" i="23" s="1"/>
  <c r="S39" i="23"/>
  <c r="U39" i="23" s="1"/>
  <c r="P30" i="23"/>
  <c r="R30" i="23" s="1"/>
  <c r="S30" i="23" s="1"/>
  <c r="U30" i="23" s="1"/>
  <c r="P31" i="23"/>
  <c r="R31" i="23" s="1"/>
  <c r="S31" i="23" s="1"/>
  <c r="U31" i="23" s="1"/>
  <c r="P22" i="23"/>
  <c r="R22" i="23" s="1"/>
  <c r="P18" i="23"/>
  <c r="R18" i="23" s="1"/>
  <c r="P24" i="23"/>
  <c r="R24" i="23" s="1"/>
  <c r="S24" i="23" s="1"/>
  <c r="U24" i="23" s="1"/>
  <c r="P19" i="23"/>
  <c r="R19" i="23" s="1"/>
  <c r="S19" i="23" s="1"/>
  <c r="U19" i="23" s="1"/>
  <c r="P17" i="23"/>
  <c r="R17" i="23" s="1"/>
  <c r="S17" i="23" s="1"/>
  <c r="U17" i="23" s="1"/>
  <c r="P16" i="23"/>
  <c r="R16" i="23" s="1"/>
  <c r="S16" i="23" s="1"/>
  <c r="U16" i="23" s="1"/>
  <c r="P20" i="23"/>
  <c r="R20" i="23" s="1"/>
  <c r="S20" i="23" s="1"/>
  <c r="U20" i="23" s="1"/>
  <c r="O18" i="23"/>
  <c r="Q18" i="23" s="1"/>
  <c r="O22" i="23"/>
  <c r="Q22" i="23" s="1"/>
  <c r="P6" i="23"/>
  <c r="R6" i="23" s="1"/>
  <c r="S6" i="23" s="1"/>
  <c r="U6" i="23" s="1"/>
  <c r="P9" i="23"/>
  <c r="R9" i="23" s="1"/>
  <c r="S9" i="23" s="1"/>
  <c r="U9" i="23" s="1"/>
  <c r="P10" i="23"/>
  <c r="R10" i="23" s="1"/>
  <c r="S10" i="23" s="1"/>
  <c r="U10" i="23" s="1"/>
  <c r="P5" i="23"/>
  <c r="R5" i="23" s="1"/>
  <c r="S5" i="23" s="1"/>
  <c r="U5" i="23" s="1"/>
  <c r="H13" i="22"/>
  <c r="P4" i="23"/>
  <c r="R4" i="23" s="1"/>
  <c r="S4" i="23" s="1"/>
  <c r="U4" i="23" s="1"/>
  <c r="P8" i="23"/>
  <c r="R8" i="23" s="1"/>
  <c r="S8" i="23" s="1"/>
  <c r="U8" i="23" s="1"/>
  <c r="P13" i="22"/>
  <c r="Q13" i="22"/>
  <c r="G14" i="22"/>
  <c r="G12" i="22"/>
  <c r="H14" i="22"/>
  <c r="H12" i="22"/>
  <c r="I13" i="22"/>
  <c r="G26" i="22"/>
  <c r="P12" i="22"/>
  <c r="P14" i="22"/>
  <c r="R14" i="22" s="1"/>
  <c r="H26" i="22"/>
  <c r="G27" i="22"/>
  <c r="Q12" i="22"/>
  <c r="H27" i="22"/>
  <c r="Q5" i="21"/>
  <c r="S5" i="21" s="1"/>
  <c r="T5" i="21" s="1"/>
  <c r="U5" i="21" s="1"/>
  <c r="Q3" i="21"/>
  <c r="S3" i="21" s="1"/>
  <c r="T3" i="21" s="1"/>
  <c r="U3" i="21" s="1"/>
  <c r="Q4" i="21"/>
  <c r="S4" i="21" s="1"/>
  <c r="T4" i="21" s="1"/>
  <c r="U4" i="21" s="1"/>
  <c r="I26" i="14"/>
  <c r="I28" i="14"/>
  <c r="Q7" i="20"/>
  <c r="S7" i="20" s="1"/>
  <c r="Q6" i="20"/>
  <c r="S6" i="20" s="1"/>
  <c r="T6" i="20" s="1"/>
  <c r="U6" i="20" s="1"/>
  <c r="Q4" i="20"/>
  <c r="S4" i="20" s="1"/>
  <c r="T3" i="20"/>
  <c r="U3" i="20" s="1"/>
  <c r="T5" i="20"/>
  <c r="U5" i="20" s="1"/>
  <c r="P7" i="20"/>
  <c r="R7" i="20" s="1"/>
  <c r="P4" i="20"/>
  <c r="R4" i="20" s="1"/>
  <c r="T4" i="20" s="1"/>
  <c r="U4" i="20" s="1"/>
  <c r="Q21" i="20"/>
  <c r="S21" i="20" s="1"/>
  <c r="Q22" i="20"/>
  <c r="S22" i="20" s="1"/>
  <c r="T22" i="20" s="1"/>
  <c r="U22" i="20" s="1"/>
  <c r="Q23" i="20"/>
  <c r="S23" i="20" s="1"/>
  <c r="T23" i="20" s="1"/>
  <c r="U23" i="20" s="1"/>
  <c r="Q24" i="20"/>
  <c r="S24" i="20" s="1"/>
  <c r="Q20" i="20"/>
  <c r="S20" i="20" s="1"/>
  <c r="P24" i="20"/>
  <c r="R24" i="20" s="1"/>
  <c r="P20" i="20"/>
  <c r="R20" i="20" s="1"/>
  <c r="P21" i="20"/>
  <c r="R21" i="20" s="1"/>
  <c r="Q11" i="20"/>
  <c r="S11" i="20" s="1"/>
  <c r="T11" i="20" s="1"/>
  <c r="U11" i="20" s="1"/>
  <c r="Q13" i="20"/>
  <c r="S13" i="20" s="1"/>
  <c r="T13" i="20" s="1"/>
  <c r="U13" i="20" s="1"/>
  <c r="Q15" i="20"/>
  <c r="S15" i="20" s="1"/>
  <c r="T15" i="20" s="1"/>
  <c r="U15" i="20" s="1"/>
  <c r="Q14" i="20"/>
  <c r="S14" i="20" s="1"/>
  <c r="T14" i="20" s="1"/>
  <c r="U14" i="20" s="1"/>
  <c r="Q12" i="20"/>
  <c r="S12" i="20" s="1"/>
  <c r="P12" i="20"/>
  <c r="R12" i="20" s="1"/>
  <c r="P11" i="19"/>
  <c r="R11" i="19" s="1"/>
  <c r="P10" i="19"/>
  <c r="R10" i="19" s="1"/>
  <c r="S10" i="19" s="1"/>
  <c r="U10" i="19" s="1"/>
  <c r="S11" i="19"/>
  <c r="U11" i="19" s="1"/>
  <c r="P8" i="19"/>
  <c r="R8" i="19" s="1"/>
  <c r="P7" i="19"/>
  <c r="R7" i="19" s="1"/>
  <c r="S7" i="19" s="1"/>
  <c r="U7" i="19" s="1"/>
  <c r="P6" i="19"/>
  <c r="R6" i="19" s="1"/>
  <c r="S6" i="19" s="1"/>
  <c r="U6" i="19" s="1"/>
  <c r="S8" i="19"/>
  <c r="U8" i="19" s="1"/>
  <c r="P4" i="19"/>
  <c r="R4" i="19" s="1"/>
  <c r="S4" i="19" s="1"/>
  <c r="U4" i="19" s="1"/>
  <c r="P3" i="19"/>
  <c r="R3" i="19" s="1"/>
  <c r="S3" i="19" s="1"/>
  <c r="U3" i="19" s="1"/>
  <c r="P5" i="19"/>
  <c r="R5" i="19" s="1"/>
  <c r="S5" i="19" s="1"/>
  <c r="U5" i="19" s="1"/>
  <c r="Q9" i="16"/>
  <c r="S9" i="16" s="1"/>
  <c r="T9" i="16" s="1"/>
  <c r="U9" i="16" s="1"/>
  <c r="Q11" i="16"/>
  <c r="S11" i="16" s="1"/>
  <c r="T11" i="16" s="1"/>
  <c r="U11" i="16" s="1"/>
  <c r="Q10" i="16"/>
  <c r="S10" i="16" s="1"/>
  <c r="T10" i="16" s="1"/>
  <c r="U10" i="16" s="1"/>
  <c r="Q7" i="16"/>
  <c r="S7" i="16" s="1"/>
  <c r="T7" i="16" s="1"/>
  <c r="U7" i="16" s="1"/>
  <c r="Q8" i="16"/>
  <c r="S8" i="16" s="1"/>
  <c r="T8" i="16" s="1"/>
  <c r="U8" i="16" s="1"/>
  <c r="Q6" i="16"/>
  <c r="S6" i="16" s="1"/>
  <c r="P6" i="16"/>
  <c r="R6" i="16" s="1"/>
  <c r="Q3" i="16"/>
  <c r="S3" i="16" s="1"/>
  <c r="T3" i="16" s="1"/>
  <c r="U3" i="16" s="1"/>
  <c r="Q5" i="16"/>
  <c r="S5" i="16" s="1"/>
  <c r="T5" i="16" s="1"/>
  <c r="U5" i="16" s="1"/>
  <c r="Q4" i="16"/>
  <c r="S4" i="16" s="1"/>
  <c r="T4" i="16" s="1"/>
  <c r="U4" i="16" s="1"/>
  <c r="R13" i="14"/>
  <c r="R12" i="14"/>
  <c r="G12" i="14"/>
  <c r="H14" i="14"/>
  <c r="G14" i="14"/>
  <c r="I14" i="14" s="1"/>
  <c r="H13" i="14"/>
  <c r="H12" i="14"/>
  <c r="G13" i="14"/>
  <c r="I29" i="22" l="1"/>
  <c r="I30" i="22"/>
  <c r="I12" i="22"/>
  <c r="I27" i="22"/>
  <c r="I26" i="22"/>
  <c r="U54" i="23"/>
  <c r="T21" i="20"/>
  <c r="U21" i="20" s="1"/>
  <c r="U53" i="23"/>
  <c r="U55" i="23"/>
  <c r="S32" i="23"/>
  <c r="U32" i="23" s="1"/>
  <c r="S22" i="23"/>
  <c r="U22" i="23" s="1"/>
  <c r="S18" i="23"/>
  <c r="U18" i="23" s="1"/>
  <c r="I14" i="22"/>
  <c r="R13" i="22"/>
  <c r="R12" i="22"/>
  <c r="T7" i="20"/>
  <c r="U7" i="20" s="1"/>
  <c r="T24" i="20"/>
  <c r="U24" i="20" s="1"/>
  <c r="T20" i="20"/>
  <c r="U20" i="20" s="1"/>
  <c r="T12" i="20"/>
  <c r="U12" i="20" s="1"/>
  <c r="T6" i="16"/>
  <c r="U6" i="16" s="1"/>
  <c r="I13" i="14"/>
  <c r="I12" i="14"/>
</calcChain>
</file>

<file path=xl/sharedStrings.xml><?xml version="1.0" encoding="utf-8"?>
<sst xmlns="http://schemas.openxmlformats.org/spreadsheetml/2006/main" count="584" uniqueCount="66">
  <si>
    <t>k</t>
    <phoneticPr fontId="2" type="noConversion"/>
  </si>
  <si>
    <t>d(Å)</t>
    <phoneticPr fontId="2" type="noConversion"/>
  </si>
  <si>
    <t>平面</t>
    <phoneticPr fontId="2" type="noConversion"/>
  </si>
  <si>
    <t>序号</t>
    <phoneticPr fontId="2" type="noConversion"/>
  </si>
  <si>
    <t>Unit 电容（nF）</t>
    <phoneticPr fontId="2" type="noConversion"/>
  </si>
  <si>
    <t>总unit数</t>
    <phoneticPr fontId="2" type="noConversion"/>
  </si>
  <si>
    <t>Trench</t>
    <phoneticPr fontId="2" type="noConversion"/>
  </si>
  <si>
    <t>平面+Trench</t>
    <phoneticPr fontId="2" type="noConversion"/>
  </si>
  <si>
    <t>Block 电容（nF）</t>
    <phoneticPr fontId="2" type="noConversion"/>
  </si>
  <si>
    <t>ε=k*ε0 (F/m)</t>
    <phoneticPr fontId="2" type="noConversion"/>
  </si>
  <si>
    <t>Trench CD(um)</t>
    <phoneticPr fontId="2" type="noConversion"/>
  </si>
  <si>
    <t>Trench space(um)</t>
    <phoneticPr fontId="2" type="noConversion"/>
  </si>
  <si>
    <t>Trench depth(um)</t>
    <phoneticPr fontId="2" type="noConversion"/>
  </si>
  <si>
    <r>
      <rPr>
        <sz val="11"/>
        <color theme="1"/>
        <rFont val="等线"/>
        <family val="3"/>
        <charset val="134"/>
      </rPr>
      <t>Trench length</t>
    </r>
    <r>
      <rPr>
        <sz val="11"/>
        <color theme="1"/>
        <rFont val="Microsoft JhengHei"/>
        <family val="3"/>
        <charset val="136"/>
      </rPr>
      <t xml:space="preserve"> (um)</t>
    </r>
    <phoneticPr fontId="2" type="noConversion"/>
  </si>
  <si>
    <t>Trench数目</t>
    <phoneticPr fontId="2" type="noConversion"/>
  </si>
  <si>
    <t>客户规格</t>
    <phoneticPr fontId="2" type="noConversion"/>
  </si>
  <si>
    <t>Dielectric 介电常数</t>
    <phoneticPr fontId="2" type="noConversion"/>
  </si>
  <si>
    <t>电容总量(pF)</t>
    <phoneticPr fontId="2" type="noConversion"/>
  </si>
  <si>
    <t>尺寸(mm)</t>
    <phoneticPr fontId="2" type="noConversion"/>
  </si>
  <si>
    <t>Design</t>
    <phoneticPr fontId="2" type="noConversion"/>
  </si>
  <si>
    <t>容值(pF)</t>
    <phoneticPr fontId="2" type="noConversion"/>
  </si>
  <si>
    <t>电压(V)</t>
    <phoneticPr fontId="2" type="noConversion"/>
  </si>
  <si>
    <t>AR</t>
    <phoneticPr fontId="2" type="noConversion"/>
  </si>
  <si>
    <t>切掉size</t>
  </si>
  <si>
    <t>unit size</t>
    <phoneticPr fontId="2" type="noConversion"/>
  </si>
  <si>
    <t>unit spacing</t>
    <phoneticPr fontId="2" type="noConversion"/>
  </si>
  <si>
    <t>block spacing</t>
    <phoneticPr fontId="2" type="noConversion"/>
  </si>
  <si>
    <t>block size</t>
    <phoneticPr fontId="2" type="noConversion"/>
  </si>
  <si>
    <t>AA size</t>
    <phoneticPr fontId="2" type="noConversion"/>
  </si>
  <si>
    <t>chip-sealring spacing</t>
    <phoneticPr fontId="2" type="noConversion"/>
  </si>
  <si>
    <t>sealring</t>
    <phoneticPr fontId="2" type="noConversion"/>
  </si>
  <si>
    <t>scribber line</t>
    <phoneticPr fontId="2" type="noConversion"/>
  </si>
  <si>
    <t>chip size</t>
    <phoneticPr fontId="2" type="noConversion"/>
  </si>
  <si>
    <t>总组数</t>
    <phoneticPr fontId="2" type="noConversion"/>
  </si>
  <si>
    <t>组数计算（um）</t>
    <phoneticPr fontId="2" type="noConversion"/>
  </si>
  <si>
    <t>unit数</t>
    <phoneticPr fontId="2" type="noConversion"/>
  </si>
  <si>
    <t>WY Design</t>
    <phoneticPr fontId="2" type="noConversion"/>
  </si>
  <si>
    <t>MIM</t>
    <phoneticPr fontId="2" type="noConversion"/>
  </si>
  <si>
    <t xml:space="preserve"> </t>
    <phoneticPr fontId="2" type="noConversion"/>
  </si>
  <si>
    <t>k1</t>
    <phoneticPr fontId="2" type="noConversion"/>
  </si>
  <si>
    <t>d1(Å)</t>
    <phoneticPr fontId="2" type="noConversion"/>
  </si>
  <si>
    <t>k2</t>
    <phoneticPr fontId="2" type="noConversion"/>
  </si>
  <si>
    <t>d2(Å)</t>
    <phoneticPr fontId="2" type="noConversion"/>
  </si>
  <si>
    <t>OX</t>
    <phoneticPr fontId="2" type="noConversion"/>
  </si>
  <si>
    <t>Si3N4</t>
    <phoneticPr fontId="2" type="noConversion"/>
  </si>
  <si>
    <t>电阻率(Ω.cm)@300K</t>
    <phoneticPr fontId="2" type="noConversion"/>
  </si>
  <si>
    <r>
      <t>厚度(</t>
    </r>
    <r>
      <rPr>
        <sz val="11"/>
        <color theme="1"/>
        <rFont val="Calibri"/>
        <family val="2"/>
      </rPr>
      <t>Å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</si>
  <si>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面积(m2)</t>
    <phoneticPr fontId="2" type="noConversion"/>
  </si>
  <si>
    <t>绝缘电阻(GΩ)</t>
    <phoneticPr fontId="2" type="noConversion"/>
  </si>
  <si>
    <t>O</t>
    <phoneticPr fontId="2" type="noConversion"/>
  </si>
  <si>
    <t>N</t>
    <phoneticPr fontId="2" type="noConversion"/>
  </si>
  <si>
    <t>ONO</t>
    <phoneticPr fontId="2" type="noConversion"/>
  </si>
  <si>
    <t>ON</t>
    <phoneticPr fontId="2" type="noConversion"/>
  </si>
  <si>
    <t>层数</t>
    <phoneticPr fontId="2" type="noConversion"/>
  </si>
  <si>
    <t>层数</t>
    <phoneticPr fontId="2" type="noConversion"/>
  </si>
  <si>
    <t>2层组数计算（um）</t>
    <phoneticPr fontId="2" type="noConversion"/>
  </si>
  <si>
    <t>X(um)</t>
  </si>
  <si>
    <t>X(um)</t>
    <phoneticPr fontId="2" type="noConversion"/>
  </si>
  <si>
    <t>Y(um)</t>
  </si>
  <si>
    <t>Y(um)</t>
    <phoneticPr fontId="2" type="noConversion"/>
  </si>
  <si>
    <t>总组数</t>
  </si>
  <si>
    <t>总组数</t>
    <phoneticPr fontId="2" type="noConversion"/>
  </si>
  <si>
    <t>block size</t>
  </si>
  <si>
    <t>block size</t>
    <phoneticPr fontId="2" type="noConversion"/>
  </si>
  <si>
    <t>Max容值(pF)</t>
    <phoneticPr fontId="2" type="noConversion"/>
  </si>
  <si>
    <t>Block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</si>
</sst>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_ "/>
    <numFmt numFmtId="177" formatCode="0.0000_ "/>
    <numFmt numFmtId="178" formatCode="0_);[Red]\(0\)"/>
    <numFmt numFmtId="179" formatCode="0.0"/>
    <numFmt numFmtId="180" formatCode="0.000_);[Red]\(0.000\)"/>
    <numFmt numFmtId="181" formatCode="0.0000_);[Red]\(0.0000\)"/>
  </numFmts>
  <fonts count="1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Microsoft JhengHei"/>
      <family val="3"/>
      <charset val="136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right" vertical="center"/>
    </xf>
    <xf numFmtId="0" fontId="7" fillId="6" borderId="8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left" vertical="center"/>
    </xf>
    <xf numFmtId="177" fontId="1" fillId="4" borderId="4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9" fontId="9" fillId="5" borderId="9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81" fontId="1" fillId="3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177" fontId="1" fillId="4" borderId="11" xfId="0" applyNumberFormat="1" applyFont="1" applyFill="1" applyBorder="1" applyAlignment="1">
      <alignment horizontal="left" vertical="center"/>
    </xf>
    <xf numFmtId="1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7" borderId="1" xfId="0" applyFont="1" applyFill="1" applyBorder="1">
      <alignment vertical="center"/>
    </xf>
    <xf numFmtId="2" fontId="13" fillId="8" borderId="1" xfId="0" applyNumberFormat="1" applyFont="1" applyFill="1" applyBorder="1">
      <alignment vertical="center"/>
    </xf>
    <xf numFmtId="0" fontId="13" fillId="9" borderId="1" xfId="0" applyFont="1" applyFill="1" applyBorder="1">
      <alignment vertical="center"/>
    </xf>
    <xf numFmtId="0" fontId="13" fillId="4" borderId="1" xfId="0" applyFont="1" applyFill="1" applyBorder="1">
      <alignment vertical="center"/>
    </xf>
    <xf numFmtId="179" fontId="13" fillId="4" borderId="1" xfId="0" applyNumberFormat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178" fontId="3" fillId="7" borderId="8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left" vertical="center"/>
    </xf>
    <xf numFmtId="1" fontId="0" fillId="8" borderId="1" xfId="0" applyNumberFormat="1" applyFill="1" applyBorder="1">
      <alignment vertical="center"/>
    </xf>
    <xf numFmtId="0" fontId="0" fillId="7" borderId="4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179" fontId="9" fillId="9" borderId="9" xfId="0" applyNumberFormat="1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right" vertical="center"/>
    </xf>
    <xf numFmtId="0" fontId="7" fillId="11" borderId="8" xfId="0" applyFont="1" applyFill="1" applyBorder="1">
      <alignment vertical="center"/>
    </xf>
    <xf numFmtId="0" fontId="7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178" fontId="3" fillId="11" borderId="0" xfId="0" applyNumberFormat="1" applyFont="1" applyFill="1" applyAlignment="1">
      <alignment horizontal="center" vertical="center"/>
    </xf>
    <xf numFmtId="176" fontId="1" fillId="11" borderId="8" xfId="0" applyNumberFormat="1" applyFont="1" applyFill="1" applyBorder="1" applyAlignment="1">
      <alignment horizontal="center" vertical="center"/>
    </xf>
    <xf numFmtId="181" fontId="1" fillId="11" borderId="0" xfId="0" applyNumberFormat="1" applyFont="1" applyFill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179" fontId="9" fillId="11" borderId="0" xfId="0" applyNumberFormat="1" applyFont="1" applyFill="1" applyAlignment="1">
      <alignment horizontal="center" vertical="center" wrapText="1"/>
    </xf>
    <xf numFmtId="178" fontId="3" fillId="2" borderId="18" xfId="0" applyNumberFormat="1" applyFont="1" applyFill="1" applyBorder="1" applyAlignment="1">
      <alignment horizontal="center" vertical="center"/>
    </xf>
    <xf numFmtId="0" fontId="13" fillId="7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7" fillId="7" borderId="8" xfId="0" applyFont="1" applyFill="1" applyBorder="1">
      <alignment vertical="center"/>
    </xf>
    <xf numFmtId="0" fontId="7" fillId="0" borderId="0" xfId="0" applyFont="1" applyAlignment="1">
      <alignment horizontal="right" vertical="center"/>
    </xf>
    <xf numFmtId="0" fontId="7" fillId="0" borderId="24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17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81" fontId="1" fillId="0" borderId="17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 wrapText="1"/>
    </xf>
    <xf numFmtId="179" fontId="7" fillId="6" borderId="8" xfId="0" applyNumberFormat="1" applyFont="1" applyFill="1" applyBorder="1" applyAlignment="1">
      <alignment horizontal="center" vertical="center"/>
    </xf>
    <xf numFmtId="179" fontId="13" fillId="4" borderId="0" xfId="0" applyNumberFormat="1" applyFont="1" applyFill="1">
      <alignment vertical="center"/>
    </xf>
    <xf numFmtId="2" fontId="13" fillId="8" borderId="0" xfId="0" applyNumberFormat="1" applyFont="1" applyFill="1">
      <alignment vertical="center"/>
    </xf>
    <xf numFmtId="0" fontId="13" fillId="9" borderId="0" xfId="0" applyFont="1" applyFill="1">
      <alignment vertical="center"/>
    </xf>
    <xf numFmtId="178" fontId="3" fillId="2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" fontId="7" fillId="6" borderId="8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80" fontId="1" fillId="3" borderId="3" xfId="0" applyNumberFormat="1" applyFont="1" applyFill="1" applyBorder="1" applyAlignment="1">
      <alignment horizontal="center" vertical="center"/>
    </xf>
    <xf numFmtId="180" fontId="1" fillId="3" borderId="5" xfId="0" applyNumberFormat="1" applyFont="1" applyFill="1" applyBorder="1" applyAlignment="1">
      <alignment horizontal="center" vertical="center"/>
    </xf>
    <xf numFmtId="177" fontId="1" fillId="4" borderId="3" xfId="0" applyNumberFormat="1" applyFont="1" applyFill="1" applyBorder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/>
    </xf>
    <xf numFmtId="177" fontId="1" fillId="4" borderId="5" xfId="0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</cellXfs>
  <cellStyles count="2">
    <cellStyle name="百分比 2" xfId="1" xr:uid="{7B13FAF2-3D84-4819-94E8-DFDE0BA7391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35</xdr:row>
      <xdr:rowOff>100965</xdr:rowOff>
    </xdr:from>
    <xdr:to>
      <xdr:col>11</xdr:col>
      <xdr:colOff>314325</xdr:colOff>
      <xdr:row>69</xdr:row>
      <xdr:rowOff>120170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3A22C9D-B106-6B00-2262-AB3979A3F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7997190"/>
          <a:ext cx="4743450" cy="6181880"/>
        </a:xfrm>
        <a:prstGeom prst="rect">
          <a:avLst/>
        </a:prstGeom>
      </xdr:spPr>
    </xdr:pic>
    <xdr:clientData/>
  </xdr:twoCellAnchor>
  <xdr:twoCellAnchor editAs="oneCell">
    <xdr:from>
      <xdr:col>10</xdr:col>
      <xdr:colOff>703325</xdr:colOff>
      <xdr:row>46</xdr:row>
      <xdr:rowOff>8283</xdr:rowOff>
    </xdr:from>
    <xdr:to>
      <xdr:col>17</xdr:col>
      <xdr:colOff>338411</xdr:colOff>
      <xdr:row>67</xdr:row>
      <xdr:rowOff>38160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9C7AB9D-1BAE-ABB4-B0EA-3F67369D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09" t="4664" r="11191" b="49260"/>
        <a:stretch/>
      </xdr:blipFill>
      <xdr:spPr>
        <a:xfrm>
          <a:off x="5714303" y="9930848"/>
          <a:ext cx="4472130" cy="3856442"/>
        </a:xfrm>
        <a:prstGeom prst="rect">
          <a:avLst/>
        </a:prstGeom>
      </xdr:spPr>
    </xdr:pic>
    <xdr:clientData/>
  </xdr:twoCellAnchor>
  <xdr:twoCellAnchor editAs="oneCell">
    <xdr:from>
      <xdr:col>17</xdr:col>
      <xdr:colOff>663025</xdr:colOff>
      <xdr:row>45</xdr:row>
      <xdr:rowOff>124239</xdr:rowOff>
    </xdr:from>
    <xdr:to>
      <xdr:col>23</xdr:col>
      <xdr:colOff>358097</xdr:colOff>
      <xdr:row>66</xdr:row>
      <xdr:rowOff>158990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A1B9D20-05EF-29BD-F4FC-C31D8965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11047" y="9864587"/>
          <a:ext cx="5020789" cy="3861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672465</xdr:colOff>
      <xdr:row>19</xdr:row>
      <xdr:rowOff>30480</xdr:rowOff>
    </xdr:from>
    <xdr:to>
      <xdr:col>46</xdr:col>
      <xdr:colOff>457938</xdr:colOff>
      <xdr:row>48</xdr:row>
      <xdr:rowOff>40796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24F33B-4564-4293-9006-47BD849F8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75415" y="3869055"/>
          <a:ext cx="5271873" cy="5668166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58</xdr:row>
      <xdr:rowOff>161925</xdr:rowOff>
    </xdr:from>
    <xdr:to>
      <xdr:col>13</xdr:col>
      <xdr:colOff>344149</xdr:colOff>
      <xdr:row>71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2E77109-82E5-476F-8B2E-75DB0773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1468100"/>
          <a:ext cx="6906874" cy="221932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43</xdr:row>
      <xdr:rowOff>38100</xdr:rowOff>
    </xdr:from>
    <xdr:to>
      <xdr:col>13</xdr:col>
      <xdr:colOff>248550</xdr:colOff>
      <xdr:row>57</xdr:row>
      <xdr:rowOff>133717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C9499C7-7782-4FE4-8B71-7E3123F0E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8267700"/>
          <a:ext cx="6449325" cy="2629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529590</xdr:colOff>
      <xdr:row>20</xdr:row>
      <xdr:rowOff>40005</xdr:rowOff>
    </xdr:from>
    <xdr:to>
      <xdr:col>25</xdr:col>
      <xdr:colOff>486513</xdr:colOff>
      <xdr:row>51</xdr:row>
      <xdr:rowOff>97946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E8F7C3-15B3-4888-BE89-D9994FB9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6965" y="3469005"/>
          <a:ext cx="5271873" cy="5668166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24</xdr:row>
      <xdr:rowOff>133350</xdr:rowOff>
    </xdr:from>
    <xdr:to>
      <xdr:col>13</xdr:col>
      <xdr:colOff>96499</xdr:colOff>
      <xdr:row>37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F34BB0-FCC1-4389-BF13-32228C4E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286250"/>
          <a:ext cx="6906874" cy="2219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62865</xdr:colOff>
      <xdr:row>19</xdr:row>
      <xdr:rowOff>78105</xdr:rowOff>
    </xdr:from>
    <xdr:to>
      <xdr:col>34</xdr:col>
      <xdr:colOff>534138</xdr:colOff>
      <xdr:row>50</xdr:row>
      <xdr:rowOff>136046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F63564-433E-4D9A-9C85-952E647F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84015" y="3897630"/>
          <a:ext cx="5271873" cy="566816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39</xdr:row>
      <xdr:rowOff>114300</xdr:rowOff>
    </xdr:from>
    <xdr:to>
      <xdr:col>12</xdr:col>
      <xdr:colOff>210799</xdr:colOff>
      <xdr:row>51</xdr:row>
      <xdr:rowOff>161925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74D2AE1-EAAE-E0D8-DEB2-063191B4E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7553325"/>
          <a:ext cx="6906874" cy="22193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24</xdr:row>
      <xdr:rowOff>57150</xdr:rowOff>
    </xdr:from>
    <xdr:to>
      <xdr:col>11</xdr:col>
      <xdr:colOff>743850</xdr:colOff>
      <xdr:row>38</xdr:row>
      <xdr:rowOff>152767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4AE18AD-B14B-8E2C-590A-E4FD95750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4781550"/>
          <a:ext cx="6449325" cy="26292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548640</xdr:colOff>
      <xdr:row>13</xdr:row>
      <xdr:rowOff>20955</xdr:rowOff>
    </xdr:from>
    <xdr:to>
      <xdr:col>19</xdr:col>
      <xdr:colOff>753213</xdr:colOff>
      <xdr:row>44</xdr:row>
      <xdr:rowOff>78896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640EA25-9F61-4880-8457-FD2AFCC06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1315" y="2659380"/>
          <a:ext cx="5271873" cy="56681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409575</xdr:colOff>
      <xdr:row>12</xdr:row>
      <xdr:rowOff>85725</xdr:rowOff>
    </xdr:from>
    <xdr:to>
      <xdr:col>28</xdr:col>
      <xdr:colOff>324588</xdr:colOff>
      <xdr:row>43</xdr:row>
      <xdr:rowOff>143666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B00C834-D437-4C2D-ACFC-C7E14493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50" y="2581275"/>
          <a:ext cx="5287113" cy="566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E32B-6854-4685-AAAF-AEAAB37BFA6E}">
  <dimension ref="A1:V38"/>
  <sheetViews>
    <sheetView topLeftCell="B1" zoomScale="115" zoomScaleNormal="115" workbookViewId="0">
      <selection activeCell="O75" sqref="O75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6.875" style="1" customWidth="1"/>
    <col min="6" max="6" width="8.625" style="1" bestFit="1" customWidth="1"/>
    <col min="7" max="7" width="4.5" bestFit="1" customWidth="1"/>
    <col min="8" max="8" width="12.125" bestFit="1" customWidth="1"/>
    <col min="9" max="9" width="5.5" bestFit="1" customWidth="1"/>
    <col min="10" max="10" width="11.875" customWidth="1"/>
    <col min="11" max="11" width="11.625" style="3" customWidth="1"/>
    <col min="12" max="12" width="9.875" bestFit="1" customWidth="1"/>
    <col min="13" max="13" width="10" bestFit="1" customWidth="1"/>
    <col min="14" max="14" width="8.375" bestFit="1" customWidth="1"/>
    <col min="15" max="15" width="8.25" bestFit="1" customWidth="1"/>
    <col min="16" max="16" width="8.375" customWidth="1"/>
    <col min="17" max="17" width="7" customWidth="1"/>
    <col min="18" max="18" width="19" bestFit="1" customWidth="1"/>
    <col min="19" max="19" width="13" bestFit="1" customWidth="1"/>
    <col min="20" max="20" width="12.25" customWidth="1"/>
    <col min="21" max="21" width="12.625" bestFit="1" customWidth="1"/>
    <col min="22" max="22" width="3.875" bestFit="1" customWidth="1"/>
  </cols>
  <sheetData>
    <row r="1" spans="2:22" ht="15" thickBot="1">
      <c r="B1" s="107" t="s">
        <v>15</v>
      </c>
      <c r="C1" s="107"/>
      <c r="D1" s="107"/>
      <c r="E1" s="107"/>
      <c r="F1" s="108"/>
      <c r="G1" s="98" t="s">
        <v>16</v>
      </c>
      <c r="H1" s="99"/>
      <c r="I1" s="109" t="s">
        <v>36</v>
      </c>
      <c r="J1" s="110"/>
      <c r="K1" s="110"/>
      <c r="L1" s="110"/>
      <c r="M1" s="110"/>
      <c r="N1" s="110"/>
      <c r="O1" s="111"/>
      <c r="P1" s="100" t="s">
        <v>8</v>
      </c>
      <c r="Q1" s="101"/>
      <c r="R1" s="102" t="s">
        <v>4</v>
      </c>
      <c r="S1" s="103"/>
      <c r="T1" s="104"/>
      <c r="U1" s="112"/>
      <c r="V1" s="113"/>
    </row>
    <row r="2" spans="2:22" ht="30.75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36" t="s">
        <v>1</v>
      </c>
      <c r="J2" s="36" t="s">
        <v>13</v>
      </c>
      <c r="K2" s="36" t="s">
        <v>10</v>
      </c>
      <c r="L2" s="36" t="s">
        <v>11</v>
      </c>
      <c r="M2" s="36" t="s">
        <v>12</v>
      </c>
      <c r="N2" s="36" t="s">
        <v>14</v>
      </c>
      <c r="O2" s="42" t="s">
        <v>5</v>
      </c>
      <c r="P2" s="14" t="s">
        <v>2</v>
      </c>
      <c r="Q2" s="14" t="s">
        <v>6</v>
      </c>
      <c r="R2" s="15" t="s">
        <v>2</v>
      </c>
      <c r="S2" s="15" t="s">
        <v>6</v>
      </c>
      <c r="T2" s="15" t="s">
        <v>7</v>
      </c>
      <c r="U2" s="18" t="s">
        <v>17</v>
      </c>
      <c r="V2" s="40" t="s">
        <v>22</v>
      </c>
    </row>
    <row r="3" spans="2:22" ht="15" thickBot="1">
      <c r="B3" s="6">
        <v>1</v>
      </c>
      <c r="C3" s="7">
        <v>0.38</v>
      </c>
      <c r="D3" s="7">
        <v>0.38</v>
      </c>
      <c r="E3" s="7">
        <v>400</v>
      </c>
      <c r="F3" s="20">
        <v>100</v>
      </c>
      <c r="G3" s="8">
        <v>3.9</v>
      </c>
      <c r="H3" s="8">
        <f>8.85*(10^(-12))*G3</f>
        <v>3.4514999999999997E-11</v>
      </c>
      <c r="I3" s="37">
        <v>5000</v>
      </c>
      <c r="J3" s="37">
        <v>13</v>
      </c>
      <c r="K3" s="38">
        <v>1.6</v>
      </c>
      <c r="L3" s="37">
        <v>0.3</v>
      </c>
      <c r="M3" s="37">
        <v>14</v>
      </c>
      <c r="N3" s="39">
        <f>INT((J3+L3)/(K3+L3))</f>
        <v>7</v>
      </c>
      <c r="O3" s="43">
        <v>144</v>
      </c>
      <c r="P3" s="12">
        <f>(J3*J3)*(10^(-12))*H3/(I3*(10^(-10)))*(10^9)</f>
        <v>1.1666069999999998E-5</v>
      </c>
      <c r="Q3" s="19">
        <f>((M3*K3)+(M3*J3))*2*(10^(-12))*H3/(I3*(10^(-10)))*N3*(10^9)</f>
        <v>1.9753624800000001E-4</v>
      </c>
      <c r="R3" s="13">
        <f t="shared" ref="R3:R7" si="0">P3*4</f>
        <v>4.6664279999999992E-5</v>
      </c>
      <c r="S3" s="13">
        <f t="shared" ref="S3:S7" si="1">Q3*4</f>
        <v>7.9014499200000005E-4</v>
      </c>
      <c r="T3" s="13">
        <f>S3+R3</f>
        <v>8.3680927199999999E-4</v>
      </c>
      <c r="U3" s="17">
        <f>T3*O3*1000</f>
        <v>120.500535168</v>
      </c>
      <c r="V3" s="41">
        <f>M3/K3</f>
        <v>8.75</v>
      </c>
    </row>
    <row r="4" spans="2:22" ht="15" thickBot="1">
      <c r="B4" s="6">
        <v>2</v>
      </c>
      <c r="C4" s="7">
        <v>0.38</v>
      </c>
      <c r="D4" s="7">
        <v>0.38</v>
      </c>
      <c r="E4" s="7">
        <v>400</v>
      </c>
      <c r="F4" s="20">
        <v>220</v>
      </c>
      <c r="G4" s="8">
        <v>3.9</v>
      </c>
      <c r="H4" s="8">
        <f>8.85*(10^(-12))*G4</f>
        <v>3.4514999999999997E-11</v>
      </c>
      <c r="I4" s="37">
        <v>5000</v>
      </c>
      <c r="J4" s="37">
        <v>13</v>
      </c>
      <c r="K4" s="38">
        <v>1.6</v>
      </c>
      <c r="L4" s="37">
        <v>0.3</v>
      </c>
      <c r="M4" s="37">
        <v>32</v>
      </c>
      <c r="N4" s="39">
        <f>INT((J4+L4)/(K4+L4))</f>
        <v>7</v>
      </c>
      <c r="O4" s="43">
        <v>144</v>
      </c>
      <c r="P4" s="12">
        <f>(J4*J4)*(10^(-12))*H4/(I4*(10^(-10)))*(10^9)</f>
        <v>1.1666069999999998E-5</v>
      </c>
      <c r="Q4" s="19">
        <f>((M4*K4)+(M4*J4))*2*(10^(-12))*H4/(I4*(10^(-10)))*N4*(10^9)</f>
        <v>4.5151142400000002E-4</v>
      </c>
      <c r="R4" s="13">
        <f t="shared" si="0"/>
        <v>4.6664279999999992E-5</v>
      </c>
      <c r="S4" s="13">
        <f t="shared" si="1"/>
        <v>1.8060456960000001E-3</v>
      </c>
      <c r="T4" s="13">
        <f>S4+R4</f>
        <v>1.8527099760000001E-3</v>
      </c>
      <c r="U4" s="17">
        <f>T4*O4*1000</f>
        <v>266.79023654400004</v>
      </c>
      <c r="V4" s="41">
        <f t="shared" ref="V4:V7" si="2">M4/K4</f>
        <v>20</v>
      </c>
    </row>
    <row r="5" spans="2:22" ht="15" thickBot="1">
      <c r="B5" s="6">
        <v>3</v>
      </c>
      <c r="C5" s="7">
        <v>0.38</v>
      </c>
      <c r="D5" s="7">
        <v>0.38</v>
      </c>
      <c r="E5" s="7">
        <v>400</v>
      </c>
      <c r="F5" s="20">
        <v>330</v>
      </c>
      <c r="G5" s="8">
        <v>3.9</v>
      </c>
      <c r="H5" s="8">
        <f>8.85*(10^(-12))*G5</f>
        <v>3.4514999999999997E-11</v>
      </c>
      <c r="I5" s="37">
        <v>5000</v>
      </c>
      <c r="J5" s="37">
        <v>13</v>
      </c>
      <c r="K5" s="38">
        <v>1.6</v>
      </c>
      <c r="L5" s="37">
        <v>0.3</v>
      </c>
      <c r="M5" s="37">
        <v>48</v>
      </c>
      <c r="N5" s="39">
        <f>INT((J5+L5)/(K5+L5))</f>
        <v>7</v>
      </c>
      <c r="O5" s="43">
        <v>144</v>
      </c>
      <c r="P5" s="12">
        <f>(J5*J5)*(10^(-12))*H5/(I5*(10^(-10)))*(10^9)</f>
        <v>1.1666069999999998E-5</v>
      </c>
      <c r="Q5" s="19">
        <f>((M5*K5)+(M5*J5))*2*(10^(-12))*H5/(I5*(10^(-10)))*N5*(10^9)</f>
        <v>6.7726713599999984E-4</v>
      </c>
      <c r="R5" s="13">
        <f t="shared" si="0"/>
        <v>4.6664279999999992E-5</v>
      </c>
      <c r="S5" s="13">
        <f t="shared" si="1"/>
        <v>2.7090685439999994E-3</v>
      </c>
      <c r="T5" s="13">
        <f>S5+R5</f>
        <v>2.7557328239999992E-3</v>
      </c>
      <c r="U5" s="17">
        <f>T5*O5*1000</f>
        <v>396.82552665599991</v>
      </c>
      <c r="V5" s="41">
        <f t="shared" si="2"/>
        <v>30</v>
      </c>
    </row>
    <row r="6" spans="2:22" ht="15" thickBot="1">
      <c r="B6" s="6">
        <v>4</v>
      </c>
      <c r="C6" s="7">
        <v>0.5</v>
      </c>
      <c r="D6" s="7">
        <v>0.5</v>
      </c>
      <c r="E6" s="7">
        <v>400</v>
      </c>
      <c r="F6" s="20">
        <v>100</v>
      </c>
      <c r="G6" s="8">
        <v>3.9</v>
      </c>
      <c r="H6" s="8">
        <f>8.85*(10^(-12))*G6</f>
        <v>3.4514999999999997E-11</v>
      </c>
      <c r="I6" s="37">
        <v>5000</v>
      </c>
      <c r="J6" s="37">
        <v>13</v>
      </c>
      <c r="K6" s="38">
        <v>1.6</v>
      </c>
      <c r="L6" s="37">
        <v>0.3</v>
      </c>
      <c r="M6" s="37">
        <v>8</v>
      </c>
      <c r="N6" s="39">
        <f>INT((J6+L6)/(K6+L6))</f>
        <v>7</v>
      </c>
      <c r="O6" s="43">
        <v>256</v>
      </c>
      <c r="P6" s="12">
        <f>(J6*J6)*(10^(-12))*H6/(I6*(10^(-10)))*(10^9)</f>
        <v>1.1666069999999998E-5</v>
      </c>
      <c r="Q6" s="19">
        <f>((M6*K6)+(M6*J6))*2*(10^(-12))*H6/(I6*(10^(-10)))*N6*(10^9)</f>
        <v>1.1287785600000001E-4</v>
      </c>
      <c r="R6" s="13">
        <f t="shared" si="0"/>
        <v>4.6664279999999992E-5</v>
      </c>
      <c r="S6" s="13">
        <f t="shared" si="1"/>
        <v>4.5151142400000002E-4</v>
      </c>
      <c r="T6" s="13">
        <f>S6+R6</f>
        <v>4.9817570400000001E-4</v>
      </c>
      <c r="U6" s="17">
        <f>T6*O6*1000</f>
        <v>127.532980224</v>
      </c>
      <c r="V6" s="41">
        <f t="shared" si="2"/>
        <v>5</v>
      </c>
    </row>
    <row r="7" spans="2:22">
      <c r="B7" s="6">
        <v>5</v>
      </c>
      <c r="C7" s="7">
        <v>0.5</v>
      </c>
      <c r="D7" s="7">
        <v>0.5</v>
      </c>
      <c r="E7" s="7">
        <v>400</v>
      </c>
      <c r="F7" s="20">
        <v>430</v>
      </c>
      <c r="G7" s="8">
        <v>3.9</v>
      </c>
      <c r="H7" s="8">
        <f>8.85*(10^(-12))*G7</f>
        <v>3.4514999999999997E-11</v>
      </c>
      <c r="I7" s="37">
        <v>5000</v>
      </c>
      <c r="J7" s="37">
        <v>13</v>
      </c>
      <c r="K7" s="38">
        <v>1.6</v>
      </c>
      <c r="L7" s="37">
        <v>0.3</v>
      </c>
      <c r="M7" s="37">
        <v>35</v>
      </c>
      <c r="N7" s="39">
        <f>INT((J7+L7)/(K7+L7))</f>
        <v>7</v>
      </c>
      <c r="O7" s="43">
        <v>256</v>
      </c>
      <c r="P7" s="12">
        <f>(J7*J7)*(10^(-12))*H7/(I7*(10^(-10)))*(10^9)</f>
        <v>1.1666069999999998E-5</v>
      </c>
      <c r="Q7" s="19">
        <f>((M7*K7)+(M7*J7))*2*(10^(-12))*H7/(I7*(10^(-10)))*N7*(10^9)</f>
        <v>4.9384061999999996E-4</v>
      </c>
      <c r="R7" s="13">
        <f t="shared" si="0"/>
        <v>4.6664279999999992E-5</v>
      </c>
      <c r="S7" s="13">
        <f t="shared" si="1"/>
        <v>1.9753624799999999E-3</v>
      </c>
      <c r="T7" s="13">
        <f>S7+R7</f>
        <v>2.0220267599999997E-3</v>
      </c>
      <c r="U7" s="17">
        <f>T7*O7*1000</f>
        <v>517.63885055999992</v>
      </c>
      <c r="V7" s="41">
        <f t="shared" si="2"/>
        <v>21.875</v>
      </c>
    </row>
    <row r="9" spans="2:22" ht="15" thickBot="1">
      <c r="B9" s="107" t="s">
        <v>15</v>
      </c>
      <c r="C9" s="107"/>
      <c r="D9" s="107"/>
      <c r="E9" s="107"/>
      <c r="F9" s="108"/>
      <c r="G9" s="98" t="s">
        <v>16</v>
      </c>
      <c r="H9" s="99"/>
      <c r="I9" s="109" t="s">
        <v>36</v>
      </c>
      <c r="J9" s="110"/>
      <c r="K9" s="110"/>
      <c r="L9" s="110"/>
      <c r="M9" s="110"/>
      <c r="N9" s="110"/>
      <c r="O9" s="111"/>
      <c r="P9" s="100" t="s">
        <v>8</v>
      </c>
      <c r="Q9" s="101"/>
      <c r="R9" s="102" t="s">
        <v>4</v>
      </c>
      <c r="S9" s="103"/>
      <c r="T9" s="104"/>
      <c r="U9" s="112"/>
      <c r="V9" s="113"/>
    </row>
    <row r="10" spans="2:22" ht="30.75" thickBot="1">
      <c r="B10" s="6" t="s">
        <v>3</v>
      </c>
      <c r="C10" s="105" t="s">
        <v>18</v>
      </c>
      <c r="D10" s="106"/>
      <c r="E10" s="7" t="s">
        <v>21</v>
      </c>
      <c r="F10" s="7" t="s">
        <v>20</v>
      </c>
      <c r="G10" s="4" t="s">
        <v>0</v>
      </c>
      <c r="H10" s="4" t="s">
        <v>9</v>
      </c>
      <c r="I10" s="36" t="s">
        <v>1</v>
      </c>
      <c r="J10" s="36" t="s">
        <v>13</v>
      </c>
      <c r="K10" s="36" t="s">
        <v>10</v>
      </c>
      <c r="L10" s="36" t="s">
        <v>11</v>
      </c>
      <c r="M10" s="36" t="s">
        <v>12</v>
      </c>
      <c r="N10" s="36" t="s">
        <v>14</v>
      </c>
      <c r="O10" s="42" t="s">
        <v>5</v>
      </c>
      <c r="P10" s="14" t="s">
        <v>2</v>
      </c>
      <c r="Q10" s="14" t="s">
        <v>6</v>
      </c>
      <c r="R10" s="15" t="s">
        <v>2</v>
      </c>
      <c r="S10" s="15" t="s">
        <v>6</v>
      </c>
      <c r="T10" s="15" t="s">
        <v>7</v>
      </c>
      <c r="U10" s="18" t="s">
        <v>17</v>
      </c>
      <c r="V10" s="40" t="s">
        <v>22</v>
      </c>
    </row>
    <row r="11" spans="2:22" ht="15" thickBot="1">
      <c r="B11" s="6">
        <v>1</v>
      </c>
      <c r="C11" s="7">
        <v>0.38</v>
      </c>
      <c r="D11" s="7">
        <v>0.38</v>
      </c>
      <c r="E11" s="7">
        <v>400</v>
      </c>
      <c r="F11" s="20">
        <v>100</v>
      </c>
      <c r="G11" s="8">
        <v>3.9</v>
      </c>
      <c r="H11" s="8">
        <f>8.85*(10^(-12))*G11</f>
        <v>3.4514999999999997E-11</v>
      </c>
      <c r="I11" s="37">
        <v>5000</v>
      </c>
      <c r="J11" s="37">
        <v>13</v>
      </c>
      <c r="K11" s="38">
        <v>1.6</v>
      </c>
      <c r="L11" s="37">
        <v>1</v>
      </c>
      <c r="M11" s="37">
        <v>20</v>
      </c>
      <c r="N11" s="39">
        <f>INT((J11+L11)/(K11+L11))</f>
        <v>5</v>
      </c>
      <c r="O11" s="43">
        <v>144</v>
      </c>
      <c r="P11" s="12">
        <f>(J11*J11)*(10^(-12))*H11/(I11*(10^(-10)))*(10^9)</f>
        <v>1.1666069999999998E-5</v>
      </c>
      <c r="Q11" s="19">
        <f>((M11*K11)+(M11*J11))*2*(10^(-12))*H11/(I11*(10^(-10)))*N11*(10^9)</f>
        <v>2.0156759999999995E-4</v>
      </c>
      <c r="R11" s="13">
        <f t="shared" ref="R11:S15" si="3">P11*4</f>
        <v>4.6664279999999992E-5</v>
      </c>
      <c r="S11" s="13">
        <f t="shared" si="3"/>
        <v>8.062703999999998E-4</v>
      </c>
      <c r="T11" s="13">
        <f>S11+R11</f>
        <v>8.5293467999999974E-4</v>
      </c>
      <c r="U11" s="17">
        <f>T11*O11*1000</f>
        <v>122.82259391999996</v>
      </c>
      <c r="V11" s="41">
        <f>M11/K11</f>
        <v>12.5</v>
      </c>
    </row>
    <row r="12" spans="2:22" ht="15" thickBot="1">
      <c r="B12" s="6">
        <v>2</v>
      </c>
      <c r="C12" s="7">
        <v>0.38</v>
      </c>
      <c r="D12" s="7">
        <v>0.38</v>
      </c>
      <c r="E12" s="7">
        <v>400</v>
      </c>
      <c r="F12" s="20">
        <v>220</v>
      </c>
      <c r="G12" s="8">
        <v>3.9</v>
      </c>
      <c r="H12" s="8">
        <f>8.85*(10^(-12))*G12</f>
        <v>3.4514999999999997E-11</v>
      </c>
      <c r="I12" s="37">
        <v>5000</v>
      </c>
      <c r="J12" s="37">
        <v>13</v>
      </c>
      <c r="K12" s="38">
        <v>1.6</v>
      </c>
      <c r="L12" s="37">
        <v>1</v>
      </c>
      <c r="M12" s="37">
        <v>40</v>
      </c>
      <c r="N12" s="39">
        <f>INT((J12+L12)/(K12+L12))</f>
        <v>5</v>
      </c>
      <c r="O12" s="43">
        <v>144</v>
      </c>
      <c r="P12" s="12">
        <f>(J12*J12)*(10^(-12))*H12/(I12*(10^(-10)))*(10^9)</f>
        <v>1.1666069999999998E-5</v>
      </c>
      <c r="Q12" s="19">
        <f>((M12*K12)+(M12*J12))*2*(10^(-12))*H12/(I12*(10^(-10)))*N12*(10^9)</f>
        <v>4.031351999999999E-4</v>
      </c>
      <c r="R12" s="13">
        <f t="shared" si="3"/>
        <v>4.6664279999999992E-5</v>
      </c>
      <c r="S12" s="13">
        <f t="shared" si="3"/>
        <v>1.6125407999999996E-3</v>
      </c>
      <c r="T12" s="13">
        <f>S12+R12</f>
        <v>1.6592050799999996E-3</v>
      </c>
      <c r="U12" s="17">
        <f>T12*O12*1000</f>
        <v>238.92553151999996</v>
      </c>
      <c r="V12" s="41">
        <f t="shared" ref="V12:V15" si="4">M12/K12</f>
        <v>25</v>
      </c>
    </row>
    <row r="13" spans="2:22" ht="15" thickBot="1">
      <c r="B13" s="6">
        <v>3</v>
      </c>
      <c r="C13" s="7">
        <v>0.38</v>
      </c>
      <c r="D13" s="7">
        <v>0.38</v>
      </c>
      <c r="E13" s="7">
        <v>400</v>
      </c>
      <c r="F13" s="20">
        <v>330</v>
      </c>
      <c r="G13" s="8">
        <v>3.9</v>
      </c>
      <c r="H13" s="8">
        <f>8.85*(10^(-12))*G13</f>
        <v>3.4514999999999997E-11</v>
      </c>
      <c r="I13" s="37">
        <v>5000</v>
      </c>
      <c r="J13" s="37">
        <v>13</v>
      </c>
      <c r="K13" s="38">
        <v>1.6</v>
      </c>
      <c r="L13" s="37">
        <v>1</v>
      </c>
      <c r="M13" s="37">
        <v>48</v>
      </c>
      <c r="N13" s="39">
        <f>INT((J13+L13)/(K13+L13))</f>
        <v>5</v>
      </c>
      <c r="O13" s="43">
        <v>144</v>
      </c>
      <c r="P13" s="12">
        <f>(J13*J13)*(10^(-12))*H13/(I13*(10^(-10)))*(10^9)</f>
        <v>1.1666069999999998E-5</v>
      </c>
      <c r="Q13" s="19">
        <f>((M13*K13)+(M13*J13))*2*(10^(-12))*H13/(I13*(10^(-10)))*N13*(10^9)</f>
        <v>4.8376223999999996E-4</v>
      </c>
      <c r="R13" s="13">
        <f t="shared" si="3"/>
        <v>4.6664279999999992E-5</v>
      </c>
      <c r="S13" s="13">
        <f t="shared" si="3"/>
        <v>1.9350489599999998E-3</v>
      </c>
      <c r="T13" s="13">
        <f>S13+R13</f>
        <v>1.9817132399999999E-3</v>
      </c>
      <c r="U13" s="44">
        <f>T13*O13*1000</f>
        <v>285.36670655999995</v>
      </c>
      <c r="V13" s="41">
        <f t="shared" si="4"/>
        <v>30</v>
      </c>
    </row>
    <row r="14" spans="2:22" ht="15" thickBot="1">
      <c r="B14" s="6">
        <v>4</v>
      </c>
      <c r="C14" s="7">
        <v>0.5</v>
      </c>
      <c r="D14" s="7">
        <v>0.5</v>
      </c>
      <c r="E14" s="7">
        <v>400</v>
      </c>
      <c r="F14" s="20">
        <v>100</v>
      </c>
      <c r="G14" s="8">
        <v>3.9</v>
      </c>
      <c r="H14" s="8">
        <f>8.85*(10^(-12))*G14</f>
        <v>3.4514999999999997E-11</v>
      </c>
      <c r="I14" s="37">
        <v>5000</v>
      </c>
      <c r="J14" s="37">
        <v>13</v>
      </c>
      <c r="K14" s="38">
        <v>1.6</v>
      </c>
      <c r="L14" s="37">
        <v>1</v>
      </c>
      <c r="M14" s="37">
        <v>12</v>
      </c>
      <c r="N14" s="39">
        <f>INT((J14+L14)/(K14+L14))</f>
        <v>5</v>
      </c>
      <c r="O14" s="43">
        <v>256</v>
      </c>
      <c r="P14" s="12">
        <f>(J14*J14)*(10^(-12))*H14/(I14*(10^(-10)))*(10^9)</f>
        <v>1.1666069999999998E-5</v>
      </c>
      <c r="Q14" s="19">
        <f>((M14*K14)+(M14*J14))*2*(10^(-12))*H14/(I14*(10^(-10)))*N14*(10^9)</f>
        <v>1.2094055999999999E-4</v>
      </c>
      <c r="R14" s="13">
        <f t="shared" si="3"/>
        <v>4.6664279999999992E-5</v>
      </c>
      <c r="S14" s="13">
        <f t="shared" si="3"/>
        <v>4.8376223999999996E-4</v>
      </c>
      <c r="T14" s="13">
        <f>S14+R14</f>
        <v>5.3042651999999995E-4</v>
      </c>
      <c r="U14" s="17">
        <f>T14*O14*1000</f>
        <v>135.78918911999997</v>
      </c>
      <c r="V14" s="41">
        <f t="shared" si="4"/>
        <v>7.5</v>
      </c>
    </row>
    <row r="15" spans="2:22">
      <c r="B15" s="6">
        <v>5</v>
      </c>
      <c r="C15" s="7">
        <v>0.5</v>
      </c>
      <c r="D15" s="7">
        <v>0.5</v>
      </c>
      <c r="E15" s="7">
        <v>400</v>
      </c>
      <c r="F15" s="20">
        <v>430</v>
      </c>
      <c r="G15" s="8">
        <v>3.9</v>
      </c>
      <c r="H15" s="8">
        <f>8.85*(10^(-12))*G15</f>
        <v>3.4514999999999997E-11</v>
      </c>
      <c r="I15" s="37">
        <v>5000</v>
      </c>
      <c r="J15" s="37">
        <v>13</v>
      </c>
      <c r="K15" s="38">
        <v>1.6</v>
      </c>
      <c r="L15" s="37">
        <v>1</v>
      </c>
      <c r="M15" s="37">
        <v>48</v>
      </c>
      <c r="N15" s="39">
        <f>INT((J15+L15)/(K15+L15))</f>
        <v>5</v>
      </c>
      <c r="O15" s="43">
        <v>256</v>
      </c>
      <c r="P15" s="12">
        <f>(J15*J15)*(10^(-12))*H15/(I15*(10^(-10)))*(10^9)</f>
        <v>1.1666069999999998E-5</v>
      </c>
      <c r="Q15" s="19">
        <f>((M15*K15)+(M15*J15))*2*(10^(-12))*H15/(I15*(10^(-10)))*N15*(10^9)</f>
        <v>4.8376223999999996E-4</v>
      </c>
      <c r="R15" s="13">
        <f t="shared" si="3"/>
        <v>4.6664279999999992E-5</v>
      </c>
      <c r="S15" s="13">
        <f t="shared" si="3"/>
        <v>1.9350489599999998E-3</v>
      </c>
      <c r="T15" s="13">
        <f>S15+R15</f>
        <v>1.9817132399999999E-3</v>
      </c>
      <c r="U15" s="17">
        <f>T15*O15*1000</f>
        <v>507.31858943999998</v>
      </c>
      <c r="V15" s="41">
        <f t="shared" si="4"/>
        <v>30</v>
      </c>
    </row>
    <row r="18" spans="1:22" ht="15" thickBot="1">
      <c r="B18" s="107" t="s">
        <v>15</v>
      </c>
      <c r="C18" s="107"/>
      <c r="D18" s="107"/>
      <c r="E18" s="107"/>
      <c r="F18" s="108"/>
      <c r="G18" s="98" t="s">
        <v>16</v>
      </c>
      <c r="H18" s="99"/>
      <c r="I18" s="109" t="s">
        <v>36</v>
      </c>
      <c r="J18" s="110"/>
      <c r="K18" s="110"/>
      <c r="L18" s="110"/>
      <c r="M18" s="110"/>
      <c r="N18" s="110"/>
      <c r="O18" s="111"/>
      <c r="P18" s="100" t="s">
        <v>8</v>
      </c>
      <c r="Q18" s="101"/>
      <c r="R18" s="102" t="s">
        <v>4</v>
      </c>
      <c r="S18" s="103"/>
      <c r="T18" s="104"/>
      <c r="U18" s="112"/>
      <c r="V18" s="113"/>
    </row>
    <row r="19" spans="1:22" ht="30.75" thickBot="1">
      <c r="B19" s="6" t="s">
        <v>3</v>
      </c>
      <c r="C19" s="105" t="s">
        <v>18</v>
      </c>
      <c r="D19" s="106"/>
      <c r="E19" s="7" t="s">
        <v>21</v>
      </c>
      <c r="F19" s="7" t="s">
        <v>20</v>
      </c>
      <c r="G19" s="4" t="s">
        <v>0</v>
      </c>
      <c r="H19" s="4" t="s">
        <v>9</v>
      </c>
      <c r="I19" s="36" t="s">
        <v>1</v>
      </c>
      <c r="J19" s="36" t="s">
        <v>13</v>
      </c>
      <c r="K19" s="36" t="s">
        <v>10</v>
      </c>
      <c r="L19" s="36" t="s">
        <v>11</v>
      </c>
      <c r="M19" s="36" t="s">
        <v>12</v>
      </c>
      <c r="N19" s="36" t="s">
        <v>14</v>
      </c>
      <c r="O19" s="42" t="s">
        <v>5</v>
      </c>
      <c r="P19" s="14" t="s">
        <v>2</v>
      </c>
      <c r="Q19" s="14" t="s">
        <v>6</v>
      </c>
      <c r="R19" s="15" t="s">
        <v>2</v>
      </c>
      <c r="S19" s="15" t="s">
        <v>6</v>
      </c>
      <c r="T19" s="15" t="s">
        <v>7</v>
      </c>
      <c r="U19" s="18" t="s">
        <v>17</v>
      </c>
      <c r="V19" s="40" t="s">
        <v>22</v>
      </c>
    </row>
    <row r="20" spans="1:22" ht="15" thickBot="1">
      <c r="B20" s="6">
        <v>1</v>
      </c>
      <c r="C20" s="7">
        <v>0.38</v>
      </c>
      <c r="D20" s="7">
        <v>0.38</v>
      </c>
      <c r="E20" s="7">
        <v>400</v>
      </c>
      <c r="F20" s="20">
        <v>100</v>
      </c>
      <c r="G20" s="8">
        <v>6.9</v>
      </c>
      <c r="H20" s="8">
        <f>8.85*(10^(-12))*G20</f>
        <v>6.1064999999999998E-11</v>
      </c>
      <c r="I20" s="37">
        <v>5400</v>
      </c>
      <c r="J20" s="37">
        <v>13</v>
      </c>
      <c r="K20" s="38">
        <v>1.6</v>
      </c>
      <c r="L20" s="37">
        <v>1</v>
      </c>
      <c r="M20" s="37">
        <v>12</v>
      </c>
      <c r="N20" s="39">
        <f>INT((J20+L20)/(K20+L20))</f>
        <v>5</v>
      </c>
      <c r="O20" s="43">
        <v>144</v>
      </c>
      <c r="P20" s="12">
        <f>(J20*J20)*(10^(-12))*H20/(I20*(10^(-10)))*(10^9)</f>
        <v>1.9111083333333331E-5</v>
      </c>
      <c r="Q20" s="19">
        <f>((M20*K20)+(M20*J20))*2*(10^(-12))*H20/(I20*(10^(-10)))*N20*(10^9)</f>
        <v>1.9812199999999996E-4</v>
      </c>
      <c r="R20" s="13">
        <f t="shared" ref="R20:R24" si="5">P20*4</f>
        <v>7.6444333333333322E-5</v>
      </c>
      <c r="S20" s="13">
        <f t="shared" ref="S20:S24" si="6">Q20*4</f>
        <v>7.9248799999999983E-4</v>
      </c>
      <c r="T20" s="13">
        <f>S20+R20</f>
        <v>8.6893233333333315E-4</v>
      </c>
      <c r="U20" s="17">
        <f>T20*O20*1000</f>
        <v>125.12625599999997</v>
      </c>
      <c r="V20" s="41">
        <f>M20/K20</f>
        <v>7.5</v>
      </c>
    </row>
    <row r="21" spans="1:22" ht="15" thickBot="1">
      <c r="B21" s="6">
        <v>2</v>
      </c>
      <c r="C21" s="7">
        <v>0.38</v>
      </c>
      <c r="D21" s="7">
        <v>0.38</v>
      </c>
      <c r="E21" s="7">
        <v>400</v>
      </c>
      <c r="F21" s="20">
        <v>220</v>
      </c>
      <c r="G21" s="8">
        <v>6.9</v>
      </c>
      <c r="H21" s="8">
        <f>8.85*(10^(-12))*G21</f>
        <v>6.1064999999999998E-11</v>
      </c>
      <c r="I21" s="37">
        <v>5400</v>
      </c>
      <c r="J21" s="37">
        <v>13</v>
      </c>
      <c r="K21" s="38">
        <v>1.6</v>
      </c>
      <c r="L21" s="37">
        <v>1</v>
      </c>
      <c r="M21" s="37">
        <v>26</v>
      </c>
      <c r="N21" s="39">
        <f>INT((J21+L21)/(K21+L21))</f>
        <v>5</v>
      </c>
      <c r="O21" s="43">
        <v>144</v>
      </c>
      <c r="P21" s="12">
        <f>(J21*J21)*(10^(-12))*H21/(I21*(10^(-10)))*(10^9)</f>
        <v>1.9111083333333331E-5</v>
      </c>
      <c r="Q21" s="19">
        <f>((M21*K21)+(M21*J21))*2*(10^(-12))*H21/(I21*(10^(-10)))*N21*(10^9)</f>
        <v>4.2926433333333332E-4</v>
      </c>
      <c r="R21" s="13">
        <f t="shared" si="5"/>
        <v>7.6444333333333322E-5</v>
      </c>
      <c r="S21" s="13">
        <f t="shared" si="6"/>
        <v>1.7170573333333333E-3</v>
      </c>
      <c r="T21" s="13">
        <f>S21+R21</f>
        <v>1.7935016666666666E-3</v>
      </c>
      <c r="U21" s="17">
        <f>T21*O21*1000</f>
        <v>258.26423999999997</v>
      </c>
      <c r="V21" s="41">
        <f t="shared" ref="V21:V24" si="7">M21/K21</f>
        <v>16.25</v>
      </c>
    </row>
    <row r="22" spans="1:22" ht="15" thickBot="1">
      <c r="B22" s="6">
        <v>3</v>
      </c>
      <c r="C22" s="7">
        <v>0.38</v>
      </c>
      <c r="D22" s="7">
        <v>0.38</v>
      </c>
      <c r="E22" s="7">
        <v>400</v>
      </c>
      <c r="F22" s="20">
        <v>330</v>
      </c>
      <c r="G22" s="8">
        <v>6.9</v>
      </c>
      <c r="H22" s="8">
        <f>8.85*(10^(-12))*G22</f>
        <v>6.1064999999999998E-11</v>
      </c>
      <c r="I22" s="37">
        <v>5400</v>
      </c>
      <c r="J22" s="37">
        <v>13</v>
      </c>
      <c r="K22" s="38">
        <v>1.6</v>
      </c>
      <c r="L22" s="37">
        <v>1</v>
      </c>
      <c r="M22" s="37">
        <v>40</v>
      </c>
      <c r="N22" s="39">
        <f>INT((J22+L22)/(K22+L22))</f>
        <v>5</v>
      </c>
      <c r="O22" s="43">
        <v>144</v>
      </c>
      <c r="P22" s="12">
        <f>(J22*J22)*(10^(-12))*H22/(I22*(10^(-10)))*(10^9)</f>
        <v>1.9111083333333331E-5</v>
      </c>
      <c r="Q22" s="19">
        <f>((M22*K22)+(M22*J22))*2*(10^(-12))*H22/(I22*(10^(-10)))*N22*(10^9)</f>
        <v>6.6040666666666642E-4</v>
      </c>
      <c r="R22" s="13">
        <f t="shared" si="5"/>
        <v>7.6444333333333322E-5</v>
      </c>
      <c r="S22" s="13">
        <f t="shared" si="6"/>
        <v>2.6416266666666657E-3</v>
      </c>
      <c r="T22" s="13">
        <f>S22+R22</f>
        <v>2.718070999999999E-3</v>
      </c>
      <c r="U22" s="17">
        <f>T22*O22*1000</f>
        <v>391.40222399999988</v>
      </c>
      <c r="V22" s="41">
        <f t="shared" si="7"/>
        <v>25</v>
      </c>
    </row>
    <row r="23" spans="1:22" ht="15" thickBot="1">
      <c r="B23" s="6">
        <v>4</v>
      </c>
      <c r="C23" s="7">
        <v>0.5</v>
      </c>
      <c r="D23" s="7">
        <v>0.5</v>
      </c>
      <c r="E23" s="7">
        <v>400</v>
      </c>
      <c r="F23" s="20">
        <v>100</v>
      </c>
      <c r="G23" s="8">
        <v>6.9</v>
      </c>
      <c r="H23" s="8">
        <f>8.85*(10^(-12))*G23</f>
        <v>6.1064999999999998E-11</v>
      </c>
      <c r="I23" s="37">
        <v>5400</v>
      </c>
      <c r="J23" s="37">
        <v>13</v>
      </c>
      <c r="K23" s="38">
        <v>1.6</v>
      </c>
      <c r="L23" s="37">
        <v>1</v>
      </c>
      <c r="M23" s="37">
        <v>6</v>
      </c>
      <c r="N23" s="39">
        <f>INT((J23+L23)/(K23+L23))</f>
        <v>5</v>
      </c>
      <c r="O23" s="43">
        <v>256</v>
      </c>
      <c r="P23" s="12">
        <f>(J23*J23)*(10^(-12))*H23/(I23*(10^(-10)))*(10^9)</f>
        <v>1.9111083333333331E-5</v>
      </c>
      <c r="Q23" s="19">
        <f>((M23*K23)+(M23*J23))*2*(10^(-12))*H23/(I23*(10^(-10)))*N23*(10^9)</f>
        <v>9.9060999999999979E-5</v>
      </c>
      <c r="R23" s="13">
        <f t="shared" si="5"/>
        <v>7.6444333333333322E-5</v>
      </c>
      <c r="S23" s="13">
        <f t="shared" si="6"/>
        <v>3.9624399999999991E-4</v>
      </c>
      <c r="T23" s="13">
        <f>S23+R23</f>
        <v>4.7268833333333324E-4</v>
      </c>
      <c r="U23" s="17">
        <f>T23*O23*1000</f>
        <v>121.0082133333333</v>
      </c>
      <c r="V23" s="41">
        <f t="shared" si="7"/>
        <v>3.75</v>
      </c>
    </row>
    <row r="24" spans="1:22">
      <c r="B24" s="6">
        <v>5</v>
      </c>
      <c r="C24" s="7">
        <v>0.5</v>
      </c>
      <c r="D24" s="7">
        <v>0.5</v>
      </c>
      <c r="E24" s="7">
        <v>400</v>
      </c>
      <c r="F24" s="20">
        <v>430</v>
      </c>
      <c r="G24" s="8">
        <v>6.9</v>
      </c>
      <c r="H24" s="8">
        <f>8.85*(10^(-12))*G24</f>
        <v>6.1064999999999998E-11</v>
      </c>
      <c r="I24" s="37">
        <v>5400</v>
      </c>
      <c r="J24" s="37">
        <v>13</v>
      </c>
      <c r="K24" s="38">
        <v>1.6</v>
      </c>
      <c r="L24" s="37">
        <v>1</v>
      </c>
      <c r="M24" s="37">
        <v>30</v>
      </c>
      <c r="N24" s="39">
        <f>INT((J24+L24)/(K24+L24))</f>
        <v>5</v>
      </c>
      <c r="O24" s="43">
        <v>256</v>
      </c>
      <c r="P24" s="12">
        <f>(J24*J24)*(10^(-12))*H24/(I24*(10^(-10)))*(10^9)</f>
        <v>1.9111083333333331E-5</v>
      </c>
      <c r="Q24" s="19">
        <f>((M24*K24)+(M24*J24))*2*(10^(-12))*H24/(I24*(10^(-10)))*N24*(10^9)</f>
        <v>4.9530500000000003E-4</v>
      </c>
      <c r="R24" s="13">
        <f t="shared" si="5"/>
        <v>7.6444333333333322E-5</v>
      </c>
      <c r="S24" s="13">
        <f t="shared" si="6"/>
        <v>1.9812200000000001E-3</v>
      </c>
      <c r="T24" s="13">
        <f>S24+R24</f>
        <v>2.0576643333333334E-3</v>
      </c>
      <c r="U24" s="17">
        <f>T24*O24*1000</f>
        <v>526.76206933333333</v>
      </c>
      <c r="V24" s="41">
        <f t="shared" si="7"/>
        <v>18.75</v>
      </c>
    </row>
    <row r="26" spans="1:22" ht="15" thickBot="1"/>
    <row r="27" spans="1:22" ht="15" thickBot="1">
      <c r="A27" s="1"/>
      <c r="B27" s="105" t="s">
        <v>15</v>
      </c>
      <c r="C27" s="114"/>
      <c r="D27" s="114"/>
      <c r="E27" s="106"/>
      <c r="F27" s="98" t="s">
        <v>16</v>
      </c>
      <c r="G27" s="99"/>
      <c r="H27" s="115" t="s">
        <v>19</v>
      </c>
      <c r="I27" s="116"/>
      <c r="J27" s="116"/>
      <c r="K27" s="116"/>
      <c r="L27" s="116"/>
      <c r="M27" s="117"/>
      <c r="N27" s="100" t="s">
        <v>8</v>
      </c>
      <c r="O27" s="101"/>
      <c r="P27" s="102" t="s">
        <v>4</v>
      </c>
      <c r="Q27" s="103"/>
      <c r="R27" s="104"/>
    </row>
    <row r="28" spans="1:22" ht="73.5" thickBot="1">
      <c r="A28" s="6" t="s">
        <v>3</v>
      </c>
      <c r="B28" s="105" t="s">
        <v>18</v>
      </c>
      <c r="C28" s="106"/>
      <c r="D28" s="7" t="s">
        <v>21</v>
      </c>
      <c r="E28" s="7" t="s">
        <v>20</v>
      </c>
      <c r="F28" s="4" t="s">
        <v>0</v>
      </c>
      <c r="G28" s="4" t="s">
        <v>9</v>
      </c>
      <c r="H28" s="5" t="s">
        <v>1</v>
      </c>
      <c r="I28" s="5" t="s">
        <v>13</v>
      </c>
      <c r="J28" s="5" t="s">
        <v>10</v>
      </c>
      <c r="K28" s="5" t="s">
        <v>11</v>
      </c>
      <c r="L28" s="5" t="s">
        <v>12</v>
      </c>
      <c r="M28" s="5" t="s">
        <v>14</v>
      </c>
      <c r="N28" s="14" t="s">
        <v>2</v>
      </c>
      <c r="O28" s="14" t="s">
        <v>6</v>
      </c>
      <c r="P28" s="15" t="s">
        <v>2</v>
      </c>
      <c r="Q28" s="15" t="s">
        <v>6</v>
      </c>
      <c r="R28" s="15" t="s">
        <v>7</v>
      </c>
      <c r="S28" s="16" t="s">
        <v>5</v>
      </c>
      <c r="T28" s="18" t="s">
        <v>17</v>
      </c>
      <c r="U28" s="23" t="s">
        <v>22</v>
      </c>
    </row>
    <row r="29" spans="1:22" ht="15" thickBot="1">
      <c r="A29" s="6">
        <v>1</v>
      </c>
      <c r="B29" s="7">
        <v>0.5</v>
      </c>
      <c r="C29" s="7">
        <v>0.5</v>
      </c>
      <c r="D29" s="7">
        <v>400</v>
      </c>
      <c r="E29" s="20">
        <v>430</v>
      </c>
      <c r="F29" s="8">
        <v>3.9</v>
      </c>
      <c r="G29" s="8">
        <f t="shared" ref="G29:G31" si="8">8.85*(10^(-12))*F29</f>
        <v>3.4514999999999997E-11</v>
      </c>
      <c r="H29" s="9">
        <v>5000</v>
      </c>
      <c r="I29" s="35">
        <v>15</v>
      </c>
      <c r="J29" s="10">
        <v>1.5</v>
      </c>
      <c r="K29" s="9">
        <v>1</v>
      </c>
      <c r="L29" s="9">
        <f t="shared" ref="L29:L31" si="9">J29*U29</f>
        <v>36</v>
      </c>
      <c r="M29" s="11">
        <f t="shared" ref="M29:M31" si="10">INT((I29+K29)/(J29+K29))</f>
        <v>6</v>
      </c>
      <c r="N29" s="12">
        <f t="shared" ref="N29:N31" si="11">(I29*I29)*(10^(-12))*G29/(H29*(10^(-10)))*(10^9)</f>
        <v>1.5531749999999999E-5</v>
      </c>
      <c r="O29" s="19">
        <f>((L29*J29)+(L29*I29))*2*(10^(-12))*G29/(H29*(10^(-10)))*M29*(10^9)</f>
        <v>4.920458400000001E-4</v>
      </c>
      <c r="P29" s="13">
        <f t="shared" ref="P29:Q31" si="12">N29*4</f>
        <v>6.2126999999999997E-5</v>
      </c>
      <c r="Q29" s="13">
        <f t="shared" si="12"/>
        <v>1.9681833600000004E-3</v>
      </c>
      <c r="R29" s="13">
        <f t="shared" ref="R29:R31" si="13">Q29+P29</f>
        <v>2.0303103600000003E-3</v>
      </c>
      <c r="S29" s="2">
        <v>225</v>
      </c>
      <c r="T29" s="17">
        <f t="shared" ref="T29:T31" si="14">R29*S29*1000</f>
        <v>456.81983100000008</v>
      </c>
      <c r="U29" s="24">
        <v>24</v>
      </c>
    </row>
    <row r="30" spans="1:22" ht="15" thickBot="1">
      <c r="A30" s="6">
        <v>2</v>
      </c>
      <c r="B30" s="7">
        <v>0.5</v>
      </c>
      <c r="C30" s="7">
        <v>0.5</v>
      </c>
      <c r="D30" s="7">
        <v>400</v>
      </c>
      <c r="E30" s="20">
        <v>430</v>
      </c>
      <c r="F30" s="8">
        <v>3.9</v>
      </c>
      <c r="G30" s="8">
        <f t="shared" si="8"/>
        <v>3.4514999999999997E-11</v>
      </c>
      <c r="H30" s="9">
        <v>5000</v>
      </c>
      <c r="I30" s="35">
        <v>15</v>
      </c>
      <c r="J30" s="10">
        <v>1.6</v>
      </c>
      <c r="K30" s="9">
        <v>1</v>
      </c>
      <c r="L30" s="9">
        <f>J30*U30</f>
        <v>36.800000000000004</v>
      </c>
      <c r="M30" s="11">
        <f t="shared" si="10"/>
        <v>6</v>
      </c>
      <c r="N30" s="12">
        <f t="shared" si="11"/>
        <v>1.5531749999999999E-5</v>
      </c>
      <c r="O30" s="19">
        <f t="shared" ref="O30:O31" si="15">((L30*J30)+(L30*I30))*2*(10^(-12))*G30/(H30*(10^(-10)))*M30*(10^9)</f>
        <v>5.0602855679999993E-4</v>
      </c>
      <c r="P30" s="13">
        <f t="shared" si="12"/>
        <v>6.2126999999999997E-5</v>
      </c>
      <c r="Q30" s="13">
        <f t="shared" si="12"/>
        <v>2.0241142271999997E-3</v>
      </c>
      <c r="R30" s="13">
        <f t="shared" si="13"/>
        <v>2.0862412271999997E-3</v>
      </c>
      <c r="S30" s="2">
        <v>225</v>
      </c>
      <c r="T30" s="17">
        <f t="shared" si="14"/>
        <v>469.40427611999991</v>
      </c>
      <c r="U30" s="24">
        <v>23</v>
      </c>
    </row>
    <row r="31" spans="1:22">
      <c r="A31" s="6">
        <v>3</v>
      </c>
      <c r="B31" s="7">
        <v>0.5</v>
      </c>
      <c r="C31" s="7">
        <v>0.5</v>
      </c>
      <c r="D31" s="7">
        <v>400</v>
      </c>
      <c r="E31" s="20">
        <v>430</v>
      </c>
      <c r="F31" s="8">
        <v>3.9</v>
      </c>
      <c r="G31" s="8">
        <f t="shared" si="8"/>
        <v>3.4514999999999997E-11</v>
      </c>
      <c r="H31" s="9">
        <v>5000</v>
      </c>
      <c r="I31" s="35">
        <v>15</v>
      </c>
      <c r="J31" s="10">
        <v>1.7</v>
      </c>
      <c r="K31" s="9">
        <v>1</v>
      </c>
      <c r="L31" s="9">
        <f t="shared" si="9"/>
        <v>40.799999999999997</v>
      </c>
      <c r="M31" s="11">
        <f t="shared" si="10"/>
        <v>5</v>
      </c>
      <c r="N31" s="12">
        <f t="shared" si="11"/>
        <v>1.5531749999999999E-5</v>
      </c>
      <c r="O31" s="19">
        <f t="shared" si="15"/>
        <v>4.7034280799999992E-4</v>
      </c>
      <c r="P31" s="13">
        <f t="shared" si="12"/>
        <v>6.2126999999999997E-5</v>
      </c>
      <c r="Q31" s="13">
        <f t="shared" si="12"/>
        <v>1.8813712319999997E-3</v>
      </c>
      <c r="R31" s="13">
        <f t="shared" si="13"/>
        <v>1.9434982319999996E-3</v>
      </c>
      <c r="S31" s="2">
        <v>225</v>
      </c>
      <c r="T31" s="17">
        <f t="shared" si="14"/>
        <v>437.28710219999988</v>
      </c>
      <c r="U31" s="24">
        <v>24</v>
      </c>
    </row>
    <row r="36" spans="17:21" ht="15">
      <c r="R36" t="s">
        <v>45</v>
      </c>
      <c r="S36" t="s">
        <v>47</v>
      </c>
      <c r="T36" t="s">
        <v>46</v>
      </c>
      <c r="U36" t="s">
        <v>48</v>
      </c>
    </row>
    <row r="37" spans="17:21">
      <c r="Q37" t="s">
        <v>43</v>
      </c>
      <c r="R37" s="46">
        <v>1000000000000000</v>
      </c>
      <c r="S37">
        <f>((L30*J30)+(L30*I30))*2*(10^(-12))*M30*S30</f>
        <v>1.6493760000000002E-6</v>
      </c>
      <c r="T37">
        <v>6000</v>
      </c>
      <c r="U37" s="46">
        <f>R37/S37*T37*0.0000000001*0.000000001</f>
        <v>363773.9363250102</v>
      </c>
    </row>
    <row r="38" spans="17:21">
      <c r="Q38" t="s">
        <v>44</v>
      </c>
      <c r="R38" s="46">
        <v>100000000000000</v>
      </c>
    </row>
  </sheetData>
  <mergeCells count="27">
    <mergeCell ref="B28:C28"/>
    <mergeCell ref="B27:E27"/>
    <mergeCell ref="F27:G27"/>
    <mergeCell ref="H27:M27"/>
    <mergeCell ref="N27:O27"/>
    <mergeCell ref="P27:R27"/>
    <mergeCell ref="U1:V1"/>
    <mergeCell ref="C2:D2"/>
    <mergeCell ref="B1:F1"/>
    <mergeCell ref="G1:H1"/>
    <mergeCell ref="I1:O1"/>
    <mergeCell ref="P1:Q1"/>
    <mergeCell ref="R1:T1"/>
    <mergeCell ref="U18:V18"/>
    <mergeCell ref="C19:D19"/>
    <mergeCell ref="B18:F18"/>
    <mergeCell ref="G18:H18"/>
    <mergeCell ref="I18:O18"/>
    <mergeCell ref="P18:Q18"/>
    <mergeCell ref="R18:T18"/>
    <mergeCell ref="U9:V9"/>
    <mergeCell ref="G9:H9"/>
    <mergeCell ref="P9:Q9"/>
    <mergeCell ref="R9:T9"/>
    <mergeCell ref="C10:D10"/>
    <mergeCell ref="B9:F9"/>
    <mergeCell ref="I9:O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DA84-8833-40F9-89A6-1140E9E7A57D}">
  <dimension ref="A1:V12"/>
  <sheetViews>
    <sheetView topLeftCell="B1" zoomScaleNormal="100" workbookViewId="0">
      <selection activeCell="J30" sqref="J30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6.25" style="1" customWidth="1"/>
    <col min="6" max="6" width="8.625" style="1" bestFit="1" customWidth="1"/>
    <col min="7" max="7" width="4.5" bestFit="1" customWidth="1"/>
    <col min="8" max="8" width="12.125" bestFit="1" customWidth="1"/>
    <col min="9" max="9" width="5.5" bestFit="1" customWidth="1"/>
    <col min="10" max="10" width="12.75" customWidth="1"/>
    <col min="11" max="11" width="13.375" style="3" customWidth="1"/>
    <col min="12" max="12" width="9.875" bestFit="1" customWidth="1"/>
    <col min="13" max="13" width="10" bestFit="1" customWidth="1"/>
    <col min="14" max="14" width="7" customWidth="1"/>
    <col min="15" max="15" width="8.375" customWidth="1"/>
    <col min="16" max="16" width="8.25" bestFit="1" customWidth="1"/>
    <col min="17" max="18" width="7.375" customWidth="1"/>
    <col min="19" max="19" width="12.25" customWidth="1"/>
    <col min="20" max="20" width="8.25" bestFit="1" customWidth="1"/>
    <col min="21" max="21" width="12.625" bestFit="1" customWidth="1"/>
    <col min="22" max="22" width="3.875" bestFit="1" customWidth="1"/>
  </cols>
  <sheetData>
    <row r="1" spans="2:22" ht="17.25" customHeight="1" thickBot="1">
      <c r="C1" s="105" t="s">
        <v>15</v>
      </c>
      <c r="D1" s="114"/>
      <c r="E1" s="114"/>
      <c r="F1" s="106"/>
      <c r="G1" s="98" t="s">
        <v>16</v>
      </c>
      <c r="H1" s="99"/>
      <c r="I1" s="115" t="s">
        <v>19</v>
      </c>
      <c r="J1" s="116"/>
      <c r="K1" s="116"/>
      <c r="L1" s="116"/>
      <c r="M1" s="116"/>
      <c r="N1" s="117"/>
      <c r="O1" s="100" t="s">
        <v>8</v>
      </c>
      <c r="P1" s="101"/>
      <c r="Q1" s="102" t="s">
        <v>4</v>
      </c>
      <c r="R1" s="103"/>
      <c r="S1" s="104"/>
    </row>
    <row r="2" spans="2:22" ht="30.75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5" t="s">
        <v>1</v>
      </c>
      <c r="J2" s="5" t="s">
        <v>13</v>
      </c>
      <c r="K2" s="5" t="s">
        <v>10</v>
      </c>
      <c r="L2" s="5" t="s">
        <v>11</v>
      </c>
      <c r="M2" s="5" t="s">
        <v>12</v>
      </c>
      <c r="N2" s="5" t="s">
        <v>14</v>
      </c>
      <c r="O2" s="14" t="s">
        <v>2</v>
      </c>
      <c r="P2" s="14" t="s">
        <v>6</v>
      </c>
      <c r="Q2" s="15" t="s">
        <v>2</v>
      </c>
      <c r="R2" s="15" t="s">
        <v>6</v>
      </c>
      <c r="S2" s="15" t="s">
        <v>7</v>
      </c>
      <c r="T2" s="16" t="s">
        <v>5</v>
      </c>
      <c r="U2" s="18" t="s">
        <v>17</v>
      </c>
      <c r="V2" s="23" t="s">
        <v>22</v>
      </c>
    </row>
    <row r="3" spans="2:22" ht="15" thickBot="1">
      <c r="B3" s="6">
        <v>1</v>
      </c>
      <c r="C3" s="7">
        <v>0.5</v>
      </c>
      <c r="D3" s="7">
        <v>0.5</v>
      </c>
      <c r="E3" s="7">
        <v>400</v>
      </c>
      <c r="F3" s="20">
        <v>430</v>
      </c>
      <c r="G3" s="8">
        <v>3.9</v>
      </c>
      <c r="H3" s="8">
        <f t="shared" ref="H3:H11" si="0">8.85*(10^(-12))*G3</f>
        <v>3.4514999999999997E-11</v>
      </c>
      <c r="I3" s="9">
        <v>5000</v>
      </c>
      <c r="J3" s="35">
        <v>15</v>
      </c>
      <c r="K3" s="10">
        <v>1.5</v>
      </c>
      <c r="L3" s="9">
        <v>0.3</v>
      </c>
      <c r="M3" s="9">
        <f t="shared" ref="M3:M11" si="1">K3*V3</f>
        <v>45</v>
      </c>
      <c r="N3" s="11">
        <f t="shared" ref="N3:N11" si="2">INT((J3+L3)/(K3+L3))</f>
        <v>8</v>
      </c>
      <c r="O3" s="12">
        <f t="shared" ref="O3:O11" si="3">(J3*J3)*(10^(-12))*H3/(I3*(10^(-10)))*(10^9)</f>
        <v>1.5531749999999999E-5</v>
      </c>
      <c r="P3" s="19">
        <f t="shared" ref="P3:P11" si="4">((M3*K3)+(M3*J3))*2*(10^(-12))*H3/(I3*(10^(-10)))*N3*(10^9)</f>
        <v>8.2007639999999991E-4</v>
      </c>
      <c r="Q3" s="13">
        <f t="shared" ref="Q3" si="5">O3*4</f>
        <v>6.2126999999999997E-5</v>
      </c>
      <c r="R3" s="13">
        <f t="shared" ref="R3" si="6">P3*4</f>
        <v>3.2803055999999996E-3</v>
      </c>
      <c r="S3" s="13">
        <f t="shared" ref="S3:S11" si="7">R3+Q3</f>
        <v>3.3424325999999996E-3</v>
      </c>
      <c r="T3" s="2">
        <v>196</v>
      </c>
      <c r="U3" s="17">
        <f t="shared" ref="U3:U11" si="8">S3*T3*1000</f>
        <v>655.11678959999983</v>
      </c>
      <c r="V3" s="24">
        <v>30</v>
      </c>
    </row>
    <row r="4" spans="2:22" ht="15" thickBot="1">
      <c r="B4" s="6">
        <v>2</v>
      </c>
      <c r="C4" s="7">
        <v>0.5</v>
      </c>
      <c r="D4" s="7">
        <v>0.5</v>
      </c>
      <c r="E4" s="7">
        <v>400</v>
      </c>
      <c r="F4" s="20">
        <v>430</v>
      </c>
      <c r="G4" s="8">
        <v>3.9</v>
      </c>
      <c r="H4" s="8">
        <f t="shared" si="0"/>
        <v>3.4514999999999997E-11</v>
      </c>
      <c r="I4" s="9">
        <v>5000</v>
      </c>
      <c r="J4" s="35">
        <v>15</v>
      </c>
      <c r="K4" s="10">
        <v>1.6</v>
      </c>
      <c r="L4" s="9">
        <v>0.3</v>
      </c>
      <c r="M4" s="9">
        <f t="shared" si="1"/>
        <v>48</v>
      </c>
      <c r="N4" s="11">
        <f t="shared" si="2"/>
        <v>8</v>
      </c>
      <c r="O4" s="12">
        <f t="shared" si="3"/>
        <v>1.5531749999999999E-5</v>
      </c>
      <c r="P4" s="19">
        <f t="shared" si="4"/>
        <v>8.8004966399999988E-4</v>
      </c>
      <c r="Q4" s="13">
        <f t="shared" ref="Q4" si="9">O4*4</f>
        <v>6.2126999999999997E-5</v>
      </c>
      <c r="R4" s="13">
        <f t="shared" ref="R4" si="10">P4*4</f>
        <v>3.5201986559999995E-3</v>
      </c>
      <c r="S4" s="13">
        <f t="shared" si="7"/>
        <v>3.5823256559999995E-3</v>
      </c>
      <c r="T4" s="2">
        <v>196</v>
      </c>
      <c r="U4" s="17">
        <f t="shared" si="8"/>
        <v>702.13582857599988</v>
      </c>
      <c r="V4" s="24">
        <v>30</v>
      </c>
    </row>
    <row r="5" spans="2:22" ht="15" thickBot="1">
      <c r="B5" s="6">
        <v>3</v>
      </c>
      <c r="C5" s="7">
        <v>0.5</v>
      </c>
      <c r="D5" s="7">
        <v>0.5</v>
      </c>
      <c r="E5" s="7">
        <v>400</v>
      </c>
      <c r="F5" s="20">
        <v>430</v>
      </c>
      <c r="G5" s="8">
        <v>3.9</v>
      </c>
      <c r="H5" s="8">
        <f t="shared" si="0"/>
        <v>3.4514999999999997E-11</v>
      </c>
      <c r="I5" s="9">
        <v>5000</v>
      </c>
      <c r="J5" s="35">
        <v>15</v>
      </c>
      <c r="K5" s="10">
        <v>1.7</v>
      </c>
      <c r="L5" s="9">
        <v>0.3</v>
      </c>
      <c r="M5" s="9">
        <f t="shared" si="1"/>
        <v>51</v>
      </c>
      <c r="N5" s="11">
        <f t="shared" si="2"/>
        <v>7</v>
      </c>
      <c r="O5" s="12">
        <f t="shared" si="3"/>
        <v>1.5531749999999999E-5</v>
      </c>
      <c r="P5" s="19">
        <f t="shared" si="4"/>
        <v>8.2309991400000013E-4</v>
      </c>
      <c r="Q5" s="13">
        <f t="shared" ref="Q5:R7" si="11">O5*4</f>
        <v>6.2126999999999997E-5</v>
      </c>
      <c r="R5" s="13">
        <f t="shared" si="11"/>
        <v>3.2923996560000005E-3</v>
      </c>
      <c r="S5" s="13">
        <f t="shared" si="7"/>
        <v>3.3545266560000005E-3</v>
      </c>
      <c r="T5" s="2">
        <v>196</v>
      </c>
      <c r="U5" s="17">
        <f t="shared" si="8"/>
        <v>657.48722457600002</v>
      </c>
      <c r="V5" s="24">
        <v>30</v>
      </c>
    </row>
    <row r="6" spans="2:22" ht="15" thickBot="1">
      <c r="B6" s="6">
        <v>4</v>
      </c>
      <c r="C6" s="7">
        <v>0.5</v>
      </c>
      <c r="D6" s="7">
        <v>0.5</v>
      </c>
      <c r="E6" s="7">
        <v>400</v>
      </c>
      <c r="F6" s="20">
        <v>430</v>
      </c>
      <c r="G6" s="8">
        <v>3.9</v>
      </c>
      <c r="H6" s="8">
        <f t="shared" si="0"/>
        <v>3.4514999999999997E-11</v>
      </c>
      <c r="I6" s="9">
        <v>5000</v>
      </c>
      <c r="J6" s="33">
        <v>14</v>
      </c>
      <c r="K6" s="10">
        <v>1.6</v>
      </c>
      <c r="L6" s="9">
        <v>0.3</v>
      </c>
      <c r="M6" s="9">
        <f t="shared" si="1"/>
        <v>48</v>
      </c>
      <c r="N6" s="11">
        <f t="shared" si="2"/>
        <v>7</v>
      </c>
      <c r="O6" s="12">
        <f t="shared" si="3"/>
        <v>1.3529879999999999E-5</v>
      </c>
      <c r="P6" s="19">
        <f t="shared" si="4"/>
        <v>7.2365529599999982E-4</v>
      </c>
      <c r="Q6" s="13">
        <f t="shared" si="11"/>
        <v>5.4119519999999997E-5</v>
      </c>
      <c r="R6" s="13">
        <f t="shared" si="11"/>
        <v>2.8946211839999993E-3</v>
      </c>
      <c r="S6" s="13">
        <f t="shared" si="7"/>
        <v>2.9487407039999994E-3</v>
      </c>
      <c r="T6" s="2">
        <v>225</v>
      </c>
      <c r="U6" s="17">
        <f t="shared" si="8"/>
        <v>663.4666583999998</v>
      </c>
      <c r="V6" s="24">
        <v>30</v>
      </c>
    </row>
    <row r="7" spans="2:22" ht="15" thickBot="1">
      <c r="B7" s="6">
        <v>5</v>
      </c>
      <c r="C7" s="7">
        <v>0.5</v>
      </c>
      <c r="D7" s="7">
        <v>0.5</v>
      </c>
      <c r="E7" s="7">
        <v>400</v>
      </c>
      <c r="F7" s="20">
        <v>430</v>
      </c>
      <c r="G7" s="8">
        <v>3.9</v>
      </c>
      <c r="H7" s="8">
        <f t="shared" si="0"/>
        <v>3.4514999999999997E-11</v>
      </c>
      <c r="I7" s="9">
        <v>5000</v>
      </c>
      <c r="J7" s="33">
        <v>14</v>
      </c>
      <c r="K7" s="10">
        <v>1.7</v>
      </c>
      <c r="L7" s="9">
        <v>0.3</v>
      </c>
      <c r="M7" s="9">
        <f t="shared" si="1"/>
        <v>51</v>
      </c>
      <c r="N7" s="11">
        <f t="shared" si="2"/>
        <v>7</v>
      </c>
      <c r="O7" s="12">
        <f t="shared" si="3"/>
        <v>1.3529879999999999E-5</v>
      </c>
      <c r="P7" s="19">
        <f t="shared" si="4"/>
        <v>7.73812494E-4</v>
      </c>
      <c r="Q7" s="13">
        <f t="shared" si="11"/>
        <v>5.4119519999999997E-5</v>
      </c>
      <c r="R7" s="13">
        <f t="shared" si="11"/>
        <v>3.095249976E-3</v>
      </c>
      <c r="S7" s="13">
        <f t="shared" si="7"/>
        <v>3.1493694960000001E-3</v>
      </c>
      <c r="T7" s="2">
        <v>225</v>
      </c>
      <c r="U7" s="17">
        <f t="shared" si="8"/>
        <v>708.60813659999997</v>
      </c>
      <c r="V7" s="24">
        <v>30</v>
      </c>
    </row>
    <row r="8" spans="2:22" ht="15" thickBot="1">
      <c r="B8" s="6">
        <v>6</v>
      </c>
      <c r="C8" s="7">
        <v>0.5</v>
      </c>
      <c r="D8" s="7">
        <v>0.5</v>
      </c>
      <c r="E8" s="7">
        <v>400</v>
      </c>
      <c r="F8" s="20">
        <v>430</v>
      </c>
      <c r="G8" s="8">
        <v>3.9</v>
      </c>
      <c r="H8" s="8">
        <f t="shared" si="0"/>
        <v>3.4514999999999997E-11</v>
      </c>
      <c r="I8" s="9">
        <v>5000</v>
      </c>
      <c r="J8" s="33">
        <v>14</v>
      </c>
      <c r="K8" s="10">
        <v>1.8</v>
      </c>
      <c r="L8" s="9">
        <v>0.3</v>
      </c>
      <c r="M8" s="9">
        <f t="shared" si="1"/>
        <v>54</v>
      </c>
      <c r="N8" s="11">
        <f t="shared" si="2"/>
        <v>6</v>
      </c>
      <c r="O8" s="12">
        <f t="shared" si="3"/>
        <v>1.3529879999999999E-5</v>
      </c>
      <c r="P8" s="19">
        <f t="shared" si="4"/>
        <v>7.0675675200000004E-4</v>
      </c>
      <c r="Q8" s="13">
        <f t="shared" ref="Q8:Q10" si="12">O8*4</f>
        <v>5.4119519999999997E-5</v>
      </c>
      <c r="R8" s="13">
        <f t="shared" ref="R8:R10" si="13">P8*4</f>
        <v>2.8270270080000002E-3</v>
      </c>
      <c r="S8" s="13">
        <f t="shared" si="7"/>
        <v>2.8811465280000003E-3</v>
      </c>
      <c r="T8" s="2">
        <v>225</v>
      </c>
      <c r="U8" s="17">
        <f t="shared" si="8"/>
        <v>648.25796880000007</v>
      </c>
      <c r="V8" s="24">
        <v>30</v>
      </c>
    </row>
    <row r="9" spans="2:22" ht="15" thickBot="1">
      <c r="B9" s="6">
        <v>7</v>
      </c>
      <c r="C9" s="7">
        <v>0.5</v>
      </c>
      <c r="D9" s="7">
        <v>0.5</v>
      </c>
      <c r="E9" s="7">
        <v>400</v>
      </c>
      <c r="F9" s="20">
        <v>430</v>
      </c>
      <c r="G9" s="8">
        <v>3.9</v>
      </c>
      <c r="H9" s="8">
        <f t="shared" si="0"/>
        <v>3.4514999999999997E-11</v>
      </c>
      <c r="I9" s="9">
        <v>5000</v>
      </c>
      <c r="J9" s="34">
        <v>13</v>
      </c>
      <c r="K9" s="10">
        <v>1.5</v>
      </c>
      <c r="L9" s="9">
        <v>0.3</v>
      </c>
      <c r="M9" s="9">
        <f t="shared" si="1"/>
        <v>45</v>
      </c>
      <c r="N9" s="11">
        <f t="shared" si="2"/>
        <v>7</v>
      </c>
      <c r="O9" s="12">
        <f t="shared" si="3"/>
        <v>1.1666069999999998E-5</v>
      </c>
      <c r="P9" s="19">
        <f t="shared" si="4"/>
        <v>6.3058904999999988E-4</v>
      </c>
      <c r="Q9" s="13">
        <f t="shared" si="12"/>
        <v>4.6664279999999992E-5</v>
      </c>
      <c r="R9" s="13">
        <f t="shared" si="13"/>
        <v>2.5223561999999995E-3</v>
      </c>
      <c r="S9" s="13">
        <f t="shared" si="7"/>
        <v>2.5690204799999994E-3</v>
      </c>
      <c r="T9" s="2">
        <v>256</v>
      </c>
      <c r="U9" s="17">
        <f t="shared" si="8"/>
        <v>657.66924287999984</v>
      </c>
      <c r="V9" s="24">
        <v>30</v>
      </c>
    </row>
    <row r="10" spans="2:22" ht="15" thickBot="1">
      <c r="B10" s="6">
        <v>8</v>
      </c>
      <c r="C10" s="7">
        <v>0.5</v>
      </c>
      <c r="D10" s="7">
        <v>0.5</v>
      </c>
      <c r="E10" s="7">
        <v>400</v>
      </c>
      <c r="F10" s="20">
        <v>430</v>
      </c>
      <c r="G10" s="8">
        <v>3.9</v>
      </c>
      <c r="H10" s="8">
        <f t="shared" si="0"/>
        <v>3.4514999999999997E-11</v>
      </c>
      <c r="I10" s="9">
        <v>5000</v>
      </c>
      <c r="J10" s="34">
        <v>13</v>
      </c>
      <c r="K10" s="10">
        <v>1.6</v>
      </c>
      <c r="L10" s="9">
        <v>0.3</v>
      </c>
      <c r="M10" s="9">
        <f t="shared" si="1"/>
        <v>48</v>
      </c>
      <c r="N10" s="11">
        <f t="shared" si="2"/>
        <v>7</v>
      </c>
      <c r="O10" s="12">
        <f t="shared" si="3"/>
        <v>1.1666069999999998E-5</v>
      </c>
      <c r="P10" s="19">
        <f t="shared" si="4"/>
        <v>6.7726713599999984E-4</v>
      </c>
      <c r="Q10" s="13">
        <f t="shared" si="12"/>
        <v>4.6664279999999992E-5</v>
      </c>
      <c r="R10" s="13">
        <f t="shared" si="13"/>
        <v>2.7090685439999994E-3</v>
      </c>
      <c r="S10" s="13">
        <f t="shared" si="7"/>
        <v>2.7557328239999992E-3</v>
      </c>
      <c r="T10" s="2">
        <v>256</v>
      </c>
      <c r="U10" s="17">
        <f t="shared" si="8"/>
        <v>705.46760294399985</v>
      </c>
      <c r="V10" s="24">
        <v>30</v>
      </c>
    </row>
    <row r="11" spans="2:22">
      <c r="B11" s="6">
        <v>9</v>
      </c>
      <c r="C11" s="7">
        <v>0.5</v>
      </c>
      <c r="D11" s="7">
        <v>0.5</v>
      </c>
      <c r="E11" s="7">
        <v>400</v>
      </c>
      <c r="F11" s="20">
        <v>430</v>
      </c>
      <c r="G11" s="8">
        <v>3.9</v>
      </c>
      <c r="H11" s="8">
        <f t="shared" si="0"/>
        <v>3.4514999999999997E-11</v>
      </c>
      <c r="I11" s="9">
        <v>5000</v>
      </c>
      <c r="J11" s="34">
        <v>13</v>
      </c>
      <c r="K11" s="10">
        <v>1.7</v>
      </c>
      <c r="L11" s="9">
        <v>0.3</v>
      </c>
      <c r="M11" s="9">
        <f t="shared" si="1"/>
        <v>51</v>
      </c>
      <c r="N11" s="11">
        <f t="shared" si="2"/>
        <v>6</v>
      </c>
      <c r="O11" s="12">
        <f t="shared" si="3"/>
        <v>1.1666069999999998E-5</v>
      </c>
      <c r="P11" s="19">
        <f t="shared" si="4"/>
        <v>6.2102149200000002E-4</v>
      </c>
      <c r="Q11" s="13">
        <f t="shared" ref="Q11" si="14">O11*4</f>
        <v>4.6664279999999992E-5</v>
      </c>
      <c r="R11" s="13">
        <f t="shared" ref="R11" si="15">P11*4</f>
        <v>2.4840859680000001E-3</v>
      </c>
      <c r="S11" s="13">
        <f t="shared" si="7"/>
        <v>2.5307502479999999E-3</v>
      </c>
      <c r="T11" s="2">
        <v>156</v>
      </c>
      <c r="U11" s="17">
        <f t="shared" si="8"/>
        <v>394.79703868799999</v>
      </c>
      <c r="V11" s="24">
        <v>30</v>
      </c>
    </row>
    <row r="12" spans="2:22" ht="15.75">
      <c r="E12" s="21"/>
      <c r="F12" s="22"/>
    </row>
  </sheetData>
  <mergeCells count="6">
    <mergeCell ref="Q1:S1"/>
    <mergeCell ref="C2:D2"/>
    <mergeCell ref="C1:F1"/>
    <mergeCell ref="G1:H1"/>
    <mergeCell ref="I1:N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B690-C9D2-47E4-96BC-A7DBC0CEFAF5}">
  <dimension ref="A3:R28"/>
  <sheetViews>
    <sheetView topLeftCell="B1" zoomScaleNormal="100" workbookViewId="0">
      <selection activeCell="D38" sqref="D38"/>
    </sheetView>
  </sheetViews>
  <sheetFormatPr defaultRowHeight="14.25"/>
  <cols>
    <col min="1" max="1" width="9" hidden="1" customWidth="1"/>
    <col min="2" max="2" width="32.5" customWidth="1"/>
    <col min="3" max="4" width="9.75" bestFit="1" customWidth="1"/>
    <col min="5" max="6" width="15.125" bestFit="1" customWidth="1"/>
    <col min="7" max="8" width="11.625" bestFit="1" customWidth="1"/>
    <col min="9" max="9" width="13.25" bestFit="1" customWidth="1"/>
    <col min="11" max="11" width="35.625" bestFit="1" customWidth="1"/>
    <col min="12" max="12" width="9" bestFit="1" customWidth="1"/>
    <col min="14" max="14" width="12.125" customWidth="1"/>
    <col min="15" max="15" width="12.5" customWidth="1"/>
    <col min="16" max="17" width="9.75" bestFit="1" customWidth="1"/>
    <col min="18" max="18" width="11.375" customWidth="1"/>
  </cols>
  <sheetData>
    <row r="3" spans="2:18" ht="25.5" customHeight="1">
      <c r="B3" s="118" t="s">
        <v>34</v>
      </c>
      <c r="C3" s="119"/>
      <c r="D3" s="120"/>
      <c r="E3" s="25"/>
      <c r="K3" s="118" t="s">
        <v>34</v>
      </c>
      <c r="L3" s="119"/>
      <c r="M3" s="120"/>
      <c r="N3" s="25"/>
    </row>
    <row r="4" spans="2:18" ht="25.5">
      <c r="B4" s="31" t="s">
        <v>32</v>
      </c>
      <c r="C4" s="31">
        <v>380</v>
      </c>
      <c r="D4" s="31">
        <v>380</v>
      </c>
      <c r="E4" s="25"/>
      <c r="K4" s="31" t="s">
        <v>32</v>
      </c>
      <c r="L4" s="31">
        <v>500</v>
      </c>
      <c r="M4" s="31">
        <v>500</v>
      </c>
      <c r="N4" s="25"/>
    </row>
    <row r="5" spans="2:18" ht="25.5">
      <c r="B5" s="31" t="s">
        <v>31</v>
      </c>
      <c r="C5" s="31">
        <v>60</v>
      </c>
      <c r="D5" s="31">
        <v>60</v>
      </c>
      <c r="E5" s="25"/>
      <c r="K5" s="31" t="s">
        <v>31</v>
      </c>
      <c r="L5" s="31">
        <v>60</v>
      </c>
      <c r="M5" s="31">
        <v>60</v>
      </c>
      <c r="N5" s="25"/>
    </row>
    <row r="6" spans="2:18" ht="25.5">
      <c r="B6" s="31" t="s">
        <v>23</v>
      </c>
      <c r="C6" s="31">
        <v>30</v>
      </c>
      <c r="D6" s="31">
        <v>30</v>
      </c>
      <c r="E6" s="25"/>
      <c r="K6" s="31" t="s">
        <v>23</v>
      </c>
      <c r="L6" s="31">
        <v>30</v>
      </c>
      <c r="M6" s="31">
        <v>30</v>
      </c>
      <c r="N6" s="25"/>
    </row>
    <row r="7" spans="2:18" ht="25.5">
      <c r="B7" s="31" t="s">
        <v>30</v>
      </c>
      <c r="C7" s="31">
        <v>6</v>
      </c>
      <c r="D7" s="31">
        <v>6</v>
      </c>
      <c r="E7" s="25"/>
      <c r="K7" s="31" t="s">
        <v>30</v>
      </c>
      <c r="L7" s="31">
        <v>6</v>
      </c>
      <c r="M7" s="31">
        <v>6</v>
      </c>
      <c r="N7" s="25"/>
    </row>
    <row r="8" spans="2:18" ht="25.5">
      <c r="B8" s="31" t="s">
        <v>29</v>
      </c>
      <c r="C8" s="31">
        <v>10</v>
      </c>
      <c r="D8" s="31">
        <v>10</v>
      </c>
      <c r="E8" s="25"/>
      <c r="K8" s="31" t="s">
        <v>29</v>
      </c>
      <c r="L8" s="31">
        <v>10</v>
      </c>
      <c r="M8" s="31">
        <v>10</v>
      </c>
      <c r="N8" s="25"/>
    </row>
    <row r="9" spans="2:18" ht="25.5">
      <c r="B9" s="31" t="s">
        <v>28</v>
      </c>
      <c r="C9" s="31">
        <f>C4-(C5-C6)-(C7+C8)*2</f>
        <v>318</v>
      </c>
      <c r="D9" s="31">
        <f>D4-(D5-D6)-(D7+D8)*2</f>
        <v>318</v>
      </c>
      <c r="E9" s="25"/>
      <c r="K9" s="31" t="s">
        <v>28</v>
      </c>
      <c r="L9" s="31">
        <f>L4-(L5-L6)-(L7+L8)*2</f>
        <v>438</v>
      </c>
      <c r="M9" s="31">
        <f>M4-(M5-M6)-(M7+M8)*2</f>
        <v>438</v>
      </c>
      <c r="N9" s="25"/>
    </row>
    <row r="10" spans="2:18" ht="25.5">
      <c r="B10" s="26" t="s">
        <v>26</v>
      </c>
      <c r="C10" s="26">
        <v>0.1</v>
      </c>
      <c r="D10" s="26">
        <v>0.1</v>
      </c>
      <c r="E10" s="25"/>
      <c r="K10" s="26" t="s">
        <v>26</v>
      </c>
      <c r="L10" s="26">
        <v>0.1</v>
      </c>
      <c r="M10" s="26">
        <v>0.1</v>
      </c>
      <c r="N10" s="25"/>
    </row>
    <row r="11" spans="2:18" ht="25.5">
      <c r="B11" s="26" t="s">
        <v>25</v>
      </c>
      <c r="C11" s="26">
        <v>0.1</v>
      </c>
      <c r="D11" s="26">
        <v>0.1</v>
      </c>
      <c r="E11" s="29" t="s">
        <v>24</v>
      </c>
      <c r="F11" s="29" t="s">
        <v>24</v>
      </c>
      <c r="G11" s="27" t="s">
        <v>35</v>
      </c>
      <c r="H11" s="27" t="s">
        <v>35</v>
      </c>
      <c r="I11" s="28" t="s">
        <v>33</v>
      </c>
      <c r="K11" s="26" t="s">
        <v>25</v>
      </c>
      <c r="L11" s="26">
        <v>0.1</v>
      </c>
      <c r="M11" s="26">
        <v>0.1</v>
      </c>
      <c r="N11" s="29" t="s">
        <v>24</v>
      </c>
      <c r="O11" s="29" t="s">
        <v>24</v>
      </c>
      <c r="P11" s="27" t="s">
        <v>35</v>
      </c>
      <c r="Q11" s="27" t="s">
        <v>35</v>
      </c>
      <c r="R11" s="28" t="s">
        <v>33</v>
      </c>
    </row>
    <row r="12" spans="2:18" ht="25.5">
      <c r="B12" s="26" t="s">
        <v>27</v>
      </c>
      <c r="C12" s="26">
        <v>15</v>
      </c>
      <c r="D12" s="26">
        <v>15</v>
      </c>
      <c r="E12" s="30">
        <f>C12*2+$C$10+$C$11</f>
        <v>30.200000000000003</v>
      </c>
      <c r="F12" s="30">
        <f>D12*2+$D$10+$D$11</f>
        <v>30.200000000000003</v>
      </c>
      <c r="G12" s="27">
        <f>$C$9/E12</f>
        <v>10.52980132450331</v>
      </c>
      <c r="H12" s="27">
        <f>$D$9/F12</f>
        <v>10.52980132450331</v>
      </c>
      <c r="I12" s="28">
        <f>TRUNC(G12)*TRUNC(H12)</f>
        <v>100</v>
      </c>
      <c r="K12" s="26" t="s">
        <v>27</v>
      </c>
      <c r="L12" s="26">
        <v>15</v>
      </c>
      <c r="M12" s="26">
        <v>15</v>
      </c>
      <c r="N12" s="30">
        <f>L12*2+$L$10+$L$11</f>
        <v>30.200000000000003</v>
      </c>
      <c r="O12" s="30">
        <f>M12*2+$M$10+$M$11</f>
        <v>30.200000000000003</v>
      </c>
      <c r="P12" s="27">
        <f>$L$9/N12</f>
        <v>14.503311258278144</v>
      </c>
      <c r="Q12" s="27">
        <f>$M$9/O12</f>
        <v>14.503311258278144</v>
      </c>
      <c r="R12" s="28">
        <f>TRUNC(P12)*TRUNC(Q12)</f>
        <v>196</v>
      </c>
    </row>
    <row r="13" spans="2:18" ht="25.5">
      <c r="C13" s="26">
        <v>14</v>
      </c>
      <c r="D13" s="26">
        <v>14</v>
      </c>
      <c r="E13" s="30">
        <f t="shared" ref="E13" si="0">C13*2+$C$10+$C$11</f>
        <v>28.200000000000003</v>
      </c>
      <c r="F13" s="30">
        <f t="shared" ref="F13" si="1">D13*2+$D$10+$D$11</f>
        <v>28.200000000000003</v>
      </c>
      <c r="G13" s="27">
        <f t="shared" ref="G13" si="2">$C$9/E13</f>
        <v>11.276595744680851</v>
      </c>
      <c r="H13" s="27">
        <f t="shared" ref="H13" si="3">$D$9/F13</f>
        <v>11.276595744680851</v>
      </c>
      <c r="I13" s="28">
        <f t="shared" ref="I13" si="4">TRUNC(G13)*TRUNC(H13)</f>
        <v>121</v>
      </c>
      <c r="L13" s="26">
        <v>14</v>
      </c>
      <c r="M13" s="26">
        <v>14</v>
      </c>
      <c r="N13" s="30">
        <f t="shared" ref="N13:N14" si="5">L13*2+$L$10+$L$11</f>
        <v>28.200000000000003</v>
      </c>
      <c r="O13" s="30">
        <f t="shared" ref="O13:O14" si="6">M13*2+$M$10+$M$11</f>
        <v>28.200000000000003</v>
      </c>
      <c r="P13" s="27">
        <f t="shared" ref="P13:P14" si="7">$L$9/N13</f>
        <v>15.531914893617019</v>
      </c>
      <c r="Q13" s="27">
        <f t="shared" ref="Q13:Q14" si="8">$M$9/O13</f>
        <v>15.531914893617019</v>
      </c>
      <c r="R13" s="28">
        <f t="shared" ref="R13:R14" si="9">TRUNC(P13)*TRUNC(Q13)</f>
        <v>225</v>
      </c>
    </row>
    <row r="14" spans="2:18" ht="25.5">
      <c r="C14" s="26">
        <v>13</v>
      </c>
      <c r="D14" s="26">
        <v>13</v>
      </c>
      <c r="E14" s="30">
        <f t="shared" ref="E14" si="10">C14*2+$C$10+$C$11</f>
        <v>26.200000000000003</v>
      </c>
      <c r="F14" s="30">
        <f t="shared" ref="F14" si="11">D14*2+$D$10+$D$11</f>
        <v>26.200000000000003</v>
      </c>
      <c r="G14" s="27">
        <f t="shared" ref="G14" si="12">$C$9/E14</f>
        <v>12.137404580152671</v>
      </c>
      <c r="H14" s="27">
        <f t="shared" ref="H14" si="13">$D$9/F14</f>
        <v>12.137404580152671</v>
      </c>
      <c r="I14" s="28">
        <f t="shared" ref="I14" si="14">TRUNC(G14)*TRUNC(H14)</f>
        <v>144</v>
      </c>
      <c r="L14" s="26">
        <v>13</v>
      </c>
      <c r="M14" s="26">
        <v>13</v>
      </c>
      <c r="N14" s="30">
        <f t="shared" si="5"/>
        <v>26.200000000000003</v>
      </c>
      <c r="O14" s="30">
        <f t="shared" si="6"/>
        <v>26.200000000000003</v>
      </c>
      <c r="P14" s="27">
        <f t="shared" si="7"/>
        <v>16.717557251908396</v>
      </c>
      <c r="Q14" s="27">
        <f t="shared" si="8"/>
        <v>16.717557251908396</v>
      </c>
      <c r="R14" s="28">
        <f t="shared" si="9"/>
        <v>256</v>
      </c>
    </row>
    <row r="17" spans="2:9" ht="25.5">
      <c r="B17" s="118" t="s">
        <v>34</v>
      </c>
      <c r="C17" s="119"/>
      <c r="D17" s="120"/>
      <c r="E17" s="25"/>
    </row>
    <row r="18" spans="2:9" ht="25.5">
      <c r="B18" s="31" t="s">
        <v>32</v>
      </c>
      <c r="C18" s="31">
        <v>250</v>
      </c>
      <c r="D18" s="31">
        <v>250</v>
      </c>
      <c r="E18" s="25"/>
    </row>
    <row r="19" spans="2:9" ht="25.5">
      <c r="B19" s="31" t="s">
        <v>31</v>
      </c>
      <c r="C19" s="31">
        <v>60</v>
      </c>
      <c r="D19" s="31">
        <v>60</v>
      </c>
      <c r="E19" s="25"/>
    </row>
    <row r="20" spans="2:9" ht="25.5">
      <c r="B20" s="31" t="s">
        <v>23</v>
      </c>
      <c r="C20" s="31">
        <v>30</v>
      </c>
      <c r="D20" s="31">
        <v>30</v>
      </c>
      <c r="E20" s="25"/>
    </row>
    <row r="21" spans="2:9" ht="25.5">
      <c r="B21" s="31" t="s">
        <v>30</v>
      </c>
      <c r="C21" s="31">
        <v>6</v>
      </c>
      <c r="D21" s="31">
        <v>6</v>
      </c>
      <c r="E21" s="25"/>
    </row>
    <row r="22" spans="2:9" ht="25.5">
      <c r="B22" s="31" t="s">
        <v>29</v>
      </c>
      <c r="C22" s="31">
        <v>10</v>
      </c>
      <c r="D22" s="31">
        <v>10</v>
      </c>
      <c r="E22" s="25"/>
    </row>
    <row r="23" spans="2:9" ht="25.5">
      <c r="B23" s="31" t="s">
        <v>28</v>
      </c>
      <c r="C23" s="31">
        <f>C18-(C19-C20)-(C21+C22)*2</f>
        <v>188</v>
      </c>
      <c r="D23" s="31">
        <f>D18-(D19-D20)-(D21+D22)*2</f>
        <v>188</v>
      </c>
      <c r="E23" s="25"/>
    </row>
    <row r="24" spans="2:9" ht="25.5">
      <c r="B24" s="26" t="s">
        <v>26</v>
      </c>
      <c r="C24" s="26">
        <v>0.1</v>
      </c>
      <c r="D24" s="26">
        <v>0.1</v>
      </c>
      <c r="E24" s="25"/>
    </row>
    <row r="25" spans="2:9" ht="25.5">
      <c r="B25" s="26" t="s">
        <v>25</v>
      </c>
      <c r="C25" s="26">
        <v>0.1</v>
      </c>
      <c r="D25" s="26">
        <v>0.1</v>
      </c>
      <c r="E25" s="29" t="s">
        <v>24</v>
      </c>
      <c r="F25" s="29" t="s">
        <v>24</v>
      </c>
      <c r="G25" s="27" t="s">
        <v>35</v>
      </c>
      <c r="H25" s="27" t="s">
        <v>35</v>
      </c>
      <c r="I25" s="28" t="s">
        <v>33</v>
      </c>
    </row>
    <row r="26" spans="2:9" ht="25.5">
      <c r="B26" s="26" t="s">
        <v>27</v>
      </c>
      <c r="C26" s="26">
        <v>15</v>
      </c>
      <c r="D26" s="26">
        <v>15</v>
      </c>
      <c r="E26" s="30">
        <f>C26*2+$C$24+$C$25</f>
        <v>30.200000000000003</v>
      </c>
      <c r="F26" s="30">
        <f>D26*2+$D$24+$D$25</f>
        <v>30.200000000000003</v>
      </c>
      <c r="G26" s="27">
        <f>$C$23/E26</f>
        <v>6.2251655629139071</v>
      </c>
      <c r="H26" s="27">
        <f>$D$23/F26</f>
        <v>6.2251655629139071</v>
      </c>
      <c r="I26" s="28">
        <f>TRUNC(G26)*TRUNC(H26)</f>
        <v>36</v>
      </c>
    </row>
    <row r="27" spans="2:9" ht="25.5">
      <c r="C27" s="26">
        <v>14</v>
      </c>
      <c r="D27" s="26">
        <v>14</v>
      </c>
      <c r="E27" s="30">
        <f t="shared" ref="E27:E28" si="15">C27*2+$C$24+$C$25</f>
        <v>28.200000000000003</v>
      </c>
      <c r="F27" s="30">
        <f t="shared" ref="F27:F28" si="16">D27*2+$D$24+$D$25</f>
        <v>28.200000000000003</v>
      </c>
      <c r="G27" s="27">
        <f t="shared" ref="G27:G28" si="17">$C$23/E27</f>
        <v>6.6666666666666661</v>
      </c>
      <c r="H27" s="27">
        <f t="shared" ref="H27:H28" si="18">$D$23/F27</f>
        <v>6.6666666666666661</v>
      </c>
      <c r="I27" s="28">
        <f t="shared" ref="I27:I28" si="19">TRUNC(G27)*TRUNC(H27)</f>
        <v>36</v>
      </c>
    </row>
    <row r="28" spans="2:9" ht="25.5">
      <c r="C28" s="26">
        <v>13</v>
      </c>
      <c r="D28" s="26">
        <v>13</v>
      </c>
      <c r="E28" s="30">
        <f t="shared" si="15"/>
        <v>26.200000000000003</v>
      </c>
      <c r="F28" s="30">
        <f t="shared" si="16"/>
        <v>26.200000000000003</v>
      </c>
      <c r="G28" s="27">
        <f t="shared" si="17"/>
        <v>7.1755725190839685</v>
      </c>
      <c r="H28" s="27">
        <f t="shared" si="18"/>
        <v>7.1755725190839685</v>
      </c>
      <c r="I28" s="28">
        <f t="shared" si="19"/>
        <v>49</v>
      </c>
    </row>
  </sheetData>
  <mergeCells count="3">
    <mergeCell ref="B3:D3"/>
    <mergeCell ref="K3:M3"/>
    <mergeCell ref="B17:D1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DC03-D4E3-4385-B9DF-499396ADF1BE}">
  <dimension ref="A3:R57"/>
  <sheetViews>
    <sheetView topLeftCell="B10" zoomScaleNormal="100" workbookViewId="0">
      <selection activeCell="C32" sqref="C32:F57"/>
    </sheetView>
  </sheetViews>
  <sheetFormatPr defaultRowHeight="14.25"/>
  <cols>
    <col min="1" max="1" width="9" hidden="1" customWidth="1"/>
    <col min="2" max="2" width="32.5" customWidth="1"/>
    <col min="3" max="4" width="9.75" bestFit="1" customWidth="1"/>
    <col min="5" max="6" width="14.25" bestFit="1" customWidth="1"/>
    <col min="7" max="8" width="11.625" bestFit="1" customWidth="1"/>
    <col min="9" max="9" width="13.25" bestFit="1" customWidth="1"/>
    <col min="11" max="11" width="35.625" bestFit="1" customWidth="1"/>
    <col min="12" max="12" width="9" bestFit="1" customWidth="1"/>
    <col min="14" max="14" width="14.25" bestFit="1" customWidth="1"/>
    <col min="15" max="15" width="12.5" customWidth="1"/>
    <col min="16" max="17" width="12.25" bestFit="1" customWidth="1"/>
    <col min="18" max="18" width="13.5" bestFit="1" customWidth="1"/>
  </cols>
  <sheetData>
    <row r="3" spans="2:18" ht="25.5" customHeight="1">
      <c r="B3" s="118" t="s">
        <v>34</v>
      </c>
      <c r="C3" s="119"/>
      <c r="D3" s="120"/>
      <c r="E3" s="25"/>
      <c r="K3" s="118" t="s">
        <v>34</v>
      </c>
      <c r="L3" s="119"/>
      <c r="M3" s="120"/>
      <c r="N3" s="25"/>
    </row>
    <row r="4" spans="2:18" ht="25.5">
      <c r="B4" s="31" t="s">
        <v>32</v>
      </c>
      <c r="C4" s="31">
        <v>380</v>
      </c>
      <c r="D4" s="31">
        <v>380</v>
      </c>
      <c r="E4" s="25"/>
      <c r="K4" s="31" t="s">
        <v>32</v>
      </c>
      <c r="L4" s="31">
        <v>500</v>
      </c>
      <c r="M4" s="31">
        <v>500</v>
      </c>
      <c r="N4" s="25"/>
    </row>
    <row r="5" spans="2:18" ht="25.5">
      <c r="B5" s="31" t="s">
        <v>31</v>
      </c>
      <c r="C5" s="31">
        <v>0</v>
      </c>
      <c r="D5" s="31">
        <v>0</v>
      </c>
      <c r="E5" s="25"/>
      <c r="K5" s="31" t="s">
        <v>31</v>
      </c>
      <c r="L5" s="31">
        <v>0</v>
      </c>
      <c r="M5" s="31">
        <v>0</v>
      </c>
      <c r="N5" s="25"/>
    </row>
    <row r="6" spans="2:18" ht="25.5">
      <c r="B6" s="31" t="s">
        <v>23</v>
      </c>
      <c r="C6" s="31">
        <v>0</v>
      </c>
      <c r="D6" s="31">
        <v>0</v>
      </c>
      <c r="E6" s="25"/>
      <c r="K6" s="31" t="s">
        <v>23</v>
      </c>
      <c r="L6" s="31">
        <v>0</v>
      </c>
      <c r="M6" s="31">
        <v>0</v>
      </c>
      <c r="N6" s="25"/>
    </row>
    <row r="7" spans="2:18" ht="25.5">
      <c r="B7" s="31" t="s">
        <v>30</v>
      </c>
      <c r="C7" s="31">
        <v>6</v>
      </c>
      <c r="D7" s="31">
        <v>6</v>
      </c>
      <c r="E7" s="25"/>
      <c r="K7" s="31" t="s">
        <v>30</v>
      </c>
      <c r="L7" s="31">
        <v>6</v>
      </c>
      <c r="M7" s="31">
        <v>6</v>
      </c>
      <c r="N7" s="25"/>
    </row>
    <row r="8" spans="2:18" ht="25.5">
      <c r="B8" s="31" t="s">
        <v>29</v>
      </c>
      <c r="C8" s="31">
        <v>10</v>
      </c>
      <c r="D8" s="31">
        <v>10</v>
      </c>
      <c r="E8" s="25"/>
      <c r="K8" s="31" t="s">
        <v>29</v>
      </c>
      <c r="L8" s="31">
        <v>10</v>
      </c>
      <c r="M8" s="31">
        <v>10</v>
      </c>
      <c r="N8" s="25"/>
    </row>
    <row r="9" spans="2:18" ht="25.5">
      <c r="B9" s="31" t="s">
        <v>28</v>
      </c>
      <c r="C9" s="31">
        <f>C4-(C5-C6)-(C7+C8)*2</f>
        <v>348</v>
      </c>
      <c r="D9" s="31">
        <f>D4-(D5-D6)-(D7+D8)*2</f>
        <v>348</v>
      </c>
      <c r="E9" s="25"/>
      <c r="K9" s="31" t="s">
        <v>28</v>
      </c>
      <c r="L9" s="31">
        <f>L4-(L5-L6)-(L7+L8)*2</f>
        <v>468</v>
      </c>
      <c r="M9" s="31">
        <f>M4-(M5-M6)-(M7+M8)*2</f>
        <v>468</v>
      </c>
      <c r="N9" s="25"/>
    </row>
    <row r="10" spans="2:18" ht="25.5">
      <c r="B10" s="26" t="s">
        <v>26</v>
      </c>
      <c r="C10" s="26">
        <v>0.1</v>
      </c>
      <c r="D10" s="26">
        <v>0.1</v>
      </c>
      <c r="E10" s="25"/>
      <c r="K10" s="26" t="s">
        <v>26</v>
      </c>
      <c r="L10" s="26">
        <v>0.5</v>
      </c>
      <c r="M10" s="26">
        <v>0.5</v>
      </c>
      <c r="N10" s="25"/>
    </row>
    <row r="11" spans="2:18" ht="25.5">
      <c r="B11" s="26" t="s">
        <v>25</v>
      </c>
      <c r="C11" s="26">
        <v>0.1</v>
      </c>
      <c r="D11" s="26">
        <v>0.1</v>
      </c>
      <c r="E11" s="29" t="s">
        <v>24</v>
      </c>
      <c r="F11" s="29" t="s">
        <v>24</v>
      </c>
      <c r="G11" s="27" t="s">
        <v>35</v>
      </c>
      <c r="H11" s="27" t="s">
        <v>35</v>
      </c>
      <c r="I11" s="28" t="s">
        <v>33</v>
      </c>
      <c r="K11" s="26" t="s">
        <v>25</v>
      </c>
      <c r="L11" s="26">
        <v>0.5</v>
      </c>
      <c r="M11" s="26">
        <v>0.5</v>
      </c>
      <c r="N11" s="29" t="s">
        <v>24</v>
      </c>
      <c r="O11" s="29" t="s">
        <v>24</v>
      </c>
      <c r="P11" s="27" t="s">
        <v>35</v>
      </c>
      <c r="Q11" s="27" t="s">
        <v>35</v>
      </c>
      <c r="R11" s="28" t="s">
        <v>33</v>
      </c>
    </row>
    <row r="12" spans="2:18" ht="25.5">
      <c r="B12" s="26" t="s">
        <v>27</v>
      </c>
      <c r="C12" s="26">
        <v>15</v>
      </c>
      <c r="D12" s="26">
        <v>15</v>
      </c>
      <c r="E12" s="30">
        <f>C12*2+$C$10+$C$11</f>
        <v>30.200000000000003</v>
      </c>
      <c r="F12" s="30">
        <f>D12*2+$D$10+$D$11</f>
        <v>30.200000000000003</v>
      </c>
      <c r="G12" s="27">
        <f>$C$9/E12</f>
        <v>11.523178807947019</v>
      </c>
      <c r="H12" s="27">
        <f>$D$9/F12</f>
        <v>11.523178807947019</v>
      </c>
      <c r="I12" s="28">
        <f>TRUNC(G12)*TRUNC(H12)</f>
        <v>121</v>
      </c>
      <c r="K12" s="26" t="s">
        <v>27</v>
      </c>
      <c r="L12" s="26">
        <v>15</v>
      </c>
      <c r="M12" s="26">
        <v>15</v>
      </c>
      <c r="N12" s="30">
        <f>L12*2+$L$10+$L$11</f>
        <v>31</v>
      </c>
      <c r="O12" s="30">
        <f>M12*2+$M$10+$M$11</f>
        <v>31</v>
      </c>
      <c r="P12" s="27">
        <f>$L$9/N12</f>
        <v>15.096774193548388</v>
      </c>
      <c r="Q12" s="27">
        <f>$M$9/O12</f>
        <v>15.096774193548388</v>
      </c>
      <c r="R12" s="28">
        <f>TRUNC(P12)*TRUNC(Q12)</f>
        <v>225</v>
      </c>
    </row>
    <row r="13" spans="2:18" ht="25.5">
      <c r="C13" s="26">
        <v>14</v>
      </c>
      <c r="D13" s="26">
        <v>14</v>
      </c>
      <c r="E13" s="30">
        <f t="shared" ref="E13:E14" si="0">C13*2+$C$10+$C$11</f>
        <v>28.200000000000003</v>
      </c>
      <c r="F13" s="30">
        <f t="shared" ref="F13:F14" si="1">D13*2+$D$10+$D$11</f>
        <v>28.200000000000003</v>
      </c>
      <c r="G13" s="27">
        <f t="shared" ref="G13:G14" si="2">$C$9/E13</f>
        <v>12.340425531914892</v>
      </c>
      <c r="H13" s="27">
        <f t="shared" ref="H13:H14" si="3">$D$9/F13</f>
        <v>12.340425531914892</v>
      </c>
      <c r="I13" s="28">
        <f t="shared" ref="I13:I14" si="4">TRUNC(G13)*TRUNC(H13)</f>
        <v>144</v>
      </c>
      <c r="L13" s="26">
        <v>14</v>
      </c>
      <c r="M13" s="26">
        <v>14</v>
      </c>
      <c r="N13" s="30">
        <f t="shared" ref="N13:N14" si="5">L13*2+$L$10+$L$11</f>
        <v>29</v>
      </c>
      <c r="O13" s="30">
        <f t="shared" ref="O13:O14" si="6">M13*2+$M$10+$M$11</f>
        <v>29</v>
      </c>
      <c r="P13" s="27">
        <f t="shared" ref="P13:P14" si="7">$L$9/N13</f>
        <v>16.137931034482758</v>
      </c>
      <c r="Q13" s="27">
        <f t="shared" ref="Q13:Q14" si="8">$M$9/O13</f>
        <v>16.137931034482758</v>
      </c>
      <c r="R13" s="28">
        <f t="shared" ref="R13:R14" si="9">TRUNC(P13)*TRUNC(Q13)</f>
        <v>256</v>
      </c>
    </row>
    <row r="14" spans="2:18" ht="25.5">
      <c r="C14" s="26">
        <v>13</v>
      </c>
      <c r="D14" s="26">
        <v>13</v>
      </c>
      <c r="E14" s="30">
        <f t="shared" si="0"/>
        <v>26.200000000000003</v>
      </c>
      <c r="F14" s="30">
        <f t="shared" si="1"/>
        <v>26.200000000000003</v>
      </c>
      <c r="G14" s="27">
        <f t="shared" si="2"/>
        <v>13.282442748091601</v>
      </c>
      <c r="H14" s="27">
        <f t="shared" si="3"/>
        <v>13.282442748091601</v>
      </c>
      <c r="I14" s="28">
        <f t="shared" si="4"/>
        <v>169</v>
      </c>
      <c r="L14" s="26">
        <v>13</v>
      </c>
      <c r="M14" s="26">
        <v>13</v>
      </c>
      <c r="N14" s="30">
        <f t="shared" si="5"/>
        <v>27</v>
      </c>
      <c r="O14" s="30">
        <f t="shared" si="6"/>
        <v>27</v>
      </c>
      <c r="P14" s="27">
        <f t="shared" si="7"/>
        <v>17.333333333333332</v>
      </c>
      <c r="Q14" s="27">
        <f t="shared" si="8"/>
        <v>17.333333333333332</v>
      </c>
      <c r="R14" s="28">
        <f t="shared" si="9"/>
        <v>289</v>
      </c>
    </row>
    <row r="17" spans="2:18" ht="25.5">
      <c r="B17" s="118" t="s">
        <v>34</v>
      </c>
      <c r="C17" s="119"/>
      <c r="D17" s="120"/>
      <c r="E17" s="25"/>
      <c r="K17" s="118" t="s">
        <v>34</v>
      </c>
      <c r="L17" s="119"/>
      <c r="M17" s="120"/>
      <c r="N17" s="25"/>
    </row>
    <row r="18" spans="2:18" ht="25.5">
      <c r="B18" s="31" t="s">
        <v>32</v>
      </c>
      <c r="C18" s="31">
        <v>200</v>
      </c>
      <c r="D18" s="31">
        <v>200</v>
      </c>
      <c r="E18" s="25"/>
      <c r="K18" s="31" t="s">
        <v>32</v>
      </c>
      <c r="L18" s="31">
        <v>200</v>
      </c>
      <c r="M18" s="31">
        <v>200</v>
      </c>
      <c r="N18" s="25"/>
    </row>
    <row r="19" spans="2:18" ht="25.5">
      <c r="B19" s="31" t="s">
        <v>31</v>
      </c>
      <c r="C19" s="31">
        <v>0</v>
      </c>
      <c r="D19" s="31">
        <v>0</v>
      </c>
      <c r="E19" s="25"/>
      <c r="K19" s="31" t="s">
        <v>31</v>
      </c>
      <c r="L19" s="31">
        <v>0</v>
      </c>
      <c r="M19" s="31">
        <v>0</v>
      </c>
      <c r="N19" s="25"/>
    </row>
    <row r="20" spans="2:18" ht="25.5">
      <c r="B20" s="31" t="s">
        <v>23</v>
      </c>
      <c r="C20" s="31">
        <v>0</v>
      </c>
      <c r="D20" s="31">
        <v>0</v>
      </c>
      <c r="E20" s="25"/>
      <c r="K20" s="31" t="s">
        <v>23</v>
      </c>
      <c r="L20" s="31">
        <v>0</v>
      </c>
      <c r="M20" s="31">
        <v>0</v>
      </c>
      <c r="N20" s="25"/>
    </row>
    <row r="21" spans="2:18" ht="25.5">
      <c r="B21" s="31" t="s">
        <v>30</v>
      </c>
      <c r="C21" s="31">
        <v>6</v>
      </c>
      <c r="D21" s="31">
        <v>6</v>
      </c>
      <c r="E21" s="25"/>
      <c r="K21" s="31" t="s">
        <v>30</v>
      </c>
      <c r="L21" s="31">
        <v>6</v>
      </c>
      <c r="M21" s="31">
        <v>6</v>
      </c>
      <c r="N21" s="25"/>
    </row>
    <row r="22" spans="2:18" ht="25.5">
      <c r="B22" s="31" t="s">
        <v>29</v>
      </c>
      <c r="C22" s="31">
        <v>10</v>
      </c>
      <c r="D22" s="31">
        <v>10</v>
      </c>
      <c r="E22" s="25"/>
      <c r="K22" s="31" t="s">
        <v>29</v>
      </c>
      <c r="L22" s="31">
        <v>10</v>
      </c>
      <c r="M22" s="31">
        <v>10</v>
      </c>
      <c r="N22" s="25"/>
    </row>
    <row r="23" spans="2:18" ht="25.5">
      <c r="B23" s="31" t="s">
        <v>28</v>
      </c>
      <c r="C23" s="31">
        <f>C18-(C19-C20)-(C21+C22)*2</f>
        <v>168</v>
      </c>
      <c r="D23" s="31">
        <f>D18-(D19-D20)-(D21+D22)*2</f>
        <v>168</v>
      </c>
      <c r="E23" s="25"/>
      <c r="K23" s="31" t="s">
        <v>28</v>
      </c>
      <c r="L23" s="31">
        <f>L18-(L19-L20)-(L21+L22)*2</f>
        <v>168</v>
      </c>
      <c r="M23" s="31">
        <f>M18-(M19-M20)-(M21+M22)*2</f>
        <v>168</v>
      </c>
      <c r="N23" s="25"/>
    </row>
    <row r="24" spans="2:18" ht="25.5">
      <c r="B24" s="26" t="s">
        <v>26</v>
      </c>
      <c r="C24" s="26">
        <v>0.1</v>
      </c>
      <c r="D24" s="26">
        <v>0.1</v>
      </c>
      <c r="E24" s="25"/>
      <c r="K24" s="26" t="s">
        <v>26</v>
      </c>
      <c r="L24" s="26">
        <v>0.1</v>
      </c>
      <c r="M24" s="26">
        <v>0.1</v>
      </c>
      <c r="N24" s="25"/>
    </row>
    <row r="25" spans="2:18" ht="25.5">
      <c r="B25" s="26" t="s">
        <v>25</v>
      </c>
      <c r="C25" s="26">
        <v>0.1</v>
      </c>
      <c r="D25" s="26">
        <v>0.1</v>
      </c>
      <c r="E25" s="29" t="s">
        <v>24</v>
      </c>
      <c r="F25" s="29" t="s">
        <v>24</v>
      </c>
      <c r="G25" s="27" t="s">
        <v>35</v>
      </c>
      <c r="H25" s="27" t="s">
        <v>35</v>
      </c>
      <c r="I25" s="28" t="s">
        <v>33</v>
      </c>
      <c r="K25" s="26" t="s">
        <v>25</v>
      </c>
      <c r="L25" s="26">
        <v>0.1</v>
      </c>
      <c r="M25" s="26">
        <v>0.1</v>
      </c>
      <c r="N25" s="29" t="s">
        <v>24</v>
      </c>
      <c r="O25" s="29" t="s">
        <v>24</v>
      </c>
      <c r="P25" s="27" t="s">
        <v>35</v>
      </c>
      <c r="Q25" s="27" t="s">
        <v>35</v>
      </c>
      <c r="R25" s="28" t="s">
        <v>33</v>
      </c>
    </row>
    <row r="26" spans="2:18" ht="25.5">
      <c r="B26" s="26" t="s">
        <v>27</v>
      </c>
      <c r="C26" s="26">
        <v>15</v>
      </c>
      <c r="D26" s="26">
        <v>15</v>
      </c>
      <c r="E26" s="30">
        <f>C26*2+$C$24+$C$25</f>
        <v>30.200000000000003</v>
      </c>
      <c r="F26" s="30">
        <f>D26*2+$D$24+$D$25</f>
        <v>30.200000000000003</v>
      </c>
      <c r="G26" s="27">
        <f>$C$23/E26</f>
        <v>5.5629139072847673</v>
      </c>
      <c r="H26" s="27">
        <f>$D$23/F26</f>
        <v>5.5629139072847673</v>
      </c>
      <c r="I26" s="28">
        <f>TRUNC(G26)*TRUNC(H26)-4</f>
        <v>21</v>
      </c>
      <c r="K26" s="26" t="s">
        <v>27</v>
      </c>
      <c r="L26" s="26">
        <v>15</v>
      </c>
      <c r="M26" s="26">
        <v>15</v>
      </c>
      <c r="N26" s="30">
        <f>L26*2+$L$24+$L$25</f>
        <v>30.200000000000003</v>
      </c>
      <c r="O26" s="30">
        <f>M26*2+$M$24+$M$25</f>
        <v>30.200000000000003</v>
      </c>
      <c r="P26" s="27">
        <f>$L$23/N26</f>
        <v>5.5629139072847673</v>
      </c>
      <c r="Q26" s="27">
        <f>$M$23/O26</f>
        <v>5.5629139072847673</v>
      </c>
      <c r="R26" s="28">
        <f>TRUNC(P26)*TRUNC(Q26)-4</f>
        <v>21</v>
      </c>
    </row>
    <row r="27" spans="2:18" ht="25.5">
      <c r="C27" s="26">
        <v>14</v>
      </c>
      <c r="D27" s="26">
        <v>14</v>
      </c>
      <c r="E27" s="30">
        <f t="shared" ref="E27:E28" si="10">C27*2+$C$24+$C$25</f>
        <v>28.200000000000003</v>
      </c>
      <c r="F27" s="30">
        <f t="shared" ref="F27:F28" si="11">D27*2+$D$24+$D$25</f>
        <v>28.200000000000003</v>
      </c>
      <c r="G27" s="27">
        <f t="shared" ref="G27:G28" si="12">$C$23/E27</f>
        <v>5.957446808510638</v>
      </c>
      <c r="H27" s="27">
        <f t="shared" ref="H27:H28" si="13">$D$23/F27</f>
        <v>5.957446808510638</v>
      </c>
      <c r="I27" s="28">
        <f>TRUNC(G27)*TRUNC(H27)-4</f>
        <v>21</v>
      </c>
      <c r="L27" s="26">
        <v>14</v>
      </c>
      <c r="M27" s="26">
        <v>14</v>
      </c>
      <c r="N27" s="30">
        <f t="shared" ref="N27:N28" si="14">L27*2+$L$24+$L$25</f>
        <v>28.200000000000003</v>
      </c>
      <c r="O27" s="30">
        <f t="shared" ref="O27:O28" si="15">M27*2+$M$24+$M$25</f>
        <v>28.200000000000003</v>
      </c>
      <c r="P27" s="27">
        <f t="shared" ref="P27:P28" si="16">$L$23/N27</f>
        <v>5.957446808510638</v>
      </c>
      <c r="Q27" s="27">
        <f t="shared" ref="Q27:Q28" si="17">$M$23/O27</f>
        <v>5.957446808510638</v>
      </c>
      <c r="R27" s="28">
        <f>TRUNC(P27)*TRUNC(Q27)-4</f>
        <v>21</v>
      </c>
    </row>
    <row r="28" spans="2:18" ht="25.5">
      <c r="C28" s="26">
        <v>13</v>
      </c>
      <c r="D28" s="26">
        <v>13</v>
      </c>
      <c r="E28" s="30">
        <f t="shared" si="10"/>
        <v>26.200000000000003</v>
      </c>
      <c r="F28" s="30">
        <f t="shared" si="11"/>
        <v>26.200000000000003</v>
      </c>
      <c r="G28" s="27">
        <f t="shared" si="12"/>
        <v>6.4122137404580144</v>
      </c>
      <c r="H28" s="27">
        <f t="shared" si="13"/>
        <v>6.4122137404580144</v>
      </c>
      <c r="I28" s="28">
        <f>TRUNC(G28)*TRUNC(H28)-4</f>
        <v>32</v>
      </c>
      <c r="L28" s="26">
        <v>13</v>
      </c>
      <c r="M28" s="26">
        <v>13</v>
      </c>
      <c r="N28" s="30">
        <f t="shared" si="14"/>
        <v>26.200000000000003</v>
      </c>
      <c r="O28" s="30">
        <f t="shared" si="15"/>
        <v>26.200000000000003</v>
      </c>
      <c r="P28" s="27">
        <f t="shared" si="16"/>
        <v>6.4122137404580144</v>
      </c>
      <c r="Q28" s="27">
        <f t="shared" si="17"/>
        <v>6.4122137404580144</v>
      </c>
      <c r="R28" s="28">
        <f>TRUNC(P28)*TRUNC(Q28)-4</f>
        <v>32</v>
      </c>
    </row>
    <row r="29" spans="2:18" ht="25.5">
      <c r="C29" s="62">
        <v>12</v>
      </c>
      <c r="D29" s="62">
        <v>12</v>
      </c>
      <c r="E29" s="30">
        <f>C29*2+$C$24+$C$25</f>
        <v>24.200000000000003</v>
      </c>
      <c r="F29" s="30">
        <f>D29*2+$D$24+$D$25</f>
        <v>24.200000000000003</v>
      </c>
      <c r="G29" s="27">
        <f>$C$23/E29</f>
        <v>6.9421487603305776</v>
      </c>
      <c r="H29" s="27">
        <f>$D$23/F29</f>
        <v>6.9421487603305776</v>
      </c>
      <c r="I29" s="28">
        <f>TRUNC(G29)*TRUNC(H29)-4</f>
        <v>32</v>
      </c>
      <c r="L29" s="62"/>
      <c r="M29" s="62"/>
      <c r="N29" s="86"/>
      <c r="O29" s="86"/>
      <c r="P29" s="87"/>
      <c r="Q29" s="87"/>
      <c r="R29" s="88"/>
    </row>
    <row r="30" spans="2:18" ht="25.5">
      <c r="C30" s="62">
        <v>11</v>
      </c>
      <c r="D30" s="62">
        <v>11</v>
      </c>
      <c r="E30" s="30">
        <f t="shared" ref="E30" si="18">C30*2+$C$24+$C$25</f>
        <v>22.200000000000003</v>
      </c>
      <c r="F30" s="30">
        <f t="shared" ref="F30" si="19">D30*2+$D$24+$D$25</f>
        <v>22.200000000000003</v>
      </c>
      <c r="G30" s="27">
        <f t="shared" ref="G30" si="20">$C$23/E30</f>
        <v>7.5675675675675667</v>
      </c>
      <c r="H30" s="27">
        <f t="shared" ref="H30" si="21">$D$23/F30</f>
        <v>7.5675675675675667</v>
      </c>
      <c r="I30" s="28">
        <f>TRUNC(G30)*TRUNC(H30)-4</f>
        <v>45</v>
      </c>
      <c r="L30" s="62"/>
      <c r="M30" s="62"/>
      <c r="N30" s="86"/>
      <c r="O30" s="86"/>
      <c r="P30" s="87"/>
      <c r="Q30" s="87"/>
      <c r="R30" s="88"/>
    </row>
    <row r="32" spans="2:18">
      <c r="C32" s="1" t="s">
        <v>57</v>
      </c>
      <c r="D32" s="1" t="s">
        <v>59</v>
      </c>
      <c r="E32" t="s">
        <v>63</v>
      </c>
      <c r="F32" t="s">
        <v>61</v>
      </c>
    </row>
    <row r="33" spans="3:18">
      <c r="C33" s="1">
        <v>200</v>
      </c>
      <c r="D33" s="1">
        <v>200</v>
      </c>
      <c r="E33" s="1">
        <v>15</v>
      </c>
      <c r="F33">
        <v>21</v>
      </c>
    </row>
    <row r="34" spans="3:18" ht="25.5">
      <c r="C34" s="1"/>
      <c r="D34" s="1"/>
      <c r="E34" s="1">
        <v>14</v>
      </c>
      <c r="F34">
        <v>21</v>
      </c>
      <c r="K34" s="118" t="s">
        <v>55</v>
      </c>
      <c r="L34" s="119"/>
      <c r="M34" s="120"/>
      <c r="N34" s="25"/>
    </row>
    <row r="35" spans="3:18" ht="25.5">
      <c r="C35" s="1"/>
      <c r="D35" s="1"/>
      <c r="E35" s="1">
        <v>13</v>
      </c>
      <c r="F35">
        <v>32</v>
      </c>
      <c r="K35" s="31" t="s">
        <v>32</v>
      </c>
      <c r="L35" s="31">
        <v>250</v>
      </c>
      <c r="M35" s="31">
        <v>250</v>
      </c>
      <c r="N35" s="25"/>
    </row>
    <row r="36" spans="3:18" ht="25.5">
      <c r="E36" s="1">
        <v>12</v>
      </c>
      <c r="F36">
        <v>32</v>
      </c>
      <c r="K36" s="31" t="s">
        <v>31</v>
      </c>
      <c r="L36" s="31">
        <v>0</v>
      </c>
      <c r="M36" s="31">
        <v>0</v>
      </c>
      <c r="N36" s="25"/>
    </row>
    <row r="37" spans="3:18" ht="25.5">
      <c r="E37" s="1">
        <v>11</v>
      </c>
      <c r="F37">
        <v>45</v>
      </c>
      <c r="K37" s="31" t="s">
        <v>23</v>
      </c>
      <c r="L37" s="31">
        <v>0</v>
      </c>
      <c r="M37" s="31">
        <v>0</v>
      </c>
      <c r="N37" s="25"/>
    </row>
    <row r="38" spans="3:18" ht="25.5">
      <c r="C38" s="1">
        <v>250</v>
      </c>
      <c r="D38" s="1">
        <v>250</v>
      </c>
      <c r="E38" s="1">
        <v>15</v>
      </c>
      <c r="F38">
        <v>45</v>
      </c>
      <c r="K38" s="31" t="s">
        <v>30</v>
      </c>
      <c r="L38" s="31">
        <v>6</v>
      </c>
      <c r="M38" s="31">
        <v>6</v>
      </c>
      <c r="N38" s="25"/>
    </row>
    <row r="39" spans="3:18" ht="25.5">
      <c r="E39" s="1">
        <v>14</v>
      </c>
      <c r="F39">
        <v>45</v>
      </c>
      <c r="K39" s="31" t="s">
        <v>29</v>
      </c>
      <c r="L39" s="31">
        <v>10</v>
      </c>
      <c r="M39" s="31">
        <v>10</v>
      </c>
      <c r="N39" s="25"/>
    </row>
    <row r="40" spans="3:18" ht="25.5">
      <c r="E40" s="1">
        <v>13</v>
      </c>
      <c r="F40">
        <v>60</v>
      </c>
      <c r="K40" s="31" t="s">
        <v>28</v>
      </c>
      <c r="L40" s="31">
        <f>L35-(L36-L37)-(L38+L39)*2</f>
        <v>218</v>
      </c>
      <c r="M40" s="31">
        <f>M35-(M36-M37)-(M38+M39)*2</f>
        <v>218</v>
      </c>
      <c r="N40" s="25"/>
    </row>
    <row r="41" spans="3:18" ht="25.5">
      <c r="E41" s="1">
        <v>12</v>
      </c>
      <c r="F41">
        <v>77</v>
      </c>
      <c r="K41" s="26" t="s">
        <v>26</v>
      </c>
      <c r="L41" s="26">
        <v>1.5</v>
      </c>
      <c r="M41" s="26">
        <v>1.5</v>
      </c>
      <c r="N41" s="25"/>
    </row>
    <row r="42" spans="3:18" ht="25.5">
      <c r="E42" s="1">
        <v>11</v>
      </c>
      <c r="F42">
        <v>77</v>
      </c>
      <c r="K42" s="26" t="s">
        <v>25</v>
      </c>
      <c r="L42" s="26">
        <v>1.5</v>
      </c>
      <c r="M42" s="26">
        <v>1.5</v>
      </c>
      <c r="N42" s="29" t="s">
        <v>24</v>
      </c>
      <c r="O42" s="29" t="s">
        <v>24</v>
      </c>
      <c r="P42" s="27" t="s">
        <v>35</v>
      </c>
      <c r="Q42" s="27" t="s">
        <v>35</v>
      </c>
      <c r="R42" s="28" t="s">
        <v>33</v>
      </c>
    </row>
    <row r="43" spans="3:18" ht="25.5">
      <c r="C43" s="1">
        <v>380</v>
      </c>
      <c r="D43" s="1">
        <v>380</v>
      </c>
      <c r="E43" s="1">
        <v>15</v>
      </c>
      <c r="F43">
        <v>117</v>
      </c>
      <c r="K43" s="26" t="s">
        <v>27</v>
      </c>
      <c r="L43" s="26">
        <v>15</v>
      </c>
      <c r="M43" s="26">
        <v>15</v>
      </c>
      <c r="N43" s="30">
        <f>L43*2+$L$41+$L$42</f>
        <v>33</v>
      </c>
      <c r="O43" s="30">
        <f>M43*2+$M$41+$M$42</f>
        <v>33</v>
      </c>
      <c r="P43" s="27">
        <f>$L$40/N43</f>
        <v>6.6060606060606064</v>
      </c>
      <c r="Q43" s="27">
        <f>$M$40/O43</f>
        <v>6.6060606060606064</v>
      </c>
      <c r="R43" s="28">
        <f>TRUNC(P43)*TRUNC(Q43)-4</f>
        <v>32</v>
      </c>
    </row>
    <row r="44" spans="3:18" ht="25.5">
      <c r="E44" s="1">
        <v>14</v>
      </c>
      <c r="F44">
        <v>140</v>
      </c>
      <c r="L44" s="26">
        <v>14</v>
      </c>
      <c r="M44" s="26">
        <v>14</v>
      </c>
      <c r="N44" s="30">
        <f t="shared" ref="N44:N45" si="22">L44*2+$L$41+$L$42</f>
        <v>31</v>
      </c>
      <c r="O44" s="30">
        <f t="shared" ref="O44:O45" si="23">M44*2+$M$41+$M$42</f>
        <v>31</v>
      </c>
      <c r="P44" s="27">
        <f t="shared" ref="P44:P45" si="24">$L$40/N44</f>
        <v>7.032258064516129</v>
      </c>
      <c r="Q44" s="27">
        <f t="shared" ref="Q44:Q45" si="25">$M$40/O44</f>
        <v>7.032258064516129</v>
      </c>
      <c r="R44" s="28">
        <f>TRUNC(P44)*TRUNC(Q44)-4</f>
        <v>45</v>
      </c>
    </row>
    <row r="45" spans="3:18" ht="25.5">
      <c r="E45" s="1">
        <v>13</v>
      </c>
      <c r="F45">
        <v>165</v>
      </c>
      <c r="L45" s="26">
        <v>13</v>
      </c>
      <c r="M45" s="26">
        <v>13</v>
      </c>
      <c r="N45" s="30">
        <f t="shared" si="22"/>
        <v>29</v>
      </c>
      <c r="O45" s="30">
        <f t="shared" si="23"/>
        <v>29</v>
      </c>
      <c r="P45" s="27">
        <f t="shared" si="24"/>
        <v>7.5172413793103452</v>
      </c>
      <c r="Q45" s="27">
        <f t="shared" si="25"/>
        <v>7.5172413793103452</v>
      </c>
      <c r="R45" s="28">
        <f>TRUNC(P45)*TRUNC(Q45)-4</f>
        <v>45</v>
      </c>
    </row>
    <row r="46" spans="3:18">
      <c r="E46" s="1">
        <v>12</v>
      </c>
      <c r="F46">
        <v>192</v>
      </c>
    </row>
    <row r="47" spans="3:18">
      <c r="E47" s="1">
        <v>11</v>
      </c>
      <c r="F47">
        <v>221</v>
      </c>
    </row>
    <row r="48" spans="3:18">
      <c r="C48" s="1">
        <v>500</v>
      </c>
      <c r="D48" s="1">
        <v>500</v>
      </c>
      <c r="E48" s="1">
        <v>15</v>
      </c>
      <c r="F48">
        <v>221</v>
      </c>
    </row>
    <row r="49" spans="3:6">
      <c r="E49" s="1">
        <v>14</v>
      </c>
      <c r="F49">
        <v>252</v>
      </c>
    </row>
    <row r="50" spans="3:6">
      <c r="E50" s="1">
        <v>13</v>
      </c>
      <c r="F50">
        <v>285</v>
      </c>
    </row>
    <row r="51" spans="3:6">
      <c r="E51" s="1">
        <v>12</v>
      </c>
      <c r="F51">
        <v>357</v>
      </c>
    </row>
    <row r="52" spans="3:6">
      <c r="E52" s="1">
        <v>11</v>
      </c>
      <c r="F52">
        <v>437</v>
      </c>
    </row>
    <row r="53" spans="3:6">
      <c r="C53" s="1">
        <v>760</v>
      </c>
      <c r="D53" s="1">
        <v>760</v>
      </c>
      <c r="E53" s="1">
        <v>15</v>
      </c>
      <c r="F53">
        <v>572</v>
      </c>
    </row>
    <row r="54" spans="3:6">
      <c r="E54" s="1">
        <v>14</v>
      </c>
      <c r="F54">
        <v>621</v>
      </c>
    </row>
    <row r="55" spans="3:6">
      <c r="E55" s="1">
        <v>13</v>
      </c>
      <c r="F55">
        <v>725</v>
      </c>
    </row>
    <row r="56" spans="3:6">
      <c r="E56" s="1">
        <v>12</v>
      </c>
      <c r="F56">
        <v>896</v>
      </c>
    </row>
    <row r="57" spans="3:6">
      <c r="E57" s="1">
        <v>11</v>
      </c>
      <c r="F57">
        <v>1020</v>
      </c>
    </row>
  </sheetData>
  <mergeCells count="5">
    <mergeCell ref="B3:D3"/>
    <mergeCell ref="K3:M3"/>
    <mergeCell ref="B17:D17"/>
    <mergeCell ref="K17:M17"/>
    <mergeCell ref="K34:M3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941E-EB81-467D-9629-DFFD0C00D743}">
  <dimension ref="A1:W73"/>
  <sheetViews>
    <sheetView tabSelected="1" topLeftCell="B1" zoomScaleNormal="100" workbookViewId="0">
      <selection activeCell="AB51" sqref="AB51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7.75" style="1" bestFit="1" customWidth="1"/>
    <col min="6" max="6" width="12.625" style="1" bestFit="1" customWidth="1"/>
    <col min="7" max="7" width="4.5" bestFit="1" customWidth="1"/>
    <col min="8" max="8" width="12.125" hidden="1" customWidth="1"/>
    <col min="9" max="9" width="5.5" bestFit="1" customWidth="1"/>
    <col min="10" max="10" width="11.375" customWidth="1"/>
    <col min="11" max="11" width="12.875" style="3" customWidth="1"/>
    <col min="12" max="12" width="9.875" bestFit="1" customWidth="1"/>
    <col min="13" max="13" width="10" bestFit="1" customWidth="1"/>
    <col min="14" max="14" width="7.375" customWidth="1"/>
    <col min="15" max="15" width="8.25" bestFit="1" customWidth="1"/>
    <col min="16" max="16" width="8.25" customWidth="1"/>
    <col min="17" max="17" width="8.375" customWidth="1"/>
    <col min="18" max="18" width="8.25" customWidth="1"/>
    <col min="19" max="19" width="9.375" bestFit="1" customWidth="1"/>
    <col min="20" max="20" width="7.375" customWidth="1"/>
    <col min="21" max="21" width="12.25" customWidth="1"/>
    <col min="22" max="22" width="12.625" bestFit="1" customWidth="1"/>
    <col min="23" max="23" width="3.875" bestFit="1" customWidth="1"/>
  </cols>
  <sheetData>
    <row r="1" spans="2:23" ht="15" thickBot="1">
      <c r="B1" s="67"/>
      <c r="C1" s="68"/>
      <c r="D1" s="69"/>
      <c r="E1" s="69"/>
      <c r="F1" s="70"/>
      <c r="G1" s="71"/>
      <c r="H1" s="72"/>
      <c r="I1" s="73"/>
      <c r="J1" s="74"/>
      <c r="K1" s="75"/>
      <c r="L1" s="76"/>
      <c r="M1" s="76"/>
      <c r="N1" s="77"/>
      <c r="O1" s="78"/>
      <c r="P1" s="77"/>
      <c r="Q1" s="79"/>
      <c r="R1" s="80"/>
      <c r="S1" s="81"/>
      <c r="T1" s="82"/>
      <c r="U1" s="83"/>
      <c r="V1" s="84"/>
      <c r="W1" s="24"/>
    </row>
    <row r="2" spans="2:23" ht="17.25" customHeight="1" thickBot="1">
      <c r="C2" s="105" t="s">
        <v>15</v>
      </c>
      <c r="D2" s="114"/>
      <c r="E2" s="114"/>
      <c r="F2" s="106"/>
      <c r="G2" s="121" t="s">
        <v>16</v>
      </c>
      <c r="H2" s="122"/>
      <c r="I2" s="123" t="s">
        <v>19</v>
      </c>
      <c r="J2" s="124"/>
      <c r="K2" s="124"/>
      <c r="L2" s="124"/>
      <c r="M2" s="124"/>
      <c r="N2" s="124"/>
      <c r="O2" s="124"/>
      <c r="P2" s="124"/>
      <c r="Q2" s="100" t="s">
        <v>8</v>
      </c>
      <c r="R2" s="101"/>
      <c r="S2" s="102" t="s">
        <v>4</v>
      </c>
      <c r="T2" s="103"/>
      <c r="U2" s="104"/>
    </row>
    <row r="3" spans="2:23" ht="30" thickBot="1">
      <c r="B3" s="6" t="s">
        <v>3</v>
      </c>
      <c r="C3" s="105" t="s">
        <v>18</v>
      </c>
      <c r="D3" s="106"/>
      <c r="E3" s="7" t="s">
        <v>21</v>
      </c>
      <c r="F3" s="7" t="s">
        <v>64</v>
      </c>
      <c r="G3" s="95" t="s">
        <v>0</v>
      </c>
      <c r="H3" s="95" t="s">
        <v>9</v>
      </c>
      <c r="I3" s="90" t="s">
        <v>1</v>
      </c>
      <c r="J3" s="90" t="s">
        <v>13</v>
      </c>
      <c r="K3" s="90" t="s">
        <v>10</v>
      </c>
      <c r="L3" s="90" t="s">
        <v>11</v>
      </c>
      <c r="M3" s="90" t="s">
        <v>12</v>
      </c>
      <c r="N3" s="90" t="s">
        <v>14</v>
      </c>
      <c r="O3" s="96" t="s">
        <v>5</v>
      </c>
      <c r="P3" s="96" t="s">
        <v>53</v>
      </c>
      <c r="Q3" s="14" t="s">
        <v>2</v>
      </c>
      <c r="R3" s="14" t="s">
        <v>6</v>
      </c>
      <c r="S3" s="15" t="s">
        <v>2</v>
      </c>
      <c r="T3" s="15" t="s">
        <v>6</v>
      </c>
      <c r="U3" s="15" t="s">
        <v>7</v>
      </c>
      <c r="V3" s="18" t="s">
        <v>17</v>
      </c>
      <c r="W3" s="23" t="s">
        <v>22</v>
      </c>
    </row>
    <row r="4" spans="2:23" ht="15" thickBot="1">
      <c r="B4" s="6">
        <v>1</v>
      </c>
      <c r="C4" s="7">
        <v>0.2</v>
      </c>
      <c r="D4" s="7">
        <v>0.2</v>
      </c>
      <c r="E4" s="7">
        <v>300</v>
      </c>
      <c r="F4" s="85">
        <f>V4</f>
        <v>86.773364999999984</v>
      </c>
      <c r="G4" s="91">
        <v>6.9</v>
      </c>
      <c r="H4" s="91">
        <f t="shared" ref="H4:H26" si="0">8.85*(10^(-12))*G4</f>
        <v>6.1064999999999998E-11</v>
      </c>
      <c r="I4" s="92">
        <v>5400</v>
      </c>
      <c r="J4" s="93">
        <v>15</v>
      </c>
      <c r="K4" s="94">
        <v>1.5</v>
      </c>
      <c r="L4" s="92">
        <v>1</v>
      </c>
      <c r="M4" s="92">
        <f t="shared" ref="M4:M28" si="1">K4*W4</f>
        <v>45</v>
      </c>
      <c r="N4" s="89">
        <f t="shared" ref="N4:N26" si="2">INT((J4+L4)/(K4+L4))</f>
        <v>6</v>
      </c>
      <c r="O4" s="89">
        <v>21</v>
      </c>
      <c r="P4" s="89">
        <v>1</v>
      </c>
      <c r="Q4" s="12">
        <f t="shared" ref="Q4:Q28" si="3">(J4*J4)*(10^(-12))*H4/(I4*(10^(-10)))*(10^9)</f>
        <v>2.5443749999999998E-5</v>
      </c>
      <c r="R4" s="19">
        <f t="shared" ref="R4:R28" si="4">((M4*K4)+(M4*J4))*2*(10^(-12))*H4/(I4*(10^(-10)))*N4*(10^9)</f>
        <v>1.0075724999999999E-3</v>
      </c>
      <c r="S4" s="13">
        <f t="shared" ref="S4:S26" si="5">Q4*4</f>
        <v>1.0177499999999999E-4</v>
      </c>
      <c r="T4" s="13">
        <f t="shared" ref="T4:T26" si="6">R4*4</f>
        <v>4.0302899999999997E-3</v>
      </c>
      <c r="U4" s="13">
        <f t="shared" ref="U4:U26" si="7">T4+S4</f>
        <v>4.1320649999999999E-3</v>
      </c>
      <c r="V4" s="17">
        <f t="shared" ref="V4:V28" si="8">U4*O4*1000*P4</f>
        <v>86.773364999999984</v>
      </c>
      <c r="W4" s="24">
        <v>30</v>
      </c>
    </row>
    <row r="5" spans="2:23" ht="15" thickBot="1">
      <c r="B5" s="6">
        <v>2</v>
      </c>
      <c r="C5" s="7">
        <v>0.2</v>
      </c>
      <c r="D5" s="7">
        <v>0.2</v>
      </c>
      <c r="E5" s="7">
        <v>300</v>
      </c>
      <c r="F5" s="85">
        <f t="shared" ref="F5:F26" si="9">V5</f>
        <v>81.368433999999993</v>
      </c>
      <c r="G5" s="8">
        <v>6.9</v>
      </c>
      <c r="H5" s="8">
        <f t="shared" si="0"/>
        <v>6.1064999999999998E-11</v>
      </c>
      <c r="I5" s="9">
        <v>5400</v>
      </c>
      <c r="J5" s="32">
        <v>14</v>
      </c>
      <c r="K5" s="10">
        <v>1.5</v>
      </c>
      <c r="L5" s="9">
        <v>1</v>
      </c>
      <c r="M5" s="9">
        <f t="shared" si="1"/>
        <v>45</v>
      </c>
      <c r="N5" s="11">
        <f t="shared" si="2"/>
        <v>6</v>
      </c>
      <c r="O5" s="11">
        <v>21</v>
      </c>
      <c r="P5" s="11">
        <v>1</v>
      </c>
      <c r="Q5" s="12">
        <f t="shared" si="3"/>
        <v>2.2164333333333334E-5</v>
      </c>
      <c r="R5" s="19">
        <f t="shared" si="4"/>
        <v>9.4650749999999992E-4</v>
      </c>
      <c r="S5" s="13">
        <f t="shared" si="5"/>
        <v>8.8657333333333336E-5</v>
      </c>
      <c r="T5" s="13">
        <f t="shared" si="6"/>
        <v>3.7860299999999997E-3</v>
      </c>
      <c r="U5" s="13">
        <f t="shared" si="7"/>
        <v>3.8746873333333331E-3</v>
      </c>
      <c r="V5" s="17">
        <f t="shared" si="8"/>
        <v>81.368433999999993</v>
      </c>
      <c r="W5" s="24">
        <v>30</v>
      </c>
    </row>
    <row r="6" spans="2:23" ht="15" thickBot="1">
      <c r="B6" s="6">
        <v>3</v>
      </c>
      <c r="C6" s="7">
        <v>0.2</v>
      </c>
      <c r="D6" s="7">
        <v>0.2</v>
      </c>
      <c r="E6" s="7">
        <v>300</v>
      </c>
      <c r="F6" s="85">
        <f t="shared" si="9"/>
        <v>96.893418666666662</v>
      </c>
      <c r="G6" s="8">
        <v>6.9</v>
      </c>
      <c r="H6" s="8">
        <f t="shared" si="0"/>
        <v>6.1064999999999998E-11</v>
      </c>
      <c r="I6" s="9">
        <v>5400</v>
      </c>
      <c r="J6" s="32">
        <v>13</v>
      </c>
      <c r="K6" s="10">
        <v>1.5</v>
      </c>
      <c r="L6" s="9">
        <v>1</v>
      </c>
      <c r="M6" s="9">
        <f t="shared" si="1"/>
        <v>45</v>
      </c>
      <c r="N6" s="11">
        <f t="shared" si="2"/>
        <v>5</v>
      </c>
      <c r="O6" s="11">
        <v>32</v>
      </c>
      <c r="P6" s="11">
        <v>1</v>
      </c>
      <c r="Q6" s="12">
        <f t="shared" si="3"/>
        <v>1.9111083333333331E-5</v>
      </c>
      <c r="R6" s="19">
        <f t="shared" si="4"/>
        <v>7.3786874999999996E-4</v>
      </c>
      <c r="S6" s="13">
        <f t="shared" si="5"/>
        <v>7.6444333333333322E-5</v>
      </c>
      <c r="T6" s="13">
        <f t="shared" si="6"/>
        <v>2.9514749999999998E-3</v>
      </c>
      <c r="U6" s="13">
        <f t="shared" si="7"/>
        <v>3.0279193333333332E-3</v>
      </c>
      <c r="V6" s="17">
        <f t="shared" si="8"/>
        <v>96.893418666666662</v>
      </c>
      <c r="W6" s="24">
        <v>30</v>
      </c>
    </row>
    <row r="7" spans="2:23" ht="15" thickBot="1">
      <c r="B7" s="6">
        <v>4</v>
      </c>
      <c r="C7" s="7">
        <v>0.2</v>
      </c>
      <c r="D7" s="7">
        <v>0.2</v>
      </c>
      <c r="E7" s="7">
        <v>300</v>
      </c>
      <c r="F7" s="85">
        <f>V7</f>
        <v>90.017952000000008</v>
      </c>
      <c r="G7" s="8">
        <v>6.9</v>
      </c>
      <c r="H7" s="8">
        <f t="shared" ref="H7:H8" si="10">8.85*(10^(-12))*G7</f>
        <v>6.1064999999999998E-11</v>
      </c>
      <c r="I7" s="9">
        <v>5400</v>
      </c>
      <c r="J7" s="32">
        <v>12</v>
      </c>
      <c r="K7" s="10">
        <v>1.5</v>
      </c>
      <c r="L7" s="9">
        <v>1</v>
      </c>
      <c r="M7" s="9">
        <f t="shared" si="1"/>
        <v>45</v>
      </c>
      <c r="N7" s="11">
        <f t="shared" ref="N7:N8" si="11">INT((J7+L7)/(K7+L7))</f>
        <v>5</v>
      </c>
      <c r="O7" s="11">
        <v>32</v>
      </c>
      <c r="P7" s="11">
        <v>1</v>
      </c>
      <c r="Q7" s="12">
        <f t="shared" si="3"/>
        <v>1.6283999999999999E-5</v>
      </c>
      <c r="R7" s="19">
        <f t="shared" si="4"/>
        <v>6.8698125000000011E-4</v>
      </c>
      <c r="S7" s="13">
        <f t="shared" ref="S7:S8" si="12">Q7*4</f>
        <v>6.5135999999999994E-5</v>
      </c>
      <c r="T7" s="13">
        <f t="shared" ref="T7:T8" si="13">R7*4</f>
        <v>2.7479250000000005E-3</v>
      </c>
      <c r="U7" s="13">
        <f t="shared" ref="U7:U8" si="14">T7+S7</f>
        <v>2.8130610000000004E-3</v>
      </c>
      <c r="V7" s="17">
        <f t="shared" si="8"/>
        <v>90.017952000000008</v>
      </c>
      <c r="W7" s="24">
        <v>30</v>
      </c>
    </row>
    <row r="8" spans="2:23" ht="15" thickBot="1">
      <c r="B8" s="6">
        <v>5</v>
      </c>
      <c r="C8" s="7">
        <v>0.2</v>
      </c>
      <c r="D8" s="7">
        <v>0.2</v>
      </c>
      <c r="E8" s="7">
        <v>300</v>
      </c>
      <c r="F8" s="85">
        <f t="shared" ref="F8" si="15">V8</f>
        <v>94.06045499999999</v>
      </c>
      <c r="G8" s="8">
        <v>6.9</v>
      </c>
      <c r="H8" s="8">
        <f t="shared" si="10"/>
        <v>6.1064999999999998E-11</v>
      </c>
      <c r="I8" s="9">
        <v>5400</v>
      </c>
      <c r="J8" s="32">
        <v>11</v>
      </c>
      <c r="K8" s="10">
        <v>1.5</v>
      </c>
      <c r="L8" s="9">
        <v>1</v>
      </c>
      <c r="M8" s="9">
        <f t="shared" si="1"/>
        <v>45</v>
      </c>
      <c r="N8" s="11">
        <f t="shared" si="11"/>
        <v>4</v>
      </c>
      <c r="O8" s="11">
        <v>45</v>
      </c>
      <c r="P8" s="11">
        <v>1</v>
      </c>
      <c r="Q8" s="12">
        <f t="shared" si="3"/>
        <v>1.3683083333333331E-5</v>
      </c>
      <c r="R8" s="19">
        <f t="shared" si="4"/>
        <v>5.08875E-4</v>
      </c>
      <c r="S8" s="13">
        <f t="shared" si="12"/>
        <v>5.4732333333333324E-5</v>
      </c>
      <c r="T8" s="13">
        <f t="shared" si="13"/>
        <v>2.0355E-3</v>
      </c>
      <c r="U8" s="13">
        <f t="shared" si="14"/>
        <v>2.0902323333333332E-3</v>
      </c>
      <c r="V8" s="17">
        <f t="shared" si="8"/>
        <v>94.06045499999999</v>
      </c>
      <c r="W8" s="24">
        <v>30</v>
      </c>
    </row>
    <row r="9" spans="2:23" ht="15" thickBot="1">
      <c r="B9" s="65">
        <v>1</v>
      </c>
      <c r="C9" s="66">
        <v>0.25</v>
      </c>
      <c r="D9" s="66">
        <v>0.25</v>
      </c>
      <c r="E9" s="7">
        <v>300</v>
      </c>
      <c r="F9" s="85">
        <f t="shared" si="9"/>
        <v>185.94292499999997</v>
      </c>
      <c r="G9" s="8">
        <v>6.9</v>
      </c>
      <c r="H9" s="8">
        <f t="shared" si="0"/>
        <v>6.1064999999999998E-11</v>
      </c>
      <c r="I9" s="9">
        <v>5400</v>
      </c>
      <c r="J9" s="93">
        <v>15</v>
      </c>
      <c r="K9" s="10">
        <v>1.5</v>
      </c>
      <c r="L9" s="9">
        <v>1</v>
      </c>
      <c r="M9" s="9">
        <f t="shared" si="1"/>
        <v>45</v>
      </c>
      <c r="N9" s="11">
        <f t="shared" si="2"/>
        <v>6</v>
      </c>
      <c r="O9" s="11">
        <v>45</v>
      </c>
      <c r="P9" s="11">
        <v>1</v>
      </c>
      <c r="Q9" s="12">
        <f t="shared" si="3"/>
        <v>2.5443749999999998E-5</v>
      </c>
      <c r="R9" s="19">
        <f t="shared" si="4"/>
        <v>1.0075724999999999E-3</v>
      </c>
      <c r="S9" s="13">
        <f t="shared" si="5"/>
        <v>1.0177499999999999E-4</v>
      </c>
      <c r="T9" s="13">
        <f t="shared" si="6"/>
        <v>4.0302899999999997E-3</v>
      </c>
      <c r="U9" s="13">
        <f t="shared" si="7"/>
        <v>4.1320649999999999E-3</v>
      </c>
      <c r="V9" s="17">
        <f t="shared" si="8"/>
        <v>185.94292499999997</v>
      </c>
      <c r="W9" s="24">
        <v>30</v>
      </c>
    </row>
    <row r="10" spans="2:23" ht="15" thickBot="1">
      <c r="B10" s="65">
        <v>2</v>
      </c>
      <c r="C10" s="66">
        <v>0.25</v>
      </c>
      <c r="D10" s="66">
        <v>0.25</v>
      </c>
      <c r="E10" s="7">
        <v>300</v>
      </c>
      <c r="F10" s="85">
        <f t="shared" si="9"/>
        <v>174.36093</v>
      </c>
      <c r="G10" s="8">
        <v>6.9</v>
      </c>
      <c r="H10" s="8">
        <f t="shared" si="0"/>
        <v>6.1064999999999998E-11</v>
      </c>
      <c r="I10" s="9">
        <v>5400</v>
      </c>
      <c r="J10" s="32">
        <v>14</v>
      </c>
      <c r="K10" s="10">
        <v>1.5</v>
      </c>
      <c r="L10" s="9">
        <v>1</v>
      </c>
      <c r="M10" s="9">
        <f t="shared" si="1"/>
        <v>45</v>
      </c>
      <c r="N10" s="11">
        <f t="shared" si="2"/>
        <v>6</v>
      </c>
      <c r="O10" s="11">
        <v>45</v>
      </c>
      <c r="P10" s="11">
        <v>1</v>
      </c>
      <c r="Q10" s="12">
        <f t="shared" si="3"/>
        <v>2.2164333333333334E-5</v>
      </c>
      <c r="R10" s="19">
        <f t="shared" si="4"/>
        <v>9.4650749999999992E-4</v>
      </c>
      <c r="S10" s="13">
        <f t="shared" si="5"/>
        <v>8.8657333333333336E-5</v>
      </c>
      <c r="T10" s="13">
        <f t="shared" si="6"/>
        <v>3.7860299999999997E-3</v>
      </c>
      <c r="U10" s="13">
        <f t="shared" si="7"/>
        <v>3.8746873333333331E-3</v>
      </c>
      <c r="V10" s="17">
        <f t="shared" si="8"/>
        <v>174.36093</v>
      </c>
      <c r="W10" s="24">
        <v>30</v>
      </c>
    </row>
    <row r="11" spans="2:23" ht="15" thickBot="1">
      <c r="B11" s="65">
        <v>3</v>
      </c>
      <c r="C11" s="66">
        <v>0.25</v>
      </c>
      <c r="D11" s="66">
        <v>0.25</v>
      </c>
      <c r="E11" s="7">
        <v>300</v>
      </c>
      <c r="F11" s="85">
        <f t="shared" si="9"/>
        <v>181.67516000000001</v>
      </c>
      <c r="G11" s="8">
        <v>6.9</v>
      </c>
      <c r="H11" s="8">
        <f t="shared" si="0"/>
        <v>6.1064999999999998E-11</v>
      </c>
      <c r="I11" s="9">
        <v>5400</v>
      </c>
      <c r="J11" s="32">
        <v>13</v>
      </c>
      <c r="K11" s="10">
        <v>1.5</v>
      </c>
      <c r="L11" s="9">
        <v>1</v>
      </c>
      <c r="M11" s="9">
        <f t="shared" si="1"/>
        <v>45</v>
      </c>
      <c r="N11" s="11">
        <f t="shared" si="2"/>
        <v>5</v>
      </c>
      <c r="O11" s="11">
        <v>60</v>
      </c>
      <c r="P11" s="11">
        <v>1</v>
      </c>
      <c r="Q11" s="12">
        <f t="shared" si="3"/>
        <v>1.9111083333333331E-5</v>
      </c>
      <c r="R11" s="19">
        <f t="shared" si="4"/>
        <v>7.3786874999999996E-4</v>
      </c>
      <c r="S11" s="13">
        <f t="shared" si="5"/>
        <v>7.6444333333333322E-5</v>
      </c>
      <c r="T11" s="13">
        <f t="shared" si="6"/>
        <v>2.9514749999999998E-3</v>
      </c>
      <c r="U11" s="13">
        <f t="shared" si="7"/>
        <v>3.0279193333333332E-3</v>
      </c>
      <c r="V11" s="17">
        <f t="shared" si="8"/>
        <v>181.67516000000001</v>
      </c>
      <c r="W11" s="24">
        <v>30</v>
      </c>
    </row>
    <row r="12" spans="2:23" ht="15" thickBot="1">
      <c r="B12" s="65">
        <v>4</v>
      </c>
      <c r="C12" s="66">
        <v>0.25</v>
      </c>
      <c r="D12" s="66">
        <v>0.25</v>
      </c>
      <c r="E12" s="7">
        <v>300</v>
      </c>
      <c r="F12" s="85">
        <f t="shared" ref="F12:F13" si="16">V12</f>
        <v>216.60569700000005</v>
      </c>
      <c r="G12" s="8">
        <v>6.9</v>
      </c>
      <c r="H12" s="8">
        <f t="shared" ref="H12:H13" si="17">8.85*(10^(-12))*G12</f>
        <v>6.1064999999999998E-11</v>
      </c>
      <c r="I12" s="9">
        <v>5400</v>
      </c>
      <c r="J12" s="32">
        <v>12</v>
      </c>
      <c r="K12" s="10">
        <v>1.5</v>
      </c>
      <c r="L12" s="9">
        <v>1</v>
      </c>
      <c r="M12" s="9">
        <f t="shared" si="1"/>
        <v>45</v>
      </c>
      <c r="N12" s="11">
        <f t="shared" ref="N12:N13" si="18">INT((J12+L12)/(K12+L12))</f>
        <v>5</v>
      </c>
      <c r="O12" s="11">
        <v>77</v>
      </c>
      <c r="P12" s="11">
        <v>1</v>
      </c>
      <c r="Q12" s="12">
        <f t="shared" si="3"/>
        <v>1.6283999999999999E-5</v>
      </c>
      <c r="R12" s="19">
        <f t="shared" si="4"/>
        <v>6.8698125000000011E-4</v>
      </c>
      <c r="S12" s="13">
        <f t="shared" ref="S12:S13" si="19">Q12*4</f>
        <v>6.5135999999999994E-5</v>
      </c>
      <c r="T12" s="13">
        <f t="shared" ref="T12:T13" si="20">R12*4</f>
        <v>2.7479250000000005E-3</v>
      </c>
      <c r="U12" s="13">
        <f t="shared" ref="U12:U13" si="21">T12+S12</f>
        <v>2.8130610000000004E-3</v>
      </c>
      <c r="V12" s="17">
        <f t="shared" si="8"/>
        <v>216.60569700000005</v>
      </c>
      <c r="W12" s="24">
        <v>30</v>
      </c>
    </row>
    <row r="13" spans="2:23" ht="15" thickBot="1">
      <c r="B13" s="65">
        <v>5</v>
      </c>
      <c r="C13" s="66">
        <v>0.25</v>
      </c>
      <c r="D13" s="66">
        <v>0.25</v>
      </c>
      <c r="E13" s="7">
        <v>300</v>
      </c>
      <c r="F13" s="85">
        <f t="shared" si="16"/>
        <v>160.94788966666664</v>
      </c>
      <c r="G13" s="8">
        <v>6.9</v>
      </c>
      <c r="H13" s="8">
        <f t="shared" si="17"/>
        <v>6.1064999999999998E-11</v>
      </c>
      <c r="I13" s="9">
        <v>5400</v>
      </c>
      <c r="J13" s="32">
        <v>11</v>
      </c>
      <c r="K13" s="10">
        <v>1.5</v>
      </c>
      <c r="L13" s="9">
        <v>1</v>
      </c>
      <c r="M13" s="9">
        <f t="shared" si="1"/>
        <v>45</v>
      </c>
      <c r="N13" s="11">
        <f t="shared" si="18"/>
        <v>4</v>
      </c>
      <c r="O13" s="11">
        <v>77</v>
      </c>
      <c r="P13" s="11">
        <v>1</v>
      </c>
      <c r="Q13" s="12">
        <f t="shared" si="3"/>
        <v>1.3683083333333331E-5</v>
      </c>
      <c r="R13" s="19">
        <f t="shared" si="4"/>
        <v>5.08875E-4</v>
      </c>
      <c r="S13" s="13">
        <f t="shared" si="19"/>
        <v>5.4732333333333324E-5</v>
      </c>
      <c r="T13" s="13">
        <f t="shared" si="20"/>
        <v>2.0355E-3</v>
      </c>
      <c r="U13" s="13">
        <f t="shared" si="21"/>
        <v>2.0902323333333332E-3</v>
      </c>
      <c r="V13" s="17">
        <f t="shared" si="8"/>
        <v>160.94788966666664</v>
      </c>
      <c r="W13" s="24">
        <v>30</v>
      </c>
    </row>
    <row r="14" spans="2:23" ht="15" thickBot="1">
      <c r="B14" s="6">
        <v>1</v>
      </c>
      <c r="C14" s="7">
        <v>0.38</v>
      </c>
      <c r="D14" s="7">
        <v>0.38</v>
      </c>
      <c r="E14" s="7">
        <v>300</v>
      </c>
      <c r="F14" s="85">
        <f t="shared" si="9"/>
        <v>483.45160500000003</v>
      </c>
      <c r="G14" s="8">
        <v>6.9</v>
      </c>
      <c r="H14" s="8">
        <f t="shared" si="0"/>
        <v>6.1064999999999998E-11</v>
      </c>
      <c r="I14" s="9">
        <v>5400</v>
      </c>
      <c r="J14" s="93">
        <v>15</v>
      </c>
      <c r="K14" s="10">
        <v>1.5</v>
      </c>
      <c r="L14" s="9">
        <v>1</v>
      </c>
      <c r="M14" s="9">
        <f t="shared" si="1"/>
        <v>45</v>
      </c>
      <c r="N14" s="11">
        <f t="shared" si="2"/>
        <v>6</v>
      </c>
      <c r="O14" s="11">
        <v>117</v>
      </c>
      <c r="P14" s="11">
        <v>1</v>
      </c>
      <c r="Q14" s="12">
        <f t="shared" si="3"/>
        <v>2.5443749999999998E-5</v>
      </c>
      <c r="R14" s="19">
        <f t="shared" si="4"/>
        <v>1.0075724999999999E-3</v>
      </c>
      <c r="S14" s="13">
        <f t="shared" si="5"/>
        <v>1.0177499999999999E-4</v>
      </c>
      <c r="T14" s="13">
        <f t="shared" si="6"/>
        <v>4.0302899999999997E-3</v>
      </c>
      <c r="U14" s="13">
        <f t="shared" si="7"/>
        <v>4.1320649999999999E-3</v>
      </c>
      <c r="V14" s="17">
        <f t="shared" si="8"/>
        <v>483.45160500000003</v>
      </c>
      <c r="W14" s="24">
        <v>30</v>
      </c>
    </row>
    <row r="15" spans="2:23" ht="15" thickBot="1">
      <c r="B15" s="6">
        <v>2</v>
      </c>
      <c r="C15" s="7">
        <v>0.38</v>
      </c>
      <c r="D15" s="7">
        <v>0.38</v>
      </c>
      <c r="E15" s="7">
        <v>300</v>
      </c>
      <c r="F15" s="85">
        <f t="shared" si="9"/>
        <v>542.45622666666657</v>
      </c>
      <c r="G15" s="8">
        <v>6.9</v>
      </c>
      <c r="H15" s="8">
        <f t="shared" si="0"/>
        <v>6.1064999999999998E-11</v>
      </c>
      <c r="I15" s="9">
        <v>5400</v>
      </c>
      <c r="J15" s="32">
        <v>14</v>
      </c>
      <c r="K15" s="10">
        <v>1.5</v>
      </c>
      <c r="L15" s="9">
        <v>1</v>
      </c>
      <c r="M15" s="9">
        <f t="shared" si="1"/>
        <v>45</v>
      </c>
      <c r="N15" s="11">
        <f t="shared" si="2"/>
        <v>6</v>
      </c>
      <c r="O15" s="11">
        <v>140</v>
      </c>
      <c r="P15" s="11">
        <v>1</v>
      </c>
      <c r="Q15" s="12">
        <f t="shared" si="3"/>
        <v>2.2164333333333334E-5</v>
      </c>
      <c r="R15" s="19">
        <f t="shared" si="4"/>
        <v>9.4650749999999992E-4</v>
      </c>
      <c r="S15" s="13">
        <f t="shared" si="5"/>
        <v>8.8657333333333336E-5</v>
      </c>
      <c r="T15" s="13">
        <f t="shared" si="6"/>
        <v>3.7860299999999997E-3</v>
      </c>
      <c r="U15" s="13">
        <f t="shared" si="7"/>
        <v>3.8746873333333331E-3</v>
      </c>
      <c r="V15" s="17">
        <f t="shared" si="8"/>
        <v>542.45622666666657</v>
      </c>
      <c r="W15" s="24">
        <v>30</v>
      </c>
    </row>
    <row r="16" spans="2:23" ht="15" thickBot="1">
      <c r="B16" s="6">
        <v>3</v>
      </c>
      <c r="C16" s="7">
        <v>0.38</v>
      </c>
      <c r="D16" s="7">
        <v>0.38</v>
      </c>
      <c r="E16" s="7">
        <v>300</v>
      </c>
      <c r="F16" s="85">
        <f t="shared" si="9"/>
        <v>499.60668999999996</v>
      </c>
      <c r="G16" s="8">
        <v>6.9</v>
      </c>
      <c r="H16" s="8">
        <f t="shared" si="0"/>
        <v>6.1064999999999998E-11</v>
      </c>
      <c r="I16" s="9">
        <v>5400</v>
      </c>
      <c r="J16" s="32">
        <v>13</v>
      </c>
      <c r="K16" s="10">
        <v>1.5</v>
      </c>
      <c r="L16" s="9">
        <v>1</v>
      </c>
      <c r="M16" s="9">
        <f t="shared" si="1"/>
        <v>45</v>
      </c>
      <c r="N16" s="11">
        <f t="shared" si="2"/>
        <v>5</v>
      </c>
      <c r="O16" s="11">
        <v>165</v>
      </c>
      <c r="P16" s="11">
        <v>1</v>
      </c>
      <c r="Q16" s="12">
        <f t="shared" si="3"/>
        <v>1.9111083333333331E-5</v>
      </c>
      <c r="R16" s="19">
        <f t="shared" si="4"/>
        <v>7.3786874999999996E-4</v>
      </c>
      <c r="S16" s="13">
        <f t="shared" si="5"/>
        <v>7.6444333333333322E-5</v>
      </c>
      <c r="T16" s="13">
        <f t="shared" si="6"/>
        <v>2.9514749999999998E-3</v>
      </c>
      <c r="U16" s="13">
        <f t="shared" si="7"/>
        <v>3.0279193333333332E-3</v>
      </c>
      <c r="V16" s="17">
        <f t="shared" si="8"/>
        <v>499.60668999999996</v>
      </c>
      <c r="W16" s="24">
        <v>30</v>
      </c>
    </row>
    <row r="17" spans="2:23" ht="15" thickBot="1">
      <c r="B17" s="6">
        <v>4</v>
      </c>
      <c r="C17" s="7">
        <v>0.38</v>
      </c>
      <c r="D17" s="7">
        <v>0.38</v>
      </c>
      <c r="E17" s="7">
        <v>300</v>
      </c>
      <c r="F17" s="85">
        <f t="shared" ref="F17:F18" si="22">V17</f>
        <v>540.10771200000011</v>
      </c>
      <c r="G17" s="8">
        <v>6.9</v>
      </c>
      <c r="H17" s="8">
        <f t="shared" ref="H17:H18" si="23">8.85*(10^(-12))*G17</f>
        <v>6.1064999999999998E-11</v>
      </c>
      <c r="I17" s="9">
        <v>5400</v>
      </c>
      <c r="J17" s="32">
        <v>12</v>
      </c>
      <c r="K17" s="10">
        <v>1.5</v>
      </c>
      <c r="L17" s="9">
        <v>1</v>
      </c>
      <c r="M17" s="9">
        <f t="shared" si="1"/>
        <v>45</v>
      </c>
      <c r="N17" s="11">
        <f t="shared" ref="N17:N18" si="24">INT((J17+L17)/(K17+L17))</f>
        <v>5</v>
      </c>
      <c r="O17" s="11">
        <v>192</v>
      </c>
      <c r="P17" s="11">
        <v>1</v>
      </c>
      <c r="Q17" s="12">
        <f t="shared" si="3"/>
        <v>1.6283999999999999E-5</v>
      </c>
      <c r="R17" s="19">
        <f t="shared" si="4"/>
        <v>6.8698125000000011E-4</v>
      </c>
      <c r="S17" s="13">
        <f t="shared" ref="S17:S18" si="25">Q17*4</f>
        <v>6.5135999999999994E-5</v>
      </c>
      <c r="T17" s="13">
        <f t="shared" ref="T17:T18" si="26">R17*4</f>
        <v>2.7479250000000005E-3</v>
      </c>
      <c r="U17" s="13">
        <f t="shared" ref="U17:U18" si="27">T17+S17</f>
        <v>2.8130610000000004E-3</v>
      </c>
      <c r="V17" s="17">
        <f t="shared" si="8"/>
        <v>540.10771200000011</v>
      </c>
      <c r="W17" s="24">
        <v>30</v>
      </c>
    </row>
    <row r="18" spans="2:23" ht="15" thickBot="1">
      <c r="B18" s="6">
        <v>5</v>
      </c>
      <c r="C18" s="7">
        <v>0.38</v>
      </c>
      <c r="D18" s="7">
        <v>0.38</v>
      </c>
      <c r="E18" s="7">
        <v>300</v>
      </c>
      <c r="F18" s="85">
        <f t="shared" si="22"/>
        <v>461.94134566666662</v>
      </c>
      <c r="G18" s="8">
        <v>6.9</v>
      </c>
      <c r="H18" s="8">
        <f t="shared" si="23"/>
        <v>6.1064999999999998E-11</v>
      </c>
      <c r="I18" s="9">
        <v>5400</v>
      </c>
      <c r="J18" s="32">
        <v>11</v>
      </c>
      <c r="K18" s="10">
        <v>1.5</v>
      </c>
      <c r="L18" s="9">
        <v>1</v>
      </c>
      <c r="M18" s="9">
        <f t="shared" si="1"/>
        <v>45</v>
      </c>
      <c r="N18" s="11">
        <f t="shared" si="24"/>
        <v>4</v>
      </c>
      <c r="O18" s="11">
        <v>221</v>
      </c>
      <c r="P18" s="11">
        <v>1</v>
      </c>
      <c r="Q18" s="12">
        <f t="shared" si="3"/>
        <v>1.3683083333333331E-5</v>
      </c>
      <c r="R18" s="19">
        <f t="shared" si="4"/>
        <v>5.08875E-4</v>
      </c>
      <c r="S18" s="13">
        <f t="shared" si="25"/>
        <v>5.4732333333333324E-5</v>
      </c>
      <c r="T18" s="13">
        <f t="shared" si="26"/>
        <v>2.0355E-3</v>
      </c>
      <c r="U18" s="13">
        <f t="shared" si="27"/>
        <v>2.0902323333333332E-3</v>
      </c>
      <c r="V18" s="17">
        <f t="shared" si="8"/>
        <v>461.94134566666662</v>
      </c>
      <c r="W18" s="24">
        <v>30</v>
      </c>
    </row>
    <row r="19" spans="2:23" ht="15" thickBot="1">
      <c r="B19" s="65">
        <v>1</v>
      </c>
      <c r="C19" s="66">
        <v>0.5</v>
      </c>
      <c r="D19" s="66">
        <v>0.5</v>
      </c>
      <c r="E19" s="7">
        <v>300</v>
      </c>
      <c r="F19" s="85">
        <f t="shared" si="9"/>
        <v>913.18636499999991</v>
      </c>
      <c r="G19" s="8">
        <v>6.9</v>
      </c>
      <c r="H19" s="8">
        <f t="shared" si="0"/>
        <v>6.1064999999999998E-11</v>
      </c>
      <c r="I19" s="9">
        <v>5400</v>
      </c>
      <c r="J19" s="93">
        <v>15</v>
      </c>
      <c r="K19" s="10">
        <v>1.5</v>
      </c>
      <c r="L19" s="9">
        <v>1</v>
      </c>
      <c r="M19" s="9">
        <f t="shared" si="1"/>
        <v>45</v>
      </c>
      <c r="N19" s="11">
        <f t="shared" si="2"/>
        <v>6</v>
      </c>
      <c r="O19" s="11">
        <v>221</v>
      </c>
      <c r="P19" s="11">
        <v>1</v>
      </c>
      <c r="Q19" s="12">
        <f t="shared" si="3"/>
        <v>2.5443749999999998E-5</v>
      </c>
      <c r="R19" s="19">
        <f t="shared" si="4"/>
        <v>1.0075724999999999E-3</v>
      </c>
      <c r="S19" s="13">
        <f t="shared" si="5"/>
        <v>1.0177499999999999E-4</v>
      </c>
      <c r="T19" s="13">
        <f t="shared" si="6"/>
        <v>4.0302899999999997E-3</v>
      </c>
      <c r="U19" s="13">
        <f t="shared" si="7"/>
        <v>4.1320649999999999E-3</v>
      </c>
      <c r="V19" s="17">
        <f t="shared" si="8"/>
        <v>913.18636499999991</v>
      </c>
      <c r="W19" s="24">
        <v>30</v>
      </c>
    </row>
    <row r="20" spans="2:23" ht="15" thickBot="1">
      <c r="B20" s="65">
        <v>2</v>
      </c>
      <c r="C20" s="66">
        <v>0.5</v>
      </c>
      <c r="D20" s="66">
        <v>0.5</v>
      </c>
      <c r="E20" s="7">
        <v>300</v>
      </c>
      <c r="F20" s="85">
        <f t="shared" si="9"/>
        <v>976.42120799999998</v>
      </c>
      <c r="G20" s="8">
        <v>6.9</v>
      </c>
      <c r="H20" s="8">
        <f t="shared" si="0"/>
        <v>6.1064999999999998E-11</v>
      </c>
      <c r="I20" s="9">
        <v>5400</v>
      </c>
      <c r="J20" s="32">
        <v>14</v>
      </c>
      <c r="K20" s="10">
        <v>1.5</v>
      </c>
      <c r="L20" s="9">
        <v>1</v>
      </c>
      <c r="M20" s="9">
        <f t="shared" si="1"/>
        <v>45</v>
      </c>
      <c r="N20" s="11">
        <f t="shared" si="2"/>
        <v>6</v>
      </c>
      <c r="O20" s="11">
        <v>252</v>
      </c>
      <c r="P20" s="11">
        <v>1</v>
      </c>
      <c r="Q20" s="12">
        <f t="shared" si="3"/>
        <v>2.2164333333333334E-5</v>
      </c>
      <c r="R20" s="19">
        <f t="shared" si="4"/>
        <v>9.4650749999999992E-4</v>
      </c>
      <c r="S20" s="13">
        <f t="shared" si="5"/>
        <v>8.8657333333333336E-5</v>
      </c>
      <c r="T20" s="13">
        <f t="shared" si="6"/>
        <v>3.7860299999999997E-3</v>
      </c>
      <c r="U20" s="13">
        <f t="shared" si="7"/>
        <v>3.8746873333333331E-3</v>
      </c>
      <c r="V20" s="17">
        <f t="shared" si="8"/>
        <v>976.42120799999998</v>
      </c>
      <c r="W20" s="24">
        <v>30</v>
      </c>
    </row>
    <row r="21" spans="2:23" ht="15" thickBot="1">
      <c r="B21" s="65">
        <v>3</v>
      </c>
      <c r="C21" s="66">
        <v>0.5</v>
      </c>
      <c r="D21" s="66">
        <v>0.5</v>
      </c>
      <c r="E21" s="7">
        <v>300</v>
      </c>
      <c r="F21" s="85">
        <f t="shared" si="9"/>
        <v>862.95700999999997</v>
      </c>
      <c r="G21" s="8">
        <v>6.9</v>
      </c>
      <c r="H21" s="8">
        <f t="shared" si="0"/>
        <v>6.1064999999999998E-11</v>
      </c>
      <c r="I21" s="9">
        <v>5400</v>
      </c>
      <c r="J21" s="32">
        <v>13</v>
      </c>
      <c r="K21" s="10">
        <v>1.5</v>
      </c>
      <c r="L21" s="9">
        <v>1</v>
      </c>
      <c r="M21" s="9">
        <f t="shared" si="1"/>
        <v>45</v>
      </c>
      <c r="N21" s="11">
        <f t="shared" si="2"/>
        <v>5</v>
      </c>
      <c r="O21" s="11">
        <v>285</v>
      </c>
      <c r="P21" s="11">
        <v>1</v>
      </c>
      <c r="Q21" s="12">
        <f t="shared" si="3"/>
        <v>1.9111083333333331E-5</v>
      </c>
      <c r="R21" s="19">
        <f t="shared" si="4"/>
        <v>7.3786874999999996E-4</v>
      </c>
      <c r="S21" s="13">
        <f t="shared" si="5"/>
        <v>7.6444333333333322E-5</v>
      </c>
      <c r="T21" s="13">
        <f t="shared" si="6"/>
        <v>2.9514749999999998E-3</v>
      </c>
      <c r="U21" s="13">
        <f t="shared" si="7"/>
        <v>3.0279193333333332E-3</v>
      </c>
      <c r="V21" s="17">
        <f t="shared" si="8"/>
        <v>862.95700999999997</v>
      </c>
      <c r="W21" s="24">
        <v>30</v>
      </c>
    </row>
    <row r="22" spans="2:23" ht="15" thickBot="1">
      <c r="B22" s="65">
        <v>4</v>
      </c>
      <c r="C22" s="66">
        <v>0.5</v>
      </c>
      <c r="D22" s="66">
        <v>0.5</v>
      </c>
      <c r="E22" s="7">
        <v>300</v>
      </c>
      <c r="F22" s="85">
        <f t="shared" ref="F22:F23" si="28">V22</f>
        <v>1004.2627770000001</v>
      </c>
      <c r="G22" s="8">
        <v>6.9</v>
      </c>
      <c r="H22" s="8">
        <f t="shared" ref="H22:H23" si="29">8.85*(10^(-12))*G22</f>
        <v>6.1064999999999998E-11</v>
      </c>
      <c r="I22" s="9">
        <v>5400</v>
      </c>
      <c r="J22" s="32">
        <v>12</v>
      </c>
      <c r="K22" s="10">
        <v>1.5</v>
      </c>
      <c r="L22" s="9">
        <v>1</v>
      </c>
      <c r="M22" s="9">
        <f t="shared" si="1"/>
        <v>45</v>
      </c>
      <c r="N22" s="11">
        <f t="shared" ref="N22:N23" si="30">INT((J22+L22)/(K22+L22))</f>
        <v>5</v>
      </c>
      <c r="O22" s="11">
        <v>357</v>
      </c>
      <c r="P22" s="11">
        <v>1</v>
      </c>
      <c r="Q22" s="12">
        <f t="shared" si="3"/>
        <v>1.6283999999999999E-5</v>
      </c>
      <c r="R22" s="19">
        <f t="shared" si="4"/>
        <v>6.8698125000000011E-4</v>
      </c>
      <c r="S22" s="13">
        <f t="shared" ref="S22:S23" si="31">Q22*4</f>
        <v>6.5135999999999994E-5</v>
      </c>
      <c r="T22" s="13">
        <f t="shared" ref="T22:T23" si="32">R22*4</f>
        <v>2.7479250000000005E-3</v>
      </c>
      <c r="U22" s="13">
        <f t="shared" ref="U22:U23" si="33">T22+S22</f>
        <v>2.8130610000000004E-3</v>
      </c>
      <c r="V22" s="17">
        <f t="shared" si="8"/>
        <v>1004.2627770000001</v>
      </c>
      <c r="W22" s="24">
        <v>30</v>
      </c>
    </row>
    <row r="23" spans="2:23" ht="15" thickBot="1">
      <c r="B23" s="65">
        <v>5</v>
      </c>
      <c r="C23" s="66">
        <v>0.5</v>
      </c>
      <c r="D23" s="66">
        <v>0.5</v>
      </c>
      <c r="E23" s="7">
        <v>300</v>
      </c>
      <c r="F23" s="85">
        <f t="shared" si="28"/>
        <v>913.43152966666662</v>
      </c>
      <c r="G23" s="8">
        <v>6.9</v>
      </c>
      <c r="H23" s="8">
        <f t="shared" si="29"/>
        <v>6.1064999999999998E-11</v>
      </c>
      <c r="I23" s="9">
        <v>5400</v>
      </c>
      <c r="J23" s="32">
        <v>11</v>
      </c>
      <c r="K23" s="10">
        <v>1.5</v>
      </c>
      <c r="L23" s="9">
        <v>1</v>
      </c>
      <c r="M23" s="9">
        <f t="shared" si="1"/>
        <v>45</v>
      </c>
      <c r="N23" s="11">
        <f t="shared" si="30"/>
        <v>4</v>
      </c>
      <c r="O23" s="11">
        <v>437</v>
      </c>
      <c r="P23" s="11">
        <v>1</v>
      </c>
      <c r="Q23" s="12">
        <f t="shared" si="3"/>
        <v>1.3683083333333331E-5</v>
      </c>
      <c r="R23" s="19">
        <f t="shared" si="4"/>
        <v>5.08875E-4</v>
      </c>
      <c r="S23" s="13">
        <f t="shared" si="31"/>
        <v>5.4732333333333324E-5</v>
      </c>
      <c r="T23" s="13">
        <f t="shared" si="32"/>
        <v>2.0355E-3</v>
      </c>
      <c r="U23" s="13">
        <f t="shared" si="33"/>
        <v>2.0902323333333332E-3</v>
      </c>
      <c r="V23" s="17">
        <f t="shared" si="8"/>
        <v>913.43152966666662</v>
      </c>
      <c r="W23" s="24">
        <v>30</v>
      </c>
    </row>
    <row r="24" spans="2:23" ht="15" thickBot="1">
      <c r="B24" s="6">
        <v>1</v>
      </c>
      <c r="C24" s="7">
        <v>0.76</v>
      </c>
      <c r="D24" s="7">
        <v>0.76</v>
      </c>
      <c r="E24" s="7">
        <v>300</v>
      </c>
      <c r="F24" s="85">
        <f t="shared" si="9"/>
        <v>2363.5411799999997</v>
      </c>
      <c r="G24" s="8">
        <v>6.9</v>
      </c>
      <c r="H24" s="8">
        <f t="shared" si="0"/>
        <v>6.1064999999999998E-11</v>
      </c>
      <c r="I24" s="9">
        <v>5400</v>
      </c>
      <c r="J24" s="93">
        <v>15</v>
      </c>
      <c r="K24" s="10">
        <v>1.5</v>
      </c>
      <c r="L24" s="9">
        <v>1</v>
      </c>
      <c r="M24" s="9">
        <f t="shared" si="1"/>
        <v>45</v>
      </c>
      <c r="N24" s="11">
        <f t="shared" si="2"/>
        <v>6</v>
      </c>
      <c r="O24" s="11">
        <v>572</v>
      </c>
      <c r="P24" s="11">
        <v>1</v>
      </c>
      <c r="Q24" s="12">
        <f t="shared" si="3"/>
        <v>2.5443749999999998E-5</v>
      </c>
      <c r="R24" s="19">
        <f t="shared" si="4"/>
        <v>1.0075724999999999E-3</v>
      </c>
      <c r="S24" s="13">
        <f t="shared" si="5"/>
        <v>1.0177499999999999E-4</v>
      </c>
      <c r="T24" s="13">
        <f t="shared" si="6"/>
        <v>4.0302899999999997E-3</v>
      </c>
      <c r="U24" s="13">
        <f t="shared" si="7"/>
        <v>4.1320649999999999E-3</v>
      </c>
      <c r="V24" s="17">
        <f t="shared" si="8"/>
        <v>2363.5411799999997</v>
      </c>
      <c r="W24" s="24">
        <v>30</v>
      </c>
    </row>
    <row r="25" spans="2:23" ht="15" thickBot="1">
      <c r="B25" s="6">
        <v>2</v>
      </c>
      <c r="C25" s="7">
        <v>0.76</v>
      </c>
      <c r="D25" s="7">
        <v>0.76</v>
      </c>
      <c r="E25" s="7">
        <v>300</v>
      </c>
      <c r="F25" s="85">
        <f t="shared" si="9"/>
        <v>2406.1808339999998</v>
      </c>
      <c r="G25" s="8">
        <v>6.9</v>
      </c>
      <c r="H25" s="8">
        <f t="shared" si="0"/>
        <v>6.1064999999999998E-11</v>
      </c>
      <c r="I25" s="9">
        <v>5400</v>
      </c>
      <c r="J25" s="32">
        <v>14</v>
      </c>
      <c r="K25" s="10">
        <v>1.5</v>
      </c>
      <c r="L25" s="9">
        <v>1</v>
      </c>
      <c r="M25" s="9">
        <f t="shared" si="1"/>
        <v>45</v>
      </c>
      <c r="N25" s="11">
        <f t="shared" si="2"/>
        <v>6</v>
      </c>
      <c r="O25" s="11">
        <v>621</v>
      </c>
      <c r="P25" s="11">
        <v>1</v>
      </c>
      <c r="Q25" s="12">
        <f t="shared" si="3"/>
        <v>2.2164333333333334E-5</v>
      </c>
      <c r="R25" s="19">
        <f t="shared" si="4"/>
        <v>9.4650749999999992E-4</v>
      </c>
      <c r="S25" s="13">
        <f t="shared" si="5"/>
        <v>8.8657333333333336E-5</v>
      </c>
      <c r="T25" s="13">
        <f t="shared" si="6"/>
        <v>3.7860299999999997E-3</v>
      </c>
      <c r="U25" s="13">
        <f t="shared" si="7"/>
        <v>3.8746873333333331E-3</v>
      </c>
      <c r="V25" s="17">
        <f t="shared" si="8"/>
        <v>2406.1808339999998</v>
      </c>
      <c r="W25" s="24">
        <v>30</v>
      </c>
    </row>
    <row r="26" spans="2:23" ht="15" thickBot="1">
      <c r="B26" s="6">
        <v>3</v>
      </c>
      <c r="C26" s="7">
        <v>0.76</v>
      </c>
      <c r="D26" s="7">
        <v>0.76</v>
      </c>
      <c r="E26" s="7">
        <v>300</v>
      </c>
      <c r="F26" s="85">
        <f t="shared" si="9"/>
        <v>2195.2415166666665</v>
      </c>
      <c r="G26" s="8">
        <v>6.9</v>
      </c>
      <c r="H26" s="8">
        <f t="shared" si="0"/>
        <v>6.1064999999999998E-11</v>
      </c>
      <c r="I26" s="9">
        <v>5400</v>
      </c>
      <c r="J26" s="32">
        <v>13</v>
      </c>
      <c r="K26" s="10">
        <v>1.5</v>
      </c>
      <c r="L26" s="9">
        <v>1</v>
      </c>
      <c r="M26" s="9">
        <f t="shared" si="1"/>
        <v>45</v>
      </c>
      <c r="N26" s="11">
        <f t="shared" si="2"/>
        <v>5</v>
      </c>
      <c r="O26" s="11">
        <v>725</v>
      </c>
      <c r="P26" s="11">
        <v>1</v>
      </c>
      <c r="Q26" s="12">
        <f t="shared" si="3"/>
        <v>1.9111083333333331E-5</v>
      </c>
      <c r="R26" s="19">
        <f t="shared" si="4"/>
        <v>7.3786874999999996E-4</v>
      </c>
      <c r="S26" s="13">
        <f t="shared" si="5"/>
        <v>7.6444333333333322E-5</v>
      </c>
      <c r="T26" s="13">
        <f t="shared" si="6"/>
        <v>2.9514749999999998E-3</v>
      </c>
      <c r="U26" s="13">
        <f t="shared" si="7"/>
        <v>3.0279193333333332E-3</v>
      </c>
      <c r="V26" s="17">
        <f t="shared" si="8"/>
        <v>2195.2415166666665</v>
      </c>
      <c r="W26" s="24">
        <v>30</v>
      </c>
    </row>
    <row r="27" spans="2:23" ht="15" thickBot="1">
      <c r="B27" s="6">
        <v>4</v>
      </c>
      <c r="C27" s="7">
        <v>0.76</v>
      </c>
      <c r="D27" s="7">
        <v>0.76</v>
      </c>
      <c r="E27" s="7">
        <v>300</v>
      </c>
      <c r="F27" s="85">
        <f t="shared" ref="F27:F28" si="34">V27</f>
        <v>2520.5026560000006</v>
      </c>
      <c r="G27" s="8">
        <v>6.9</v>
      </c>
      <c r="H27" s="8">
        <f t="shared" ref="H27:H28" si="35">8.85*(10^(-12))*G27</f>
        <v>6.1064999999999998E-11</v>
      </c>
      <c r="I27" s="9">
        <v>5400</v>
      </c>
      <c r="J27" s="32">
        <v>12</v>
      </c>
      <c r="K27" s="10">
        <v>1.5</v>
      </c>
      <c r="L27" s="9">
        <v>1</v>
      </c>
      <c r="M27" s="9">
        <f t="shared" si="1"/>
        <v>45</v>
      </c>
      <c r="N27" s="11">
        <f t="shared" ref="N27:N28" si="36">INT((J27+L27)/(K27+L27))</f>
        <v>5</v>
      </c>
      <c r="O27" s="11">
        <v>896</v>
      </c>
      <c r="P27" s="11">
        <v>1</v>
      </c>
      <c r="Q27" s="12">
        <f t="shared" si="3"/>
        <v>1.6283999999999999E-5</v>
      </c>
      <c r="R27" s="19">
        <f t="shared" si="4"/>
        <v>6.8698125000000011E-4</v>
      </c>
      <c r="S27" s="13">
        <f t="shared" ref="S27:S28" si="37">Q27*4</f>
        <v>6.5135999999999994E-5</v>
      </c>
      <c r="T27" s="13">
        <f t="shared" ref="T27:T28" si="38">R27*4</f>
        <v>2.7479250000000005E-3</v>
      </c>
      <c r="U27" s="13">
        <f t="shared" ref="U27:U28" si="39">T27+S27</f>
        <v>2.8130610000000004E-3</v>
      </c>
      <c r="V27" s="17">
        <f t="shared" si="8"/>
        <v>2520.5026560000006</v>
      </c>
      <c r="W27" s="24">
        <v>30</v>
      </c>
    </row>
    <row r="28" spans="2:23" ht="15" thickBot="1">
      <c r="B28" s="6">
        <v>5</v>
      </c>
      <c r="C28" s="7">
        <v>0.76</v>
      </c>
      <c r="D28" s="7">
        <v>0.76</v>
      </c>
      <c r="E28" s="7">
        <v>300</v>
      </c>
      <c r="F28" s="85">
        <f t="shared" si="34"/>
        <v>2132.0369799999999</v>
      </c>
      <c r="G28" s="8">
        <v>6.9</v>
      </c>
      <c r="H28" s="8">
        <f t="shared" si="35"/>
        <v>6.1064999999999998E-11</v>
      </c>
      <c r="I28" s="9">
        <v>5400</v>
      </c>
      <c r="J28" s="32">
        <v>11</v>
      </c>
      <c r="K28" s="10">
        <v>1.5</v>
      </c>
      <c r="L28" s="9">
        <v>1</v>
      </c>
      <c r="M28" s="9">
        <f t="shared" si="1"/>
        <v>45</v>
      </c>
      <c r="N28" s="11">
        <f t="shared" si="36"/>
        <v>4</v>
      </c>
      <c r="O28" s="11">
        <v>1020</v>
      </c>
      <c r="P28" s="11">
        <v>1</v>
      </c>
      <c r="Q28" s="12">
        <f t="shared" si="3"/>
        <v>1.3683083333333331E-5</v>
      </c>
      <c r="R28" s="19">
        <f t="shared" si="4"/>
        <v>5.08875E-4</v>
      </c>
      <c r="S28" s="13">
        <f t="shared" si="37"/>
        <v>5.4732333333333324E-5</v>
      </c>
      <c r="T28" s="13">
        <f t="shared" si="38"/>
        <v>2.0355E-3</v>
      </c>
      <c r="U28" s="13">
        <f t="shared" si="39"/>
        <v>2.0902323333333332E-3</v>
      </c>
      <c r="V28" s="17">
        <f t="shared" si="8"/>
        <v>2132.0369799999999</v>
      </c>
      <c r="W28" s="24">
        <v>30</v>
      </c>
    </row>
    <row r="29" spans="2:23" ht="15" thickBot="1">
      <c r="B29" s="48"/>
      <c r="C29" s="49"/>
      <c r="D29" s="49"/>
      <c r="E29" s="49"/>
      <c r="F29" s="50"/>
      <c r="G29" s="51"/>
      <c r="H29" s="51"/>
      <c r="I29" s="52"/>
      <c r="J29" s="53"/>
      <c r="K29" s="54"/>
      <c r="L29" s="55"/>
      <c r="M29" s="55"/>
      <c r="N29" s="56"/>
      <c r="O29" s="56"/>
      <c r="P29" s="56"/>
      <c r="Q29" s="57"/>
      <c r="R29" s="58"/>
      <c r="S29" s="59"/>
      <c r="T29" s="59"/>
      <c r="U29" s="59"/>
      <c r="V29" s="60"/>
      <c r="W29" s="24"/>
    </row>
    <row r="30" spans="2:23" ht="15" thickBot="1">
      <c r="B30" s="67"/>
      <c r="C30" s="68"/>
      <c r="D30" s="69"/>
      <c r="E30" s="69"/>
      <c r="F30" s="70"/>
      <c r="G30" s="71"/>
      <c r="H30" s="72"/>
      <c r="I30" s="73"/>
      <c r="J30" s="74"/>
      <c r="K30" s="75"/>
      <c r="L30" s="76"/>
      <c r="M30" s="76"/>
      <c r="N30" s="77"/>
      <c r="O30" s="78"/>
      <c r="P30" s="77"/>
      <c r="Q30" s="79"/>
      <c r="R30" s="80"/>
      <c r="S30" s="81"/>
      <c r="T30" s="82"/>
      <c r="U30" s="83"/>
      <c r="V30" s="84"/>
      <c r="W30" s="24"/>
    </row>
    <row r="31" spans="2:23" ht="17.25" customHeight="1" thickBot="1">
      <c r="C31" s="105" t="s">
        <v>15</v>
      </c>
      <c r="D31" s="114"/>
      <c r="E31" s="114"/>
      <c r="F31" s="106"/>
      <c r="G31" s="121" t="s">
        <v>16</v>
      </c>
      <c r="H31" s="122"/>
      <c r="I31" s="123" t="s">
        <v>19</v>
      </c>
      <c r="J31" s="124"/>
      <c r="K31" s="124"/>
      <c r="L31" s="124"/>
      <c r="M31" s="124"/>
      <c r="N31" s="124"/>
      <c r="O31" s="124"/>
      <c r="P31" s="124"/>
      <c r="Q31" s="100" t="s">
        <v>8</v>
      </c>
      <c r="R31" s="101"/>
      <c r="S31" s="102" t="s">
        <v>4</v>
      </c>
      <c r="T31" s="103"/>
      <c r="U31" s="104"/>
    </row>
    <row r="32" spans="2:23" ht="30" thickBot="1">
      <c r="B32" s="6" t="s">
        <v>3</v>
      </c>
      <c r="C32" s="105" t="s">
        <v>18</v>
      </c>
      <c r="D32" s="106"/>
      <c r="E32" s="7" t="s">
        <v>21</v>
      </c>
      <c r="F32" s="7" t="s">
        <v>64</v>
      </c>
      <c r="G32" s="95" t="s">
        <v>0</v>
      </c>
      <c r="H32" s="95" t="s">
        <v>9</v>
      </c>
      <c r="I32" s="90" t="s">
        <v>1</v>
      </c>
      <c r="J32" s="90" t="s">
        <v>13</v>
      </c>
      <c r="K32" s="90" t="s">
        <v>10</v>
      </c>
      <c r="L32" s="90" t="s">
        <v>11</v>
      </c>
      <c r="M32" s="90" t="s">
        <v>12</v>
      </c>
      <c r="N32" s="90" t="s">
        <v>14</v>
      </c>
      <c r="O32" s="96" t="s">
        <v>5</v>
      </c>
      <c r="P32" s="96" t="s">
        <v>53</v>
      </c>
      <c r="Q32" s="14" t="s">
        <v>2</v>
      </c>
      <c r="R32" s="14" t="s">
        <v>6</v>
      </c>
      <c r="S32" s="15" t="s">
        <v>2</v>
      </c>
      <c r="T32" s="15" t="s">
        <v>6</v>
      </c>
      <c r="U32" s="15" t="s">
        <v>7</v>
      </c>
      <c r="V32" s="18" t="s">
        <v>17</v>
      </c>
      <c r="W32" s="23" t="s">
        <v>22</v>
      </c>
    </row>
    <row r="33" spans="2:23" ht="15" thickBot="1">
      <c r="B33" s="6">
        <v>3</v>
      </c>
      <c r="C33" s="7">
        <v>0.2</v>
      </c>
      <c r="D33" s="7">
        <v>0.2</v>
      </c>
      <c r="E33" s="7">
        <v>300</v>
      </c>
      <c r="F33" s="97">
        <f t="shared" ref="F33:F37" si="40">V33</f>
        <v>96.893418666666662</v>
      </c>
      <c r="G33" s="8">
        <v>6.9</v>
      </c>
      <c r="H33" s="8">
        <f t="shared" ref="H33:H37" si="41">8.85*(10^(-12))*G33</f>
        <v>6.1064999999999998E-11</v>
      </c>
      <c r="I33" s="9">
        <v>5400</v>
      </c>
      <c r="J33" s="32">
        <v>13</v>
      </c>
      <c r="K33" s="10">
        <v>1.5</v>
      </c>
      <c r="L33" s="9">
        <v>1</v>
      </c>
      <c r="M33" s="9">
        <f>K33*W33</f>
        <v>45</v>
      </c>
      <c r="N33" s="11">
        <f t="shared" ref="N33:N37" si="42">INT((J33+L33)/(K33+L33))</f>
        <v>5</v>
      </c>
      <c r="O33" s="11">
        <v>32</v>
      </c>
      <c r="P33" s="11">
        <v>1</v>
      </c>
      <c r="Q33" s="12">
        <f>(J33*J33)*(10^(-12))*H33/(I33*(10^(-10)))*(10^9)</f>
        <v>1.9111083333333331E-5</v>
      </c>
      <c r="R33" s="19">
        <f>((M33*K33)+(M33*J33))*2*(10^(-12))*H33/(I33*(10^(-10)))*N33*(10^9)</f>
        <v>7.3786874999999996E-4</v>
      </c>
      <c r="S33" s="13">
        <f t="shared" ref="S33:S37" si="43">Q33*4</f>
        <v>7.6444333333333322E-5</v>
      </c>
      <c r="T33" s="13">
        <f t="shared" ref="T33:T37" si="44">R33*4</f>
        <v>2.9514749999999998E-3</v>
      </c>
      <c r="U33" s="13">
        <f t="shared" ref="U33:U37" si="45">T33+S33</f>
        <v>3.0279193333333332E-3</v>
      </c>
      <c r="V33" s="17">
        <f>U33*O33*1000*P33</f>
        <v>96.893418666666662</v>
      </c>
      <c r="W33" s="24">
        <v>30</v>
      </c>
    </row>
    <row r="34" spans="2:23" ht="15" thickBot="1">
      <c r="B34" s="65">
        <v>4</v>
      </c>
      <c r="C34" s="66">
        <v>0.25</v>
      </c>
      <c r="D34" s="66">
        <v>0.25</v>
      </c>
      <c r="E34" s="7">
        <v>300</v>
      </c>
      <c r="F34" s="97">
        <f t="shared" si="40"/>
        <v>216.60569700000005</v>
      </c>
      <c r="G34" s="8">
        <v>6.9</v>
      </c>
      <c r="H34" s="8">
        <f t="shared" si="41"/>
        <v>6.1064999999999998E-11</v>
      </c>
      <c r="I34" s="9">
        <v>5400</v>
      </c>
      <c r="J34" s="32">
        <v>12</v>
      </c>
      <c r="K34" s="10">
        <v>1.5</v>
      </c>
      <c r="L34" s="9">
        <v>1</v>
      </c>
      <c r="M34" s="9">
        <f>K34*W34</f>
        <v>45</v>
      </c>
      <c r="N34" s="11">
        <f t="shared" si="42"/>
        <v>5</v>
      </c>
      <c r="O34" s="11">
        <v>77</v>
      </c>
      <c r="P34" s="11">
        <v>1</v>
      </c>
      <c r="Q34" s="12">
        <f>(J34*J34)*(10^(-12))*H34/(I34*(10^(-10)))*(10^9)</f>
        <v>1.6283999999999999E-5</v>
      </c>
      <c r="R34" s="19">
        <f>((M34*K34)+(M34*J34))*2*(10^(-12))*H34/(I34*(10^(-10)))*N34*(10^9)</f>
        <v>6.8698125000000011E-4</v>
      </c>
      <c r="S34" s="13">
        <f t="shared" si="43"/>
        <v>6.5135999999999994E-5</v>
      </c>
      <c r="T34" s="13">
        <f t="shared" si="44"/>
        <v>2.7479250000000005E-3</v>
      </c>
      <c r="U34" s="13">
        <f t="shared" si="45"/>
        <v>2.8130610000000004E-3</v>
      </c>
      <c r="V34" s="17">
        <f>U34*O34*1000*P34</f>
        <v>216.60569700000005</v>
      </c>
      <c r="W34" s="24">
        <v>30</v>
      </c>
    </row>
    <row r="35" spans="2:23" ht="15" thickBot="1">
      <c r="B35" s="6">
        <v>4</v>
      </c>
      <c r="C35" s="7">
        <v>0.38</v>
      </c>
      <c r="D35" s="7">
        <v>0.38</v>
      </c>
      <c r="E35" s="7">
        <v>300</v>
      </c>
      <c r="F35" s="97">
        <f t="shared" si="40"/>
        <v>540.10771200000011</v>
      </c>
      <c r="G35" s="8">
        <v>6.9</v>
      </c>
      <c r="H35" s="8">
        <f t="shared" si="41"/>
        <v>6.1064999999999998E-11</v>
      </c>
      <c r="I35" s="9">
        <v>5400</v>
      </c>
      <c r="J35" s="32">
        <v>12</v>
      </c>
      <c r="K35" s="10">
        <v>1.5</v>
      </c>
      <c r="L35" s="9">
        <v>1</v>
      </c>
      <c r="M35" s="9">
        <f>K35*W35</f>
        <v>45</v>
      </c>
      <c r="N35" s="11">
        <f t="shared" si="42"/>
        <v>5</v>
      </c>
      <c r="O35" s="11">
        <v>192</v>
      </c>
      <c r="P35" s="11">
        <v>1</v>
      </c>
      <c r="Q35" s="12">
        <f>(J35*J35)*(10^(-12))*H35/(I35*(10^(-10)))*(10^9)</f>
        <v>1.6283999999999999E-5</v>
      </c>
      <c r="R35" s="19">
        <f>((M35*K35)+(M35*J35))*2*(10^(-12))*H35/(I35*(10^(-10)))*N35*(10^9)</f>
        <v>6.8698125000000011E-4</v>
      </c>
      <c r="S35" s="13">
        <f t="shared" si="43"/>
        <v>6.5135999999999994E-5</v>
      </c>
      <c r="T35" s="13">
        <f t="shared" si="44"/>
        <v>2.7479250000000005E-3</v>
      </c>
      <c r="U35" s="13">
        <f t="shared" si="45"/>
        <v>2.8130610000000004E-3</v>
      </c>
      <c r="V35" s="17">
        <f>U35*O35*1000*P35</f>
        <v>540.10771200000011</v>
      </c>
      <c r="W35" s="24">
        <v>30</v>
      </c>
    </row>
    <row r="36" spans="2:23" ht="15" thickBot="1">
      <c r="B36" s="65">
        <v>4</v>
      </c>
      <c r="C36" s="66">
        <v>0.5</v>
      </c>
      <c r="D36" s="66">
        <v>0.5</v>
      </c>
      <c r="E36" s="7">
        <v>300</v>
      </c>
      <c r="F36" s="97">
        <f t="shared" si="40"/>
        <v>1004.2627770000001</v>
      </c>
      <c r="G36" s="8">
        <v>6.9</v>
      </c>
      <c r="H36" s="8">
        <f t="shared" si="41"/>
        <v>6.1064999999999998E-11</v>
      </c>
      <c r="I36" s="9">
        <v>5400</v>
      </c>
      <c r="J36" s="32">
        <v>12</v>
      </c>
      <c r="K36" s="10">
        <v>1.5</v>
      </c>
      <c r="L36" s="9">
        <v>1</v>
      </c>
      <c r="M36" s="9">
        <f>K36*W36</f>
        <v>45</v>
      </c>
      <c r="N36" s="11">
        <f t="shared" si="42"/>
        <v>5</v>
      </c>
      <c r="O36" s="11">
        <v>357</v>
      </c>
      <c r="P36" s="11">
        <v>1</v>
      </c>
      <c r="Q36" s="12">
        <f>(J36*J36)*(10^(-12))*H36/(I36*(10^(-10)))*(10^9)</f>
        <v>1.6283999999999999E-5</v>
      </c>
      <c r="R36" s="19">
        <f>((M36*K36)+(M36*J36))*2*(10^(-12))*H36/(I36*(10^(-10)))*N36*(10^9)</f>
        <v>6.8698125000000011E-4</v>
      </c>
      <c r="S36" s="13">
        <f t="shared" si="43"/>
        <v>6.5135999999999994E-5</v>
      </c>
      <c r="T36" s="13">
        <f t="shared" si="44"/>
        <v>2.7479250000000005E-3</v>
      </c>
      <c r="U36" s="13">
        <f t="shared" si="45"/>
        <v>2.8130610000000004E-3</v>
      </c>
      <c r="V36" s="17">
        <f>U36*O36*1000*P36</f>
        <v>1004.2627770000001</v>
      </c>
      <c r="W36" s="24">
        <v>30</v>
      </c>
    </row>
    <row r="37" spans="2:23" ht="15" thickBot="1">
      <c r="B37" s="6">
        <v>4</v>
      </c>
      <c r="C37" s="7">
        <v>0.76</v>
      </c>
      <c r="D37" s="7">
        <v>0.76</v>
      </c>
      <c r="E37" s="7">
        <v>300</v>
      </c>
      <c r="F37" s="97">
        <f t="shared" si="40"/>
        <v>2520.5026560000006</v>
      </c>
      <c r="G37" s="8">
        <v>6.9</v>
      </c>
      <c r="H37" s="8">
        <f t="shared" si="41"/>
        <v>6.1064999999999998E-11</v>
      </c>
      <c r="I37" s="9">
        <v>5400</v>
      </c>
      <c r="J37" s="32">
        <v>12</v>
      </c>
      <c r="K37" s="10">
        <v>1.5</v>
      </c>
      <c r="L37" s="9">
        <v>1</v>
      </c>
      <c r="M37" s="9">
        <f>K37*W37</f>
        <v>45</v>
      </c>
      <c r="N37" s="11">
        <f t="shared" si="42"/>
        <v>5</v>
      </c>
      <c r="O37" s="11">
        <v>896</v>
      </c>
      <c r="P37" s="11">
        <v>1</v>
      </c>
      <c r="Q37" s="12">
        <f>(J37*J37)*(10^(-12))*H37/(I37*(10^(-10)))*(10^9)</f>
        <v>1.6283999999999999E-5</v>
      </c>
      <c r="R37" s="19">
        <f>((M37*K37)+(M37*J37))*2*(10^(-12))*H37/(I37*(10^(-10)))*N37*(10^9)</f>
        <v>6.8698125000000011E-4</v>
      </c>
      <c r="S37" s="13">
        <f t="shared" si="43"/>
        <v>6.5135999999999994E-5</v>
      </c>
      <c r="T37" s="13">
        <f t="shared" si="44"/>
        <v>2.7479250000000005E-3</v>
      </c>
      <c r="U37" s="13">
        <f t="shared" si="45"/>
        <v>2.8130610000000004E-3</v>
      </c>
      <c r="V37" s="17">
        <f>U37*O37*1000*P37</f>
        <v>2520.5026560000006</v>
      </c>
      <c r="W37" s="24">
        <v>30</v>
      </c>
    </row>
    <row r="38" spans="2:23" ht="15" thickBot="1">
      <c r="B38" s="48"/>
      <c r="C38" s="49"/>
      <c r="D38" s="49"/>
      <c r="E38" s="49"/>
      <c r="F38" s="50"/>
      <c r="G38" s="51"/>
      <c r="H38" s="51"/>
      <c r="I38" s="52"/>
      <c r="J38" s="53"/>
      <c r="K38" s="54"/>
      <c r="L38" s="55"/>
      <c r="M38" s="55"/>
      <c r="N38" s="56"/>
      <c r="O38" s="56"/>
      <c r="P38" s="56"/>
      <c r="Q38" s="57"/>
      <c r="R38" s="58"/>
      <c r="S38" s="59"/>
      <c r="T38" s="59"/>
      <c r="U38" s="59"/>
      <c r="V38" s="60"/>
      <c r="W38" s="24"/>
    </row>
    <row r="39" spans="2:23" ht="15" thickBot="1">
      <c r="C39" s="7">
        <v>0.25</v>
      </c>
      <c r="D39" s="7">
        <v>0.25</v>
      </c>
      <c r="E39" s="7">
        <v>250</v>
      </c>
      <c r="F39" s="20">
        <v>220</v>
      </c>
      <c r="G39" s="8">
        <v>3.9</v>
      </c>
      <c r="H39" s="8">
        <f t="shared" ref="H39:H40" si="46">8.85*(10^(-12))*G39</f>
        <v>3.4514999999999997E-11</v>
      </c>
      <c r="I39" s="9">
        <v>4000</v>
      </c>
      <c r="J39" s="45">
        <v>250</v>
      </c>
      <c r="Q39" s="12">
        <f>(J39*J39)*(10^(-12))*H39/(I39*(10^(-10)))*(10^9)</f>
        <v>5.3929687499999985E-3</v>
      </c>
    </row>
    <row r="40" spans="2:23">
      <c r="C40" s="7">
        <v>0.25</v>
      </c>
      <c r="D40" s="7">
        <v>0.25</v>
      </c>
      <c r="E40" s="7">
        <v>250</v>
      </c>
      <c r="F40" s="20">
        <v>220</v>
      </c>
      <c r="G40" s="8">
        <v>6.9</v>
      </c>
      <c r="H40" s="8">
        <f t="shared" si="46"/>
        <v>6.1064999999999998E-11</v>
      </c>
      <c r="I40" s="9">
        <v>4000</v>
      </c>
      <c r="J40" s="45">
        <v>250</v>
      </c>
      <c r="Q40" s="12">
        <f>(J40*J40)*(10^(-12))*H40/(I40*(10^(-10)))*(10^9)</f>
        <v>9.5414062499999987E-3</v>
      </c>
    </row>
    <row r="42" spans="2:23">
      <c r="F42" s="1" t="s">
        <v>37</v>
      </c>
      <c r="J42">
        <f>0.8*36*6.9/3.9</f>
        <v>50.953846153846165</v>
      </c>
    </row>
    <row r="46" spans="2:23">
      <c r="J46">
        <f>0.25*0.25</f>
        <v>6.25E-2</v>
      </c>
    </row>
    <row r="47" spans="2:23">
      <c r="J47">
        <f>3.6*15*2*14*4*36/1000/1000</f>
        <v>0.217728</v>
      </c>
    </row>
    <row r="48" spans="2:23">
      <c r="Q48" s="64" t="s">
        <v>56</v>
      </c>
      <c r="R48" s="64" t="s">
        <v>58</v>
      </c>
      <c r="S48" s="64" t="s">
        <v>65</v>
      </c>
      <c r="T48" s="64" t="s">
        <v>60</v>
      </c>
    </row>
    <row r="49" spans="17:20">
      <c r="Q49" s="63">
        <v>200</v>
      </c>
      <c r="R49" s="63">
        <v>200</v>
      </c>
      <c r="S49" s="63">
        <v>15</v>
      </c>
      <c r="T49" s="63">
        <v>21</v>
      </c>
    </row>
    <row r="50" spans="17:20">
      <c r="Q50" s="63"/>
      <c r="R50" s="63"/>
      <c r="S50" s="63">
        <v>14</v>
      </c>
      <c r="T50" s="63">
        <v>21</v>
      </c>
    </row>
    <row r="51" spans="17:20">
      <c r="Q51" s="63"/>
      <c r="R51" s="63"/>
      <c r="S51" s="63">
        <v>13</v>
      </c>
      <c r="T51" s="63">
        <v>32</v>
      </c>
    </row>
    <row r="52" spans="17:20">
      <c r="Q52" s="63"/>
      <c r="R52" s="63"/>
      <c r="S52" s="63">
        <v>12</v>
      </c>
      <c r="T52" s="63">
        <v>32</v>
      </c>
    </row>
    <row r="53" spans="17:20">
      <c r="Q53" s="63"/>
      <c r="R53" s="63"/>
      <c r="S53" s="63">
        <v>11</v>
      </c>
      <c r="T53" s="63">
        <v>45</v>
      </c>
    </row>
    <row r="54" spans="17:20">
      <c r="Q54" s="63">
        <v>250</v>
      </c>
      <c r="R54" s="63">
        <v>250</v>
      </c>
      <c r="S54" s="63">
        <v>15</v>
      </c>
      <c r="T54" s="63">
        <v>45</v>
      </c>
    </row>
    <row r="55" spans="17:20">
      <c r="Q55" s="63"/>
      <c r="R55" s="63"/>
      <c r="S55" s="63">
        <v>14</v>
      </c>
      <c r="T55" s="63">
        <v>45</v>
      </c>
    </row>
    <row r="56" spans="17:20">
      <c r="Q56" s="63"/>
      <c r="R56" s="63"/>
      <c r="S56" s="63">
        <v>13</v>
      </c>
      <c r="T56" s="63">
        <v>60</v>
      </c>
    </row>
    <row r="57" spans="17:20">
      <c r="Q57" s="63"/>
      <c r="R57" s="63"/>
      <c r="S57" s="63">
        <v>12</v>
      </c>
      <c r="T57" s="63">
        <v>77</v>
      </c>
    </row>
    <row r="58" spans="17:20">
      <c r="Q58" s="63"/>
      <c r="R58" s="63"/>
      <c r="S58" s="63">
        <v>11</v>
      </c>
      <c r="T58" s="63">
        <v>77</v>
      </c>
    </row>
    <row r="59" spans="17:20">
      <c r="Q59" s="63">
        <v>380</v>
      </c>
      <c r="R59" s="63">
        <v>380</v>
      </c>
      <c r="S59" s="63">
        <v>15</v>
      </c>
      <c r="T59" s="63">
        <v>117</v>
      </c>
    </row>
    <row r="60" spans="17:20">
      <c r="Q60" s="63"/>
      <c r="R60" s="63"/>
      <c r="S60" s="63">
        <v>14</v>
      </c>
      <c r="T60" s="63">
        <v>140</v>
      </c>
    </row>
    <row r="61" spans="17:20">
      <c r="Q61" s="63"/>
      <c r="R61" s="63"/>
      <c r="S61" s="63">
        <v>13</v>
      </c>
      <c r="T61" s="63">
        <v>165</v>
      </c>
    </row>
    <row r="62" spans="17:20">
      <c r="Q62" s="63"/>
      <c r="R62" s="63"/>
      <c r="S62" s="63">
        <v>12</v>
      </c>
      <c r="T62" s="63">
        <v>192</v>
      </c>
    </row>
    <row r="63" spans="17:20">
      <c r="Q63" s="63"/>
      <c r="R63" s="63"/>
      <c r="S63" s="63">
        <v>11</v>
      </c>
      <c r="T63" s="63">
        <v>221</v>
      </c>
    </row>
    <row r="64" spans="17:20">
      <c r="Q64" s="63">
        <v>500</v>
      </c>
      <c r="R64" s="63">
        <v>500</v>
      </c>
      <c r="S64" s="63">
        <v>15</v>
      </c>
      <c r="T64" s="63">
        <v>221</v>
      </c>
    </row>
    <row r="65" spans="17:20">
      <c r="Q65" s="63"/>
      <c r="R65" s="63"/>
      <c r="S65" s="63">
        <v>14</v>
      </c>
      <c r="T65" s="63">
        <v>252</v>
      </c>
    </row>
    <row r="66" spans="17:20">
      <c r="Q66" s="63"/>
      <c r="R66" s="63"/>
      <c r="S66" s="63">
        <v>13</v>
      </c>
      <c r="T66" s="63">
        <v>285</v>
      </c>
    </row>
    <row r="67" spans="17:20">
      <c r="Q67" s="63"/>
      <c r="R67" s="63"/>
      <c r="S67" s="63">
        <v>12</v>
      </c>
      <c r="T67" s="63">
        <v>357</v>
      </c>
    </row>
    <row r="68" spans="17:20">
      <c r="Q68" s="63"/>
      <c r="R68" s="63"/>
      <c r="S68" s="63">
        <v>11</v>
      </c>
      <c r="T68" s="63">
        <v>437</v>
      </c>
    </row>
    <row r="69" spans="17:20">
      <c r="Q69" s="63">
        <v>760</v>
      </c>
      <c r="R69" s="63">
        <v>760</v>
      </c>
      <c r="S69" s="63">
        <v>15</v>
      </c>
      <c r="T69" s="63">
        <v>572</v>
      </c>
    </row>
    <row r="70" spans="17:20">
      <c r="Q70" s="63"/>
      <c r="R70" s="63"/>
      <c r="S70" s="63">
        <v>14</v>
      </c>
      <c r="T70" s="63">
        <v>621</v>
      </c>
    </row>
    <row r="71" spans="17:20">
      <c r="Q71" s="63"/>
      <c r="R71" s="63"/>
      <c r="S71" s="63">
        <v>13</v>
      </c>
      <c r="T71" s="63">
        <v>725</v>
      </c>
    </row>
    <row r="72" spans="17:20">
      <c r="Q72" s="63"/>
      <c r="R72" s="63"/>
      <c r="S72" s="63">
        <v>12</v>
      </c>
      <c r="T72" s="63">
        <v>896</v>
      </c>
    </row>
    <row r="73" spans="17:20">
      <c r="Q73" s="63"/>
      <c r="R73" s="63"/>
      <c r="S73" s="63">
        <v>11</v>
      </c>
      <c r="T73" s="63">
        <v>1020</v>
      </c>
    </row>
  </sheetData>
  <mergeCells count="12">
    <mergeCell ref="C32:D32"/>
    <mergeCell ref="C2:F2"/>
    <mergeCell ref="G2:H2"/>
    <mergeCell ref="Q2:R2"/>
    <mergeCell ref="S2:U2"/>
    <mergeCell ref="C3:D3"/>
    <mergeCell ref="I2:P2"/>
    <mergeCell ref="C31:F31"/>
    <mergeCell ref="G31:H31"/>
    <mergeCell ref="I31:P31"/>
    <mergeCell ref="Q31:R31"/>
    <mergeCell ref="S31:U3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36BB-C273-4BA8-8796-F3E38581D5C7}">
  <dimension ref="M55"/>
  <sheetViews>
    <sheetView workbookViewId="0">
      <selection activeCell="G48" sqref="G48"/>
    </sheetView>
  </sheetViews>
  <sheetFormatPr defaultRowHeight="14.25"/>
  <sheetData>
    <row r="55" spans="13:13">
      <c r="M55" t="s">
        <v>38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0577-A2EC-47EC-9FC1-4C403977342F}">
  <dimension ref="A1:W24"/>
  <sheetViews>
    <sheetView topLeftCell="B1" zoomScaleNormal="100" workbookViewId="0">
      <selection activeCell="B12" sqref="A12:XFD14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7.375" style="1" customWidth="1"/>
    <col min="6" max="6" width="8.625" style="1" bestFit="1" customWidth="1"/>
    <col min="7" max="7" width="4.5" bestFit="1" customWidth="1"/>
    <col min="8" max="8" width="12.125" customWidth="1"/>
    <col min="9" max="9" width="5.5" bestFit="1" customWidth="1"/>
    <col min="10" max="10" width="13.625" bestFit="1" customWidth="1"/>
    <col min="11" max="11" width="12.875" style="3" customWidth="1"/>
    <col min="12" max="12" width="9.875" bestFit="1" customWidth="1"/>
    <col min="13" max="13" width="10" bestFit="1" customWidth="1"/>
    <col min="14" max="14" width="7" customWidth="1"/>
    <col min="15" max="15" width="8.25" bestFit="1" customWidth="1"/>
    <col min="16" max="16" width="8.25" customWidth="1"/>
    <col min="17" max="17" width="8.375" customWidth="1"/>
    <col min="18" max="18" width="8.25" customWidth="1"/>
    <col min="19" max="20" width="7.375" customWidth="1"/>
    <col min="21" max="21" width="12.25" customWidth="1"/>
    <col min="22" max="22" width="12.625" bestFit="1" customWidth="1"/>
    <col min="23" max="23" width="3.875" bestFit="1" customWidth="1"/>
  </cols>
  <sheetData>
    <row r="1" spans="2:23" ht="17.25" customHeight="1" thickBot="1">
      <c r="C1" s="105" t="s">
        <v>15</v>
      </c>
      <c r="D1" s="114"/>
      <c r="E1" s="114"/>
      <c r="F1" s="106"/>
      <c r="G1" s="98" t="s">
        <v>16</v>
      </c>
      <c r="H1" s="99"/>
      <c r="I1" s="125" t="s">
        <v>19</v>
      </c>
      <c r="J1" s="126"/>
      <c r="K1" s="126"/>
      <c r="L1" s="126"/>
      <c r="M1" s="126"/>
      <c r="N1" s="126"/>
      <c r="O1" s="127"/>
      <c r="P1" s="47"/>
      <c r="Q1" s="100" t="s">
        <v>8</v>
      </c>
      <c r="R1" s="101"/>
      <c r="S1" s="102" t="s">
        <v>4</v>
      </c>
      <c r="T1" s="103"/>
      <c r="U1" s="104"/>
    </row>
    <row r="2" spans="2:23" ht="30.75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5" t="s">
        <v>1</v>
      </c>
      <c r="J2" s="5" t="s">
        <v>13</v>
      </c>
      <c r="K2" s="5" t="s">
        <v>10</v>
      </c>
      <c r="L2" s="5" t="s">
        <v>11</v>
      </c>
      <c r="M2" s="5" t="s">
        <v>12</v>
      </c>
      <c r="N2" s="5" t="s">
        <v>14</v>
      </c>
      <c r="O2" s="11" t="s">
        <v>5</v>
      </c>
      <c r="P2" s="61" t="s">
        <v>54</v>
      </c>
      <c r="Q2" s="14" t="s">
        <v>2</v>
      </c>
      <c r="R2" s="14" t="s">
        <v>6</v>
      </c>
      <c r="S2" s="15" t="s">
        <v>2</v>
      </c>
      <c r="T2" s="15" t="s">
        <v>6</v>
      </c>
      <c r="U2" s="15" t="s">
        <v>7</v>
      </c>
      <c r="V2" s="18" t="s">
        <v>17</v>
      </c>
      <c r="W2" s="23" t="s">
        <v>22</v>
      </c>
    </row>
    <row r="3" spans="2:23" ht="15" thickBot="1">
      <c r="B3" s="6">
        <v>1</v>
      </c>
      <c r="C3" s="7">
        <v>0.2</v>
      </c>
      <c r="D3" s="7">
        <v>0.2</v>
      </c>
      <c r="E3" s="7">
        <v>250</v>
      </c>
      <c r="F3" s="20">
        <v>30</v>
      </c>
      <c r="G3" s="8">
        <v>3.9</v>
      </c>
      <c r="H3" s="8">
        <f t="shared" ref="H3:H17" si="0">8.85*(10^(-12))*G3</f>
        <v>3.4514999999999997E-11</v>
      </c>
      <c r="I3" s="9">
        <v>4500</v>
      </c>
      <c r="J3" s="32">
        <v>15</v>
      </c>
      <c r="K3" s="10">
        <v>1.1000000000000001</v>
      </c>
      <c r="L3" s="9">
        <v>0.8</v>
      </c>
      <c r="M3" s="9">
        <f t="shared" ref="M3:M11" si="1">K3*W3</f>
        <v>19.8</v>
      </c>
      <c r="N3" s="11">
        <f t="shared" ref="N3:N11" si="2">INT((J3+L3)/(K3+L3))</f>
        <v>8</v>
      </c>
      <c r="O3" s="11">
        <v>21</v>
      </c>
      <c r="P3" s="11">
        <v>1</v>
      </c>
      <c r="Q3" s="12">
        <f t="shared" ref="Q3:Q16" si="3">(J3*J3)*(10^(-12))*H3/(I3*(10^(-10)))*(10^9)</f>
        <v>1.7257499999999995E-5</v>
      </c>
      <c r="R3" s="19">
        <f t="shared" ref="R3:R11" si="4">((M3*K3)+(M3*J3))*2*(10^(-12))*H3/(I3*(10^(-10)))*N3*(10^9)</f>
        <v>3.9120681599999989E-4</v>
      </c>
      <c r="S3" s="13">
        <f t="shared" ref="S3:T11" si="5">Q3*4</f>
        <v>6.9029999999999981E-5</v>
      </c>
      <c r="T3" s="13">
        <f t="shared" si="5"/>
        <v>1.5648272639999996E-3</v>
      </c>
      <c r="U3" s="13">
        <f t="shared" ref="U3:U11" si="6">T3+S3</f>
        <v>1.6338572639999997E-3</v>
      </c>
      <c r="V3" s="17">
        <f>U3*O3*1000*P3</f>
        <v>34.31100254399999</v>
      </c>
      <c r="W3" s="24">
        <v>18</v>
      </c>
    </row>
    <row r="4" spans="2:23" ht="15" thickBot="1">
      <c r="B4" s="6">
        <v>2</v>
      </c>
      <c r="C4" s="7">
        <v>0.2</v>
      </c>
      <c r="D4" s="7">
        <v>0.2</v>
      </c>
      <c r="E4" s="7">
        <v>250</v>
      </c>
      <c r="F4" s="20">
        <v>30</v>
      </c>
      <c r="G4" s="8">
        <v>3.9</v>
      </c>
      <c r="H4" s="8">
        <f t="shared" si="0"/>
        <v>3.4514999999999997E-11</v>
      </c>
      <c r="I4" s="9">
        <v>4500</v>
      </c>
      <c r="J4" s="32">
        <v>14</v>
      </c>
      <c r="K4" s="10">
        <v>1.1000000000000001</v>
      </c>
      <c r="L4" s="9">
        <v>0.8</v>
      </c>
      <c r="M4" s="9">
        <f t="shared" si="1"/>
        <v>19.8</v>
      </c>
      <c r="N4" s="11">
        <f t="shared" si="2"/>
        <v>7</v>
      </c>
      <c r="O4" s="11">
        <v>21</v>
      </c>
      <c r="P4" s="11">
        <v>1</v>
      </c>
      <c r="Q4" s="12">
        <f t="shared" si="3"/>
        <v>1.5033199999999999E-5</v>
      </c>
      <c r="R4" s="19">
        <f t="shared" si="4"/>
        <v>3.2104472400000002E-4</v>
      </c>
      <c r="S4" s="13">
        <f t="shared" si="5"/>
        <v>6.0132799999999995E-5</v>
      </c>
      <c r="T4" s="13">
        <f t="shared" si="5"/>
        <v>1.2841788960000001E-3</v>
      </c>
      <c r="U4" s="13">
        <f t="shared" si="6"/>
        <v>1.344311696E-3</v>
      </c>
      <c r="V4" s="17">
        <f t="shared" ref="V4:V14" si="7">U4*O4*1000*P4</f>
        <v>28.230545616000001</v>
      </c>
      <c r="W4" s="24">
        <v>18</v>
      </c>
    </row>
    <row r="5" spans="2:23" ht="15" thickBot="1">
      <c r="B5" s="6">
        <v>3</v>
      </c>
      <c r="C5" s="7">
        <v>0.2</v>
      </c>
      <c r="D5" s="7">
        <v>0.2</v>
      </c>
      <c r="E5" s="7">
        <v>250</v>
      </c>
      <c r="F5" s="20">
        <v>30</v>
      </c>
      <c r="G5" s="8">
        <v>3.9</v>
      </c>
      <c r="H5" s="8">
        <f t="shared" si="0"/>
        <v>3.4514999999999997E-11</v>
      </c>
      <c r="I5" s="9">
        <v>4500</v>
      </c>
      <c r="J5" s="32">
        <v>13</v>
      </c>
      <c r="K5" s="10">
        <v>1.1000000000000001</v>
      </c>
      <c r="L5" s="9">
        <v>0.8</v>
      </c>
      <c r="M5" s="9">
        <f t="shared" si="1"/>
        <v>19.8</v>
      </c>
      <c r="N5" s="11">
        <f t="shared" si="2"/>
        <v>7</v>
      </c>
      <c r="O5" s="11">
        <v>32</v>
      </c>
      <c r="P5" s="11">
        <v>1</v>
      </c>
      <c r="Q5" s="12">
        <f t="shared" si="3"/>
        <v>1.2962299999999996E-5</v>
      </c>
      <c r="R5" s="19">
        <f t="shared" si="4"/>
        <v>2.9978348399999999E-4</v>
      </c>
      <c r="S5" s="13">
        <f t="shared" si="5"/>
        <v>5.1849199999999985E-5</v>
      </c>
      <c r="T5" s="13">
        <f t="shared" si="5"/>
        <v>1.199133936E-3</v>
      </c>
      <c r="U5" s="13">
        <f t="shared" si="6"/>
        <v>1.2509831359999999E-3</v>
      </c>
      <c r="V5" s="17">
        <f t="shared" si="7"/>
        <v>40.031460351999996</v>
      </c>
      <c r="W5" s="24">
        <v>18</v>
      </c>
    </row>
    <row r="6" spans="2:23" ht="15" thickBot="1">
      <c r="B6" s="6">
        <v>1</v>
      </c>
      <c r="C6" s="7">
        <v>0.2</v>
      </c>
      <c r="D6" s="7">
        <v>0.2</v>
      </c>
      <c r="E6" s="7">
        <v>250</v>
      </c>
      <c r="F6" s="20">
        <v>100</v>
      </c>
      <c r="G6" s="8">
        <v>6.9</v>
      </c>
      <c r="H6" s="8">
        <f t="shared" si="0"/>
        <v>6.1064999999999998E-11</v>
      </c>
      <c r="I6" s="9">
        <v>4500</v>
      </c>
      <c r="J6" s="32">
        <v>15</v>
      </c>
      <c r="K6" s="10">
        <v>1.1000000000000001</v>
      </c>
      <c r="L6" s="9">
        <v>0.8</v>
      </c>
      <c r="M6" s="9">
        <f t="shared" si="1"/>
        <v>33</v>
      </c>
      <c r="N6" s="11">
        <f t="shared" si="2"/>
        <v>8</v>
      </c>
      <c r="O6" s="11">
        <v>21</v>
      </c>
      <c r="P6" s="11">
        <v>1</v>
      </c>
      <c r="Q6" s="12">
        <f t="shared" si="3"/>
        <v>3.0532499999999993E-5</v>
      </c>
      <c r="R6" s="19">
        <f t="shared" si="4"/>
        <v>1.1535585599999996E-3</v>
      </c>
      <c r="S6" s="13">
        <f t="shared" si="5"/>
        <v>1.2212999999999997E-4</v>
      </c>
      <c r="T6" s="13">
        <f t="shared" si="5"/>
        <v>4.6142342399999982E-3</v>
      </c>
      <c r="U6" s="13">
        <f t="shared" si="6"/>
        <v>4.736364239999998E-3</v>
      </c>
      <c r="V6" s="17">
        <f t="shared" si="7"/>
        <v>99.463649039999964</v>
      </c>
      <c r="W6" s="24">
        <v>30</v>
      </c>
    </row>
    <row r="7" spans="2:23" ht="15" thickBot="1">
      <c r="B7" s="6">
        <v>2</v>
      </c>
      <c r="C7" s="7">
        <v>0.2</v>
      </c>
      <c r="D7" s="7">
        <v>0.2</v>
      </c>
      <c r="E7" s="7">
        <v>250</v>
      </c>
      <c r="F7" s="20">
        <v>100</v>
      </c>
      <c r="G7" s="8">
        <v>6.9</v>
      </c>
      <c r="H7" s="8">
        <f t="shared" si="0"/>
        <v>6.1064999999999998E-11</v>
      </c>
      <c r="I7" s="9">
        <v>4500</v>
      </c>
      <c r="J7" s="32">
        <v>14</v>
      </c>
      <c r="K7" s="10">
        <v>1.1000000000000001</v>
      </c>
      <c r="L7" s="9">
        <v>0.8</v>
      </c>
      <c r="M7" s="9">
        <f t="shared" si="1"/>
        <v>33</v>
      </c>
      <c r="N7" s="11">
        <f t="shared" si="2"/>
        <v>7</v>
      </c>
      <c r="O7" s="11">
        <v>21</v>
      </c>
      <c r="P7" s="11">
        <v>1</v>
      </c>
      <c r="Q7" s="12">
        <f t="shared" si="3"/>
        <v>2.6597199999999997E-5</v>
      </c>
      <c r="R7" s="19">
        <f t="shared" si="4"/>
        <v>9.4667033999999998E-4</v>
      </c>
      <c r="S7" s="13">
        <f t="shared" si="5"/>
        <v>1.0638879999999999E-4</v>
      </c>
      <c r="T7" s="13">
        <f t="shared" si="5"/>
        <v>3.7866813599999999E-3</v>
      </c>
      <c r="U7" s="13">
        <f t="shared" si="6"/>
        <v>3.89307016E-3</v>
      </c>
      <c r="V7" s="17">
        <f t="shared" si="7"/>
        <v>81.754473359999992</v>
      </c>
      <c r="W7" s="24">
        <v>30</v>
      </c>
    </row>
    <row r="8" spans="2:23" ht="15" thickBot="1">
      <c r="B8" s="6">
        <v>3</v>
      </c>
      <c r="C8" s="7">
        <v>0.2</v>
      </c>
      <c r="D8" s="7">
        <v>0.2</v>
      </c>
      <c r="E8" s="7">
        <v>250</v>
      </c>
      <c r="F8" s="20">
        <v>100</v>
      </c>
      <c r="G8" s="8">
        <v>6.9</v>
      </c>
      <c r="H8" s="8">
        <f t="shared" si="0"/>
        <v>6.1064999999999998E-11</v>
      </c>
      <c r="I8" s="9">
        <v>4500</v>
      </c>
      <c r="J8" s="32">
        <v>13</v>
      </c>
      <c r="K8" s="10">
        <v>1.1000000000000001</v>
      </c>
      <c r="L8" s="9">
        <v>0.8</v>
      </c>
      <c r="M8" s="9">
        <f t="shared" si="1"/>
        <v>30.800000000000004</v>
      </c>
      <c r="N8" s="11">
        <f t="shared" si="2"/>
        <v>7</v>
      </c>
      <c r="O8" s="11">
        <v>32</v>
      </c>
      <c r="P8" s="11">
        <v>1</v>
      </c>
      <c r="Q8" s="12">
        <f t="shared" si="3"/>
        <v>2.2933299999999996E-5</v>
      </c>
      <c r="R8" s="19">
        <f t="shared" si="4"/>
        <v>8.2504514400000002E-4</v>
      </c>
      <c r="S8" s="13">
        <f t="shared" si="5"/>
        <v>9.1733199999999984E-5</v>
      </c>
      <c r="T8" s="13">
        <f t="shared" si="5"/>
        <v>3.3001805760000001E-3</v>
      </c>
      <c r="U8" s="13">
        <f t="shared" si="6"/>
        <v>3.3919137760000002E-3</v>
      </c>
      <c r="V8" s="17">
        <f t="shared" si="7"/>
        <v>108.54124083200001</v>
      </c>
      <c r="W8" s="24">
        <v>28</v>
      </c>
    </row>
    <row r="9" spans="2:23" ht="15" thickBot="1">
      <c r="B9" s="6">
        <v>1</v>
      </c>
      <c r="C9" s="7">
        <v>0.2</v>
      </c>
      <c r="D9" s="7">
        <v>0.2</v>
      </c>
      <c r="E9" s="7">
        <v>250</v>
      </c>
      <c r="F9" s="20">
        <v>200</v>
      </c>
      <c r="G9" s="8">
        <v>6.9</v>
      </c>
      <c r="H9" s="8">
        <f t="shared" si="0"/>
        <v>6.1064999999999998E-11</v>
      </c>
      <c r="I9" s="9">
        <v>4500</v>
      </c>
      <c r="J9" s="32">
        <v>15</v>
      </c>
      <c r="K9" s="10">
        <v>1.1000000000000001</v>
      </c>
      <c r="L9" s="9">
        <v>0.8</v>
      </c>
      <c r="M9" s="9">
        <f t="shared" si="1"/>
        <v>33</v>
      </c>
      <c r="N9" s="11">
        <f t="shared" si="2"/>
        <v>8</v>
      </c>
      <c r="O9" s="11">
        <v>21</v>
      </c>
      <c r="P9" s="11">
        <v>1</v>
      </c>
      <c r="Q9" s="12">
        <f t="shared" si="3"/>
        <v>3.0532499999999993E-5</v>
      </c>
      <c r="R9" s="19">
        <f t="shared" si="4"/>
        <v>1.1535585599999996E-3</v>
      </c>
      <c r="S9" s="13">
        <f t="shared" si="5"/>
        <v>1.2212999999999997E-4</v>
      </c>
      <c r="T9" s="13">
        <f t="shared" si="5"/>
        <v>4.6142342399999982E-3</v>
      </c>
      <c r="U9" s="13">
        <f t="shared" si="6"/>
        <v>4.736364239999998E-3</v>
      </c>
      <c r="V9" s="17">
        <f t="shared" si="7"/>
        <v>99.463649039999964</v>
      </c>
      <c r="W9" s="24">
        <v>30</v>
      </c>
    </row>
    <row r="10" spans="2:23" ht="15" thickBot="1">
      <c r="B10" s="6">
        <v>2</v>
      </c>
      <c r="C10" s="7">
        <v>0.2</v>
      </c>
      <c r="D10" s="7">
        <v>0.2</v>
      </c>
      <c r="E10" s="7">
        <v>250</v>
      </c>
      <c r="F10" s="20">
        <v>200</v>
      </c>
      <c r="G10" s="8">
        <v>6.9</v>
      </c>
      <c r="H10" s="8">
        <f t="shared" si="0"/>
        <v>6.1064999999999998E-11</v>
      </c>
      <c r="I10" s="9">
        <v>4500</v>
      </c>
      <c r="J10" s="32">
        <v>14</v>
      </c>
      <c r="K10" s="10">
        <v>1.1000000000000001</v>
      </c>
      <c r="L10" s="9">
        <v>0.8</v>
      </c>
      <c r="M10" s="9">
        <f t="shared" si="1"/>
        <v>33</v>
      </c>
      <c r="N10" s="11">
        <f t="shared" si="2"/>
        <v>7</v>
      </c>
      <c r="O10" s="11">
        <v>21</v>
      </c>
      <c r="P10" s="11">
        <v>1</v>
      </c>
      <c r="Q10" s="12">
        <f t="shared" si="3"/>
        <v>2.6597199999999997E-5</v>
      </c>
      <c r="R10" s="19">
        <f t="shared" si="4"/>
        <v>9.4667033999999998E-4</v>
      </c>
      <c r="S10" s="13">
        <f t="shared" si="5"/>
        <v>1.0638879999999999E-4</v>
      </c>
      <c r="T10" s="13">
        <f t="shared" si="5"/>
        <v>3.7866813599999999E-3</v>
      </c>
      <c r="U10" s="13">
        <f t="shared" si="6"/>
        <v>3.89307016E-3</v>
      </c>
      <c r="V10" s="17">
        <f t="shared" si="7"/>
        <v>81.754473359999992</v>
      </c>
      <c r="W10" s="24">
        <v>30</v>
      </c>
    </row>
    <row r="11" spans="2:23" ht="15" thickBot="1">
      <c r="B11" s="6">
        <v>3</v>
      </c>
      <c r="C11" s="7">
        <v>0.2</v>
      </c>
      <c r="D11" s="7">
        <v>0.2</v>
      </c>
      <c r="E11" s="7">
        <v>250</v>
      </c>
      <c r="F11" s="20">
        <v>200</v>
      </c>
      <c r="G11" s="8">
        <v>6.9</v>
      </c>
      <c r="H11" s="8">
        <f t="shared" si="0"/>
        <v>6.1064999999999998E-11</v>
      </c>
      <c r="I11" s="9">
        <v>4500</v>
      </c>
      <c r="J11" s="32">
        <v>13</v>
      </c>
      <c r="K11" s="10">
        <v>1.1000000000000001</v>
      </c>
      <c r="L11" s="9">
        <v>0.8</v>
      </c>
      <c r="M11" s="9">
        <f t="shared" si="1"/>
        <v>33</v>
      </c>
      <c r="N11" s="11">
        <f t="shared" si="2"/>
        <v>7</v>
      </c>
      <c r="O11" s="11">
        <v>32</v>
      </c>
      <c r="P11" s="11">
        <v>1</v>
      </c>
      <c r="Q11" s="12">
        <f t="shared" si="3"/>
        <v>2.2933299999999996E-5</v>
      </c>
      <c r="R11" s="19">
        <f t="shared" si="4"/>
        <v>8.839769399999999E-4</v>
      </c>
      <c r="S11" s="13">
        <f t="shared" si="5"/>
        <v>9.1733199999999984E-5</v>
      </c>
      <c r="T11" s="13">
        <f t="shared" si="5"/>
        <v>3.5359077599999996E-3</v>
      </c>
      <c r="U11" s="13">
        <f t="shared" si="6"/>
        <v>3.6276409599999998E-3</v>
      </c>
      <c r="V11" s="17">
        <f t="shared" si="7"/>
        <v>116.08451072</v>
      </c>
      <c r="W11" s="24">
        <v>30</v>
      </c>
    </row>
    <row r="12" spans="2:23" ht="15" thickBot="1">
      <c r="B12" s="6">
        <v>1</v>
      </c>
      <c r="C12" s="7">
        <v>0.2</v>
      </c>
      <c r="D12" s="7">
        <v>0.2</v>
      </c>
      <c r="E12" s="7">
        <v>250</v>
      </c>
      <c r="F12" s="20">
        <v>200</v>
      </c>
      <c r="G12" s="8">
        <v>6.9</v>
      </c>
      <c r="H12" s="8">
        <f t="shared" ref="H12:H14" si="8">8.85*(10^(-12))*G12</f>
        <v>6.1064999999999998E-11</v>
      </c>
      <c r="I12" s="9">
        <v>4500</v>
      </c>
      <c r="J12" s="32">
        <v>15</v>
      </c>
      <c r="K12" s="10">
        <v>2.9</v>
      </c>
      <c r="L12" s="9">
        <v>1</v>
      </c>
      <c r="M12" s="9">
        <f t="shared" ref="M12:M14" si="9">K12*W12</f>
        <v>66.7</v>
      </c>
      <c r="N12" s="11">
        <f t="shared" ref="N12:N14" si="10">INT((J12+L12)/(K12+L12))</f>
        <v>4</v>
      </c>
      <c r="O12" s="11">
        <v>21</v>
      </c>
      <c r="P12" s="11">
        <v>2</v>
      </c>
      <c r="Q12" s="12">
        <f t="shared" ref="Q12:Q14" si="11">(J12*J12)*(10^(-12))*H12/(I12*(10^(-10)))*(10^9)</f>
        <v>3.0532499999999993E-5</v>
      </c>
      <c r="R12" s="19">
        <f t="shared" ref="R12:R14" si="12">((M12*K12)+(M12*J12))*2*(10^(-12))*H12/(I12*(10^(-10)))*N12*(10^9)</f>
        <v>1.2961304079999998E-3</v>
      </c>
      <c r="S12" s="13">
        <f t="shared" ref="S12:S14" si="13">Q12*4</f>
        <v>1.2212999999999997E-4</v>
      </c>
      <c r="T12" s="13">
        <f t="shared" ref="T12:T14" si="14">R12*4</f>
        <v>5.1845216319999993E-3</v>
      </c>
      <c r="U12" s="13">
        <f t="shared" ref="U12:U14" si="15">T12+S12</f>
        <v>5.3066516319999991E-3</v>
      </c>
      <c r="V12" s="17">
        <f t="shared" si="7"/>
        <v>222.87936854399996</v>
      </c>
      <c r="W12" s="24">
        <v>23</v>
      </c>
    </row>
    <row r="13" spans="2:23" ht="15" thickBot="1">
      <c r="B13" s="6">
        <v>2</v>
      </c>
      <c r="C13" s="7">
        <v>0.2</v>
      </c>
      <c r="D13" s="7">
        <v>0.2</v>
      </c>
      <c r="E13" s="7">
        <v>250</v>
      </c>
      <c r="F13" s="20">
        <v>200</v>
      </c>
      <c r="G13" s="8">
        <v>6.9</v>
      </c>
      <c r="H13" s="8">
        <f t="shared" si="8"/>
        <v>6.1064999999999998E-11</v>
      </c>
      <c r="I13" s="9">
        <v>4500</v>
      </c>
      <c r="J13" s="32">
        <v>14</v>
      </c>
      <c r="K13" s="10">
        <v>2.9</v>
      </c>
      <c r="L13" s="9">
        <v>1</v>
      </c>
      <c r="M13" s="9">
        <f t="shared" si="9"/>
        <v>87</v>
      </c>
      <c r="N13" s="11">
        <f t="shared" si="10"/>
        <v>3</v>
      </c>
      <c r="O13" s="11">
        <v>21</v>
      </c>
      <c r="P13" s="11">
        <v>2</v>
      </c>
      <c r="Q13" s="12">
        <f t="shared" si="11"/>
        <v>2.6597199999999997E-5</v>
      </c>
      <c r="R13" s="19">
        <f t="shared" si="12"/>
        <v>1.1971182599999997E-3</v>
      </c>
      <c r="S13" s="13">
        <f t="shared" si="13"/>
        <v>1.0638879999999999E-4</v>
      </c>
      <c r="T13" s="13">
        <f t="shared" si="14"/>
        <v>4.7884730399999987E-3</v>
      </c>
      <c r="U13" s="13">
        <f t="shared" si="15"/>
        <v>4.8948618399999987E-3</v>
      </c>
      <c r="V13" s="17">
        <f t="shared" si="7"/>
        <v>205.58419727999993</v>
      </c>
      <c r="W13" s="24">
        <v>30</v>
      </c>
    </row>
    <row r="14" spans="2:23" ht="15" thickBot="1">
      <c r="B14" s="6">
        <v>3</v>
      </c>
      <c r="C14" s="7">
        <v>0.2</v>
      </c>
      <c r="D14" s="7">
        <v>0.2</v>
      </c>
      <c r="E14" s="7">
        <v>250</v>
      </c>
      <c r="F14" s="20">
        <v>200</v>
      </c>
      <c r="G14" s="8">
        <v>6.9</v>
      </c>
      <c r="H14" s="8">
        <f t="shared" si="8"/>
        <v>6.1064999999999998E-11</v>
      </c>
      <c r="I14" s="9">
        <v>4500</v>
      </c>
      <c r="J14" s="32">
        <v>13</v>
      </c>
      <c r="K14" s="10">
        <v>2.9</v>
      </c>
      <c r="L14" s="9">
        <v>1</v>
      </c>
      <c r="M14" s="9">
        <f t="shared" si="9"/>
        <v>66.7</v>
      </c>
      <c r="N14" s="11">
        <f t="shared" si="10"/>
        <v>3</v>
      </c>
      <c r="O14" s="11">
        <v>32</v>
      </c>
      <c r="P14" s="11">
        <v>2</v>
      </c>
      <c r="Q14" s="12">
        <f t="shared" si="11"/>
        <v>2.2933299999999996E-5</v>
      </c>
      <c r="R14" s="19">
        <f t="shared" si="12"/>
        <v>8.634835259999997E-4</v>
      </c>
      <c r="S14" s="13">
        <f t="shared" si="13"/>
        <v>9.1733199999999984E-5</v>
      </c>
      <c r="T14" s="13">
        <f t="shared" si="14"/>
        <v>3.4539341039999988E-3</v>
      </c>
      <c r="U14" s="13">
        <f t="shared" si="15"/>
        <v>3.545667303999999E-3</v>
      </c>
      <c r="V14" s="17">
        <f t="shared" si="7"/>
        <v>226.92270745599993</v>
      </c>
      <c r="W14" s="24">
        <v>23</v>
      </c>
    </row>
    <row r="15" spans="2:23" ht="15" thickBot="1">
      <c r="B15" s="48"/>
      <c r="C15" s="49"/>
      <c r="D15" s="49"/>
      <c r="E15" s="49"/>
      <c r="F15" s="50"/>
      <c r="G15" s="51"/>
      <c r="H15" s="51"/>
      <c r="I15" s="52"/>
      <c r="J15" s="53"/>
      <c r="K15" s="54"/>
      <c r="L15" s="55"/>
      <c r="M15" s="55"/>
      <c r="N15" s="56"/>
      <c r="O15" s="56"/>
      <c r="P15" s="56"/>
      <c r="Q15" s="57"/>
      <c r="R15" s="58"/>
      <c r="S15" s="59"/>
      <c r="T15" s="59"/>
      <c r="U15" s="59"/>
      <c r="V15" s="60"/>
      <c r="W15" s="24"/>
    </row>
    <row r="16" spans="2:23" ht="15" thickBot="1">
      <c r="C16" s="7">
        <v>0.25</v>
      </c>
      <c r="D16" s="7">
        <v>0.25</v>
      </c>
      <c r="E16" s="7">
        <v>250</v>
      </c>
      <c r="F16" s="20">
        <v>220</v>
      </c>
      <c r="G16" s="8">
        <v>3.9</v>
      </c>
      <c r="H16" s="8">
        <f t="shared" si="0"/>
        <v>3.4514999999999997E-11</v>
      </c>
      <c r="I16" s="9">
        <v>4000</v>
      </c>
      <c r="J16" s="45">
        <v>250</v>
      </c>
      <c r="Q16" s="12">
        <f t="shared" si="3"/>
        <v>5.3929687499999985E-3</v>
      </c>
    </row>
    <row r="17" spans="1:23">
      <c r="C17" s="7">
        <v>0.25</v>
      </c>
      <c r="D17" s="7">
        <v>0.25</v>
      </c>
      <c r="E17" s="7">
        <v>250</v>
      </c>
      <c r="F17" s="20">
        <v>220</v>
      </c>
      <c r="G17" s="8">
        <v>6.9</v>
      </c>
      <c r="H17" s="8">
        <f t="shared" si="0"/>
        <v>6.1064999999999998E-11</v>
      </c>
      <c r="I17" s="9">
        <v>4000</v>
      </c>
      <c r="J17" s="45">
        <v>250</v>
      </c>
      <c r="Q17" s="12">
        <f>(J17*J17)*(10^(-12))*H17/(I17*(10^(-10)))*(10^9)</f>
        <v>9.5414062499999987E-3</v>
      </c>
    </row>
    <row r="19" spans="1:23">
      <c r="F19" s="1" t="s">
        <v>37</v>
      </c>
      <c r="J19">
        <f>0.8*36*6.9/3.9</f>
        <v>50.953846153846165</v>
      </c>
    </row>
    <row r="23" spans="1:23" s="3" customFormat="1">
      <c r="A23"/>
      <c r="B23" s="1"/>
      <c r="C23" s="1"/>
      <c r="D23" s="1"/>
      <c r="E23" s="1"/>
      <c r="F23" s="1"/>
      <c r="G23"/>
      <c r="H23"/>
      <c r="I23"/>
      <c r="J23">
        <f>0.25*0.25</f>
        <v>6.25E-2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3" customFormat="1">
      <c r="A24"/>
      <c r="B24" s="1"/>
      <c r="C24" s="1"/>
      <c r="D24" s="1"/>
      <c r="E24" s="1"/>
      <c r="F24" s="1"/>
      <c r="G24"/>
      <c r="H24"/>
      <c r="I24"/>
      <c r="J24">
        <f>3.6*15*2*14*4*36/1000/1000</f>
        <v>0.217728</v>
      </c>
      <c r="L24"/>
      <c r="M24"/>
      <c r="N24"/>
      <c r="O24"/>
      <c r="P24"/>
      <c r="Q24"/>
      <c r="R24"/>
      <c r="S24"/>
      <c r="T24"/>
      <c r="U24"/>
      <c r="V24"/>
      <c r="W24"/>
    </row>
  </sheetData>
  <mergeCells count="6">
    <mergeCell ref="C2:D2"/>
    <mergeCell ref="C1:F1"/>
    <mergeCell ref="G1:H1"/>
    <mergeCell ref="I1:O1"/>
    <mergeCell ref="Q1:R1"/>
    <mergeCell ref="S1:U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D916-8F29-48AB-BEC2-03B2386A3AF4}">
  <dimension ref="A1:W40"/>
  <sheetViews>
    <sheetView topLeftCell="B1" zoomScaleNormal="100" workbookViewId="0">
      <selection activeCell="U32" sqref="U32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7.375" style="1" customWidth="1"/>
    <col min="6" max="6" width="8.625" style="1" bestFit="1" customWidth="1"/>
    <col min="7" max="7" width="4.5" bestFit="1" customWidth="1"/>
    <col min="8" max="8" width="12.125" customWidth="1"/>
    <col min="9" max="9" width="5.5" bestFit="1" customWidth="1"/>
    <col min="10" max="10" width="13.625" bestFit="1" customWidth="1"/>
    <col min="11" max="11" width="12.875" style="3" customWidth="1"/>
    <col min="12" max="12" width="9.875" bestFit="1" customWidth="1"/>
    <col min="13" max="13" width="10" bestFit="1" customWidth="1"/>
    <col min="14" max="14" width="7.375" customWidth="1"/>
    <col min="15" max="15" width="8.25" bestFit="1" customWidth="1"/>
    <col min="16" max="16" width="8.25" customWidth="1"/>
    <col min="17" max="17" width="8.375" customWidth="1"/>
    <col min="18" max="18" width="8.25" customWidth="1"/>
    <col min="19" max="20" width="7.375" customWidth="1"/>
    <col min="21" max="21" width="12.25" customWidth="1"/>
    <col min="22" max="22" width="12.625" bestFit="1" customWidth="1"/>
    <col min="23" max="23" width="3.875" bestFit="1" customWidth="1"/>
  </cols>
  <sheetData>
    <row r="1" spans="2:23" ht="17.25" customHeight="1" thickBot="1">
      <c r="C1" s="105" t="s">
        <v>15</v>
      </c>
      <c r="D1" s="114"/>
      <c r="E1" s="114"/>
      <c r="F1" s="106"/>
      <c r="G1" s="98" t="s">
        <v>16</v>
      </c>
      <c r="H1" s="99"/>
      <c r="I1" s="125" t="s">
        <v>19</v>
      </c>
      <c r="J1" s="126"/>
      <c r="K1" s="126"/>
      <c r="L1" s="126"/>
      <c r="M1" s="126"/>
      <c r="N1" s="126"/>
      <c r="O1" s="127"/>
      <c r="P1" s="47"/>
      <c r="Q1" s="100" t="s">
        <v>8</v>
      </c>
      <c r="R1" s="101"/>
      <c r="S1" s="102" t="s">
        <v>4</v>
      </c>
      <c r="T1" s="103"/>
      <c r="U1" s="104"/>
    </row>
    <row r="2" spans="2:23" ht="30.75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5" t="s">
        <v>1</v>
      </c>
      <c r="J2" s="5" t="s">
        <v>13</v>
      </c>
      <c r="K2" s="5" t="s">
        <v>10</v>
      </c>
      <c r="L2" s="5" t="s">
        <v>11</v>
      </c>
      <c r="M2" s="5" t="s">
        <v>12</v>
      </c>
      <c r="N2" s="5" t="s">
        <v>14</v>
      </c>
      <c r="O2" s="11" t="s">
        <v>5</v>
      </c>
      <c r="P2" s="61" t="s">
        <v>53</v>
      </c>
      <c r="Q2" s="14" t="s">
        <v>2</v>
      </c>
      <c r="R2" s="14" t="s">
        <v>6</v>
      </c>
      <c r="S2" s="15" t="s">
        <v>2</v>
      </c>
      <c r="T2" s="15" t="s">
        <v>6</v>
      </c>
      <c r="U2" s="15" t="s">
        <v>7</v>
      </c>
      <c r="V2" s="18" t="s">
        <v>17</v>
      </c>
      <c r="W2" s="23" t="s">
        <v>22</v>
      </c>
    </row>
    <row r="3" spans="2:23" ht="15" thickBot="1">
      <c r="B3" s="6">
        <v>1</v>
      </c>
      <c r="C3" s="7">
        <v>0.25</v>
      </c>
      <c r="D3" s="7">
        <v>0.25</v>
      </c>
      <c r="E3" s="7">
        <v>300</v>
      </c>
      <c r="F3" s="20">
        <v>30</v>
      </c>
      <c r="G3" s="8">
        <v>3.9</v>
      </c>
      <c r="H3" s="8">
        <f t="shared" ref="H3:H17" si="0">8.85*(10^(-12))*G3</f>
        <v>3.4514999999999997E-11</v>
      </c>
      <c r="I3" s="9">
        <v>5400</v>
      </c>
      <c r="J3" s="32">
        <v>15</v>
      </c>
      <c r="K3" s="10">
        <v>1.1000000000000001</v>
      </c>
      <c r="L3" s="9">
        <v>0.8</v>
      </c>
      <c r="M3" s="9">
        <f t="shared" ref="M3:M11" si="1">K3*W3</f>
        <v>8.8000000000000007</v>
      </c>
      <c r="N3" s="11">
        <f t="shared" ref="N3:N5" si="2">INT((J3+L3)/(K3+L3))</f>
        <v>8</v>
      </c>
      <c r="O3" s="11">
        <v>45</v>
      </c>
      <c r="P3" s="11">
        <v>1</v>
      </c>
      <c r="Q3" s="12">
        <f t="shared" ref="Q3:Q11" si="3">(J3*J3)*(10^(-12))*H3/(I3*(10^(-10)))*(10^9)</f>
        <v>1.4381249999999997E-5</v>
      </c>
      <c r="R3" s="19">
        <f t="shared" ref="R3:R11" si="4">((M3*K3)+(M3*J3))*2*(10^(-12))*H3/(I3*(10^(-10)))*N3*(10^9)</f>
        <v>1.4489141333333332E-4</v>
      </c>
      <c r="S3" s="13">
        <f t="shared" ref="S3:T5" si="5">Q3*4</f>
        <v>5.7524999999999989E-5</v>
      </c>
      <c r="T3" s="13">
        <f t="shared" si="5"/>
        <v>5.7956565333333327E-4</v>
      </c>
      <c r="U3" s="13">
        <f t="shared" ref="U3:U5" si="6">T3+S3</f>
        <v>6.3709065333333328E-4</v>
      </c>
      <c r="V3" s="17">
        <f t="shared" ref="V3:V4" si="7">U3*O3*1000</f>
        <v>28.669079399999998</v>
      </c>
      <c r="W3" s="24">
        <v>8</v>
      </c>
    </row>
    <row r="4" spans="2:23" ht="15" thickBot="1">
      <c r="B4" s="6">
        <v>2</v>
      </c>
      <c r="C4" s="7">
        <v>0.25</v>
      </c>
      <c r="D4" s="7">
        <v>0.25</v>
      </c>
      <c r="E4" s="7">
        <v>300</v>
      </c>
      <c r="F4" s="20">
        <v>30</v>
      </c>
      <c r="G4" s="8">
        <v>3.9</v>
      </c>
      <c r="H4" s="8">
        <f t="shared" si="0"/>
        <v>3.4514999999999997E-11</v>
      </c>
      <c r="I4" s="9">
        <v>5400</v>
      </c>
      <c r="J4" s="32">
        <v>14</v>
      </c>
      <c r="K4" s="10">
        <v>1.1000000000000001</v>
      </c>
      <c r="L4" s="9">
        <v>0.8</v>
      </c>
      <c r="M4" s="9">
        <f t="shared" si="1"/>
        <v>8.8000000000000007</v>
      </c>
      <c r="N4" s="11">
        <f t="shared" si="2"/>
        <v>7</v>
      </c>
      <c r="O4" s="11">
        <v>45</v>
      </c>
      <c r="P4" s="11">
        <v>1</v>
      </c>
      <c r="Q4" s="12">
        <f t="shared" si="3"/>
        <v>1.2527666666666665E-5</v>
      </c>
      <c r="R4" s="19">
        <f t="shared" si="4"/>
        <v>1.1890545333333334E-4</v>
      </c>
      <c r="S4" s="13">
        <f t="shared" si="5"/>
        <v>5.0110666666666661E-5</v>
      </c>
      <c r="T4" s="13">
        <f t="shared" si="5"/>
        <v>4.7562181333333337E-4</v>
      </c>
      <c r="U4" s="13">
        <f t="shared" si="6"/>
        <v>5.2573248000000003E-4</v>
      </c>
      <c r="V4" s="17">
        <f t="shared" si="7"/>
        <v>23.657961600000004</v>
      </c>
      <c r="W4" s="24">
        <v>8</v>
      </c>
    </row>
    <row r="5" spans="2:23" ht="15" thickBot="1">
      <c r="B5" s="6">
        <v>3</v>
      </c>
      <c r="C5" s="7">
        <v>0.25</v>
      </c>
      <c r="D5" s="7">
        <v>0.25</v>
      </c>
      <c r="E5" s="7">
        <v>250</v>
      </c>
      <c r="F5" s="20">
        <v>30</v>
      </c>
      <c r="G5" s="8">
        <v>3.9</v>
      </c>
      <c r="H5" s="8">
        <f t="shared" si="0"/>
        <v>3.4514999999999997E-11</v>
      </c>
      <c r="I5" s="9">
        <v>5400</v>
      </c>
      <c r="J5" s="32">
        <v>13</v>
      </c>
      <c r="K5" s="10">
        <v>1.1000000000000001</v>
      </c>
      <c r="L5" s="9">
        <v>0.8</v>
      </c>
      <c r="M5" s="9">
        <f t="shared" si="1"/>
        <v>8.8000000000000007</v>
      </c>
      <c r="N5" s="11">
        <f t="shared" si="2"/>
        <v>7</v>
      </c>
      <c r="O5" s="11">
        <v>60</v>
      </c>
      <c r="P5" s="11">
        <v>1</v>
      </c>
      <c r="Q5" s="12">
        <f t="shared" si="3"/>
        <v>1.0801916666666664E-5</v>
      </c>
      <c r="R5" s="19">
        <f t="shared" si="4"/>
        <v>1.1103092E-4</v>
      </c>
      <c r="S5" s="13">
        <f t="shared" si="5"/>
        <v>4.3207666666666656E-5</v>
      </c>
      <c r="T5" s="13">
        <f t="shared" si="5"/>
        <v>4.4412367999999998E-4</v>
      </c>
      <c r="U5" s="13">
        <f t="shared" si="6"/>
        <v>4.8733134666666665E-4</v>
      </c>
      <c r="V5" s="17">
        <f>U5*O5*1000*P5</f>
        <v>29.239880799999998</v>
      </c>
      <c r="W5" s="24">
        <v>8</v>
      </c>
    </row>
    <row r="6" spans="2:23" ht="15" thickBot="1">
      <c r="B6" s="6">
        <v>1</v>
      </c>
      <c r="C6" s="7">
        <v>0.25</v>
      </c>
      <c r="D6" s="7">
        <v>0.25</v>
      </c>
      <c r="E6" s="7">
        <v>250</v>
      </c>
      <c r="F6" s="20">
        <v>100</v>
      </c>
      <c r="G6" s="8">
        <v>3.9</v>
      </c>
      <c r="H6" s="8">
        <f t="shared" ref="H6:H8" si="8">8.85*(10^(-12))*G6</f>
        <v>3.4514999999999997E-11</v>
      </c>
      <c r="I6" s="9">
        <v>5400</v>
      </c>
      <c r="J6" s="32">
        <v>15</v>
      </c>
      <c r="K6" s="10">
        <v>1.1000000000000001</v>
      </c>
      <c r="L6" s="9">
        <v>0.8</v>
      </c>
      <c r="M6" s="9">
        <f t="shared" si="1"/>
        <v>30.800000000000004</v>
      </c>
      <c r="N6" s="11">
        <f t="shared" ref="N6:N8" si="9">INT((J6+L6)/(K6+L6))</f>
        <v>8</v>
      </c>
      <c r="O6" s="11">
        <v>45</v>
      </c>
      <c r="P6" s="11">
        <v>1</v>
      </c>
      <c r="Q6" s="12">
        <f t="shared" si="3"/>
        <v>1.4381249999999997E-5</v>
      </c>
      <c r="R6" s="19">
        <f t="shared" si="4"/>
        <v>5.071199466666666E-4</v>
      </c>
      <c r="S6" s="13">
        <f t="shared" ref="S6:S8" si="10">Q6*4</f>
        <v>5.7524999999999989E-5</v>
      </c>
      <c r="T6" s="13">
        <f t="shared" ref="T6:T8" si="11">R6*4</f>
        <v>2.0284797866666664E-3</v>
      </c>
      <c r="U6" s="13">
        <f t="shared" ref="U6:U8" si="12">T6+S6</f>
        <v>2.0860047866666665E-3</v>
      </c>
      <c r="V6" s="17">
        <f t="shared" ref="V6:V13" si="13">U6*O6*1000*P6</f>
        <v>93.870215399999992</v>
      </c>
      <c r="W6" s="24">
        <v>28</v>
      </c>
    </row>
    <row r="7" spans="2:23" ht="15" thickBot="1">
      <c r="B7" s="6">
        <v>2</v>
      </c>
      <c r="C7" s="7">
        <v>0.25</v>
      </c>
      <c r="D7" s="7">
        <v>0.25</v>
      </c>
      <c r="E7" s="7">
        <v>250</v>
      </c>
      <c r="F7" s="20">
        <v>100</v>
      </c>
      <c r="G7" s="8">
        <v>3.9</v>
      </c>
      <c r="H7" s="8">
        <f t="shared" si="8"/>
        <v>3.4514999999999997E-11</v>
      </c>
      <c r="I7" s="9">
        <v>5400</v>
      </c>
      <c r="J7" s="32">
        <v>14</v>
      </c>
      <c r="K7" s="10">
        <v>1.1000000000000001</v>
      </c>
      <c r="L7" s="9">
        <v>0.8</v>
      </c>
      <c r="M7" s="9">
        <f t="shared" si="1"/>
        <v>30.800000000000004</v>
      </c>
      <c r="N7" s="11">
        <f t="shared" si="9"/>
        <v>7</v>
      </c>
      <c r="O7" s="11">
        <v>45</v>
      </c>
      <c r="P7" s="11">
        <v>1</v>
      </c>
      <c r="Q7" s="12">
        <f t="shared" si="3"/>
        <v>1.2527666666666665E-5</v>
      </c>
      <c r="R7" s="19">
        <f t="shared" si="4"/>
        <v>4.1616908666666661E-4</v>
      </c>
      <c r="S7" s="13">
        <f t="shared" si="10"/>
        <v>5.0110666666666661E-5</v>
      </c>
      <c r="T7" s="13">
        <f t="shared" si="11"/>
        <v>1.6646763466666664E-3</v>
      </c>
      <c r="U7" s="13">
        <f t="shared" si="12"/>
        <v>1.7147870133333331E-3</v>
      </c>
      <c r="V7" s="17">
        <f t="shared" si="13"/>
        <v>77.165415599999989</v>
      </c>
      <c r="W7" s="24">
        <v>28</v>
      </c>
    </row>
    <row r="8" spans="2:23" ht="15" thickBot="1">
      <c r="B8" s="6">
        <v>3</v>
      </c>
      <c r="C8" s="7">
        <v>0.25</v>
      </c>
      <c r="D8" s="7">
        <v>0.25</v>
      </c>
      <c r="E8" s="7">
        <v>250</v>
      </c>
      <c r="F8" s="20">
        <v>100</v>
      </c>
      <c r="G8" s="8">
        <v>3.9</v>
      </c>
      <c r="H8" s="8">
        <f t="shared" si="8"/>
        <v>3.4514999999999997E-11</v>
      </c>
      <c r="I8" s="9">
        <v>5400</v>
      </c>
      <c r="J8" s="32">
        <v>13</v>
      </c>
      <c r="K8" s="10">
        <v>1.1000000000000001</v>
      </c>
      <c r="L8" s="9">
        <v>0.8</v>
      </c>
      <c r="M8" s="9">
        <f t="shared" si="1"/>
        <v>30.800000000000004</v>
      </c>
      <c r="N8" s="11">
        <f t="shared" si="9"/>
        <v>7</v>
      </c>
      <c r="O8" s="11">
        <v>60</v>
      </c>
      <c r="P8" s="11">
        <v>1</v>
      </c>
      <c r="Q8" s="12">
        <f t="shared" si="3"/>
        <v>1.0801916666666664E-5</v>
      </c>
      <c r="R8" s="19">
        <f t="shared" si="4"/>
        <v>3.8860821999999996E-4</v>
      </c>
      <c r="S8" s="13">
        <f t="shared" si="10"/>
        <v>4.3207666666666656E-5</v>
      </c>
      <c r="T8" s="13">
        <f t="shared" si="11"/>
        <v>1.5544328799999999E-3</v>
      </c>
      <c r="U8" s="13">
        <f t="shared" si="12"/>
        <v>1.5976405466666666E-3</v>
      </c>
      <c r="V8" s="17">
        <f t="shared" si="13"/>
        <v>95.858432799999989</v>
      </c>
      <c r="W8" s="24">
        <v>28</v>
      </c>
    </row>
    <row r="9" spans="2:23" ht="15" thickBot="1">
      <c r="B9" s="6">
        <v>1</v>
      </c>
      <c r="C9" s="7">
        <v>0.25</v>
      </c>
      <c r="D9" s="7">
        <v>0.25</v>
      </c>
      <c r="E9" s="7">
        <v>250</v>
      </c>
      <c r="F9" s="20">
        <v>200</v>
      </c>
      <c r="G9" s="8">
        <v>6.9</v>
      </c>
      <c r="H9" s="8">
        <f t="shared" ref="H9:H14" si="14">8.85*(10^(-12))*G9</f>
        <v>6.1064999999999998E-11</v>
      </c>
      <c r="I9" s="9">
        <v>5400</v>
      </c>
      <c r="J9" s="32">
        <v>15</v>
      </c>
      <c r="K9" s="10">
        <v>1.1000000000000001</v>
      </c>
      <c r="L9" s="9">
        <v>0.8</v>
      </c>
      <c r="M9" s="9">
        <f t="shared" si="1"/>
        <v>33</v>
      </c>
      <c r="N9" s="11">
        <f t="shared" ref="N9:N14" si="15">INT((J9+L9)/(K9+L9))</f>
        <v>8</v>
      </c>
      <c r="O9" s="11">
        <v>45</v>
      </c>
      <c r="P9" s="11">
        <v>1</v>
      </c>
      <c r="Q9" s="12">
        <f t="shared" si="3"/>
        <v>2.5443749999999998E-5</v>
      </c>
      <c r="R9" s="19">
        <f t="shared" si="4"/>
        <v>9.612987999999997E-4</v>
      </c>
      <c r="S9" s="13">
        <f t="shared" ref="S9:S14" si="16">Q9*4</f>
        <v>1.0177499999999999E-4</v>
      </c>
      <c r="T9" s="13">
        <f t="shared" ref="T9:T14" si="17">R9*4</f>
        <v>3.8451951999999988E-3</v>
      </c>
      <c r="U9" s="13">
        <f t="shared" ref="U9:U14" si="18">T9+S9</f>
        <v>3.9469701999999985E-3</v>
      </c>
      <c r="V9" s="17">
        <f t="shared" si="13"/>
        <v>177.61365899999993</v>
      </c>
      <c r="W9" s="24">
        <v>30</v>
      </c>
    </row>
    <row r="10" spans="2:23" ht="15" thickBot="1">
      <c r="B10" s="6">
        <v>2</v>
      </c>
      <c r="C10" s="7">
        <v>0.25</v>
      </c>
      <c r="D10" s="7">
        <v>0.25</v>
      </c>
      <c r="E10" s="7">
        <v>250</v>
      </c>
      <c r="F10" s="20">
        <v>200</v>
      </c>
      <c r="G10" s="8">
        <v>6.9</v>
      </c>
      <c r="H10" s="8">
        <f t="shared" si="14"/>
        <v>6.1064999999999998E-11</v>
      </c>
      <c r="I10" s="9">
        <v>5400</v>
      </c>
      <c r="J10" s="32">
        <v>14</v>
      </c>
      <c r="K10" s="10">
        <v>1.1000000000000001</v>
      </c>
      <c r="L10" s="9">
        <v>0.8</v>
      </c>
      <c r="M10" s="9">
        <f t="shared" si="1"/>
        <v>33</v>
      </c>
      <c r="N10" s="11">
        <f t="shared" si="15"/>
        <v>7</v>
      </c>
      <c r="O10" s="11">
        <v>45</v>
      </c>
      <c r="P10" s="11">
        <v>1</v>
      </c>
      <c r="Q10" s="12">
        <f t="shared" si="3"/>
        <v>2.2164333333333334E-5</v>
      </c>
      <c r="R10" s="19">
        <f t="shared" si="4"/>
        <v>7.8889195E-4</v>
      </c>
      <c r="S10" s="13">
        <f t="shared" si="16"/>
        <v>8.8657333333333336E-5</v>
      </c>
      <c r="T10" s="13">
        <f t="shared" si="17"/>
        <v>3.1555678E-3</v>
      </c>
      <c r="U10" s="13">
        <f t="shared" si="18"/>
        <v>3.2442251333333334E-3</v>
      </c>
      <c r="V10" s="17">
        <f t="shared" si="13"/>
        <v>145.99013099999999</v>
      </c>
      <c r="W10" s="24">
        <v>30</v>
      </c>
    </row>
    <row r="11" spans="2:23" ht="15" thickBot="1">
      <c r="B11" s="6">
        <v>3</v>
      </c>
      <c r="C11" s="7">
        <v>0.25</v>
      </c>
      <c r="D11" s="7">
        <v>0.25</v>
      </c>
      <c r="E11" s="7">
        <v>250</v>
      </c>
      <c r="F11" s="20">
        <v>200</v>
      </c>
      <c r="G11" s="8">
        <v>6.9</v>
      </c>
      <c r="H11" s="8">
        <f t="shared" si="14"/>
        <v>6.1064999999999998E-11</v>
      </c>
      <c r="I11" s="9">
        <v>5400</v>
      </c>
      <c r="J11" s="32">
        <v>13</v>
      </c>
      <c r="K11" s="10">
        <v>1.1000000000000001</v>
      </c>
      <c r="L11" s="9">
        <v>0.8</v>
      </c>
      <c r="M11" s="9">
        <f t="shared" si="1"/>
        <v>33</v>
      </c>
      <c r="N11" s="11">
        <f t="shared" si="15"/>
        <v>7</v>
      </c>
      <c r="O11" s="11">
        <v>60</v>
      </c>
      <c r="P11" s="11">
        <v>1</v>
      </c>
      <c r="Q11" s="12">
        <f t="shared" si="3"/>
        <v>1.9111083333333331E-5</v>
      </c>
      <c r="R11" s="19">
        <f t="shared" si="4"/>
        <v>7.3664744999999993E-4</v>
      </c>
      <c r="S11" s="13">
        <f t="shared" si="16"/>
        <v>7.6444333333333322E-5</v>
      </c>
      <c r="T11" s="13">
        <f t="shared" si="17"/>
        <v>2.9465897999999997E-3</v>
      </c>
      <c r="U11" s="13">
        <f t="shared" si="18"/>
        <v>3.0230341333333331E-3</v>
      </c>
      <c r="V11" s="17">
        <f t="shared" si="13"/>
        <v>181.382048</v>
      </c>
      <c r="W11" s="24">
        <v>30</v>
      </c>
    </row>
    <row r="12" spans="2:23" ht="15" thickBot="1">
      <c r="B12" s="6">
        <v>1</v>
      </c>
      <c r="C12" s="7">
        <v>0.25</v>
      </c>
      <c r="D12" s="7">
        <v>0.25</v>
      </c>
      <c r="E12" s="7">
        <v>250</v>
      </c>
      <c r="F12" s="20">
        <v>200</v>
      </c>
      <c r="G12" s="8">
        <v>6.9</v>
      </c>
      <c r="H12" s="8">
        <f t="shared" si="14"/>
        <v>6.1064999999999998E-11</v>
      </c>
      <c r="I12" s="9">
        <v>5400</v>
      </c>
      <c r="J12" s="32">
        <v>15</v>
      </c>
      <c r="K12" s="10">
        <v>2.9</v>
      </c>
      <c r="L12" s="9">
        <v>1</v>
      </c>
      <c r="M12" s="9">
        <f t="shared" ref="M12:M14" si="19">K12*W12</f>
        <v>66.7</v>
      </c>
      <c r="N12" s="11">
        <f t="shared" si="15"/>
        <v>4</v>
      </c>
      <c r="O12" s="11">
        <v>32</v>
      </c>
      <c r="P12" s="11">
        <v>2</v>
      </c>
      <c r="Q12" s="12">
        <f t="shared" ref="Q12:Q14" si="20">(J12*J12)*(10^(-12))*H12/(I12*(10^(-10)))*(10^9)</f>
        <v>2.5443749999999998E-5</v>
      </c>
      <c r="R12" s="19">
        <f t="shared" ref="R12:R14" si="21">((M12*K12)+(M12*J12))*2*(10^(-12))*H12/(I12*(10^(-10)))*N12*(10^9)</f>
        <v>1.0801086733333333E-3</v>
      </c>
      <c r="S12" s="13">
        <f t="shared" si="16"/>
        <v>1.0177499999999999E-4</v>
      </c>
      <c r="T12" s="13">
        <f t="shared" si="17"/>
        <v>4.3204346933333332E-3</v>
      </c>
      <c r="U12" s="13">
        <f t="shared" si="18"/>
        <v>4.4222096933333333E-3</v>
      </c>
      <c r="V12" s="17">
        <f t="shared" si="13"/>
        <v>283.02142037333334</v>
      </c>
      <c r="W12" s="24">
        <v>23</v>
      </c>
    </row>
    <row r="13" spans="2:23" ht="15" thickBot="1">
      <c r="B13" s="6">
        <v>2</v>
      </c>
      <c r="C13" s="7">
        <v>0.25</v>
      </c>
      <c r="D13" s="7">
        <v>0.25</v>
      </c>
      <c r="E13" s="7">
        <v>250</v>
      </c>
      <c r="F13" s="20">
        <v>200</v>
      </c>
      <c r="G13" s="8">
        <v>6.9</v>
      </c>
      <c r="H13" s="8">
        <f t="shared" si="14"/>
        <v>6.1064999999999998E-11</v>
      </c>
      <c r="I13" s="9">
        <v>5400</v>
      </c>
      <c r="J13" s="32">
        <v>14</v>
      </c>
      <c r="K13" s="10">
        <v>2.9</v>
      </c>
      <c r="L13" s="9">
        <v>1</v>
      </c>
      <c r="M13" s="9">
        <f t="shared" si="19"/>
        <v>87</v>
      </c>
      <c r="N13" s="11">
        <f t="shared" si="15"/>
        <v>3</v>
      </c>
      <c r="O13" s="11">
        <v>45</v>
      </c>
      <c r="P13" s="11">
        <v>2</v>
      </c>
      <c r="Q13" s="12">
        <f t="shared" si="20"/>
        <v>2.2164333333333334E-5</v>
      </c>
      <c r="R13" s="19">
        <f t="shared" si="21"/>
        <v>9.975985499999999E-4</v>
      </c>
      <c r="S13" s="13">
        <f t="shared" si="16"/>
        <v>8.8657333333333336E-5</v>
      </c>
      <c r="T13" s="13">
        <f t="shared" si="17"/>
        <v>3.9903941999999996E-3</v>
      </c>
      <c r="U13" s="13">
        <f t="shared" si="18"/>
        <v>4.0790515333333326E-3</v>
      </c>
      <c r="V13" s="17">
        <f t="shared" si="13"/>
        <v>367.11463799999996</v>
      </c>
      <c r="W13" s="24">
        <v>30</v>
      </c>
    </row>
    <row r="14" spans="2:23" ht="15" thickBot="1">
      <c r="B14" s="6">
        <v>3</v>
      </c>
      <c r="C14" s="7">
        <v>0.25</v>
      </c>
      <c r="D14" s="7">
        <v>0.25</v>
      </c>
      <c r="E14" s="7">
        <v>250</v>
      </c>
      <c r="F14" s="20">
        <v>200</v>
      </c>
      <c r="G14" s="8">
        <v>6.9</v>
      </c>
      <c r="H14" s="8">
        <f t="shared" si="14"/>
        <v>6.1064999999999998E-11</v>
      </c>
      <c r="I14" s="9">
        <v>5400</v>
      </c>
      <c r="J14" s="32">
        <v>13</v>
      </c>
      <c r="K14" s="10">
        <v>2.9</v>
      </c>
      <c r="L14" s="9">
        <v>1</v>
      </c>
      <c r="M14" s="9">
        <f t="shared" si="19"/>
        <v>87</v>
      </c>
      <c r="N14" s="11">
        <f t="shared" si="15"/>
        <v>3</v>
      </c>
      <c r="O14" s="11">
        <v>45</v>
      </c>
      <c r="P14" s="11">
        <v>2</v>
      </c>
      <c r="Q14" s="12">
        <f t="shared" si="20"/>
        <v>1.9111083333333331E-5</v>
      </c>
      <c r="R14" s="19">
        <f t="shared" si="21"/>
        <v>9.3856905000000001E-4</v>
      </c>
      <c r="S14" s="13">
        <f t="shared" si="16"/>
        <v>7.6444333333333322E-5</v>
      </c>
      <c r="T14" s="13">
        <f t="shared" si="17"/>
        <v>3.7542762E-3</v>
      </c>
      <c r="U14" s="13">
        <f t="shared" si="18"/>
        <v>3.8307205333333334E-3</v>
      </c>
      <c r="V14" s="17">
        <f>U14*O14*1000*P14</f>
        <v>344.76484800000003</v>
      </c>
      <c r="W14" s="24">
        <v>30</v>
      </c>
    </row>
    <row r="15" spans="2:23" ht="15" thickBot="1">
      <c r="B15" s="48"/>
      <c r="C15" s="49"/>
      <c r="D15" s="49"/>
      <c r="E15" s="49"/>
      <c r="F15" s="50"/>
      <c r="G15" s="51"/>
      <c r="H15" s="51"/>
      <c r="I15" s="52"/>
      <c r="J15" s="53"/>
      <c r="K15" s="54"/>
      <c r="L15" s="55"/>
      <c r="M15" s="55"/>
      <c r="N15" s="56"/>
      <c r="O15" s="56"/>
      <c r="P15" s="56"/>
      <c r="Q15" s="57"/>
      <c r="R15" s="58"/>
      <c r="S15" s="59"/>
      <c r="T15" s="59"/>
      <c r="U15" s="59"/>
      <c r="V15" s="60"/>
      <c r="W15" s="24"/>
    </row>
    <row r="16" spans="2:23" ht="15" thickBot="1">
      <c r="C16" s="7">
        <v>0.25</v>
      </c>
      <c r="D16" s="7">
        <v>0.25</v>
      </c>
      <c r="E16" s="7">
        <v>250</v>
      </c>
      <c r="F16" s="20">
        <v>220</v>
      </c>
      <c r="G16" s="8">
        <v>3.9</v>
      </c>
      <c r="H16" s="8">
        <f t="shared" si="0"/>
        <v>3.4514999999999997E-11</v>
      </c>
      <c r="I16" s="9">
        <v>4000</v>
      </c>
      <c r="J16" s="45">
        <v>250</v>
      </c>
      <c r="Q16" s="12">
        <f>(J16*J16)*(10^(-12))*H16/(I16*(10^(-10)))*(10^9)</f>
        <v>5.3929687499999985E-3</v>
      </c>
    </row>
    <row r="17" spans="3:20">
      <c r="C17" s="7">
        <v>0.25</v>
      </c>
      <c r="D17" s="7">
        <v>0.25</v>
      </c>
      <c r="E17" s="7">
        <v>250</v>
      </c>
      <c r="F17" s="20">
        <v>220</v>
      </c>
      <c r="G17" s="8">
        <v>6.9</v>
      </c>
      <c r="H17" s="8">
        <f t="shared" si="0"/>
        <v>6.1064999999999998E-11</v>
      </c>
      <c r="I17" s="9">
        <v>4000</v>
      </c>
      <c r="J17" s="45">
        <v>250</v>
      </c>
      <c r="Q17" s="12">
        <f>(J17*J17)*(10^(-12))*H17/(I17*(10^(-10)))*(10^9)</f>
        <v>9.5414062499999987E-3</v>
      </c>
    </row>
    <row r="19" spans="3:20">
      <c r="F19" s="1" t="s">
        <v>37</v>
      </c>
      <c r="J19">
        <f>0.8*36*6.9/3.9</f>
        <v>50.953846153846165</v>
      </c>
    </row>
    <row r="23" spans="3:20">
      <c r="J23">
        <f>0.25*0.25</f>
        <v>6.25E-2</v>
      </c>
    </row>
    <row r="24" spans="3:20">
      <c r="J24">
        <f>3.6*15*2*14*4*36/1000/1000</f>
        <v>0.217728</v>
      </c>
    </row>
    <row r="25" spans="3:20">
      <c r="Q25" s="64" t="s">
        <v>56</v>
      </c>
      <c r="R25" s="64" t="s">
        <v>58</v>
      </c>
      <c r="S25" s="64" t="s">
        <v>62</v>
      </c>
      <c r="T25" s="64" t="s">
        <v>60</v>
      </c>
    </row>
    <row r="26" spans="3:20">
      <c r="Q26" s="63">
        <v>200</v>
      </c>
      <c r="R26" s="63">
        <v>200</v>
      </c>
      <c r="S26" s="63">
        <v>15</v>
      </c>
      <c r="T26" s="63">
        <v>21</v>
      </c>
    </row>
    <row r="27" spans="3:20">
      <c r="Q27" s="63"/>
      <c r="R27" s="63"/>
      <c r="S27" s="63">
        <v>14</v>
      </c>
      <c r="T27" s="63">
        <v>21</v>
      </c>
    </row>
    <row r="28" spans="3:20">
      <c r="Q28" s="63"/>
      <c r="R28" s="63"/>
      <c r="S28" s="63">
        <v>13</v>
      </c>
      <c r="T28" s="63">
        <v>32</v>
      </c>
    </row>
    <row r="29" spans="3:20">
      <c r="Q29" s="63">
        <v>250</v>
      </c>
      <c r="R29" s="63">
        <v>250</v>
      </c>
      <c r="S29" s="63">
        <v>15</v>
      </c>
      <c r="T29" s="63">
        <v>45</v>
      </c>
    </row>
    <row r="30" spans="3:20">
      <c r="Q30" s="63"/>
      <c r="R30" s="63"/>
      <c r="S30" s="63">
        <v>14</v>
      </c>
      <c r="T30" s="63">
        <v>45</v>
      </c>
    </row>
    <row r="31" spans="3:20">
      <c r="Q31" s="63"/>
      <c r="R31" s="63"/>
      <c r="S31" s="63">
        <v>13</v>
      </c>
      <c r="T31" s="63">
        <v>60</v>
      </c>
    </row>
    <row r="32" spans="3:20">
      <c r="Q32" s="63">
        <v>380</v>
      </c>
      <c r="R32" s="63">
        <v>380</v>
      </c>
      <c r="S32" s="63">
        <v>15</v>
      </c>
      <c r="T32" s="63">
        <v>117</v>
      </c>
    </row>
    <row r="33" spans="17:20">
      <c r="Q33" s="63"/>
      <c r="R33" s="63"/>
      <c r="S33" s="63">
        <v>14</v>
      </c>
      <c r="T33" s="63">
        <v>140</v>
      </c>
    </row>
    <row r="34" spans="17:20">
      <c r="Q34" s="63"/>
      <c r="R34" s="63"/>
      <c r="S34" s="63">
        <v>13</v>
      </c>
      <c r="T34" s="63">
        <v>165</v>
      </c>
    </row>
    <row r="35" spans="17:20">
      <c r="Q35" s="63">
        <v>500</v>
      </c>
      <c r="R35" s="63">
        <v>500</v>
      </c>
      <c r="S35" s="63">
        <v>15</v>
      </c>
      <c r="T35" s="63">
        <v>221</v>
      </c>
    </row>
    <row r="36" spans="17:20">
      <c r="Q36" s="63"/>
      <c r="R36" s="63"/>
      <c r="S36" s="63">
        <v>14</v>
      </c>
      <c r="T36" s="63">
        <v>252</v>
      </c>
    </row>
    <row r="37" spans="17:20">
      <c r="Q37" s="63"/>
      <c r="R37" s="63"/>
      <c r="S37" s="63">
        <v>13</v>
      </c>
      <c r="T37" s="63">
        <v>285</v>
      </c>
    </row>
    <row r="38" spans="17:20">
      <c r="Q38" s="63">
        <v>760</v>
      </c>
      <c r="R38" s="63">
        <v>760</v>
      </c>
      <c r="S38" s="63">
        <v>15</v>
      </c>
      <c r="T38" s="63">
        <v>572</v>
      </c>
    </row>
    <row r="39" spans="17:20">
      <c r="Q39" s="63"/>
      <c r="R39" s="63"/>
      <c r="S39" s="63">
        <v>14</v>
      </c>
      <c r="T39" s="63">
        <v>621</v>
      </c>
    </row>
    <row r="40" spans="17:20">
      <c r="Q40" s="63"/>
      <c r="R40" s="63"/>
      <c r="S40" s="63">
        <v>13</v>
      </c>
      <c r="T40" s="63">
        <v>725</v>
      </c>
    </row>
  </sheetData>
  <mergeCells count="6">
    <mergeCell ref="S1:U1"/>
    <mergeCell ref="C2:D2"/>
    <mergeCell ref="C1:F1"/>
    <mergeCell ref="G1:H1"/>
    <mergeCell ref="I1:O1"/>
    <mergeCell ref="Q1:R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79F3-08AE-4DF1-AA2B-672A68309A9D}">
  <dimension ref="A1:V68"/>
  <sheetViews>
    <sheetView topLeftCell="B28" zoomScaleNormal="100" workbookViewId="0">
      <selection activeCell="K30" sqref="K30:L30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6.25" style="1" customWidth="1"/>
    <col min="6" max="6" width="8.625" style="1" bestFit="1" customWidth="1"/>
    <col min="7" max="7" width="4.5" bestFit="1" customWidth="1"/>
    <col min="8" max="8" width="12.125" bestFit="1" customWidth="1"/>
    <col min="9" max="9" width="5.5" bestFit="1" customWidth="1"/>
    <col min="10" max="10" width="11.375" bestFit="1" customWidth="1"/>
    <col min="11" max="11" width="7.5" style="3" bestFit="1" customWidth="1"/>
    <col min="12" max="12" width="9.875" bestFit="1" customWidth="1"/>
    <col min="13" max="13" width="10" bestFit="1" customWidth="1"/>
    <col min="14" max="14" width="7" customWidth="1"/>
    <col min="15" max="15" width="8.375" customWidth="1"/>
    <col min="16" max="16" width="7.375" bestFit="1" customWidth="1"/>
    <col min="17" max="17" width="8.375" bestFit="1" customWidth="1"/>
    <col min="18" max="18" width="7.375" customWidth="1"/>
    <col min="19" max="19" width="12.25" customWidth="1"/>
    <col min="20" max="20" width="8.25" bestFit="1" customWidth="1"/>
    <col min="21" max="21" width="12.625" bestFit="1" customWidth="1"/>
    <col min="22" max="22" width="8.25" bestFit="1" customWidth="1"/>
  </cols>
  <sheetData>
    <row r="1" spans="2:22" ht="17.25" customHeight="1" thickBot="1">
      <c r="C1" s="105" t="s">
        <v>15</v>
      </c>
      <c r="D1" s="114"/>
      <c r="E1" s="114"/>
      <c r="F1" s="106"/>
      <c r="G1" s="98" t="s">
        <v>16</v>
      </c>
      <c r="H1" s="99"/>
      <c r="I1" s="115" t="s">
        <v>19</v>
      </c>
      <c r="J1" s="116"/>
      <c r="K1" s="116"/>
      <c r="L1" s="116"/>
      <c r="M1" s="116"/>
      <c r="N1" s="117"/>
      <c r="O1" s="100" t="s">
        <v>8</v>
      </c>
      <c r="P1" s="101"/>
      <c r="Q1" s="102" t="s">
        <v>4</v>
      </c>
      <c r="R1" s="103"/>
      <c r="S1" s="104"/>
    </row>
    <row r="2" spans="2:22" ht="30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5" t="s">
        <v>1</v>
      </c>
      <c r="J2" s="5" t="s">
        <v>13</v>
      </c>
      <c r="K2" s="5" t="s">
        <v>10</v>
      </c>
      <c r="L2" s="5" t="s">
        <v>11</v>
      </c>
      <c r="M2" s="5" t="s">
        <v>12</v>
      </c>
      <c r="N2" s="5" t="s">
        <v>14</v>
      </c>
      <c r="O2" s="14" t="s">
        <v>2</v>
      </c>
      <c r="P2" s="14" t="s">
        <v>6</v>
      </c>
      <c r="Q2" s="15" t="s">
        <v>2</v>
      </c>
      <c r="R2" s="15" t="s">
        <v>6</v>
      </c>
      <c r="S2" s="15" t="s">
        <v>7</v>
      </c>
      <c r="T2" s="16" t="s">
        <v>5</v>
      </c>
      <c r="U2" s="18" t="s">
        <v>17</v>
      </c>
      <c r="V2" s="23" t="s">
        <v>22</v>
      </c>
    </row>
    <row r="3" spans="2:22" ht="15" thickBot="1">
      <c r="B3" s="6">
        <v>1</v>
      </c>
      <c r="C3" s="7">
        <v>0.5</v>
      </c>
      <c r="D3" s="7">
        <v>0.5</v>
      </c>
      <c r="E3" s="7">
        <v>400</v>
      </c>
      <c r="F3" s="20">
        <v>430</v>
      </c>
      <c r="G3" s="8">
        <v>3.9</v>
      </c>
      <c r="H3" s="8">
        <f t="shared" ref="H3:H11" si="0">8.85*(10^(-12))*G3</f>
        <v>3.4514999999999997E-11</v>
      </c>
      <c r="I3" s="9">
        <v>5000</v>
      </c>
      <c r="J3" s="35">
        <v>15</v>
      </c>
      <c r="K3" s="10">
        <v>1.5</v>
      </c>
      <c r="L3" s="9">
        <v>1</v>
      </c>
      <c r="M3" s="9">
        <f t="shared" ref="M3:M11" si="1">K3*V3</f>
        <v>45</v>
      </c>
      <c r="N3" s="11">
        <f t="shared" ref="N3:N11" si="2">INT((J3+L3)/(K3+L3))</f>
        <v>6</v>
      </c>
      <c r="O3" s="12">
        <f t="shared" ref="O3:O11" si="3">(J3*J3)*(10^(-12))*H3/(I3*(10^(-10)))*(10^9)</f>
        <v>1.5531749999999999E-5</v>
      </c>
      <c r="P3" s="19">
        <f t="shared" ref="P3:P11" si="4">((M3*K3)+(M3*J3))*2*(10^(-12))*H3/(I3*(10^(-10)))*N3*(10^9)</f>
        <v>6.1505730000000001E-4</v>
      </c>
      <c r="Q3" s="13">
        <f t="shared" ref="Q3:R11" si="5">O3*4</f>
        <v>6.2126999999999997E-5</v>
      </c>
      <c r="R3" s="13">
        <f t="shared" si="5"/>
        <v>2.4602292E-3</v>
      </c>
      <c r="S3" s="13">
        <f t="shared" ref="S3:S11" si="6">R3+Q3</f>
        <v>2.5223562E-3</v>
      </c>
      <c r="T3" s="2">
        <v>225</v>
      </c>
      <c r="U3" s="17">
        <f t="shared" ref="U3:U11" si="7">S3*T3*1000</f>
        <v>567.53014499999995</v>
      </c>
      <c r="V3" s="24">
        <v>30</v>
      </c>
    </row>
    <row r="4" spans="2:22" ht="15" thickBot="1">
      <c r="B4" s="6">
        <v>2</v>
      </c>
      <c r="C4" s="7">
        <v>0.5</v>
      </c>
      <c r="D4" s="7">
        <v>0.5</v>
      </c>
      <c r="E4" s="7">
        <v>400</v>
      </c>
      <c r="F4" s="20">
        <v>430</v>
      </c>
      <c r="G4" s="8">
        <v>3.9</v>
      </c>
      <c r="H4" s="8">
        <f t="shared" si="0"/>
        <v>3.4514999999999997E-11</v>
      </c>
      <c r="I4" s="9">
        <v>5000</v>
      </c>
      <c r="J4" s="35">
        <v>15</v>
      </c>
      <c r="K4" s="10">
        <v>1.6</v>
      </c>
      <c r="L4" s="9">
        <v>1</v>
      </c>
      <c r="M4" s="9">
        <f t="shared" si="1"/>
        <v>48</v>
      </c>
      <c r="N4" s="11">
        <f t="shared" si="2"/>
        <v>6</v>
      </c>
      <c r="O4" s="12">
        <f t="shared" si="3"/>
        <v>1.5531749999999999E-5</v>
      </c>
      <c r="P4" s="19">
        <f t="shared" si="4"/>
        <v>6.6003724800000002E-4</v>
      </c>
      <c r="Q4" s="13">
        <f t="shared" si="5"/>
        <v>6.2126999999999997E-5</v>
      </c>
      <c r="R4" s="13">
        <f t="shared" si="5"/>
        <v>2.6401489920000001E-3</v>
      </c>
      <c r="S4" s="13">
        <f t="shared" si="6"/>
        <v>2.702275992E-3</v>
      </c>
      <c r="T4" s="2">
        <v>225</v>
      </c>
      <c r="U4" s="17">
        <f t="shared" si="7"/>
        <v>608.01209819999997</v>
      </c>
      <c r="V4" s="24">
        <v>30</v>
      </c>
    </row>
    <row r="5" spans="2:22" ht="15" thickBot="1">
      <c r="B5" s="6">
        <v>3</v>
      </c>
      <c r="C5" s="7">
        <v>0.5</v>
      </c>
      <c r="D5" s="7">
        <v>0.5</v>
      </c>
      <c r="E5" s="7">
        <v>400</v>
      </c>
      <c r="F5" s="20">
        <v>430</v>
      </c>
      <c r="G5" s="8">
        <v>3.9</v>
      </c>
      <c r="H5" s="8">
        <f t="shared" si="0"/>
        <v>3.4514999999999997E-11</v>
      </c>
      <c r="I5" s="9">
        <v>5000</v>
      </c>
      <c r="J5" s="35">
        <v>15</v>
      </c>
      <c r="K5" s="10">
        <v>1.7</v>
      </c>
      <c r="L5" s="9">
        <v>1</v>
      </c>
      <c r="M5" s="9">
        <f t="shared" si="1"/>
        <v>51</v>
      </c>
      <c r="N5" s="11">
        <f t="shared" si="2"/>
        <v>5</v>
      </c>
      <c r="O5" s="12">
        <f t="shared" si="3"/>
        <v>1.5531749999999999E-5</v>
      </c>
      <c r="P5" s="19">
        <f t="shared" si="4"/>
        <v>5.8792851000000006E-4</v>
      </c>
      <c r="Q5" s="13">
        <f t="shared" si="5"/>
        <v>6.2126999999999997E-5</v>
      </c>
      <c r="R5" s="13">
        <f t="shared" si="5"/>
        <v>2.3517140400000002E-3</v>
      </c>
      <c r="S5" s="13">
        <f t="shared" si="6"/>
        <v>2.4138410400000002E-3</v>
      </c>
      <c r="T5" s="2">
        <v>225</v>
      </c>
      <c r="U5" s="17">
        <f t="shared" si="7"/>
        <v>543.11423400000001</v>
      </c>
      <c r="V5" s="24">
        <v>30</v>
      </c>
    </row>
    <row r="6" spans="2:22" ht="15" thickBot="1">
      <c r="B6" s="6">
        <v>4</v>
      </c>
      <c r="C6" s="7">
        <v>0.5</v>
      </c>
      <c r="D6" s="7">
        <v>0.5</v>
      </c>
      <c r="E6" s="7">
        <v>400</v>
      </c>
      <c r="F6" s="20">
        <v>430</v>
      </c>
      <c r="G6" s="8">
        <v>3.9</v>
      </c>
      <c r="H6" s="8">
        <f t="shared" si="0"/>
        <v>3.4514999999999997E-11</v>
      </c>
      <c r="I6" s="9">
        <v>5000</v>
      </c>
      <c r="J6" s="33">
        <v>14</v>
      </c>
      <c r="K6" s="10">
        <v>1.6</v>
      </c>
      <c r="L6" s="9">
        <v>1</v>
      </c>
      <c r="M6" s="9">
        <f t="shared" si="1"/>
        <v>48</v>
      </c>
      <c r="N6" s="11">
        <f t="shared" si="2"/>
        <v>5</v>
      </c>
      <c r="O6" s="12">
        <f t="shared" si="3"/>
        <v>1.3529879999999999E-5</v>
      </c>
      <c r="P6" s="19">
        <f t="shared" si="4"/>
        <v>5.1689663999999992E-4</v>
      </c>
      <c r="Q6" s="13">
        <f t="shared" si="5"/>
        <v>5.4119519999999997E-5</v>
      </c>
      <c r="R6" s="13">
        <f t="shared" si="5"/>
        <v>2.0675865599999997E-3</v>
      </c>
      <c r="S6" s="13">
        <f t="shared" si="6"/>
        <v>2.1217060799999998E-3</v>
      </c>
      <c r="T6" s="2">
        <v>256</v>
      </c>
      <c r="U6" s="17">
        <f t="shared" si="7"/>
        <v>543.1567564799999</v>
      </c>
      <c r="V6" s="24">
        <v>30</v>
      </c>
    </row>
    <row r="7" spans="2:22" ht="15" thickBot="1">
      <c r="B7" s="6">
        <v>5</v>
      </c>
      <c r="C7" s="7">
        <v>0.5</v>
      </c>
      <c r="D7" s="7">
        <v>0.5</v>
      </c>
      <c r="E7" s="7">
        <v>400</v>
      </c>
      <c r="F7" s="20">
        <v>430</v>
      </c>
      <c r="G7" s="8">
        <v>3.9</v>
      </c>
      <c r="H7" s="8">
        <f t="shared" si="0"/>
        <v>3.4514999999999997E-11</v>
      </c>
      <c r="I7" s="9">
        <v>5000</v>
      </c>
      <c r="J7" s="33">
        <v>14</v>
      </c>
      <c r="K7" s="10">
        <v>1.7</v>
      </c>
      <c r="L7" s="9">
        <v>1</v>
      </c>
      <c r="M7" s="9">
        <f t="shared" si="1"/>
        <v>51</v>
      </c>
      <c r="N7" s="11">
        <f t="shared" si="2"/>
        <v>5</v>
      </c>
      <c r="O7" s="12">
        <f t="shared" si="3"/>
        <v>1.3529879999999999E-5</v>
      </c>
      <c r="P7" s="19">
        <f t="shared" si="4"/>
        <v>5.5272321E-4</v>
      </c>
      <c r="Q7" s="13">
        <f t="shared" si="5"/>
        <v>5.4119519999999997E-5</v>
      </c>
      <c r="R7" s="13">
        <f t="shared" si="5"/>
        <v>2.21089284E-3</v>
      </c>
      <c r="S7" s="13">
        <f t="shared" si="6"/>
        <v>2.2650123600000001E-3</v>
      </c>
      <c r="T7" s="2">
        <v>256</v>
      </c>
      <c r="U7" s="17">
        <f t="shared" si="7"/>
        <v>579.84316416000001</v>
      </c>
      <c r="V7" s="24">
        <v>30</v>
      </c>
    </row>
    <row r="8" spans="2:22" ht="15" thickBot="1">
      <c r="B8" s="6">
        <v>6</v>
      </c>
      <c r="C8" s="7">
        <v>0.5</v>
      </c>
      <c r="D8" s="7">
        <v>0.5</v>
      </c>
      <c r="E8" s="7">
        <v>400</v>
      </c>
      <c r="F8" s="20">
        <v>430</v>
      </c>
      <c r="G8" s="8">
        <v>3.9</v>
      </c>
      <c r="H8" s="8">
        <f t="shared" si="0"/>
        <v>3.4514999999999997E-11</v>
      </c>
      <c r="I8" s="9">
        <v>5000</v>
      </c>
      <c r="J8" s="33">
        <v>14</v>
      </c>
      <c r="K8" s="10">
        <v>1.8</v>
      </c>
      <c r="L8" s="9">
        <v>1</v>
      </c>
      <c r="M8" s="9">
        <f t="shared" si="1"/>
        <v>54</v>
      </c>
      <c r="N8" s="11">
        <f t="shared" si="2"/>
        <v>5</v>
      </c>
      <c r="O8" s="12">
        <f t="shared" si="3"/>
        <v>1.3529879999999999E-5</v>
      </c>
      <c r="P8" s="19">
        <f t="shared" si="4"/>
        <v>5.8896396000000003E-4</v>
      </c>
      <c r="Q8" s="13">
        <f t="shared" si="5"/>
        <v>5.4119519999999997E-5</v>
      </c>
      <c r="R8" s="13">
        <f t="shared" si="5"/>
        <v>2.3558558400000001E-3</v>
      </c>
      <c r="S8" s="13">
        <f t="shared" si="6"/>
        <v>2.4099753600000003E-3</v>
      </c>
      <c r="T8" s="2">
        <v>256</v>
      </c>
      <c r="U8" s="17">
        <f t="shared" si="7"/>
        <v>616.95369216000006</v>
      </c>
      <c r="V8" s="24">
        <v>30</v>
      </c>
    </row>
    <row r="9" spans="2:22" ht="15" thickBot="1">
      <c r="B9" s="6">
        <v>7</v>
      </c>
      <c r="C9" s="7">
        <v>0.5</v>
      </c>
      <c r="D9" s="7">
        <v>0.5</v>
      </c>
      <c r="E9" s="7">
        <v>400</v>
      </c>
      <c r="F9" s="20">
        <v>430</v>
      </c>
      <c r="G9" s="8">
        <v>3.9</v>
      </c>
      <c r="H9" s="8">
        <f t="shared" si="0"/>
        <v>3.4514999999999997E-11</v>
      </c>
      <c r="I9" s="9">
        <v>5000</v>
      </c>
      <c r="J9" s="34">
        <v>13</v>
      </c>
      <c r="K9" s="10">
        <v>1.5</v>
      </c>
      <c r="L9" s="9">
        <v>1</v>
      </c>
      <c r="M9" s="9">
        <f t="shared" si="1"/>
        <v>45</v>
      </c>
      <c r="N9" s="11">
        <f t="shared" si="2"/>
        <v>5</v>
      </c>
      <c r="O9" s="12">
        <f t="shared" si="3"/>
        <v>1.1666069999999998E-5</v>
      </c>
      <c r="P9" s="19">
        <f t="shared" si="4"/>
        <v>4.5042074999999992E-4</v>
      </c>
      <c r="Q9" s="13">
        <f t="shared" si="5"/>
        <v>4.6664279999999992E-5</v>
      </c>
      <c r="R9" s="13">
        <f t="shared" si="5"/>
        <v>1.8016829999999997E-3</v>
      </c>
      <c r="S9" s="13">
        <f t="shared" si="6"/>
        <v>1.8483472799999997E-3</v>
      </c>
      <c r="T9" s="2">
        <v>289</v>
      </c>
      <c r="U9" s="17">
        <f t="shared" si="7"/>
        <v>534.17236391999984</v>
      </c>
      <c r="V9" s="24">
        <v>30</v>
      </c>
    </row>
    <row r="10" spans="2:22" ht="15" thickBot="1">
      <c r="B10" s="6">
        <v>8</v>
      </c>
      <c r="C10" s="7">
        <v>0.5</v>
      </c>
      <c r="D10" s="7">
        <v>0.5</v>
      </c>
      <c r="E10" s="7">
        <v>400</v>
      </c>
      <c r="F10" s="20">
        <v>430</v>
      </c>
      <c r="G10" s="8">
        <v>3.9</v>
      </c>
      <c r="H10" s="8">
        <f t="shared" si="0"/>
        <v>3.4514999999999997E-11</v>
      </c>
      <c r="I10" s="9">
        <v>5000</v>
      </c>
      <c r="J10" s="34">
        <v>13</v>
      </c>
      <c r="K10" s="10">
        <v>1.6</v>
      </c>
      <c r="L10" s="9">
        <v>1</v>
      </c>
      <c r="M10" s="9">
        <f t="shared" si="1"/>
        <v>48</v>
      </c>
      <c r="N10" s="11">
        <f t="shared" si="2"/>
        <v>5</v>
      </c>
      <c r="O10" s="12">
        <f t="shared" si="3"/>
        <v>1.1666069999999998E-5</v>
      </c>
      <c r="P10" s="19">
        <f t="shared" si="4"/>
        <v>4.8376223999999996E-4</v>
      </c>
      <c r="Q10" s="13">
        <f t="shared" si="5"/>
        <v>4.6664279999999992E-5</v>
      </c>
      <c r="R10" s="13">
        <f t="shared" si="5"/>
        <v>1.9350489599999998E-3</v>
      </c>
      <c r="S10" s="13">
        <f t="shared" si="6"/>
        <v>1.9817132399999999E-3</v>
      </c>
      <c r="T10" s="2">
        <v>289</v>
      </c>
      <c r="U10" s="17">
        <f t="shared" si="7"/>
        <v>572.71512636</v>
      </c>
      <c r="V10" s="24">
        <v>30</v>
      </c>
    </row>
    <row r="11" spans="2:22">
      <c r="B11" s="6">
        <v>9</v>
      </c>
      <c r="C11" s="7">
        <v>0.5</v>
      </c>
      <c r="D11" s="7">
        <v>0.5</v>
      </c>
      <c r="E11" s="7">
        <v>400</v>
      </c>
      <c r="F11" s="20">
        <v>430</v>
      </c>
      <c r="G11" s="8">
        <v>3.9</v>
      </c>
      <c r="H11" s="8">
        <f t="shared" si="0"/>
        <v>3.4514999999999997E-11</v>
      </c>
      <c r="I11" s="9">
        <v>5000</v>
      </c>
      <c r="J11" s="34">
        <v>13</v>
      </c>
      <c r="K11" s="10">
        <v>1.7</v>
      </c>
      <c r="L11" s="9">
        <v>1</v>
      </c>
      <c r="M11" s="9">
        <f t="shared" si="1"/>
        <v>51</v>
      </c>
      <c r="N11" s="11">
        <f t="shared" si="2"/>
        <v>5</v>
      </c>
      <c r="O11" s="12">
        <f t="shared" si="3"/>
        <v>1.1666069999999998E-5</v>
      </c>
      <c r="P11" s="19">
        <f t="shared" si="4"/>
        <v>5.1751790999999994E-4</v>
      </c>
      <c r="Q11" s="13">
        <f t="shared" si="5"/>
        <v>4.6664279999999992E-5</v>
      </c>
      <c r="R11" s="13">
        <f t="shared" si="5"/>
        <v>2.0700716399999998E-3</v>
      </c>
      <c r="S11" s="13">
        <f t="shared" si="6"/>
        <v>2.1167359199999996E-3</v>
      </c>
      <c r="T11" s="2">
        <v>289</v>
      </c>
      <c r="U11" s="17">
        <f t="shared" si="7"/>
        <v>611.73668087999988</v>
      </c>
      <c r="V11" s="24">
        <v>30</v>
      </c>
    </row>
    <row r="12" spans="2:22" ht="15.75">
      <c r="E12" s="21"/>
      <c r="F12" s="22"/>
    </row>
    <row r="13" spans="2:22" ht="15" thickBot="1"/>
    <row r="14" spans="2:22" ht="15" thickBot="1">
      <c r="C14" s="105" t="s">
        <v>15</v>
      </c>
      <c r="D14" s="114"/>
      <c r="E14" s="114"/>
      <c r="F14" s="106"/>
      <c r="G14" s="98" t="s">
        <v>16</v>
      </c>
      <c r="H14" s="99"/>
      <c r="I14" s="115" t="s">
        <v>19</v>
      </c>
      <c r="J14" s="116"/>
      <c r="K14" s="116"/>
      <c r="L14" s="116"/>
      <c r="M14" s="116"/>
      <c r="N14" s="117"/>
      <c r="O14" s="100" t="s">
        <v>8</v>
      </c>
      <c r="P14" s="101"/>
      <c r="Q14" s="102" t="s">
        <v>4</v>
      </c>
      <c r="R14" s="103"/>
      <c r="S14" s="104"/>
    </row>
    <row r="15" spans="2:22" ht="30" thickBot="1">
      <c r="B15" s="6" t="s">
        <v>3</v>
      </c>
      <c r="C15" s="105" t="s">
        <v>18</v>
      </c>
      <c r="D15" s="106"/>
      <c r="E15" s="7" t="s">
        <v>21</v>
      </c>
      <c r="F15" s="7" t="s">
        <v>20</v>
      </c>
      <c r="G15" s="4" t="s">
        <v>0</v>
      </c>
      <c r="H15" s="4" t="s">
        <v>9</v>
      </c>
      <c r="I15" s="5" t="s">
        <v>1</v>
      </c>
      <c r="J15" s="5" t="s">
        <v>13</v>
      </c>
      <c r="K15" s="5" t="s">
        <v>10</v>
      </c>
      <c r="L15" s="5" t="s">
        <v>11</v>
      </c>
      <c r="M15" s="5" t="s">
        <v>12</v>
      </c>
      <c r="N15" s="5" t="s">
        <v>14</v>
      </c>
      <c r="O15" s="14" t="s">
        <v>2</v>
      </c>
      <c r="P15" s="14" t="s">
        <v>6</v>
      </c>
      <c r="Q15" s="15" t="s">
        <v>2</v>
      </c>
      <c r="R15" s="15" t="s">
        <v>6</v>
      </c>
      <c r="S15" s="15" t="s">
        <v>7</v>
      </c>
      <c r="T15" s="16" t="s">
        <v>5</v>
      </c>
      <c r="U15" s="18" t="s">
        <v>17</v>
      </c>
      <c r="V15" s="23" t="s">
        <v>22</v>
      </c>
    </row>
    <row r="16" spans="2:22" ht="15" thickBot="1">
      <c r="B16" s="6">
        <v>1</v>
      </c>
      <c r="C16" s="7">
        <v>0.5</v>
      </c>
      <c r="D16" s="7">
        <v>0.5</v>
      </c>
      <c r="E16" s="7">
        <v>400</v>
      </c>
      <c r="F16" s="20">
        <v>430</v>
      </c>
      <c r="G16" s="8">
        <v>6.9</v>
      </c>
      <c r="H16" s="8">
        <f t="shared" ref="H16:H24" si="8">8.85*(10^(-12))*G16</f>
        <v>6.1064999999999998E-11</v>
      </c>
      <c r="I16" s="9">
        <v>6000</v>
      </c>
      <c r="J16" s="35">
        <v>15</v>
      </c>
      <c r="K16" s="10">
        <v>1.5</v>
      </c>
      <c r="L16" s="9">
        <v>1</v>
      </c>
      <c r="M16" s="9">
        <f t="shared" ref="M16:M24" si="9">K16*V16</f>
        <v>24</v>
      </c>
      <c r="N16" s="11">
        <f t="shared" ref="N16:N24" si="10">INT((J16+L16)/(K16+L16))</f>
        <v>6</v>
      </c>
      <c r="O16" s="12">
        <f t="shared" ref="O16:O24" si="11">(J16*J16)*(10^(-12))*H16/(I16*(10^(-10)))*(10^9)</f>
        <v>2.2899375000000001E-5</v>
      </c>
      <c r="P16" s="19">
        <f t="shared" ref="P16:P24" si="12">((M16*K16)+(M16*J16))*2*(10^(-12))*H16/(I16*(10^(-10)))*N16*(10^9)</f>
        <v>4.8363479999999999E-4</v>
      </c>
      <c r="Q16" s="13">
        <f t="shared" ref="Q16:Q24" si="13">O16*4</f>
        <v>9.1597500000000005E-5</v>
      </c>
      <c r="R16" s="13">
        <f t="shared" ref="R16:R24" si="14">P16*4</f>
        <v>1.9345391999999999E-3</v>
      </c>
      <c r="S16" s="13">
        <f t="shared" ref="S16:S24" si="15">R16+Q16</f>
        <v>2.0261366999999998E-3</v>
      </c>
      <c r="T16" s="2">
        <v>225</v>
      </c>
      <c r="U16" s="17">
        <f t="shared" ref="U16:U24" si="16">S16*T16*1000</f>
        <v>455.88075749999996</v>
      </c>
      <c r="V16" s="24">
        <v>16</v>
      </c>
    </row>
    <row r="17" spans="2:22" ht="15" thickBot="1">
      <c r="B17" s="6">
        <v>2</v>
      </c>
      <c r="C17" s="7">
        <v>0.5</v>
      </c>
      <c r="D17" s="7">
        <v>0.5</v>
      </c>
      <c r="E17" s="7">
        <v>400</v>
      </c>
      <c r="F17" s="20">
        <v>430</v>
      </c>
      <c r="G17" s="8">
        <v>6.9</v>
      </c>
      <c r="H17" s="8">
        <f t="shared" si="8"/>
        <v>6.1064999999999998E-11</v>
      </c>
      <c r="I17" s="9">
        <v>6000</v>
      </c>
      <c r="J17" s="35">
        <v>15</v>
      </c>
      <c r="K17" s="10">
        <v>1.6</v>
      </c>
      <c r="L17" s="9">
        <v>1</v>
      </c>
      <c r="M17" s="9">
        <f t="shared" si="9"/>
        <v>24</v>
      </c>
      <c r="N17" s="11">
        <f t="shared" si="10"/>
        <v>6</v>
      </c>
      <c r="O17" s="12">
        <f t="shared" si="11"/>
        <v>2.2899375000000001E-5</v>
      </c>
      <c r="P17" s="19">
        <f t="shared" si="12"/>
        <v>4.8656592000000007E-4</v>
      </c>
      <c r="Q17" s="13">
        <f t="shared" si="13"/>
        <v>9.1597500000000005E-5</v>
      </c>
      <c r="R17" s="13">
        <f t="shared" si="14"/>
        <v>1.9462636800000003E-3</v>
      </c>
      <c r="S17" s="13">
        <f t="shared" si="15"/>
        <v>2.0378611800000003E-3</v>
      </c>
      <c r="T17" s="2">
        <v>225</v>
      </c>
      <c r="U17" s="17">
        <f t="shared" si="16"/>
        <v>458.51876550000009</v>
      </c>
      <c r="V17" s="24">
        <v>15</v>
      </c>
    </row>
    <row r="18" spans="2:22" ht="15" thickBot="1">
      <c r="B18" s="6">
        <v>3</v>
      </c>
      <c r="C18" s="7">
        <v>0.5</v>
      </c>
      <c r="D18" s="7">
        <v>0.5</v>
      </c>
      <c r="E18" s="7">
        <v>400</v>
      </c>
      <c r="F18" s="20">
        <v>430</v>
      </c>
      <c r="G18" s="8">
        <v>6.9</v>
      </c>
      <c r="H18" s="8">
        <f t="shared" si="8"/>
        <v>6.1064999999999998E-11</v>
      </c>
      <c r="I18" s="9">
        <v>6000</v>
      </c>
      <c r="J18" s="35">
        <v>15</v>
      </c>
      <c r="K18" s="10">
        <v>1.7</v>
      </c>
      <c r="L18" s="9">
        <v>1</v>
      </c>
      <c r="M18" s="9">
        <f t="shared" si="9"/>
        <v>28.9</v>
      </c>
      <c r="N18" s="11">
        <f t="shared" si="10"/>
        <v>5</v>
      </c>
      <c r="O18" s="12">
        <f t="shared" si="11"/>
        <v>2.2899375000000001E-5</v>
      </c>
      <c r="P18" s="19">
        <f t="shared" si="12"/>
        <v>4.9119668250000004E-4</v>
      </c>
      <c r="Q18" s="13">
        <f t="shared" si="13"/>
        <v>9.1597500000000005E-5</v>
      </c>
      <c r="R18" s="13">
        <f t="shared" si="14"/>
        <v>1.9647867300000002E-3</v>
      </c>
      <c r="S18" s="13">
        <f t="shared" si="15"/>
        <v>2.05638423E-3</v>
      </c>
      <c r="T18" s="2">
        <v>225</v>
      </c>
      <c r="U18" s="17">
        <f t="shared" si="16"/>
        <v>462.68645175</v>
      </c>
      <c r="V18" s="24">
        <v>17</v>
      </c>
    </row>
    <row r="19" spans="2:22" ht="15" thickBot="1">
      <c r="B19" s="6">
        <v>4</v>
      </c>
      <c r="C19" s="7">
        <v>0.5</v>
      </c>
      <c r="D19" s="7">
        <v>0.5</v>
      </c>
      <c r="E19" s="7">
        <v>400</v>
      </c>
      <c r="F19" s="20">
        <v>430</v>
      </c>
      <c r="G19" s="8">
        <v>6.9</v>
      </c>
      <c r="H19" s="8">
        <f t="shared" si="8"/>
        <v>6.1064999999999998E-11</v>
      </c>
      <c r="I19" s="9">
        <v>6000</v>
      </c>
      <c r="J19" s="33">
        <v>14</v>
      </c>
      <c r="K19" s="10">
        <v>1.6</v>
      </c>
      <c r="L19" s="9">
        <v>1</v>
      </c>
      <c r="M19" s="9">
        <f t="shared" si="9"/>
        <v>27.200000000000003</v>
      </c>
      <c r="N19" s="11">
        <f t="shared" si="10"/>
        <v>5</v>
      </c>
      <c r="O19" s="12">
        <f t="shared" si="11"/>
        <v>1.9947900000000003E-5</v>
      </c>
      <c r="P19" s="19">
        <f t="shared" si="12"/>
        <v>4.3185168000000002E-4</v>
      </c>
      <c r="Q19" s="13">
        <f t="shared" si="13"/>
        <v>7.979160000000001E-5</v>
      </c>
      <c r="R19" s="13">
        <f t="shared" si="14"/>
        <v>1.7274067200000001E-3</v>
      </c>
      <c r="S19" s="13">
        <f t="shared" si="15"/>
        <v>1.8071983200000001E-3</v>
      </c>
      <c r="T19" s="2">
        <v>256</v>
      </c>
      <c r="U19" s="17">
        <f t="shared" si="16"/>
        <v>462.64276992000003</v>
      </c>
      <c r="V19" s="24">
        <v>17</v>
      </c>
    </row>
    <row r="20" spans="2:22" ht="15" thickBot="1">
      <c r="B20" s="6">
        <v>5</v>
      </c>
      <c r="C20" s="7">
        <v>0.5</v>
      </c>
      <c r="D20" s="7">
        <v>0.5</v>
      </c>
      <c r="E20" s="7">
        <v>400</v>
      </c>
      <c r="F20" s="20">
        <v>430</v>
      </c>
      <c r="G20" s="8">
        <v>6.9</v>
      </c>
      <c r="H20" s="8">
        <f t="shared" si="8"/>
        <v>6.1064999999999998E-11</v>
      </c>
      <c r="I20" s="9">
        <v>6000</v>
      </c>
      <c r="J20" s="33">
        <v>14</v>
      </c>
      <c r="K20" s="10">
        <v>1.7</v>
      </c>
      <c r="L20" s="9">
        <v>1</v>
      </c>
      <c r="M20" s="9">
        <f t="shared" si="9"/>
        <v>27.2</v>
      </c>
      <c r="N20" s="11">
        <f t="shared" si="10"/>
        <v>5</v>
      </c>
      <c r="O20" s="12">
        <f t="shared" si="11"/>
        <v>1.9947900000000003E-5</v>
      </c>
      <c r="P20" s="19">
        <f t="shared" si="12"/>
        <v>4.3461995999999998E-4</v>
      </c>
      <c r="Q20" s="13">
        <f t="shared" si="13"/>
        <v>7.979160000000001E-5</v>
      </c>
      <c r="R20" s="13">
        <f t="shared" si="14"/>
        <v>1.7384798399999999E-3</v>
      </c>
      <c r="S20" s="13">
        <f t="shared" si="15"/>
        <v>1.81827144E-3</v>
      </c>
      <c r="T20" s="2">
        <v>256</v>
      </c>
      <c r="U20" s="17">
        <f t="shared" si="16"/>
        <v>465.47748863999999</v>
      </c>
      <c r="V20" s="24">
        <v>16</v>
      </c>
    </row>
    <row r="21" spans="2:22" ht="15" thickBot="1">
      <c r="B21" s="6">
        <v>6</v>
      </c>
      <c r="C21" s="7">
        <v>0.5</v>
      </c>
      <c r="D21" s="7">
        <v>0.5</v>
      </c>
      <c r="E21" s="7">
        <v>400</v>
      </c>
      <c r="F21" s="20">
        <v>430</v>
      </c>
      <c r="G21" s="8">
        <v>6.9</v>
      </c>
      <c r="H21" s="8">
        <f t="shared" si="8"/>
        <v>6.1064999999999998E-11</v>
      </c>
      <c r="I21" s="9">
        <v>6000</v>
      </c>
      <c r="J21" s="33">
        <v>14</v>
      </c>
      <c r="K21" s="10">
        <v>1.8</v>
      </c>
      <c r="L21" s="9">
        <v>1</v>
      </c>
      <c r="M21" s="9">
        <f t="shared" si="9"/>
        <v>25.2</v>
      </c>
      <c r="N21" s="11">
        <f t="shared" si="10"/>
        <v>5</v>
      </c>
      <c r="O21" s="12">
        <f t="shared" si="11"/>
        <v>1.9947900000000003E-5</v>
      </c>
      <c r="P21" s="19">
        <f t="shared" si="12"/>
        <v>4.0522733999999997E-4</v>
      </c>
      <c r="Q21" s="13">
        <f t="shared" si="13"/>
        <v>7.979160000000001E-5</v>
      </c>
      <c r="R21" s="13">
        <f t="shared" si="14"/>
        <v>1.6209093599999999E-3</v>
      </c>
      <c r="S21" s="13">
        <f t="shared" si="15"/>
        <v>1.7007009599999999E-3</v>
      </c>
      <c r="T21" s="2">
        <v>256</v>
      </c>
      <c r="U21" s="17">
        <f t="shared" si="16"/>
        <v>435.37944576000001</v>
      </c>
      <c r="V21" s="24">
        <v>14</v>
      </c>
    </row>
    <row r="22" spans="2:22" ht="15" thickBot="1">
      <c r="B22" s="6">
        <v>7</v>
      </c>
      <c r="C22" s="7">
        <v>0.5</v>
      </c>
      <c r="D22" s="7">
        <v>0.5</v>
      </c>
      <c r="E22" s="7">
        <v>400</v>
      </c>
      <c r="F22" s="20">
        <v>430</v>
      </c>
      <c r="G22" s="8">
        <v>6.9</v>
      </c>
      <c r="H22" s="8">
        <f t="shared" si="8"/>
        <v>6.1064999999999998E-11</v>
      </c>
      <c r="I22" s="9">
        <v>6000</v>
      </c>
      <c r="J22" s="34">
        <v>13</v>
      </c>
      <c r="K22" s="10">
        <v>1.5</v>
      </c>
      <c r="L22" s="9">
        <v>1</v>
      </c>
      <c r="M22" s="9">
        <f t="shared" si="9"/>
        <v>25.5</v>
      </c>
      <c r="N22" s="11">
        <f t="shared" si="10"/>
        <v>5</v>
      </c>
      <c r="O22" s="12">
        <f t="shared" si="11"/>
        <v>1.7199975E-5</v>
      </c>
      <c r="P22" s="19">
        <f t="shared" si="12"/>
        <v>3.7631306249999999E-4</v>
      </c>
      <c r="Q22" s="13">
        <f t="shared" si="13"/>
        <v>6.8799899999999998E-5</v>
      </c>
      <c r="R22" s="13">
        <f t="shared" si="14"/>
        <v>1.50525225E-3</v>
      </c>
      <c r="S22" s="13">
        <f t="shared" si="15"/>
        <v>1.5740521499999999E-3</v>
      </c>
      <c r="T22" s="2">
        <v>289</v>
      </c>
      <c r="U22" s="17">
        <f t="shared" si="16"/>
        <v>454.90107134999994</v>
      </c>
      <c r="V22" s="24">
        <v>17</v>
      </c>
    </row>
    <row r="23" spans="2:22" ht="15" thickBot="1">
      <c r="B23" s="6">
        <v>8</v>
      </c>
      <c r="C23" s="7">
        <v>0.5</v>
      </c>
      <c r="D23" s="7">
        <v>0.5</v>
      </c>
      <c r="E23" s="7">
        <v>400</v>
      </c>
      <c r="F23" s="20">
        <v>430</v>
      </c>
      <c r="G23" s="8">
        <v>6.9</v>
      </c>
      <c r="H23" s="8">
        <f t="shared" si="8"/>
        <v>6.1064999999999998E-11</v>
      </c>
      <c r="I23" s="9">
        <v>6000</v>
      </c>
      <c r="J23" s="34">
        <v>13</v>
      </c>
      <c r="K23" s="10">
        <v>1.6</v>
      </c>
      <c r="L23" s="9">
        <v>1</v>
      </c>
      <c r="M23" s="9">
        <f t="shared" si="9"/>
        <v>25.6</v>
      </c>
      <c r="N23" s="11">
        <f t="shared" si="10"/>
        <v>5</v>
      </c>
      <c r="O23" s="12">
        <f t="shared" si="11"/>
        <v>1.7199975E-5</v>
      </c>
      <c r="P23" s="19">
        <f t="shared" si="12"/>
        <v>3.8039424000000001E-4</v>
      </c>
      <c r="Q23" s="13">
        <f t="shared" si="13"/>
        <v>6.8799899999999998E-5</v>
      </c>
      <c r="R23" s="13">
        <f t="shared" si="14"/>
        <v>1.52157696E-3</v>
      </c>
      <c r="S23" s="13">
        <f t="shared" si="15"/>
        <v>1.5903768599999999E-3</v>
      </c>
      <c r="T23" s="2">
        <v>289</v>
      </c>
      <c r="U23" s="17">
        <f t="shared" si="16"/>
        <v>459.61891254</v>
      </c>
      <c r="V23" s="24">
        <v>16</v>
      </c>
    </row>
    <row r="24" spans="2:22">
      <c r="B24" s="6">
        <v>9</v>
      </c>
      <c r="C24" s="7">
        <v>0.5</v>
      </c>
      <c r="D24" s="7">
        <v>0.5</v>
      </c>
      <c r="E24" s="7">
        <v>400</v>
      </c>
      <c r="F24" s="20">
        <v>430</v>
      </c>
      <c r="G24" s="8">
        <v>6.9</v>
      </c>
      <c r="H24" s="8">
        <f t="shared" si="8"/>
        <v>6.1064999999999998E-11</v>
      </c>
      <c r="I24" s="9">
        <v>6000</v>
      </c>
      <c r="J24" s="34">
        <v>13</v>
      </c>
      <c r="K24" s="10">
        <v>1.7</v>
      </c>
      <c r="L24" s="9">
        <v>1</v>
      </c>
      <c r="M24" s="9">
        <f t="shared" si="9"/>
        <v>23.8</v>
      </c>
      <c r="N24" s="11">
        <f t="shared" si="10"/>
        <v>5</v>
      </c>
      <c r="O24" s="12">
        <f t="shared" si="11"/>
        <v>1.7199975E-5</v>
      </c>
      <c r="P24" s="19">
        <f t="shared" si="12"/>
        <v>3.5607001499999999E-4</v>
      </c>
      <c r="Q24" s="13">
        <f t="shared" si="13"/>
        <v>6.8799899999999998E-5</v>
      </c>
      <c r="R24" s="13">
        <f t="shared" si="14"/>
        <v>1.42428006E-3</v>
      </c>
      <c r="S24" s="13">
        <f t="shared" si="15"/>
        <v>1.4930799599999999E-3</v>
      </c>
      <c r="T24" s="2">
        <v>289</v>
      </c>
      <c r="U24" s="17">
        <f t="shared" si="16"/>
        <v>431.50010843999996</v>
      </c>
      <c r="V24" s="24">
        <v>14</v>
      </c>
    </row>
    <row r="27" spans="2:22" ht="15" thickBot="1"/>
    <row r="28" spans="2:22" ht="15" customHeight="1" thickBot="1">
      <c r="C28" s="105" t="s">
        <v>15</v>
      </c>
      <c r="D28" s="114"/>
      <c r="E28" s="114"/>
      <c r="F28" s="106"/>
      <c r="G28" s="98" t="s">
        <v>16</v>
      </c>
      <c r="H28" s="99"/>
      <c r="I28" s="115" t="s">
        <v>19</v>
      </c>
      <c r="J28" s="116"/>
      <c r="K28" s="116"/>
      <c r="L28" s="116"/>
      <c r="M28" s="116"/>
      <c r="N28" s="117"/>
      <c r="O28" s="100" t="s">
        <v>8</v>
      </c>
      <c r="P28" s="101"/>
      <c r="Q28" s="102" t="s">
        <v>4</v>
      </c>
      <c r="R28" s="103"/>
      <c r="S28" s="104"/>
    </row>
    <row r="29" spans="2:22" ht="30" thickBot="1">
      <c r="B29" s="6" t="s">
        <v>3</v>
      </c>
      <c r="C29" s="105" t="s">
        <v>18</v>
      </c>
      <c r="D29" s="106"/>
      <c r="E29" s="7" t="s">
        <v>21</v>
      </c>
      <c r="F29" s="7" t="s">
        <v>20</v>
      </c>
      <c r="G29" s="4" t="s">
        <v>0</v>
      </c>
      <c r="H29" s="4" t="s">
        <v>9</v>
      </c>
      <c r="I29" s="5" t="s">
        <v>1</v>
      </c>
      <c r="J29" s="5" t="s">
        <v>13</v>
      </c>
      <c r="K29" s="5" t="s">
        <v>10</v>
      </c>
      <c r="L29" s="5" t="s">
        <v>11</v>
      </c>
      <c r="M29" s="5" t="s">
        <v>12</v>
      </c>
      <c r="N29" s="5" t="s">
        <v>14</v>
      </c>
      <c r="O29" s="14" t="s">
        <v>2</v>
      </c>
      <c r="P29" s="14" t="s">
        <v>6</v>
      </c>
      <c r="Q29" s="15" t="s">
        <v>2</v>
      </c>
      <c r="R29" s="15" t="s">
        <v>6</v>
      </c>
      <c r="S29" s="15" t="s">
        <v>7</v>
      </c>
      <c r="T29" s="16" t="s">
        <v>5</v>
      </c>
      <c r="U29" s="18" t="s">
        <v>17</v>
      </c>
      <c r="V29" s="23" t="s">
        <v>22</v>
      </c>
    </row>
    <row r="30" spans="2:22" ht="15" thickBot="1">
      <c r="B30" s="6">
        <v>1</v>
      </c>
      <c r="C30" s="7">
        <v>0.5</v>
      </c>
      <c r="D30" s="7">
        <v>0.5</v>
      </c>
      <c r="E30" s="7">
        <v>400</v>
      </c>
      <c r="F30" s="20">
        <v>430</v>
      </c>
      <c r="G30" s="8">
        <v>6.9</v>
      </c>
      <c r="H30" s="8">
        <f t="shared" ref="H30:H32" si="17">8.85*(10^(-12))*G30</f>
        <v>6.1064999999999998E-11</v>
      </c>
      <c r="I30" s="9">
        <v>6000</v>
      </c>
      <c r="J30" s="35">
        <v>15</v>
      </c>
      <c r="K30" s="10">
        <v>1.5</v>
      </c>
      <c r="L30" s="9">
        <v>1</v>
      </c>
      <c r="M30" s="9">
        <f t="shared" ref="M30:M32" si="18">K30*V30</f>
        <v>24</v>
      </c>
      <c r="N30" s="11">
        <f t="shared" ref="N30:N32" si="19">INT((J30+L30)/(K30+L30))</f>
        <v>6</v>
      </c>
      <c r="O30" s="12">
        <f t="shared" ref="O30:O32" si="20">(J30*J30)*(10^(-12))*H30/(I30*(10^(-10)))*(10^9)</f>
        <v>2.2899375000000001E-5</v>
      </c>
      <c r="P30" s="19">
        <f t="shared" ref="P30:P32" si="21">((M30*K30)+(M30*J30))*2*(10^(-12))*H30/(I30*(10^(-10)))*N30*(10^9)</f>
        <v>4.8363479999999999E-4</v>
      </c>
      <c r="Q30" s="13">
        <f t="shared" ref="Q30:Q32" si="22">O30*4</f>
        <v>9.1597500000000005E-5</v>
      </c>
      <c r="R30" s="13">
        <f t="shared" ref="R30:R32" si="23">P30*4</f>
        <v>1.9345391999999999E-3</v>
      </c>
      <c r="S30" s="13">
        <f t="shared" ref="S30:S32" si="24">R30+Q30</f>
        <v>2.0261366999999998E-3</v>
      </c>
      <c r="T30" s="2">
        <v>225</v>
      </c>
      <c r="U30" s="17">
        <f t="shared" ref="U30:U32" si="25">S30*T30*1000</f>
        <v>455.88075749999996</v>
      </c>
      <c r="V30" s="24">
        <v>16</v>
      </c>
    </row>
    <row r="31" spans="2:22" ht="15" thickBot="1">
      <c r="B31" s="6">
        <v>2</v>
      </c>
      <c r="C31" s="7">
        <v>0.5</v>
      </c>
      <c r="D31" s="7">
        <v>0.5</v>
      </c>
      <c r="E31" s="7">
        <v>400</v>
      </c>
      <c r="F31" s="20">
        <v>430</v>
      </c>
      <c r="G31" s="8">
        <v>6.9</v>
      </c>
      <c r="H31" s="8">
        <f t="shared" si="17"/>
        <v>6.1064999999999998E-11</v>
      </c>
      <c r="I31" s="9">
        <v>6000</v>
      </c>
      <c r="J31" s="35">
        <v>15</v>
      </c>
      <c r="K31" s="10">
        <v>1.6</v>
      </c>
      <c r="L31" s="9">
        <v>1</v>
      </c>
      <c r="M31" s="9">
        <f t="shared" si="18"/>
        <v>24</v>
      </c>
      <c r="N31" s="11">
        <f t="shared" si="19"/>
        <v>6</v>
      </c>
      <c r="O31" s="12">
        <f t="shared" si="20"/>
        <v>2.2899375000000001E-5</v>
      </c>
      <c r="P31" s="19">
        <f t="shared" si="21"/>
        <v>4.8656592000000007E-4</v>
      </c>
      <c r="Q31" s="13">
        <f t="shared" si="22"/>
        <v>9.1597500000000005E-5</v>
      </c>
      <c r="R31" s="13">
        <f t="shared" si="23"/>
        <v>1.9462636800000003E-3</v>
      </c>
      <c r="S31" s="13">
        <f t="shared" si="24"/>
        <v>2.0378611800000003E-3</v>
      </c>
      <c r="T31" s="2">
        <v>225</v>
      </c>
      <c r="U31" s="17">
        <f t="shared" si="25"/>
        <v>458.51876550000009</v>
      </c>
      <c r="V31" s="24">
        <v>15</v>
      </c>
    </row>
    <row r="32" spans="2:22">
      <c r="B32" s="6">
        <v>3</v>
      </c>
      <c r="C32" s="7">
        <v>0.5</v>
      </c>
      <c r="D32" s="7">
        <v>0.5</v>
      </c>
      <c r="E32" s="7">
        <v>400</v>
      </c>
      <c r="F32" s="20">
        <v>430</v>
      </c>
      <c r="G32" s="8">
        <v>6.9</v>
      </c>
      <c r="H32" s="8">
        <f t="shared" si="17"/>
        <v>6.1064999999999998E-11</v>
      </c>
      <c r="I32" s="9">
        <v>6000</v>
      </c>
      <c r="J32" s="35">
        <v>15</v>
      </c>
      <c r="K32" s="10">
        <v>1.7</v>
      </c>
      <c r="L32" s="9">
        <v>1</v>
      </c>
      <c r="M32" s="9">
        <f t="shared" si="18"/>
        <v>28.9</v>
      </c>
      <c r="N32" s="11">
        <f t="shared" si="19"/>
        <v>5</v>
      </c>
      <c r="O32" s="12">
        <f t="shared" si="20"/>
        <v>2.2899375000000001E-5</v>
      </c>
      <c r="P32" s="19">
        <f t="shared" si="21"/>
        <v>4.9119668250000004E-4</v>
      </c>
      <c r="Q32" s="13">
        <f t="shared" si="22"/>
        <v>9.1597500000000005E-5</v>
      </c>
      <c r="R32" s="13">
        <f t="shared" si="23"/>
        <v>1.9647867300000002E-3</v>
      </c>
      <c r="S32" s="13">
        <f t="shared" si="24"/>
        <v>2.05638423E-3</v>
      </c>
      <c r="T32" s="2">
        <v>225</v>
      </c>
      <c r="U32" s="17">
        <f t="shared" si="25"/>
        <v>462.68645175</v>
      </c>
      <c r="V32" s="24">
        <v>17</v>
      </c>
    </row>
    <row r="34" spans="2:22" ht="15" thickBot="1"/>
    <row r="35" spans="2:22" ht="15" thickBot="1">
      <c r="C35" s="105" t="s">
        <v>15</v>
      </c>
      <c r="D35" s="114"/>
      <c r="E35" s="114"/>
      <c r="F35" s="106"/>
      <c r="G35" s="98" t="s">
        <v>16</v>
      </c>
      <c r="H35" s="99"/>
      <c r="I35" s="115" t="s">
        <v>19</v>
      </c>
      <c r="J35" s="116"/>
      <c r="K35" s="116"/>
      <c r="L35" s="116"/>
      <c r="M35" s="116"/>
      <c r="N35" s="117"/>
      <c r="O35" s="100" t="s">
        <v>8</v>
      </c>
      <c r="P35" s="101"/>
      <c r="Q35" s="102" t="s">
        <v>4</v>
      </c>
      <c r="R35" s="103"/>
      <c r="S35" s="104"/>
    </row>
    <row r="36" spans="2:22" ht="30" thickBot="1">
      <c r="B36" s="6" t="s">
        <v>3</v>
      </c>
      <c r="C36" s="105" t="s">
        <v>18</v>
      </c>
      <c r="D36" s="106"/>
      <c r="E36" s="7" t="s">
        <v>21</v>
      </c>
      <c r="F36" s="7" t="s">
        <v>20</v>
      </c>
      <c r="G36" s="4" t="s">
        <v>0</v>
      </c>
      <c r="H36" s="4" t="s">
        <v>9</v>
      </c>
      <c r="I36" s="5" t="s">
        <v>1</v>
      </c>
      <c r="J36" s="5" t="s">
        <v>13</v>
      </c>
      <c r="K36" s="5" t="s">
        <v>10</v>
      </c>
      <c r="L36" s="5" t="s">
        <v>11</v>
      </c>
      <c r="M36" s="5" t="s">
        <v>12</v>
      </c>
      <c r="N36" s="5" t="s">
        <v>14</v>
      </c>
      <c r="O36" s="14" t="s">
        <v>2</v>
      </c>
      <c r="P36" s="14" t="s">
        <v>6</v>
      </c>
      <c r="Q36" s="15" t="s">
        <v>2</v>
      </c>
      <c r="R36" s="15" t="s">
        <v>6</v>
      </c>
      <c r="S36" s="15" t="s">
        <v>7</v>
      </c>
      <c r="T36" s="16" t="s">
        <v>5</v>
      </c>
      <c r="U36" s="18" t="s">
        <v>17</v>
      </c>
      <c r="V36" s="23" t="s">
        <v>22</v>
      </c>
    </row>
    <row r="37" spans="2:22" ht="15" thickBot="1">
      <c r="B37" s="6">
        <v>1</v>
      </c>
      <c r="C37" s="7">
        <v>0.5</v>
      </c>
      <c r="D37" s="7">
        <v>0.5</v>
      </c>
      <c r="E37" s="7">
        <v>400</v>
      </c>
      <c r="F37" s="20">
        <v>430</v>
      </c>
      <c r="G37" s="8">
        <v>3.9</v>
      </c>
      <c r="H37" s="8">
        <f t="shared" ref="H37:H39" si="26">8.85*(10^(-12))*G37</f>
        <v>3.4514999999999997E-11</v>
      </c>
      <c r="I37" s="9">
        <v>5000</v>
      </c>
      <c r="J37" s="35">
        <v>15</v>
      </c>
      <c r="K37" s="10">
        <v>1.5</v>
      </c>
      <c r="L37" s="9">
        <v>1</v>
      </c>
      <c r="M37" s="9">
        <f t="shared" ref="M37:M39" si="27">K37*V37</f>
        <v>36</v>
      </c>
      <c r="N37" s="11">
        <f t="shared" ref="N37:N39" si="28">INT((J37+L37)/(K37+L37))</f>
        <v>6</v>
      </c>
      <c r="O37" s="12">
        <f t="shared" ref="O37:O39" si="29">(J37*J37)*(10^(-12))*H37/(I37*(10^(-10)))*(10^9)</f>
        <v>1.5531749999999999E-5</v>
      </c>
      <c r="P37" s="19">
        <f t="shared" ref="P37:P39" si="30">((M37*K37)+(M37*J37))*2*(10^(-12))*H37/(I37*(10^(-10)))*N37*(10^9)</f>
        <v>4.920458400000001E-4</v>
      </c>
      <c r="Q37" s="13">
        <f t="shared" ref="Q37:Q39" si="31">O37*4</f>
        <v>6.2126999999999997E-5</v>
      </c>
      <c r="R37" s="13">
        <f t="shared" ref="R37:R39" si="32">P37*4</f>
        <v>1.9681833600000004E-3</v>
      </c>
      <c r="S37" s="13">
        <f t="shared" ref="S37:S39" si="33">R37+Q37</f>
        <v>2.0303103600000003E-3</v>
      </c>
      <c r="T37" s="2">
        <v>225</v>
      </c>
      <c r="U37" s="17">
        <f t="shared" ref="U37:U39" si="34">S37*T37*1000</f>
        <v>456.81983100000008</v>
      </c>
      <c r="V37" s="24">
        <v>24</v>
      </c>
    </row>
    <row r="38" spans="2:22" ht="15" thickBot="1">
      <c r="B38" s="6">
        <v>2</v>
      </c>
      <c r="C38" s="7">
        <v>0.5</v>
      </c>
      <c r="D38" s="7">
        <v>0.5</v>
      </c>
      <c r="E38" s="7">
        <v>400</v>
      </c>
      <c r="F38" s="20">
        <v>430</v>
      </c>
      <c r="G38" s="8">
        <v>3.9</v>
      </c>
      <c r="H38" s="8">
        <f t="shared" si="26"/>
        <v>3.4514999999999997E-11</v>
      </c>
      <c r="I38" s="9">
        <v>5000</v>
      </c>
      <c r="J38" s="35">
        <v>15</v>
      </c>
      <c r="K38" s="10">
        <v>1.6</v>
      </c>
      <c r="L38" s="9">
        <v>1</v>
      </c>
      <c r="M38" s="9">
        <f>K38*V38</f>
        <v>36.800000000000004</v>
      </c>
      <c r="N38" s="11">
        <f t="shared" si="28"/>
        <v>6</v>
      </c>
      <c r="O38" s="12">
        <f t="shared" si="29"/>
        <v>1.5531749999999999E-5</v>
      </c>
      <c r="P38" s="19">
        <f t="shared" si="30"/>
        <v>5.0602855679999993E-4</v>
      </c>
      <c r="Q38" s="13">
        <f t="shared" si="31"/>
        <v>6.2126999999999997E-5</v>
      </c>
      <c r="R38" s="13">
        <f t="shared" si="32"/>
        <v>2.0241142271999997E-3</v>
      </c>
      <c r="S38" s="13">
        <f t="shared" si="33"/>
        <v>2.0862412271999997E-3</v>
      </c>
      <c r="T38" s="2">
        <v>225</v>
      </c>
      <c r="U38" s="17">
        <f t="shared" si="34"/>
        <v>469.40427611999991</v>
      </c>
      <c r="V38" s="24">
        <v>23</v>
      </c>
    </row>
    <row r="39" spans="2:22">
      <c r="B39" s="6">
        <v>3</v>
      </c>
      <c r="C39" s="7">
        <v>0.5</v>
      </c>
      <c r="D39" s="7">
        <v>0.5</v>
      </c>
      <c r="E39" s="7">
        <v>400</v>
      </c>
      <c r="F39" s="20">
        <v>430</v>
      </c>
      <c r="G39" s="8">
        <v>3.9</v>
      </c>
      <c r="H39" s="8">
        <f t="shared" si="26"/>
        <v>3.4514999999999997E-11</v>
      </c>
      <c r="I39" s="9">
        <v>5000</v>
      </c>
      <c r="J39" s="35">
        <v>15</v>
      </c>
      <c r="K39" s="10">
        <v>1.7</v>
      </c>
      <c r="L39" s="9">
        <v>1</v>
      </c>
      <c r="M39" s="9">
        <f t="shared" si="27"/>
        <v>40.799999999999997</v>
      </c>
      <c r="N39" s="11">
        <f t="shared" si="28"/>
        <v>5</v>
      </c>
      <c r="O39" s="12">
        <f t="shared" si="29"/>
        <v>1.5531749999999999E-5</v>
      </c>
      <c r="P39" s="19">
        <f t="shared" si="30"/>
        <v>4.7034280799999992E-4</v>
      </c>
      <c r="Q39" s="13">
        <f t="shared" si="31"/>
        <v>6.2126999999999997E-5</v>
      </c>
      <c r="R39" s="13">
        <f t="shared" si="32"/>
        <v>1.8813712319999997E-3</v>
      </c>
      <c r="S39" s="13">
        <f t="shared" si="33"/>
        <v>1.9434982319999996E-3</v>
      </c>
      <c r="T39" s="2">
        <v>225</v>
      </c>
      <c r="U39" s="17">
        <f t="shared" si="34"/>
        <v>437.28710219999988</v>
      </c>
      <c r="V39" s="24">
        <v>24</v>
      </c>
    </row>
    <row r="42" spans="2:22" ht="15" thickBot="1"/>
    <row r="43" spans="2:22" ht="15" thickBot="1">
      <c r="C43" s="105" t="s">
        <v>15</v>
      </c>
      <c r="D43" s="114"/>
      <c r="E43" s="114"/>
      <c r="F43" s="106"/>
      <c r="G43" s="98" t="s">
        <v>16</v>
      </c>
      <c r="H43" s="99"/>
      <c r="I43" s="115" t="s">
        <v>19</v>
      </c>
      <c r="J43" s="116"/>
      <c r="K43" s="116"/>
      <c r="L43" s="116"/>
      <c r="M43" s="116"/>
      <c r="N43" s="117"/>
      <c r="O43" s="100" t="s">
        <v>8</v>
      </c>
      <c r="P43" s="101"/>
      <c r="Q43" s="102" t="s">
        <v>4</v>
      </c>
      <c r="R43" s="103"/>
      <c r="S43" s="104"/>
    </row>
    <row r="44" spans="2:22" ht="30" thickBot="1">
      <c r="B44" s="6" t="s">
        <v>3</v>
      </c>
      <c r="C44" s="105" t="s">
        <v>18</v>
      </c>
      <c r="D44" s="106"/>
      <c r="E44" s="7" t="s">
        <v>21</v>
      </c>
      <c r="F44" s="7" t="s">
        <v>20</v>
      </c>
      <c r="G44" s="4" t="s">
        <v>39</v>
      </c>
      <c r="H44" s="4" t="s">
        <v>9</v>
      </c>
      <c r="I44" s="5" t="s">
        <v>40</v>
      </c>
      <c r="J44" s="5" t="s">
        <v>13</v>
      </c>
      <c r="K44" s="5" t="s">
        <v>10</v>
      </c>
      <c r="L44" s="5" t="s">
        <v>11</v>
      </c>
      <c r="M44" s="5" t="s">
        <v>12</v>
      </c>
      <c r="N44" s="5" t="s">
        <v>14</v>
      </c>
      <c r="O44" s="14" t="s">
        <v>2</v>
      </c>
      <c r="P44" s="14" t="s">
        <v>6</v>
      </c>
      <c r="Q44" s="15" t="s">
        <v>2</v>
      </c>
      <c r="R44" s="15" t="s">
        <v>6</v>
      </c>
      <c r="S44" s="15" t="s">
        <v>7</v>
      </c>
      <c r="T44" s="16" t="s">
        <v>5</v>
      </c>
      <c r="U44" s="18" t="s">
        <v>17</v>
      </c>
      <c r="V44" s="23" t="s">
        <v>22</v>
      </c>
    </row>
    <row r="45" spans="2:22" ht="15" thickBot="1">
      <c r="B45" s="6">
        <v>1</v>
      </c>
      <c r="C45" s="7">
        <v>0.5</v>
      </c>
      <c r="D45" s="7">
        <v>0.5</v>
      </c>
      <c r="E45" s="7">
        <v>400</v>
      </c>
      <c r="F45" s="20">
        <v>430</v>
      </c>
      <c r="G45" s="8">
        <v>3.9</v>
      </c>
      <c r="H45" s="8">
        <f t="shared" ref="H45:H51" si="35">8.85*(10^(-12))*G45</f>
        <v>3.4514999999999997E-11</v>
      </c>
      <c r="I45" s="9">
        <v>4000</v>
      </c>
      <c r="J45" s="35">
        <v>15</v>
      </c>
      <c r="K45" s="10">
        <v>1.5</v>
      </c>
      <c r="L45" s="9">
        <v>1</v>
      </c>
      <c r="M45" s="9">
        <f t="shared" ref="M45:M47" si="36">K45*V45</f>
        <v>33</v>
      </c>
      <c r="N45" s="11">
        <f t="shared" ref="N45:N47" si="37">INT((J45+L45)/(K45+L45))</f>
        <v>6</v>
      </c>
      <c r="O45" s="12">
        <f>(J45*J45)*(10^(-12))*H45/(I45*(10^(-10)))*(10^9)</f>
        <v>1.9414687499999995E-5</v>
      </c>
      <c r="P45" s="19">
        <f>((M45*K45)+(M45*J45))*2*(10^(-12))*H45/(I45*(10^(-10)))*N45*(10^9)</f>
        <v>5.6380252499999993E-4</v>
      </c>
      <c r="Q45" s="13">
        <f t="shared" ref="Q45:Q47" si="38">O45*4</f>
        <v>7.7658749999999979E-5</v>
      </c>
      <c r="R45" s="13">
        <f t="shared" ref="R45:R47" si="39">P45*4</f>
        <v>2.2552100999999997E-3</v>
      </c>
      <c r="S45" s="13">
        <f t="shared" ref="S45:S47" si="40">R45+Q45</f>
        <v>2.3328688499999997E-3</v>
      </c>
      <c r="T45" s="2">
        <v>225</v>
      </c>
      <c r="U45" s="17">
        <f t="shared" ref="U45:U47" si="41">S45*T45*1000</f>
        <v>524.89549124999985</v>
      </c>
      <c r="V45" s="24">
        <v>22</v>
      </c>
    </row>
    <row r="46" spans="2:22" ht="15" thickBot="1">
      <c r="B46" s="6">
        <v>2</v>
      </c>
      <c r="C46" s="7">
        <v>0.5</v>
      </c>
      <c r="D46" s="7">
        <v>0.5</v>
      </c>
      <c r="E46" s="7">
        <v>400</v>
      </c>
      <c r="F46" s="20">
        <v>430</v>
      </c>
      <c r="G46" s="8">
        <v>3.9</v>
      </c>
      <c r="H46" s="8">
        <f t="shared" si="35"/>
        <v>3.4514999999999997E-11</v>
      </c>
      <c r="I46" s="9">
        <v>4000</v>
      </c>
      <c r="J46" s="35">
        <v>15</v>
      </c>
      <c r="K46" s="10">
        <v>1.6</v>
      </c>
      <c r="L46" s="9">
        <v>1</v>
      </c>
      <c r="M46" s="9">
        <f t="shared" si="36"/>
        <v>35.200000000000003</v>
      </c>
      <c r="N46" s="11">
        <f t="shared" si="37"/>
        <v>6</v>
      </c>
      <c r="O46" s="12">
        <f>(J46*J46)*(10^(-12))*H46/(I46*(10^(-10)))*(10^9)</f>
        <v>1.9414687499999995E-5</v>
      </c>
      <c r="P46" s="19">
        <f>((M46*K46)+(M46*J46))*2*(10^(-12))*H46/(I46*(10^(-10)))*N46*(10^9)</f>
        <v>6.0503414399999992E-4</v>
      </c>
      <c r="Q46" s="13">
        <f t="shared" si="38"/>
        <v>7.7658749999999979E-5</v>
      </c>
      <c r="R46" s="13">
        <f t="shared" si="39"/>
        <v>2.4201365759999997E-3</v>
      </c>
      <c r="S46" s="13">
        <f t="shared" si="40"/>
        <v>2.4977953259999997E-3</v>
      </c>
      <c r="T46" s="2">
        <v>225</v>
      </c>
      <c r="U46" s="17">
        <f t="shared" si="41"/>
        <v>562.00394834999986</v>
      </c>
      <c r="V46" s="24">
        <v>22</v>
      </c>
    </row>
    <row r="47" spans="2:22" ht="15" thickBot="1">
      <c r="B47" s="6">
        <v>3</v>
      </c>
      <c r="C47" s="7">
        <v>0.5</v>
      </c>
      <c r="D47" s="7">
        <v>0.5</v>
      </c>
      <c r="E47" s="7">
        <v>400</v>
      </c>
      <c r="F47" s="20">
        <v>430</v>
      </c>
      <c r="G47" s="8">
        <v>3.9</v>
      </c>
      <c r="H47" s="8">
        <f t="shared" si="35"/>
        <v>3.4514999999999997E-11</v>
      </c>
      <c r="I47" s="9">
        <v>4000</v>
      </c>
      <c r="J47" s="35">
        <v>15</v>
      </c>
      <c r="K47" s="10">
        <v>1.7</v>
      </c>
      <c r="L47" s="9">
        <v>1</v>
      </c>
      <c r="M47" s="9">
        <f t="shared" si="36"/>
        <v>37.4</v>
      </c>
      <c r="N47" s="11">
        <f t="shared" si="37"/>
        <v>5</v>
      </c>
      <c r="O47" s="12">
        <f>(J47*J47)*(10^(-12))*H47/(I47*(10^(-10)))*(10^9)</f>
        <v>1.9414687499999995E-5</v>
      </c>
      <c r="P47" s="19">
        <f>((M47*K47)+(M47*J47))*2*(10^(-12))*H47/(I47*(10^(-10)))*N47*(10^9)</f>
        <v>5.3893446749999989E-4</v>
      </c>
      <c r="Q47" s="13">
        <f t="shared" si="38"/>
        <v>7.7658749999999979E-5</v>
      </c>
      <c r="R47" s="13">
        <f t="shared" si="39"/>
        <v>2.1557378699999996E-3</v>
      </c>
      <c r="S47" s="13">
        <f t="shared" si="40"/>
        <v>2.2333966199999996E-3</v>
      </c>
      <c r="T47" s="2">
        <v>225</v>
      </c>
      <c r="U47" s="17">
        <f t="shared" si="41"/>
        <v>502.51423949999997</v>
      </c>
      <c r="V47" s="24">
        <v>22</v>
      </c>
    </row>
    <row r="48" spans="2:22" ht="15" thickBot="1">
      <c r="G48" s="5" t="s">
        <v>41</v>
      </c>
      <c r="H48" s="4" t="s">
        <v>9</v>
      </c>
      <c r="I48" s="5" t="s">
        <v>42</v>
      </c>
      <c r="O48" s="12"/>
      <c r="P48" s="19"/>
      <c r="Q48" s="13"/>
      <c r="R48" s="13"/>
      <c r="S48" s="13"/>
      <c r="T48" s="2"/>
      <c r="U48" s="17"/>
      <c r="V48" s="24"/>
    </row>
    <row r="49" spans="2:22" ht="15" thickBot="1">
      <c r="G49" s="9">
        <v>6.9</v>
      </c>
      <c r="H49" s="8">
        <f t="shared" si="35"/>
        <v>6.1064999999999998E-11</v>
      </c>
      <c r="I49" s="9">
        <v>2000</v>
      </c>
      <c r="J49" s="35">
        <v>15</v>
      </c>
      <c r="K49" s="10">
        <v>1.5</v>
      </c>
      <c r="L49" s="9">
        <v>1</v>
      </c>
      <c r="M49" s="9">
        <f t="shared" ref="M49:M51" si="42">K49*V49</f>
        <v>33</v>
      </c>
      <c r="N49" s="11">
        <f t="shared" ref="N49:N51" si="43">INT((J49+L49)/(K49+L49))</f>
        <v>6</v>
      </c>
      <c r="O49" s="12">
        <f t="shared" ref="O49:O51" si="44">(J49*J49)*(10^(-12))*H49/(I49*(10^(-10)))*(10^9)</f>
        <v>6.8698124999999987E-5</v>
      </c>
      <c r="P49" s="19">
        <f t="shared" ref="P49:P51" si="45">((M49*K49)+(M49*J49))*2*(10^(-12))*H49/(I49*(10^(-10)))*N49*(10^9)</f>
        <v>1.99499355E-3</v>
      </c>
      <c r="Q49" s="13">
        <f t="shared" ref="Q49:Q51" si="46">O49*4</f>
        <v>2.7479249999999995E-4</v>
      </c>
      <c r="R49" s="13">
        <f t="shared" ref="R49:R51" si="47">P49*4</f>
        <v>7.9799742E-3</v>
      </c>
      <c r="S49" s="13">
        <f t="shared" ref="S49:S51" si="48">R49+Q49</f>
        <v>8.2547666999999991E-3</v>
      </c>
      <c r="T49" s="2">
        <v>225</v>
      </c>
      <c r="U49" s="17">
        <f t="shared" ref="U49:U51" si="49">S49*T49*1000</f>
        <v>1857.3225074999998</v>
      </c>
      <c r="V49" s="24">
        <v>22</v>
      </c>
    </row>
    <row r="50" spans="2:22" ht="15" thickBot="1">
      <c r="G50" s="9">
        <v>6.9</v>
      </c>
      <c r="H50" s="8">
        <f t="shared" si="35"/>
        <v>6.1064999999999998E-11</v>
      </c>
      <c r="I50" s="9">
        <v>2000</v>
      </c>
      <c r="J50" s="35">
        <v>15</v>
      </c>
      <c r="K50" s="10">
        <v>1.6</v>
      </c>
      <c r="L50" s="9">
        <v>1</v>
      </c>
      <c r="M50" s="9">
        <f t="shared" si="42"/>
        <v>35.200000000000003</v>
      </c>
      <c r="N50" s="11">
        <f t="shared" si="43"/>
        <v>6</v>
      </c>
      <c r="O50" s="12">
        <f t="shared" si="44"/>
        <v>6.8698124999999987E-5</v>
      </c>
      <c r="P50" s="19">
        <f t="shared" si="45"/>
        <v>2.1408900479999997E-3</v>
      </c>
      <c r="Q50" s="13">
        <f t="shared" si="46"/>
        <v>2.7479249999999995E-4</v>
      </c>
      <c r="R50" s="13">
        <f t="shared" si="47"/>
        <v>8.5635601919999988E-3</v>
      </c>
      <c r="S50" s="13">
        <f t="shared" si="48"/>
        <v>8.8383526919999979E-3</v>
      </c>
      <c r="T50" s="2">
        <v>225</v>
      </c>
      <c r="U50" s="17">
        <f t="shared" si="49"/>
        <v>1988.6293556999995</v>
      </c>
      <c r="V50" s="24">
        <v>22</v>
      </c>
    </row>
    <row r="51" spans="2:22">
      <c r="G51" s="9">
        <v>6.9</v>
      </c>
      <c r="H51" s="8">
        <f t="shared" si="35"/>
        <v>6.1064999999999998E-11</v>
      </c>
      <c r="I51" s="9">
        <v>2000</v>
      </c>
      <c r="J51" s="35">
        <v>15</v>
      </c>
      <c r="K51" s="10">
        <v>1.7</v>
      </c>
      <c r="L51" s="9">
        <v>1</v>
      </c>
      <c r="M51" s="9">
        <f t="shared" si="42"/>
        <v>37.4</v>
      </c>
      <c r="N51" s="11">
        <f t="shared" si="43"/>
        <v>5</v>
      </c>
      <c r="O51" s="12">
        <f t="shared" si="44"/>
        <v>6.8698124999999987E-5</v>
      </c>
      <c r="P51" s="19">
        <f t="shared" si="45"/>
        <v>1.9069988849999997E-3</v>
      </c>
      <c r="Q51" s="13">
        <f t="shared" si="46"/>
        <v>2.7479249999999995E-4</v>
      </c>
      <c r="R51" s="13">
        <f t="shared" si="47"/>
        <v>7.627995539999999E-3</v>
      </c>
      <c r="S51" s="13">
        <f t="shared" si="48"/>
        <v>7.902788039999999E-3</v>
      </c>
      <c r="T51" s="2">
        <v>225</v>
      </c>
      <c r="U51" s="17">
        <f t="shared" si="49"/>
        <v>1778.1273089999997</v>
      </c>
      <c r="V51" s="24">
        <v>22</v>
      </c>
    </row>
    <row r="53" spans="2:22">
      <c r="U53">
        <f>1/(1/U45+1/U49)</f>
        <v>409.24055249999986</v>
      </c>
    </row>
    <row r="54" spans="2:22">
      <c r="U54">
        <f>1/(1/U46+1/U50)</f>
        <v>438.17256989999987</v>
      </c>
    </row>
    <row r="55" spans="2:22">
      <c r="U55">
        <f>1/(1/U47+1/U51)</f>
        <v>391.79076299999997</v>
      </c>
    </row>
    <row r="56" spans="2:22" ht="15" thickBot="1"/>
    <row r="57" spans="2:22" ht="15" thickBot="1">
      <c r="C57" s="105" t="s">
        <v>15</v>
      </c>
      <c r="D57" s="114"/>
      <c r="E57" s="114"/>
      <c r="F57" s="106"/>
      <c r="G57" s="98" t="s">
        <v>16</v>
      </c>
      <c r="H57" s="99"/>
      <c r="I57" s="115" t="s">
        <v>19</v>
      </c>
      <c r="J57" s="116"/>
      <c r="K57" s="116"/>
      <c r="L57" s="116"/>
      <c r="M57" s="116"/>
      <c r="N57" s="117"/>
      <c r="O57" s="100" t="s">
        <v>8</v>
      </c>
      <c r="P57" s="101"/>
      <c r="Q57" s="102" t="s">
        <v>4</v>
      </c>
      <c r="R57" s="103"/>
      <c r="S57" s="104"/>
    </row>
    <row r="58" spans="2:22" ht="30" thickBot="1">
      <c r="B58" s="6" t="s">
        <v>3</v>
      </c>
      <c r="C58" s="105" t="s">
        <v>18</v>
      </c>
      <c r="D58" s="106"/>
      <c r="E58" s="7" t="s">
        <v>21</v>
      </c>
      <c r="F58" s="7" t="s">
        <v>20</v>
      </c>
      <c r="G58" s="4" t="s">
        <v>39</v>
      </c>
      <c r="H58" s="4" t="s">
        <v>9</v>
      </c>
      <c r="I58" s="5" t="s">
        <v>40</v>
      </c>
      <c r="J58" s="5" t="s">
        <v>13</v>
      </c>
      <c r="K58" s="5" t="s">
        <v>10</v>
      </c>
      <c r="L58" s="5" t="s">
        <v>11</v>
      </c>
      <c r="M58" s="5" t="s">
        <v>12</v>
      </c>
      <c r="N58" s="5" t="s">
        <v>14</v>
      </c>
      <c r="O58" s="14" t="s">
        <v>2</v>
      </c>
      <c r="P58" s="14" t="s">
        <v>6</v>
      </c>
      <c r="Q58" s="15" t="s">
        <v>2</v>
      </c>
      <c r="R58" s="15" t="s">
        <v>6</v>
      </c>
      <c r="S58" s="15" t="s">
        <v>7</v>
      </c>
      <c r="T58" s="16" t="s">
        <v>5</v>
      </c>
      <c r="U58" s="18" t="s">
        <v>17</v>
      </c>
      <c r="V58" s="23" t="s">
        <v>22</v>
      </c>
    </row>
    <row r="59" spans="2:22" ht="15" thickBot="1">
      <c r="B59" s="6">
        <v>2</v>
      </c>
      <c r="C59" s="7">
        <v>0.5</v>
      </c>
      <c r="D59" s="7">
        <v>0.5</v>
      </c>
      <c r="E59" s="7">
        <v>400</v>
      </c>
      <c r="F59" s="20">
        <v>430</v>
      </c>
      <c r="G59" s="8">
        <v>3.9</v>
      </c>
      <c r="H59" s="8">
        <f t="shared" ref="H59" si="50">8.85*(10^(-12))*G59</f>
        <v>3.4514999999999997E-11</v>
      </c>
      <c r="I59" s="9">
        <v>4000</v>
      </c>
      <c r="J59" s="35">
        <v>14.6</v>
      </c>
      <c r="K59" s="10">
        <v>1.6</v>
      </c>
      <c r="L59" s="9">
        <v>1</v>
      </c>
      <c r="M59" s="9">
        <f t="shared" ref="M59" si="51">K59*V59</f>
        <v>40</v>
      </c>
      <c r="N59" s="11">
        <f t="shared" ref="N59" si="52">INT((J59+L59)/(K59+L59))</f>
        <v>6</v>
      </c>
      <c r="O59" s="12">
        <f>(J59*J59)*(10^(-12))*H59/(I59*(10^(-10)))*(10^9)</f>
        <v>1.8393043499999997E-5</v>
      </c>
      <c r="P59" s="19">
        <f>((M59*K59)+(M59*J59))*2*(10^(-12))*H59/(I59*(10^(-10)))*N59*(10^9)</f>
        <v>6.709715999999999E-4</v>
      </c>
      <c r="Q59" s="13">
        <f t="shared" ref="Q59" si="53">O59*4</f>
        <v>7.3572173999999989E-5</v>
      </c>
      <c r="R59" s="13">
        <f t="shared" ref="R59" si="54">P59*4</f>
        <v>2.6838863999999996E-3</v>
      </c>
      <c r="S59" s="13">
        <f t="shared" ref="S59" si="55">R59+Q59</f>
        <v>2.7574585739999994E-3</v>
      </c>
      <c r="T59" s="2">
        <v>221</v>
      </c>
      <c r="U59" s="17">
        <f t="shared" ref="U59" si="56">S59*T59*1000</f>
        <v>609.3983448539999</v>
      </c>
      <c r="V59" s="24">
        <v>25</v>
      </c>
    </row>
    <row r="60" spans="2:22" ht="15" thickBot="1">
      <c r="G60" s="5" t="s">
        <v>41</v>
      </c>
      <c r="H60" s="4" t="s">
        <v>9</v>
      </c>
      <c r="I60" s="5" t="s">
        <v>42</v>
      </c>
      <c r="O60" s="12"/>
      <c r="P60" s="19"/>
      <c r="Q60" s="13"/>
      <c r="R60" s="13"/>
      <c r="S60" s="13"/>
      <c r="T60" s="2"/>
      <c r="U60" s="17"/>
      <c r="V60" s="24"/>
    </row>
    <row r="61" spans="2:22">
      <c r="G61" s="9">
        <v>6.9</v>
      </c>
      <c r="H61" s="8">
        <f t="shared" ref="H61" si="57">8.85*(10^(-12))*G61</f>
        <v>6.1064999999999998E-11</v>
      </c>
      <c r="I61" s="9">
        <v>2000</v>
      </c>
      <c r="J61" s="35">
        <v>14.6</v>
      </c>
      <c r="K61" s="10">
        <v>1.6</v>
      </c>
      <c r="L61" s="9">
        <v>1</v>
      </c>
      <c r="M61" s="9">
        <f t="shared" ref="M61" si="58">K61*V61</f>
        <v>40</v>
      </c>
      <c r="N61" s="11">
        <f t="shared" ref="N61" si="59">INT((J61+L61)/(K61+L61))</f>
        <v>6</v>
      </c>
      <c r="O61" s="12">
        <f t="shared" ref="O61" si="60">(J61*J61)*(10^(-12))*H61/(I61*(10^(-10)))*(10^9)</f>
        <v>6.5083076999999991E-5</v>
      </c>
      <c r="P61" s="19">
        <f t="shared" ref="P61" si="61">((M61*K61)+(M61*J61))*2*(10^(-12))*H61/(I61*(10^(-10)))*N61*(10^9)</f>
        <v>2.3742071999999998E-3</v>
      </c>
      <c r="Q61" s="13">
        <f t="shared" ref="Q61" si="62">O61*4</f>
        <v>2.6033230799999996E-4</v>
      </c>
      <c r="R61" s="13">
        <f t="shared" ref="R61" si="63">P61*4</f>
        <v>9.4968287999999991E-3</v>
      </c>
      <c r="S61" s="13">
        <f t="shared" ref="S61" si="64">R61+Q61</f>
        <v>9.7571611079999999E-3</v>
      </c>
      <c r="T61" s="2">
        <v>221</v>
      </c>
      <c r="U61" s="17">
        <f t="shared" ref="U61" si="65">S61*T61*1000</f>
        <v>2156.3326048680001</v>
      </c>
      <c r="V61" s="24">
        <v>25</v>
      </c>
    </row>
    <row r="63" spans="2:22">
      <c r="U63">
        <f>1/(1/U59+1/U61)</f>
        <v>475.1241332759999</v>
      </c>
    </row>
    <row r="67" spans="11:17">
      <c r="K67" s="3" t="s">
        <v>49</v>
      </c>
      <c r="L67" t="s">
        <v>50</v>
      </c>
      <c r="M67" t="s">
        <v>49</v>
      </c>
      <c r="O67" t="s">
        <v>51</v>
      </c>
      <c r="P67" t="s">
        <v>49</v>
      </c>
      <c r="Q67" t="s">
        <v>52</v>
      </c>
    </row>
    <row r="68" spans="11:17">
      <c r="K68" s="3">
        <v>1</v>
      </c>
      <c r="L68">
        <v>2</v>
      </c>
      <c r="M68">
        <v>3</v>
      </c>
      <c r="O68">
        <f>1/(1/K68+1/L68+1/M68)</f>
        <v>0.54545454545454553</v>
      </c>
      <c r="P68">
        <f>1/(1/K68+1/M68)</f>
        <v>0.75</v>
      </c>
      <c r="Q68">
        <f>1/(1/P68+1/L68)</f>
        <v>0.54545454545454553</v>
      </c>
    </row>
  </sheetData>
  <mergeCells count="36">
    <mergeCell ref="Q35:S35"/>
    <mergeCell ref="Q43:S43"/>
    <mergeCell ref="C44:D44"/>
    <mergeCell ref="C36:D36"/>
    <mergeCell ref="C43:F43"/>
    <mergeCell ref="G43:H43"/>
    <mergeCell ref="I43:N43"/>
    <mergeCell ref="O43:P43"/>
    <mergeCell ref="G28:H28"/>
    <mergeCell ref="I28:N28"/>
    <mergeCell ref="O28:P28"/>
    <mergeCell ref="C35:F35"/>
    <mergeCell ref="G35:H35"/>
    <mergeCell ref="I35:N35"/>
    <mergeCell ref="O35:P35"/>
    <mergeCell ref="Q57:S57"/>
    <mergeCell ref="Q28:S28"/>
    <mergeCell ref="C1:F1"/>
    <mergeCell ref="G1:H1"/>
    <mergeCell ref="I1:N1"/>
    <mergeCell ref="O1:P1"/>
    <mergeCell ref="Q1:S1"/>
    <mergeCell ref="Q14:S14"/>
    <mergeCell ref="C15:D15"/>
    <mergeCell ref="C2:D2"/>
    <mergeCell ref="C14:F14"/>
    <mergeCell ref="G14:H14"/>
    <mergeCell ref="I14:N14"/>
    <mergeCell ref="O14:P14"/>
    <mergeCell ref="C29:D29"/>
    <mergeCell ref="C28:F28"/>
    <mergeCell ref="C58:D58"/>
    <mergeCell ref="C57:F57"/>
    <mergeCell ref="G57:H57"/>
    <mergeCell ref="I57:N57"/>
    <mergeCell ref="O57:P57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C7D0-991F-498D-8803-A7AF65D09C03}">
  <dimension ref="A1:V14"/>
  <sheetViews>
    <sheetView topLeftCell="B1" zoomScaleNormal="100" workbookViewId="0">
      <selection activeCell="G3" sqref="G3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7.375" style="1" customWidth="1"/>
    <col min="6" max="6" width="8.625" style="1" bestFit="1" customWidth="1"/>
    <col min="7" max="7" width="4.5" bestFit="1" customWidth="1"/>
    <col min="8" max="8" width="12.125" bestFit="1" customWidth="1"/>
    <col min="9" max="9" width="5.5" bestFit="1" customWidth="1"/>
    <col min="10" max="10" width="13.625" bestFit="1" customWidth="1"/>
    <col min="11" max="11" width="12.875" style="3" customWidth="1"/>
    <col min="12" max="12" width="9.875" bestFit="1" customWidth="1"/>
    <col min="13" max="13" width="10" bestFit="1" customWidth="1"/>
    <col min="14" max="14" width="7" customWidth="1"/>
    <col min="15" max="15" width="8.25" bestFit="1" customWidth="1"/>
    <col min="16" max="16" width="8.375" customWidth="1"/>
    <col min="17" max="17" width="8.25" bestFit="1" customWidth="1"/>
    <col min="18" max="19" width="7.375" customWidth="1"/>
    <col min="20" max="20" width="12.25" customWidth="1"/>
    <col min="21" max="21" width="12.625" bestFit="1" customWidth="1"/>
    <col min="22" max="22" width="3.875" bestFit="1" customWidth="1"/>
  </cols>
  <sheetData>
    <row r="1" spans="2:22" ht="17.25" customHeight="1" thickBot="1">
      <c r="C1" s="105" t="s">
        <v>15</v>
      </c>
      <c r="D1" s="114"/>
      <c r="E1" s="114"/>
      <c r="F1" s="106"/>
      <c r="G1" s="98" t="s">
        <v>16</v>
      </c>
      <c r="H1" s="99"/>
      <c r="I1" s="125" t="s">
        <v>19</v>
      </c>
      <c r="J1" s="126"/>
      <c r="K1" s="126"/>
      <c r="L1" s="126"/>
      <c r="M1" s="126"/>
      <c r="N1" s="126"/>
      <c r="O1" s="127"/>
      <c r="P1" s="100" t="s">
        <v>8</v>
      </c>
      <c r="Q1" s="101"/>
      <c r="R1" s="102" t="s">
        <v>4</v>
      </c>
      <c r="S1" s="103"/>
      <c r="T1" s="104"/>
    </row>
    <row r="2" spans="2:22" ht="30.75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5" t="s">
        <v>1</v>
      </c>
      <c r="J2" s="5" t="s">
        <v>13</v>
      </c>
      <c r="K2" s="5" t="s">
        <v>10</v>
      </c>
      <c r="L2" s="5" t="s">
        <v>11</v>
      </c>
      <c r="M2" s="5" t="s">
        <v>12</v>
      </c>
      <c r="N2" s="5" t="s">
        <v>14</v>
      </c>
      <c r="O2" s="11" t="s">
        <v>5</v>
      </c>
      <c r="P2" s="14" t="s">
        <v>2</v>
      </c>
      <c r="Q2" s="14" t="s">
        <v>6</v>
      </c>
      <c r="R2" s="15" t="s">
        <v>2</v>
      </c>
      <c r="S2" s="15" t="s">
        <v>6</v>
      </c>
      <c r="T2" s="15" t="s">
        <v>7</v>
      </c>
      <c r="U2" s="18" t="s">
        <v>17</v>
      </c>
      <c r="V2" s="23" t="s">
        <v>22</v>
      </c>
    </row>
    <row r="3" spans="2:22" ht="15" thickBot="1">
      <c r="B3" s="6">
        <v>1</v>
      </c>
      <c r="C3" s="7">
        <v>0.25</v>
      </c>
      <c r="D3" s="7">
        <v>0.25</v>
      </c>
      <c r="E3" s="7">
        <v>30</v>
      </c>
      <c r="F3" s="20">
        <v>220</v>
      </c>
      <c r="G3" s="8">
        <v>3.9</v>
      </c>
      <c r="H3" s="8">
        <f t="shared" ref="H3:H5" si="0">8.85*(10^(-12))*G3</f>
        <v>3.4514999999999997E-11</v>
      </c>
      <c r="I3" s="9">
        <v>400</v>
      </c>
      <c r="J3" s="32">
        <v>15</v>
      </c>
      <c r="K3" s="10">
        <v>0.6</v>
      </c>
      <c r="L3" s="9">
        <v>0.5</v>
      </c>
      <c r="M3" s="9">
        <f t="shared" ref="M3:M5" si="1">K3*V3</f>
        <v>3.5999999999999996</v>
      </c>
      <c r="N3" s="11">
        <f t="shared" ref="N3:N5" si="2">INT((J3+L3)/(K3+L3))</f>
        <v>14</v>
      </c>
      <c r="O3" s="11">
        <v>36</v>
      </c>
      <c r="P3" s="12">
        <f t="shared" ref="P3:P6" si="3">(J3*J3)*(10^(-12))*H3/(I3*(10^(-10)))*(10^9)</f>
        <v>1.9414687499999997E-4</v>
      </c>
      <c r="Q3" s="19">
        <f t="shared" ref="Q3:Q5" si="4">((M3*K3)+(M3*J3))*2*(10^(-12))*H3/(I3*(10^(-10)))*N3*(10^9)</f>
        <v>1.3568536799999995E-3</v>
      </c>
      <c r="R3" s="13">
        <f t="shared" ref="R3:S5" si="5">P3*4</f>
        <v>7.7658749999999987E-4</v>
      </c>
      <c r="S3" s="13">
        <f t="shared" si="5"/>
        <v>5.4274147199999982E-3</v>
      </c>
      <c r="T3" s="13">
        <f t="shared" ref="T3:T5" si="6">S3+R3</f>
        <v>6.2040022199999984E-3</v>
      </c>
      <c r="U3" s="17">
        <f t="shared" ref="U3:U5" si="7">T3*O3*1000</f>
        <v>223.34407991999993</v>
      </c>
      <c r="V3" s="24">
        <v>6</v>
      </c>
    </row>
    <row r="4" spans="2:22" ht="15" thickBot="1">
      <c r="B4" s="6">
        <v>2</v>
      </c>
      <c r="C4" s="7">
        <v>0.25</v>
      </c>
      <c r="D4" s="7">
        <v>0.25</v>
      </c>
      <c r="E4" s="7">
        <v>30</v>
      </c>
      <c r="F4" s="20">
        <v>220</v>
      </c>
      <c r="G4" s="8">
        <v>3.9</v>
      </c>
      <c r="H4" s="8">
        <f t="shared" si="0"/>
        <v>3.4514999999999997E-11</v>
      </c>
      <c r="I4" s="9">
        <v>400</v>
      </c>
      <c r="J4" s="32">
        <v>14</v>
      </c>
      <c r="K4" s="10">
        <v>0.6</v>
      </c>
      <c r="L4" s="9">
        <v>0.5</v>
      </c>
      <c r="M4" s="9">
        <f t="shared" si="1"/>
        <v>4.2</v>
      </c>
      <c r="N4" s="11">
        <f t="shared" si="2"/>
        <v>13</v>
      </c>
      <c r="O4" s="11">
        <v>36</v>
      </c>
      <c r="P4" s="12">
        <f t="shared" si="3"/>
        <v>1.6912349999999998E-4</v>
      </c>
      <c r="Q4" s="19">
        <f t="shared" si="4"/>
        <v>1.3756988699999998E-3</v>
      </c>
      <c r="R4" s="13">
        <f t="shared" si="5"/>
        <v>6.7649399999999992E-4</v>
      </c>
      <c r="S4" s="13">
        <f t="shared" si="5"/>
        <v>5.5027954799999994E-3</v>
      </c>
      <c r="T4" s="13">
        <f t="shared" si="6"/>
        <v>6.1792894799999991E-3</v>
      </c>
      <c r="U4" s="17">
        <f t="shared" si="7"/>
        <v>222.45442127999999</v>
      </c>
      <c r="V4" s="24">
        <v>7</v>
      </c>
    </row>
    <row r="5" spans="2:22" ht="15" thickBot="1">
      <c r="B5" s="6">
        <v>3</v>
      </c>
      <c r="C5" s="7">
        <v>0.25</v>
      </c>
      <c r="D5" s="7">
        <v>0.25</v>
      </c>
      <c r="E5" s="7">
        <v>30</v>
      </c>
      <c r="F5" s="20">
        <v>220</v>
      </c>
      <c r="G5" s="8">
        <v>3.9</v>
      </c>
      <c r="H5" s="8">
        <f t="shared" si="0"/>
        <v>3.4514999999999997E-11</v>
      </c>
      <c r="I5" s="9">
        <v>400</v>
      </c>
      <c r="J5" s="32">
        <v>13</v>
      </c>
      <c r="K5" s="10">
        <v>0.6</v>
      </c>
      <c r="L5" s="9">
        <v>0.5</v>
      </c>
      <c r="M5" s="9">
        <f t="shared" si="1"/>
        <v>3.5999999999999996</v>
      </c>
      <c r="N5" s="11">
        <f t="shared" si="2"/>
        <v>12</v>
      </c>
      <c r="O5" s="11">
        <v>49</v>
      </c>
      <c r="P5" s="12">
        <f t="shared" si="3"/>
        <v>1.4582587499999995E-4</v>
      </c>
      <c r="Q5" s="19">
        <f t="shared" si="4"/>
        <v>1.0139126399999997E-3</v>
      </c>
      <c r="R5" s="13">
        <f t="shared" si="5"/>
        <v>5.8330349999999981E-4</v>
      </c>
      <c r="S5" s="13">
        <f t="shared" si="5"/>
        <v>4.0556505599999987E-3</v>
      </c>
      <c r="T5" s="13">
        <f t="shared" si="6"/>
        <v>4.6389540599999987E-3</v>
      </c>
      <c r="U5" s="17">
        <f t="shared" si="7"/>
        <v>227.30874893999993</v>
      </c>
      <c r="V5" s="24">
        <v>6</v>
      </c>
    </row>
    <row r="6" spans="2:22" ht="15" thickBot="1">
      <c r="C6" s="7">
        <v>0.25</v>
      </c>
      <c r="D6" s="7">
        <v>0.25</v>
      </c>
      <c r="E6" s="7">
        <v>30</v>
      </c>
      <c r="F6" s="20">
        <v>220</v>
      </c>
      <c r="G6" s="8">
        <v>3.9</v>
      </c>
      <c r="H6" s="8">
        <f t="shared" ref="H6" si="8">8.85*(10^(-12))*G6</f>
        <v>3.4514999999999997E-11</v>
      </c>
      <c r="I6" s="9">
        <v>400</v>
      </c>
      <c r="J6" s="45">
        <v>250</v>
      </c>
      <c r="P6" s="12">
        <f t="shared" si="3"/>
        <v>5.3929687499999983E-2</v>
      </c>
    </row>
    <row r="7" spans="2:22">
      <c r="C7" s="7">
        <v>0.25</v>
      </c>
      <c r="D7" s="7">
        <v>0.25</v>
      </c>
      <c r="E7" s="7">
        <v>30</v>
      </c>
      <c r="F7" s="20">
        <v>220</v>
      </c>
      <c r="G7" s="8">
        <v>6.9</v>
      </c>
      <c r="H7" s="8">
        <f t="shared" ref="H7" si="9">8.85*(10^(-12))*G7</f>
        <v>6.1064999999999998E-11</v>
      </c>
      <c r="I7" s="9">
        <v>400</v>
      </c>
      <c r="J7" s="45">
        <v>250</v>
      </c>
      <c r="P7" s="12">
        <f>(J7*J7)*(10^(-12))*H7/(I7*(10^(-10)))*(10^9)</f>
        <v>9.5414062499999994E-2</v>
      </c>
    </row>
    <row r="9" spans="2:22">
      <c r="F9" s="1" t="s">
        <v>37</v>
      </c>
      <c r="J9">
        <f>0.8*36*6.9/3.9</f>
        <v>50.953846153846165</v>
      </c>
    </row>
    <row r="13" spans="2:22">
      <c r="J13">
        <f>0.25*0.25</f>
        <v>6.25E-2</v>
      </c>
    </row>
    <row r="14" spans="2:22">
      <c r="J14">
        <f>3.6*15*2*14*4*36/1000/1000</f>
        <v>0.217728</v>
      </c>
    </row>
  </sheetData>
  <mergeCells count="6">
    <mergeCell ref="R1:T1"/>
    <mergeCell ref="C2:D2"/>
    <mergeCell ref="C1:F1"/>
    <mergeCell ref="G1:H1"/>
    <mergeCell ref="I1:O1"/>
    <mergeCell ref="P1:Q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42DB-A0F4-49A1-9CA0-7F0F0C3C583A}">
  <dimension ref="A1:V12"/>
  <sheetViews>
    <sheetView topLeftCell="B1" zoomScaleNormal="100" workbookViewId="0">
      <selection activeCell="M9" sqref="M9"/>
    </sheetView>
  </sheetViews>
  <sheetFormatPr defaultRowHeight="14.25"/>
  <cols>
    <col min="1" max="1" width="9" hidden="1" customWidth="1"/>
    <col min="2" max="2" width="5.25" style="1" customWidth="1"/>
    <col min="3" max="4" width="5.5" style="1" bestFit="1" customWidth="1"/>
    <col min="5" max="5" width="7.375" style="1" customWidth="1"/>
    <col min="6" max="6" width="8.625" style="1" bestFit="1" customWidth="1"/>
    <col min="7" max="7" width="4.5" bestFit="1" customWidth="1"/>
    <col min="8" max="8" width="12.125" bestFit="1" customWidth="1"/>
    <col min="9" max="9" width="5.5" bestFit="1" customWidth="1"/>
    <col min="10" max="10" width="14.25" customWidth="1"/>
    <col min="11" max="11" width="12.875" style="3" customWidth="1"/>
    <col min="12" max="12" width="9.875" bestFit="1" customWidth="1"/>
    <col min="13" max="13" width="10" bestFit="1" customWidth="1"/>
    <col min="14" max="14" width="7" customWidth="1"/>
    <col min="15" max="15" width="8.25" bestFit="1" customWidth="1"/>
    <col min="16" max="16" width="8.375" customWidth="1"/>
    <col min="17" max="17" width="7" customWidth="1"/>
    <col min="18" max="19" width="7.375" customWidth="1"/>
    <col min="20" max="20" width="12.25" customWidth="1"/>
    <col min="21" max="21" width="12.625" bestFit="1" customWidth="1"/>
    <col min="22" max="22" width="3.875" bestFit="1" customWidth="1"/>
  </cols>
  <sheetData>
    <row r="1" spans="2:22" ht="17.25" customHeight="1" thickBot="1">
      <c r="C1" s="105" t="s">
        <v>15</v>
      </c>
      <c r="D1" s="114"/>
      <c r="E1" s="114"/>
      <c r="F1" s="106"/>
      <c r="G1" s="98" t="s">
        <v>16</v>
      </c>
      <c r="H1" s="99"/>
      <c r="I1" s="125" t="s">
        <v>19</v>
      </c>
      <c r="J1" s="126"/>
      <c r="K1" s="126"/>
      <c r="L1" s="126"/>
      <c r="M1" s="126"/>
      <c r="N1" s="126"/>
      <c r="O1" s="127"/>
      <c r="P1" s="100" t="s">
        <v>8</v>
      </c>
      <c r="Q1" s="101"/>
      <c r="R1" s="102" t="s">
        <v>4</v>
      </c>
      <c r="S1" s="103"/>
      <c r="T1" s="104"/>
    </row>
    <row r="2" spans="2:22" ht="30.75" thickBot="1">
      <c r="B2" s="6" t="s">
        <v>3</v>
      </c>
      <c r="C2" s="105" t="s">
        <v>18</v>
      </c>
      <c r="D2" s="106"/>
      <c r="E2" s="7" t="s">
        <v>21</v>
      </c>
      <c r="F2" s="7" t="s">
        <v>20</v>
      </c>
      <c r="G2" s="4" t="s">
        <v>0</v>
      </c>
      <c r="H2" s="4" t="s">
        <v>9</v>
      </c>
      <c r="I2" s="5" t="s">
        <v>1</v>
      </c>
      <c r="J2" s="5" t="s">
        <v>13</v>
      </c>
      <c r="K2" s="5" t="s">
        <v>10</v>
      </c>
      <c r="L2" s="5" t="s">
        <v>11</v>
      </c>
      <c r="M2" s="5" t="s">
        <v>12</v>
      </c>
      <c r="N2" s="5" t="s">
        <v>14</v>
      </c>
      <c r="O2" s="11" t="s">
        <v>5</v>
      </c>
      <c r="P2" s="14" t="s">
        <v>2</v>
      </c>
      <c r="Q2" s="14" t="s">
        <v>6</v>
      </c>
      <c r="R2" s="15" t="s">
        <v>2</v>
      </c>
      <c r="S2" s="15" t="s">
        <v>6</v>
      </c>
      <c r="T2" s="15" t="s">
        <v>7</v>
      </c>
      <c r="U2" s="18" t="s">
        <v>17</v>
      </c>
      <c r="V2" s="23" t="s">
        <v>22</v>
      </c>
    </row>
    <row r="3" spans="2:22" ht="15" thickBot="1">
      <c r="B3" s="6">
        <v>1</v>
      </c>
      <c r="C3" s="7">
        <v>0.38</v>
      </c>
      <c r="D3" s="7">
        <v>0.38</v>
      </c>
      <c r="E3" s="7">
        <v>400</v>
      </c>
      <c r="F3" s="20">
        <v>330</v>
      </c>
      <c r="G3" s="8">
        <v>3.9</v>
      </c>
      <c r="H3" s="8">
        <f t="shared" ref="H3:H11" si="0">8.85*(10^(-12))*G3</f>
        <v>3.4514999999999997E-11</v>
      </c>
      <c r="I3" s="9">
        <v>5000</v>
      </c>
      <c r="J3" s="32">
        <v>15</v>
      </c>
      <c r="K3" s="10">
        <v>1.5</v>
      </c>
      <c r="L3" s="9">
        <v>0.3</v>
      </c>
      <c r="M3" s="9">
        <f t="shared" ref="M3:M11" si="1">K3*V3</f>
        <v>45</v>
      </c>
      <c r="N3" s="11">
        <f t="shared" ref="N3:N11" si="2">INT((J3+L3)/(K3+L3))</f>
        <v>8</v>
      </c>
      <c r="O3" s="11">
        <v>100</v>
      </c>
      <c r="P3" s="12">
        <f t="shared" ref="P3:P11" si="3">(J3*J3)*(10^(-12))*H3/(I3*(10^(-10)))*(10^9)</f>
        <v>1.5531749999999999E-5</v>
      </c>
      <c r="Q3" s="19">
        <f t="shared" ref="Q3:Q11" si="4">((M3*K3)+(M3*J3))*2*(10^(-12))*H3/(I3*(10^(-10)))*N3*(10^9)</f>
        <v>8.2007639999999991E-4</v>
      </c>
      <c r="R3" s="13">
        <f t="shared" ref="R3" si="5">P3*4</f>
        <v>6.2126999999999997E-5</v>
      </c>
      <c r="S3" s="13">
        <f t="shared" ref="S3" si="6">Q3*4</f>
        <v>3.2803055999999996E-3</v>
      </c>
      <c r="T3" s="13">
        <f t="shared" ref="T3:T11" si="7">S3+R3</f>
        <v>3.3424325999999996E-3</v>
      </c>
      <c r="U3" s="17">
        <f t="shared" ref="U3:U11" si="8">T3*O3*1000</f>
        <v>334.24325999999991</v>
      </c>
      <c r="V3" s="24">
        <v>30</v>
      </c>
    </row>
    <row r="4" spans="2:22" ht="15" thickBot="1">
      <c r="B4" s="6">
        <v>2</v>
      </c>
      <c r="C4" s="7">
        <v>0.38</v>
      </c>
      <c r="D4" s="7">
        <v>0.38</v>
      </c>
      <c r="E4" s="7">
        <v>400</v>
      </c>
      <c r="F4" s="20">
        <v>330</v>
      </c>
      <c r="G4" s="8">
        <v>3.9</v>
      </c>
      <c r="H4" s="8">
        <f t="shared" si="0"/>
        <v>3.4514999999999997E-11</v>
      </c>
      <c r="I4" s="9">
        <v>5000</v>
      </c>
      <c r="J4" s="32">
        <v>15</v>
      </c>
      <c r="K4" s="10">
        <v>1.4</v>
      </c>
      <c r="L4" s="9">
        <v>0.3</v>
      </c>
      <c r="M4" s="9">
        <f t="shared" si="1"/>
        <v>42</v>
      </c>
      <c r="N4" s="11">
        <f t="shared" si="2"/>
        <v>9</v>
      </c>
      <c r="O4" s="11">
        <v>100</v>
      </c>
      <c r="P4" s="12">
        <f t="shared" si="3"/>
        <v>1.5531749999999999E-5</v>
      </c>
      <c r="Q4" s="19">
        <f t="shared" si="4"/>
        <v>8.5586155199999993E-4</v>
      </c>
      <c r="R4" s="13">
        <f t="shared" ref="R4:S6" si="9">P4*4</f>
        <v>6.2126999999999997E-5</v>
      </c>
      <c r="S4" s="13">
        <f t="shared" si="9"/>
        <v>3.4234462079999997E-3</v>
      </c>
      <c r="T4" s="13">
        <f t="shared" si="7"/>
        <v>3.4855732079999997E-3</v>
      </c>
      <c r="U4" s="17">
        <f t="shared" si="8"/>
        <v>348.55732079999996</v>
      </c>
      <c r="V4" s="24">
        <v>30</v>
      </c>
    </row>
    <row r="5" spans="2:22" ht="15" thickBot="1">
      <c r="B5" s="6">
        <v>3</v>
      </c>
      <c r="C5" s="7">
        <v>0.38</v>
      </c>
      <c r="D5" s="7">
        <v>0.38</v>
      </c>
      <c r="E5" s="7">
        <v>400</v>
      </c>
      <c r="F5" s="20">
        <v>330</v>
      </c>
      <c r="G5" s="8">
        <v>3.9</v>
      </c>
      <c r="H5" s="8">
        <f t="shared" si="0"/>
        <v>3.4514999999999997E-11</v>
      </c>
      <c r="I5" s="9">
        <v>5000</v>
      </c>
      <c r="J5" s="32">
        <v>15</v>
      </c>
      <c r="K5" s="10">
        <v>1.3</v>
      </c>
      <c r="L5" s="9">
        <v>0.3</v>
      </c>
      <c r="M5" s="9">
        <f t="shared" si="1"/>
        <v>39</v>
      </c>
      <c r="N5" s="11">
        <f t="shared" si="2"/>
        <v>9</v>
      </c>
      <c r="O5" s="11">
        <v>100</v>
      </c>
      <c r="P5" s="12">
        <f t="shared" si="3"/>
        <v>1.5531749999999999E-5</v>
      </c>
      <c r="Q5" s="19">
        <f t="shared" si="4"/>
        <v>7.8988267799999989E-4</v>
      </c>
      <c r="R5" s="13">
        <f t="shared" si="9"/>
        <v>6.2126999999999997E-5</v>
      </c>
      <c r="S5" s="13">
        <f t="shared" si="9"/>
        <v>3.1595307119999996E-3</v>
      </c>
      <c r="T5" s="13">
        <f t="shared" si="7"/>
        <v>3.2216577119999995E-3</v>
      </c>
      <c r="U5" s="17">
        <f t="shared" si="8"/>
        <v>322.16577119999994</v>
      </c>
      <c r="V5" s="24">
        <v>30</v>
      </c>
    </row>
    <row r="6" spans="2:22" ht="15" thickBot="1">
      <c r="B6" s="6">
        <v>4</v>
      </c>
      <c r="C6" s="7">
        <v>0.38</v>
      </c>
      <c r="D6" s="7">
        <v>0.38</v>
      </c>
      <c r="E6" s="7">
        <v>400</v>
      </c>
      <c r="F6" s="20">
        <v>330</v>
      </c>
      <c r="G6" s="8">
        <v>3.9</v>
      </c>
      <c r="H6" s="8">
        <f t="shared" si="0"/>
        <v>3.4514999999999997E-11</v>
      </c>
      <c r="I6" s="9">
        <v>5000</v>
      </c>
      <c r="J6" s="33">
        <v>14</v>
      </c>
      <c r="K6" s="10">
        <v>1.5</v>
      </c>
      <c r="L6" s="9">
        <v>0.3</v>
      </c>
      <c r="M6" s="9">
        <f t="shared" si="1"/>
        <v>45</v>
      </c>
      <c r="N6" s="11">
        <f t="shared" si="2"/>
        <v>7</v>
      </c>
      <c r="O6" s="11">
        <v>121</v>
      </c>
      <c r="P6" s="12">
        <f t="shared" si="3"/>
        <v>1.3529879999999999E-5</v>
      </c>
      <c r="Q6" s="19">
        <f t="shared" si="4"/>
        <v>6.7407795000000003E-4</v>
      </c>
      <c r="R6" s="13">
        <f t="shared" si="9"/>
        <v>5.4119519999999997E-5</v>
      </c>
      <c r="S6" s="13">
        <f t="shared" si="9"/>
        <v>2.6963118000000001E-3</v>
      </c>
      <c r="T6" s="13">
        <f t="shared" si="7"/>
        <v>2.7504313200000003E-3</v>
      </c>
      <c r="U6" s="17">
        <f t="shared" si="8"/>
        <v>332.80218972000006</v>
      </c>
      <c r="V6" s="24">
        <v>30</v>
      </c>
    </row>
    <row r="7" spans="2:22" ht="15" thickBot="1">
      <c r="B7" s="6">
        <v>5</v>
      </c>
      <c r="C7" s="7">
        <v>0.38</v>
      </c>
      <c r="D7" s="7">
        <v>0.38</v>
      </c>
      <c r="E7" s="7">
        <v>400</v>
      </c>
      <c r="F7" s="20">
        <v>330</v>
      </c>
      <c r="G7" s="8">
        <v>3.9</v>
      </c>
      <c r="H7" s="8">
        <f t="shared" si="0"/>
        <v>3.4514999999999997E-11</v>
      </c>
      <c r="I7" s="9">
        <v>5000</v>
      </c>
      <c r="J7" s="33">
        <v>14</v>
      </c>
      <c r="K7" s="10">
        <v>1.4</v>
      </c>
      <c r="L7" s="9">
        <v>0.3</v>
      </c>
      <c r="M7" s="9">
        <f t="shared" si="1"/>
        <v>42</v>
      </c>
      <c r="N7" s="11">
        <f t="shared" si="2"/>
        <v>8</v>
      </c>
      <c r="O7" s="11">
        <v>121</v>
      </c>
      <c r="P7" s="12">
        <f t="shared" si="3"/>
        <v>1.3529879999999999E-5</v>
      </c>
      <c r="Q7" s="19">
        <f t="shared" si="4"/>
        <v>7.1437766399999993E-4</v>
      </c>
      <c r="R7" s="13">
        <f t="shared" ref="R7:R9" si="10">P7*4</f>
        <v>5.4119519999999997E-5</v>
      </c>
      <c r="S7" s="13">
        <f t="shared" ref="S7:S9" si="11">Q7*4</f>
        <v>2.8575106559999997E-3</v>
      </c>
      <c r="T7" s="13">
        <f t="shared" si="7"/>
        <v>2.9116301759999999E-3</v>
      </c>
      <c r="U7" s="17">
        <f t="shared" si="8"/>
        <v>352.307251296</v>
      </c>
      <c r="V7" s="24">
        <v>30</v>
      </c>
    </row>
    <row r="8" spans="2:22" ht="15" thickBot="1">
      <c r="B8" s="6">
        <v>6</v>
      </c>
      <c r="C8" s="7">
        <v>0.38</v>
      </c>
      <c r="D8" s="7">
        <v>0.38</v>
      </c>
      <c r="E8" s="7">
        <v>400</v>
      </c>
      <c r="F8" s="20">
        <v>330</v>
      </c>
      <c r="G8" s="8">
        <v>3.9</v>
      </c>
      <c r="H8" s="8">
        <f t="shared" si="0"/>
        <v>3.4514999999999997E-11</v>
      </c>
      <c r="I8" s="9">
        <v>5000</v>
      </c>
      <c r="J8" s="33">
        <v>14</v>
      </c>
      <c r="K8" s="10">
        <v>1.3</v>
      </c>
      <c r="L8" s="9">
        <v>0.3</v>
      </c>
      <c r="M8" s="9">
        <f t="shared" si="1"/>
        <v>39</v>
      </c>
      <c r="N8" s="11">
        <f t="shared" si="2"/>
        <v>8</v>
      </c>
      <c r="O8" s="11">
        <v>121</v>
      </c>
      <c r="P8" s="12">
        <f t="shared" si="3"/>
        <v>1.3529879999999999E-5</v>
      </c>
      <c r="Q8" s="19">
        <f t="shared" si="4"/>
        <v>6.5904321599999989E-4</v>
      </c>
      <c r="R8" s="13">
        <f t="shared" si="10"/>
        <v>5.4119519999999997E-5</v>
      </c>
      <c r="S8" s="13">
        <f t="shared" si="11"/>
        <v>2.6361728639999996E-3</v>
      </c>
      <c r="T8" s="13">
        <f t="shared" si="7"/>
        <v>2.6902923839999997E-3</v>
      </c>
      <c r="U8" s="17">
        <f t="shared" si="8"/>
        <v>325.52537846399997</v>
      </c>
      <c r="V8" s="24">
        <v>30</v>
      </c>
    </row>
    <row r="9" spans="2:22" ht="15" thickBot="1">
      <c r="B9" s="6">
        <v>7</v>
      </c>
      <c r="C9" s="7">
        <v>0.38</v>
      </c>
      <c r="D9" s="7">
        <v>0.38</v>
      </c>
      <c r="E9" s="7">
        <v>400</v>
      </c>
      <c r="F9" s="20">
        <v>330</v>
      </c>
      <c r="G9" s="8">
        <v>3.9</v>
      </c>
      <c r="H9" s="8">
        <f t="shared" si="0"/>
        <v>3.4514999999999997E-11</v>
      </c>
      <c r="I9" s="9">
        <v>5000</v>
      </c>
      <c r="J9" s="34">
        <v>13</v>
      </c>
      <c r="K9" s="10">
        <v>1.7</v>
      </c>
      <c r="L9" s="9">
        <v>0.3</v>
      </c>
      <c r="M9" s="9">
        <f t="shared" si="1"/>
        <v>51</v>
      </c>
      <c r="N9" s="11">
        <f t="shared" si="2"/>
        <v>6</v>
      </c>
      <c r="O9" s="11">
        <v>144</v>
      </c>
      <c r="P9" s="12">
        <f t="shared" si="3"/>
        <v>1.1666069999999998E-5</v>
      </c>
      <c r="Q9" s="19">
        <f t="shared" si="4"/>
        <v>6.2102149200000002E-4</v>
      </c>
      <c r="R9" s="13">
        <f t="shared" si="10"/>
        <v>4.6664279999999992E-5</v>
      </c>
      <c r="S9" s="13">
        <f t="shared" si="11"/>
        <v>2.4840859680000001E-3</v>
      </c>
      <c r="T9" s="13">
        <f t="shared" si="7"/>
        <v>2.5307502479999999E-3</v>
      </c>
      <c r="U9" s="17">
        <f t="shared" si="8"/>
        <v>364.428035712</v>
      </c>
      <c r="V9" s="24">
        <v>30</v>
      </c>
    </row>
    <row r="10" spans="2:22" ht="15" thickBot="1">
      <c r="B10" s="6">
        <v>8</v>
      </c>
      <c r="C10" s="7">
        <v>0.38</v>
      </c>
      <c r="D10" s="7">
        <v>0.38</v>
      </c>
      <c r="E10" s="7">
        <v>400</v>
      </c>
      <c r="F10" s="20">
        <v>330</v>
      </c>
      <c r="G10" s="8">
        <v>3.9</v>
      </c>
      <c r="H10" s="8">
        <f t="shared" si="0"/>
        <v>3.4514999999999997E-11</v>
      </c>
      <c r="I10" s="9">
        <v>5000</v>
      </c>
      <c r="J10" s="34">
        <v>13</v>
      </c>
      <c r="K10" s="10">
        <v>1.6</v>
      </c>
      <c r="L10" s="9">
        <v>0.3</v>
      </c>
      <c r="M10" s="9">
        <f t="shared" si="1"/>
        <v>48</v>
      </c>
      <c r="N10" s="11">
        <f t="shared" si="2"/>
        <v>7</v>
      </c>
      <c r="O10" s="11">
        <v>144</v>
      </c>
      <c r="P10" s="12">
        <f t="shared" si="3"/>
        <v>1.1666069999999998E-5</v>
      </c>
      <c r="Q10" s="19">
        <f t="shared" si="4"/>
        <v>6.7726713599999984E-4</v>
      </c>
      <c r="R10" s="13">
        <f t="shared" ref="R10:R11" si="12">P10*4</f>
        <v>4.6664279999999992E-5</v>
      </c>
      <c r="S10" s="13">
        <f t="shared" ref="S10:S11" si="13">Q10*4</f>
        <v>2.7090685439999994E-3</v>
      </c>
      <c r="T10" s="13">
        <f t="shared" si="7"/>
        <v>2.7557328239999992E-3</v>
      </c>
      <c r="U10" s="17">
        <f t="shared" si="8"/>
        <v>396.82552665599991</v>
      </c>
      <c r="V10" s="24">
        <v>30</v>
      </c>
    </row>
    <row r="11" spans="2:22">
      <c r="B11" s="6">
        <v>9</v>
      </c>
      <c r="C11" s="7">
        <v>0.38</v>
      </c>
      <c r="D11" s="7">
        <v>0.38</v>
      </c>
      <c r="E11" s="7">
        <v>400</v>
      </c>
      <c r="F11" s="20">
        <v>330</v>
      </c>
      <c r="G11" s="8">
        <v>3.9</v>
      </c>
      <c r="H11" s="8">
        <f t="shared" si="0"/>
        <v>3.4514999999999997E-11</v>
      </c>
      <c r="I11" s="9">
        <v>5000</v>
      </c>
      <c r="J11" s="34">
        <v>13</v>
      </c>
      <c r="K11" s="10">
        <v>1.5</v>
      </c>
      <c r="L11" s="9">
        <v>0.3</v>
      </c>
      <c r="M11" s="9">
        <f t="shared" si="1"/>
        <v>45</v>
      </c>
      <c r="N11" s="11">
        <f t="shared" si="2"/>
        <v>7</v>
      </c>
      <c r="O11" s="11">
        <v>144</v>
      </c>
      <c r="P11" s="12">
        <f t="shared" si="3"/>
        <v>1.1666069999999998E-5</v>
      </c>
      <c r="Q11" s="19">
        <f t="shared" si="4"/>
        <v>6.3058904999999988E-4</v>
      </c>
      <c r="R11" s="13">
        <f t="shared" si="12"/>
        <v>4.6664279999999992E-5</v>
      </c>
      <c r="S11" s="13">
        <f t="shared" si="13"/>
        <v>2.5223561999999995E-3</v>
      </c>
      <c r="T11" s="13">
        <f t="shared" si="7"/>
        <v>2.5690204799999994E-3</v>
      </c>
      <c r="U11" s="17">
        <f t="shared" si="8"/>
        <v>369.9389491199999</v>
      </c>
      <c r="V11" s="24">
        <v>30</v>
      </c>
    </row>
    <row r="12" spans="2:22" ht="15.75">
      <c r="E12" s="21"/>
      <c r="F12" s="22"/>
    </row>
  </sheetData>
  <mergeCells count="6">
    <mergeCell ref="R1:T1"/>
    <mergeCell ref="C2:D2"/>
    <mergeCell ref="I1:O1"/>
    <mergeCell ref="C1:F1"/>
    <mergeCell ref="G1:H1"/>
    <mergeCell ref="P1:Q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Summary</vt:lpstr>
      <vt:lpstr>Unit 计算+sealring</vt:lpstr>
      <vt:lpstr>300V 系列</vt:lpstr>
      <vt:lpstr>Separate Sheet</vt:lpstr>
      <vt:lpstr>0.2x0.2 250V</vt:lpstr>
      <vt:lpstr>0.25x0.25 250V</vt:lpstr>
      <vt:lpstr>0.5x05 430pF+sealring</vt:lpstr>
      <vt:lpstr>0.25x0.25 30V</vt:lpstr>
      <vt:lpstr>0.38x0.38 330pF</vt:lpstr>
      <vt:lpstr>0.5x05 430pF</vt:lpstr>
      <vt:lpstr>Unit 计算+scrline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曹学文</dc:creator>
  <cp:lastModifiedBy>李亨</cp:lastModifiedBy>
  <dcterms:created xsi:type="dcterms:W3CDTF">2023-10-11T03:17:57Z</dcterms:created>
  <dcterms:modified xsi:type="dcterms:W3CDTF">2024-11-01T08:34:59Z</dcterms:modified>
</cp:coreProperties>
</file>